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3 NIRS Requests\23-263 ADS-B N1839R\"/>
    </mc:Choice>
  </mc:AlternateContent>
  <bookViews>
    <workbookView xWindow="0" yWindow="0" windowWidth="23040" windowHeight="8616"/>
  </bookViews>
  <sheets>
    <sheet name="20230709_A14F74_520804979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</calcChain>
</file>

<file path=xl/sharedStrings.xml><?xml version="1.0" encoding="utf-8"?>
<sst xmlns="http://schemas.openxmlformats.org/spreadsheetml/2006/main" count="27265" uniqueCount="793">
  <si>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</si>
  <si>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</si>
  <si>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</si>
  <si>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</si>
  <si>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</si>
  <si>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</si>
  <si>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</si>
  <si>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</si>
  <si>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</si>
  <si>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</si>
  <si>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</si>
  <si>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</si>
  <si>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</si>
  <si>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</si>
  <si>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</si>
  <si>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</si>
  <si>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</si>
  <si>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</si>
  <si>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</si>
  <si>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</si>
  <si>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</si>
  <si>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</si>
  <si>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</si>
  <si>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</si>
  <si>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</si>
  <si>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</si>
  <si>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</si>
  <si>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</si>
  <si>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</si>
  <si>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</si>
  <si>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</si>
  <si>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</si>
  <si>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</si>
  <si>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</si>
  <si>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</si>
  <si>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</si>
  <si>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</si>
  <si>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</si>
  <si>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</si>
  <si>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</si>
  <si>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</si>
  <si>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</si>
  <si>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</si>
  <si>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</si>
  <si>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</si>
  <si>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</si>
  <si>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</si>
  <si>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</si>
  <si>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</si>
  <si>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</si>
  <si>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</si>
  <si>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</si>
  <si>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</si>
  <si>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</si>
  <si>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</si>
  <si>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</si>
  <si>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</si>
  <si>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</si>
  <si>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</si>
  <si>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</si>
  <si>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</si>
  <si>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</si>
  <si>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</si>
  <si>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</si>
  <si>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</si>
  <si>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</si>
  <si>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</si>
  <si>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</si>
  <si>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</si>
  <si>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</si>
  <si>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</si>
  <si>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</si>
  <si>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</si>
  <si>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</si>
  <si>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</si>
  <si>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</si>
  <si>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</si>
  <si>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</si>
  <si>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</si>
  <si>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</si>
  <si>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</si>
  <si>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</si>
  <si>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</si>
  <si>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</si>
  <si>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</si>
  <si>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</si>
  <si>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</si>
  <si>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</si>
  <si>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</si>
  <si>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</si>
  <si>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</si>
  <si>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</si>
  <si>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</si>
  <si>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</si>
  <si>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</si>
  <si>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</si>
  <si>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</si>
  <si>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</si>
  <si>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</si>
  <si>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</si>
  <si>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</si>
  <si>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</si>
  <si>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</si>
  <si>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</si>
  <si>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</si>
  <si>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</si>
  <si>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</si>
  <si>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</si>
  <si>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</si>
  <si>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</si>
  <si>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</si>
  <si>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</si>
  <si>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</si>
  <si>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</si>
  <si>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</si>
  <si>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</si>
  <si>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</si>
  <si>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</si>
  <si>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</si>
  <si>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</si>
  <si>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</si>
  <si>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</si>
  <si>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</si>
  <si>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C2</t>
  </si>
  <si>
    <t>Southern California TRACON CTV</t>
  </si>
  <si>
    <t>TerminalCTV</t>
  </si>
  <si>
    <t>Terminal</t>
  </si>
  <si>
    <t>032:48:50.85 N</t>
  </si>
  <si>
    <t>117:08:16.69 W</t>
  </si>
  <si>
    <t>GNSS</t>
  </si>
  <si>
    <t>TimeDifferenceOfArrival</t>
  </si>
  <si>
    <t>RS - UAT Radio Channel</t>
  </si>
  <si>
    <t>166-02</t>
  </si>
  <si>
    <t>SDM</t>
  </si>
  <si>
    <t>BB</t>
  </si>
  <si>
    <t>MCAS Miramar</t>
  </si>
  <si>
    <t>None</t>
  </si>
  <si>
    <t>NoneAvailable</t>
  </si>
  <si>
    <t>C1</t>
  </si>
  <si>
    <t>Los Angeles</t>
  </si>
  <si>
    <t>EnrouteCTV</t>
  </si>
  <si>
    <t>C3</t>
  </si>
  <si>
    <t>UserDefinedCTV</t>
  </si>
  <si>
    <t>San Diego</t>
  </si>
  <si>
    <t>BF</t>
  </si>
  <si>
    <t>San Diego Surface</t>
  </si>
  <si>
    <t>Surface</t>
  </si>
  <si>
    <t>BD</t>
  </si>
  <si>
    <t>Oceanside-Camp Pendleton</t>
  </si>
  <si>
    <t>BA</t>
  </si>
  <si>
    <t>Enroute</t>
  </si>
  <si>
    <t>032:48:51.23 N</t>
  </si>
  <si>
    <t>117:08:17.85 W</t>
  </si>
  <si>
    <t>032:48:51.54 N</t>
  </si>
  <si>
    <t>117:08:19.16 W</t>
  </si>
  <si>
    <t>032:48:52.08 N</t>
  </si>
  <si>
    <t>117:08:20.47 W</t>
  </si>
  <si>
    <t>166-16</t>
  </si>
  <si>
    <t>RNM</t>
  </si>
  <si>
    <t>032:48:53.63 N</t>
  </si>
  <si>
    <t>117:08:24.26 W</t>
  </si>
  <si>
    <t>PassiveRanging</t>
  </si>
  <si>
    <t>032:48:54.09 N</t>
  </si>
  <si>
    <t>117:08:25.65 W</t>
  </si>
  <si>
    <t>032:48:54.78 N</t>
  </si>
  <si>
    <t>117:08:27.19 W</t>
  </si>
  <si>
    <t>032:48:55.40 N</t>
  </si>
  <si>
    <t>117:08:28.43 W</t>
  </si>
  <si>
    <t>032:48:55.87 N</t>
  </si>
  <si>
    <t>117:08:29.74 W</t>
  </si>
  <si>
    <t>032:48:56.48 N</t>
  </si>
  <si>
    <t>117:08:31.29 W</t>
  </si>
  <si>
    <t>032:48:56.95 N</t>
  </si>
  <si>
    <t>117:08:32.75 W</t>
  </si>
  <si>
    <t>032:48:57.64 N</t>
  </si>
  <si>
    <t>117:08:34.22 W</t>
  </si>
  <si>
    <t>032:48:58.18 N</t>
  </si>
  <si>
    <t>117:08:35.61 W</t>
  </si>
  <si>
    <t>032:48:59.50 N</t>
  </si>
  <si>
    <t>117:08:38.08 W</t>
  </si>
  <si>
    <t>032:48:59.88 N</t>
  </si>
  <si>
    <t>117:08:39.78 W</t>
  </si>
  <si>
    <t>032:49:00.58 N</t>
  </si>
  <si>
    <t>117:08:41.48 W</t>
  </si>
  <si>
    <t>032:49:01.74 N</t>
  </si>
  <si>
    <t>117:08:44.65 W</t>
  </si>
  <si>
    <t>032:49:02.20 N</t>
  </si>
  <si>
    <t>117:08:46.12 W</t>
  </si>
  <si>
    <t>032:49:02.90 N</t>
  </si>
  <si>
    <t>117:08:47.35 W</t>
  </si>
  <si>
    <t>032:49:03.44 N</t>
  </si>
  <si>
    <t>117:08:49.05 W</t>
  </si>
  <si>
    <t>032:49:03.82 N</t>
  </si>
  <si>
    <t>117:08:50.75 W</t>
  </si>
  <si>
    <t>032:49:04.36 N</t>
  </si>
  <si>
    <t>117:08:52.45 W</t>
  </si>
  <si>
    <t>032:49:04.83 N</t>
  </si>
  <si>
    <t>117:08:54.15 W</t>
  </si>
  <si>
    <t>032:49:05.52 N</t>
  </si>
  <si>
    <t>117:08:55.62 W</t>
  </si>
  <si>
    <t>032:49:06.06 N</t>
  </si>
  <si>
    <t>117:08:57.01 W</t>
  </si>
  <si>
    <t>032:49:06.76 N</t>
  </si>
  <si>
    <t>117:08:58.40 W</t>
  </si>
  <si>
    <t>032:49:07.30 N</t>
  </si>
  <si>
    <t>117:08:59.79 W</t>
  </si>
  <si>
    <t>032:49:07.76 N</t>
  </si>
  <si>
    <t>117:09:01.41 W</t>
  </si>
  <si>
    <t>032:49:08.38 N</t>
  </si>
  <si>
    <t>117:09:02.88 W</t>
  </si>
  <si>
    <t>032:49:09.23 N</t>
  </si>
  <si>
    <t>117:09:06.13 W</t>
  </si>
  <si>
    <t>032:49:09.77 N</t>
  </si>
  <si>
    <t>117:09:07.59 W</t>
  </si>
  <si>
    <t>032:49:10.16 N</t>
  </si>
  <si>
    <t>117:09:09.29 W</t>
  </si>
  <si>
    <t>032:49:10.62 N</t>
  </si>
  <si>
    <t>117:09:10.61 W</t>
  </si>
  <si>
    <t>032:49:11.08 N</t>
  </si>
  <si>
    <t>117:09:12.23 W</t>
  </si>
  <si>
    <t>032:49:11.47 N</t>
  </si>
  <si>
    <t>117:09:13.77 W</t>
  </si>
  <si>
    <t>032:49:12.01 N</t>
  </si>
  <si>
    <t>117:09:15.32 W</t>
  </si>
  <si>
    <t>032:49:12.32 N</t>
  </si>
  <si>
    <t>117:09:17.02 W</t>
  </si>
  <si>
    <t>032:49:12.71 N</t>
  </si>
  <si>
    <t>117:09:18.87 W</t>
  </si>
  <si>
    <t>032:49:13.17 N</t>
  </si>
  <si>
    <t>117:09:20.49 W</t>
  </si>
  <si>
    <t>032:49:13.63 N</t>
  </si>
  <si>
    <t>117:09:22.27 W</t>
  </si>
  <si>
    <t>032:49:14.10 N</t>
  </si>
  <si>
    <t>117:09:23.89 W</t>
  </si>
  <si>
    <t>032:49:14.56 N</t>
  </si>
  <si>
    <t>117:09:25.67 W</t>
  </si>
  <si>
    <t>032:49:15.02 N</t>
  </si>
  <si>
    <t>117:09:27.14 W</t>
  </si>
  <si>
    <t>032:49:15.49 N</t>
  </si>
  <si>
    <t>117:09:28.76 W</t>
  </si>
  <si>
    <t>032:49:15.87 N</t>
  </si>
  <si>
    <t>117:09:30.46 W</t>
  </si>
  <si>
    <t>032:49:16.18 N</t>
  </si>
  <si>
    <t>117:09:32.23 W</t>
  </si>
  <si>
    <t>032:49:16.57 N</t>
  </si>
  <si>
    <t>117:09:33.86 W</t>
  </si>
  <si>
    <t>032:49:16.88 N</t>
  </si>
  <si>
    <t>117:09:35.56 W</t>
  </si>
  <si>
    <t>032:49:17.19 N</t>
  </si>
  <si>
    <t>117:09:37.64 W</t>
  </si>
  <si>
    <t>032:49:17.34 N</t>
  </si>
  <si>
    <t>117:09:39.73 W</t>
  </si>
  <si>
    <t>117:09:41.50 W</t>
  </si>
  <si>
    <t>032:49:17.42 N</t>
  </si>
  <si>
    <t>117:09:43.28 W</t>
  </si>
  <si>
    <t>032:49:17.57 N</t>
  </si>
  <si>
    <t>117:09:44.90 W</t>
  </si>
  <si>
    <t>117:09:46.53 W</t>
  </si>
  <si>
    <t>117:09:48.46 W</t>
  </si>
  <si>
    <t>117:09:50.23 W</t>
  </si>
  <si>
    <t>032:49:16.80 N</t>
  </si>
  <si>
    <t>117:09:52.16 W</t>
  </si>
  <si>
    <t>210-02</t>
  </si>
  <si>
    <t>SANA</t>
  </si>
  <si>
    <t>032:49:16.49 N</t>
  </si>
  <si>
    <t>117:09:53.94 W</t>
  </si>
  <si>
    <t>032:49:16.11 N</t>
  </si>
  <si>
    <t>117:09:55.56 W</t>
  </si>
  <si>
    <t>032:49:15.56 N</t>
  </si>
  <si>
    <t>117:09:57.34 W</t>
  </si>
  <si>
    <t>032:49:14.95 N</t>
  </si>
  <si>
    <t>117:09:59.04 W</t>
  </si>
  <si>
    <t>032:49:14.48 N</t>
  </si>
  <si>
    <t>117:10:00.58 W</t>
  </si>
  <si>
    <t>032:49:13.94 N</t>
  </si>
  <si>
    <t>117:10:01.98 W</t>
  </si>
  <si>
    <t>032:49:13.25 N</t>
  </si>
  <si>
    <t>117:10:03.75 W</t>
  </si>
  <si>
    <t>032:49:12.63 N</t>
  </si>
  <si>
    <t>117:10:05.22 W</t>
  </si>
  <si>
    <t>032:49:11.78 N</t>
  </si>
  <si>
    <t>117:10:06.76 W</t>
  </si>
  <si>
    <t>117:10:08.23 W</t>
  </si>
  <si>
    <t>032:49:10.31 N</t>
  </si>
  <si>
    <t>117:10:09.70 W</t>
  </si>
  <si>
    <t>032:49:08.46 N</t>
  </si>
  <si>
    <t>117:10:12.64 W</t>
  </si>
  <si>
    <t>032:49:07.45 N</t>
  </si>
  <si>
    <t>117:10:13.95 W</t>
  </si>
  <si>
    <t>032:49:06.37 N</t>
  </si>
  <si>
    <t>117:10:15.11 W</t>
  </si>
  <si>
    <t>032:49:05.29 N</t>
  </si>
  <si>
    <t>117:10:16.11 W</t>
  </si>
  <si>
    <t>032:49:04.05 N</t>
  </si>
  <si>
    <t>117:10:17.04 W</t>
  </si>
  <si>
    <t>032:49:02.74 N</t>
  </si>
  <si>
    <t>117:10:17.89 W</t>
  </si>
  <si>
    <t>032:49:01.27 N</t>
  </si>
  <si>
    <t>117:10:18.43 W</t>
  </si>
  <si>
    <t>032:48:59.65 N</t>
  </si>
  <si>
    <t>117:10:18.97 W</t>
  </si>
  <si>
    <t>032:48:58.26 N</t>
  </si>
  <si>
    <t>117:10:19.28 W</t>
  </si>
  <si>
    <t>032:48:56.87 N</t>
  </si>
  <si>
    <t>117:10:19.36 W</t>
  </si>
  <si>
    <t>032:48:55.33 N</t>
  </si>
  <si>
    <t>032:48:53.70 N</t>
  </si>
  <si>
    <t>117:10:19.12 W</t>
  </si>
  <si>
    <t>032:48:52.16 N</t>
  </si>
  <si>
    <t>117:10:18.82 W</t>
  </si>
  <si>
    <t>032:48:50.61 N</t>
  </si>
  <si>
    <t>117:10:18.20 W</t>
  </si>
  <si>
    <t>032:48:49.15 N</t>
  </si>
  <si>
    <t>117:10:17.58 W</t>
  </si>
  <si>
    <t>032:48:47.60 N</t>
  </si>
  <si>
    <t>117:10:16.81 W</t>
  </si>
  <si>
    <t>166-08</t>
  </si>
  <si>
    <t>SMO</t>
  </si>
  <si>
    <t>032:48:46.13 N</t>
  </si>
  <si>
    <t>117:10:15.96 W</t>
  </si>
  <si>
    <t>032:48:44.59 N</t>
  </si>
  <si>
    <t>032:48:43.20 N</t>
  </si>
  <si>
    <t>117:10:14.03 W</t>
  </si>
  <si>
    <t>032:48:41.81 N</t>
  </si>
  <si>
    <t>117:10:12.87 W</t>
  </si>
  <si>
    <t>032:48:40.49 N</t>
  </si>
  <si>
    <t>117:10:11.48 W</t>
  </si>
  <si>
    <t>032:48:39.03 N</t>
  </si>
  <si>
    <t>117:10:10.32 W</t>
  </si>
  <si>
    <t>032:48:37.79 N</t>
  </si>
  <si>
    <t>117:10:08.85 W</t>
  </si>
  <si>
    <t>032:48:36.55 N</t>
  </si>
  <si>
    <t>117:10:07.38 W</t>
  </si>
  <si>
    <t>032:48:35.32 N</t>
  </si>
  <si>
    <t>117:10:05.91 W</t>
  </si>
  <si>
    <t>032:48:34.16 N</t>
  </si>
  <si>
    <t>117:10:04.29 W</t>
  </si>
  <si>
    <t>032:48:31.92 N</t>
  </si>
  <si>
    <t>117:10:00.89 W</t>
  </si>
  <si>
    <t>032:48:30.84 N</t>
  </si>
  <si>
    <t>032:48:29.76 N</t>
  </si>
  <si>
    <t>117:09:57.11 W</t>
  </si>
  <si>
    <t>032:48:28.75 N</t>
  </si>
  <si>
    <t>117:09:55.25 W</t>
  </si>
  <si>
    <t>032:48:27.67 N</t>
  </si>
  <si>
    <t>117:09:53.32 W</t>
  </si>
  <si>
    <t>032:48:26.59 N</t>
  </si>
  <si>
    <t>117:09:51.32 W</t>
  </si>
  <si>
    <t>032:48:25.51 N</t>
  </si>
  <si>
    <t>117:09:49.31 W</t>
  </si>
  <si>
    <t>032:48:24.43 N</t>
  </si>
  <si>
    <t>117:09:47.22 W</t>
  </si>
  <si>
    <t>032:48:23.42 N</t>
  </si>
  <si>
    <t>117:09:45.21 W</t>
  </si>
  <si>
    <t>032:48:22.34 N</t>
  </si>
  <si>
    <t>117:09:43.20 W</t>
  </si>
  <si>
    <t>032:48:21.34 N</t>
  </si>
  <si>
    <t>117:09:41.12 W</t>
  </si>
  <si>
    <t>032:48:20.33 N</t>
  </si>
  <si>
    <t>117:09:38.96 W</t>
  </si>
  <si>
    <t>032:48:19.41 N</t>
  </si>
  <si>
    <t>117:09:36.79 W</t>
  </si>
  <si>
    <t>032:48:18.32 N</t>
  </si>
  <si>
    <t>117:09:34.63 W</t>
  </si>
  <si>
    <t>032:48:17.47 N</t>
  </si>
  <si>
    <t>117:09:32.39 W</t>
  </si>
  <si>
    <t>032:48:16.62 N</t>
  </si>
  <si>
    <t>117:09:30.15 W</t>
  </si>
  <si>
    <t>032:48:15.54 N</t>
  </si>
  <si>
    <t>117:09:28.37 W</t>
  </si>
  <si>
    <t>032:48:13.69 N</t>
  </si>
  <si>
    <t>117:09:23.97 W</t>
  </si>
  <si>
    <t>032:48:12.99 N</t>
  </si>
  <si>
    <t>117:09:21.65 W</t>
  </si>
  <si>
    <t>032:48:12.14 N</t>
  </si>
  <si>
    <t>117:09:19.33 W</t>
  </si>
  <si>
    <t>032:48:11.37 N</t>
  </si>
  <si>
    <t>032:48:10.60 N</t>
  </si>
  <si>
    <t>117:09:14.78 W</t>
  </si>
  <si>
    <t>032:48:09.90 N</t>
  </si>
  <si>
    <t>117:09:12.38 W</t>
  </si>
  <si>
    <t>032:48:08.90 N</t>
  </si>
  <si>
    <t>117:09:10.22 W</t>
  </si>
  <si>
    <t>032:48:07.20 N</t>
  </si>
  <si>
    <t>117:09:05.66 W</t>
  </si>
  <si>
    <t>032:48:06.50 N</t>
  </si>
  <si>
    <t>117:09:03.34 W</t>
  </si>
  <si>
    <t>032:48:05.66 N</t>
  </si>
  <si>
    <t>117:09:00.80 W</t>
  </si>
  <si>
    <t>032:48:04.88 N</t>
  </si>
  <si>
    <t>117:08:58.55 W</t>
  </si>
  <si>
    <t>032:48:04.03 N</t>
  </si>
  <si>
    <t>117:08:56.31 W</t>
  </si>
  <si>
    <t>032:48:03.11 N</t>
  </si>
  <si>
    <t>117:08:54.07 W</t>
  </si>
  <si>
    <t>032:48:02.33 N</t>
  </si>
  <si>
    <t>117:08:51.76 W</t>
  </si>
  <si>
    <t>032:48:01.48 N</t>
  </si>
  <si>
    <t>117:08:49.44 W</t>
  </si>
  <si>
    <t>032:48:00.63 N</t>
  </si>
  <si>
    <t>117:08:47.12 W</t>
  </si>
  <si>
    <t>032:47:59.78 N</t>
  </si>
  <si>
    <t>117:08:44.88 W</t>
  </si>
  <si>
    <t>032:47:58.93 N</t>
  </si>
  <si>
    <t>117:08:42.56 W</t>
  </si>
  <si>
    <t>032:47:58.08 N</t>
  </si>
  <si>
    <t>117:08:40.17 W</t>
  </si>
  <si>
    <t>032:47:57.24 N</t>
  </si>
  <si>
    <t>117:08:37.93 W</t>
  </si>
  <si>
    <t>032:47:56.46 N</t>
  </si>
  <si>
    <t>117:08:35.30 W</t>
  </si>
  <si>
    <t>032:47:55.54 N</t>
  </si>
  <si>
    <t>117:08:33.06 W</t>
  </si>
  <si>
    <t>032:47:54.69 N</t>
  </si>
  <si>
    <t>117:08:30.59 W</t>
  </si>
  <si>
    <t>032:47:53.76 N</t>
  </si>
  <si>
    <t>117:08:28.35 W</t>
  </si>
  <si>
    <t>032:47:52.75 N</t>
  </si>
  <si>
    <t>117:08:26.03 W</t>
  </si>
  <si>
    <t>032:47:51.83 N</t>
  </si>
  <si>
    <t>117:08:23.64 W</t>
  </si>
  <si>
    <t>032:47:51.21 N</t>
  </si>
  <si>
    <t>117:08:21.17 W</t>
  </si>
  <si>
    <t>032:47:50.36 N</t>
  </si>
  <si>
    <t>117:08:18.77 W</t>
  </si>
  <si>
    <t>032:47:48.82 N</t>
  </si>
  <si>
    <t>117:08:13.91 W</t>
  </si>
  <si>
    <t>032:47:47.97 N</t>
  </si>
  <si>
    <t>117:08:11.51 W</t>
  </si>
  <si>
    <t>032:47:47.27 N</t>
  </si>
  <si>
    <t>117:08:09.04 W</t>
  </si>
  <si>
    <t>032:47:46.58 N</t>
  </si>
  <si>
    <t>117:08:06.57 W</t>
  </si>
  <si>
    <t>032:47:45.80 N</t>
  </si>
  <si>
    <t>117:08:04.17 W</t>
  </si>
  <si>
    <t>032:47:45.03 N</t>
  </si>
  <si>
    <t>117:08:01.70 W</t>
  </si>
  <si>
    <t>032:47:44.41 N</t>
  </si>
  <si>
    <t>117:07:59.15 W</t>
  </si>
  <si>
    <t>032:47:43.72 N</t>
  </si>
  <si>
    <t>117:07:56.68 W</t>
  </si>
  <si>
    <t>032:47:42.87 N</t>
  </si>
  <si>
    <t>117:07:54.21 W</t>
  </si>
  <si>
    <t>032:47:42.09 N</t>
  </si>
  <si>
    <t>117:07:51.74 W</t>
  </si>
  <si>
    <t>032:47:41.32 N</t>
  </si>
  <si>
    <t>117:07:49.26 W</t>
  </si>
  <si>
    <t>032:47:40.70 N</t>
  </si>
  <si>
    <t>117:07:46.64 W</t>
  </si>
  <si>
    <t>032:47:40.01 N</t>
  </si>
  <si>
    <t>117:07:44.09 W</t>
  </si>
  <si>
    <t>032:47:39.16 N</t>
  </si>
  <si>
    <t>117:07:41.62 W</t>
  </si>
  <si>
    <t>032:47:38.39 N</t>
  </si>
  <si>
    <t>117:07:39.14 W</t>
  </si>
  <si>
    <t>032:47:37.61 N</t>
  </si>
  <si>
    <t>117:07:36.60 W</t>
  </si>
  <si>
    <t>032:47:36.92 N</t>
  </si>
  <si>
    <t>117:07:34.12 W</t>
  </si>
  <si>
    <t>032:47:35.91 N</t>
  </si>
  <si>
    <t>117:07:31.73 W</t>
  </si>
  <si>
    <t>032:47:35.14 N</t>
  </si>
  <si>
    <t>117:07:29.18 W</t>
  </si>
  <si>
    <t>032:47:34.45 N</t>
  </si>
  <si>
    <t>117:07:26.63 W</t>
  </si>
  <si>
    <t>032:47:33.67 N</t>
  </si>
  <si>
    <t>117:07:24.08 W</t>
  </si>
  <si>
    <t>032:47:32.98 N</t>
  </si>
  <si>
    <t>117:07:21.61 W</t>
  </si>
  <si>
    <t>032:47:32.21 N</t>
  </si>
  <si>
    <t>117:07:18.98 W</t>
  </si>
  <si>
    <t>032:47:31.43 N</t>
  </si>
  <si>
    <t>117:07:16.51 W</t>
  </si>
  <si>
    <t>032:47:30.74 N</t>
  </si>
  <si>
    <t>117:07:14.04 W</t>
  </si>
  <si>
    <t>032:47:29.97 N</t>
  </si>
  <si>
    <t>117:07:11.49 W</t>
  </si>
  <si>
    <t>032:47:29.19 N</t>
  </si>
  <si>
    <t>117:07:09.02 W</t>
  </si>
  <si>
    <t>032:47:28.50 N</t>
  </si>
  <si>
    <t>117:07:06.47 W</t>
  </si>
  <si>
    <t>032:47:27.96 N</t>
  </si>
  <si>
    <t>117:07:03.92 W</t>
  </si>
  <si>
    <t>032:47:27.34 N</t>
  </si>
  <si>
    <t>117:07:01.37 W</t>
  </si>
  <si>
    <t>032:47:26.72 N</t>
  </si>
  <si>
    <t>117:06:58.82 W</t>
  </si>
  <si>
    <t>032:47:26.18 N</t>
  </si>
  <si>
    <t>117:06:56.27 W</t>
  </si>
  <si>
    <t>032:47:25.64 N</t>
  </si>
  <si>
    <t>117:06:53.72 W</t>
  </si>
  <si>
    <t>032:47:25.02 N</t>
  </si>
  <si>
    <t>117:06:51.33 W</t>
  </si>
  <si>
    <t>032:47:24.25 N</t>
  </si>
  <si>
    <t>117:06:48.86 W</t>
  </si>
  <si>
    <t>032:47:23.56 N</t>
  </si>
  <si>
    <t>117:06:46.46 W</t>
  </si>
  <si>
    <t>032:47:22.78 N</t>
  </si>
  <si>
    <t>117:06:44.07 W</t>
  </si>
  <si>
    <t>032:47:21.93 N</t>
  </si>
  <si>
    <t>117:06:41.75 W</t>
  </si>
  <si>
    <t>032:47:21.08 N</t>
  </si>
  <si>
    <t>117:06:39.43 W</t>
  </si>
  <si>
    <t>032:47:20.16 N</t>
  </si>
  <si>
    <t>117:06:36.96 W</t>
  </si>
  <si>
    <t>032:47:19.38 N</t>
  </si>
  <si>
    <t>117:06:34.72 W</t>
  </si>
  <si>
    <t>032:47:18.53 N</t>
  </si>
  <si>
    <t>117:06:32.25 W</t>
  </si>
  <si>
    <t>032:47:17.84 N</t>
  </si>
  <si>
    <t>117:06:29.78 W</t>
  </si>
  <si>
    <t>032:47:17.07 N</t>
  </si>
  <si>
    <t>117:06:27.38 W</t>
  </si>
  <si>
    <t>032:47:16.22 N</t>
  </si>
  <si>
    <t>117:06:25.06 W</t>
  </si>
  <si>
    <t>032:47:15.52 N</t>
  </si>
  <si>
    <t>117:06:22.75 W</t>
  </si>
  <si>
    <t>032:47:14.67 N</t>
  </si>
  <si>
    <t>117:06:20.35 W</t>
  </si>
  <si>
    <t>032:47:13.98 N</t>
  </si>
  <si>
    <t>117:06:17.96 W</t>
  </si>
  <si>
    <t>032:47:13.36 N</t>
  </si>
  <si>
    <t>117:06:15.49 W</t>
  </si>
  <si>
    <t>032:47:12.59 N</t>
  </si>
  <si>
    <t>117:06:13.09 W</t>
  </si>
  <si>
    <t>032:47:11.97 N</t>
  </si>
  <si>
    <t>117:06:10.62 W</t>
  </si>
  <si>
    <t>032:47:11.27 N</t>
  </si>
  <si>
    <t>117:06:08.22 W</t>
  </si>
  <si>
    <t>032:47:10.73 N</t>
  </si>
  <si>
    <t>117:06:05.75 W</t>
  </si>
  <si>
    <t>032:47:10.04 N</t>
  </si>
  <si>
    <t>117:06:03.28 W</t>
  </si>
  <si>
    <t>032:47:09.34 N</t>
  </si>
  <si>
    <t>117:06:00.81 W</t>
  </si>
  <si>
    <t>032:47:08.80 N</t>
  </si>
  <si>
    <t>117:05:58.26 W</t>
  </si>
  <si>
    <t>032:47:08.18 N</t>
  </si>
  <si>
    <t>117:05:55.79 W</t>
  </si>
  <si>
    <t>032:47:07.57 N</t>
  </si>
  <si>
    <t>117:05:53.32 W</t>
  </si>
  <si>
    <t>032:47:06.95 N</t>
  </si>
  <si>
    <t>117:05:50.77 W</t>
  </si>
  <si>
    <t>032:47:06.25 N</t>
  </si>
  <si>
    <t>117:05:48.22 W</t>
  </si>
  <si>
    <t>032:47:05.56 N</t>
  </si>
  <si>
    <t>117:05:45.74 W</t>
  </si>
  <si>
    <t>032:47:04.94 N</t>
  </si>
  <si>
    <t>117:05:43.27 W</t>
  </si>
  <si>
    <t>032:47:04.24 N</t>
  </si>
  <si>
    <t>117:05:40.72 W</t>
  </si>
  <si>
    <t>032:47:03.47 N</t>
  </si>
  <si>
    <t>117:05:38.25 W</t>
  </si>
  <si>
    <t>032:47:02.78 N</t>
  </si>
  <si>
    <t>117:05:35.78 W</t>
  </si>
  <si>
    <t>032:47:01.93 N</t>
  </si>
  <si>
    <t>117:05:33.23 W</t>
  </si>
  <si>
    <t>032:47:01.15 N</t>
  </si>
  <si>
    <t>117:05:30.60 W</t>
  </si>
  <si>
    <t>032:47:00.38 N</t>
  </si>
  <si>
    <t>117:05:28.06 W</t>
  </si>
  <si>
    <t>032:46:59.69 N</t>
  </si>
  <si>
    <t>117:05:25.58 W</t>
  </si>
  <si>
    <t>032:46:58.99 N</t>
  </si>
  <si>
    <t>117:05:22.96 W</t>
  </si>
  <si>
    <t>032:46:58.22 N</t>
  </si>
  <si>
    <t>117:05:20.41 W</t>
  </si>
  <si>
    <t>032:46:57.60 N</t>
  </si>
  <si>
    <t>117:05:17.86 W</t>
  </si>
  <si>
    <t>032:46:55.82 N</t>
  </si>
  <si>
    <t>117:05:12.91 W</t>
  </si>
  <si>
    <t>032:46:55.13 N</t>
  </si>
  <si>
    <t>117:05:10.29 W</t>
  </si>
  <si>
    <t>032:46:54.36 N</t>
  </si>
  <si>
    <t>117:05:07.74 W</t>
  </si>
  <si>
    <t>032:46:53.66 N</t>
  </si>
  <si>
    <t>117:05:05.19 W</t>
  </si>
  <si>
    <t>032:46:52.97 N</t>
  </si>
  <si>
    <t>117:05:02.64 W</t>
  </si>
  <si>
    <t>032:46:52.19 N</t>
  </si>
  <si>
    <t>117:05:00.09 W</t>
  </si>
  <si>
    <t>032:46:51.42 N</t>
  </si>
  <si>
    <t>117:04:57.54 W</t>
  </si>
  <si>
    <t>032:46:50.73 N</t>
  </si>
  <si>
    <t>117:04:54.92 W</t>
  </si>
  <si>
    <t>032:46:50.03 N</t>
  </si>
  <si>
    <t>117:04:52.37 W</t>
  </si>
  <si>
    <t>032:46:49.33 N</t>
  </si>
  <si>
    <t>117:04:49.82 W</t>
  </si>
  <si>
    <t>032:46:48.56 N</t>
  </si>
  <si>
    <t>117:04:47.19 W</t>
  </si>
  <si>
    <t>032:46:47.79 N</t>
  </si>
  <si>
    <t>117:04:44.72 W</t>
  </si>
  <si>
    <t>032:46:47.09 N</t>
  </si>
  <si>
    <t>117:04:42.09 W</t>
  </si>
  <si>
    <t>032:46:46.48 N</t>
  </si>
  <si>
    <t>117:04:39.47 W</t>
  </si>
  <si>
    <t>032:46:45.63 N</t>
  </si>
  <si>
    <t>117:04:36.92 W</t>
  </si>
  <si>
    <t>032:46:44.85 N</t>
  </si>
  <si>
    <t>117:04:34.37 W</t>
  </si>
  <si>
    <t>032:46:44.00 N</t>
  </si>
  <si>
    <t>117:04:31.90 W</t>
  </si>
  <si>
    <t>032:46:43.15 N</t>
  </si>
  <si>
    <t>117:04:29.27 W</t>
  </si>
  <si>
    <t>032:46:42.38 N</t>
  </si>
  <si>
    <t>117:04:26.72 W</t>
  </si>
  <si>
    <t>032:46:41.69 N</t>
  </si>
  <si>
    <t>117:04:24.17 W</t>
  </si>
  <si>
    <t>032:46:40.84 N</t>
  </si>
  <si>
    <t>117:04:21.62 W</t>
  </si>
  <si>
    <t>032:46:39.99 N</t>
  </si>
  <si>
    <t>117:04:19.15 W</t>
  </si>
  <si>
    <t>032:46:39.22 N</t>
  </si>
  <si>
    <t>117:04:16.68 W</t>
  </si>
  <si>
    <t>032:46:38.44 N</t>
  </si>
  <si>
    <t>117:04:14.13 W</t>
  </si>
  <si>
    <t>032:46:36.74 N</t>
  </si>
  <si>
    <t>117:04:09.19 W</t>
  </si>
  <si>
    <t>032:46:35.35 N</t>
  </si>
  <si>
    <t>117:04:04.16 W</t>
  </si>
  <si>
    <t>032:46:34.50 N</t>
  </si>
  <si>
    <t>117:04:01.77 W</t>
  </si>
  <si>
    <t>032:46:33.73 N</t>
  </si>
  <si>
    <t>117:03:59.30 W</t>
  </si>
  <si>
    <t>032:46:32.88 N</t>
  </si>
  <si>
    <t>117:03:56.90 W</t>
  </si>
  <si>
    <t>032:46:30.64 N</t>
  </si>
  <si>
    <t>117:03:49.56 W</t>
  </si>
  <si>
    <t>032:46:29.95 N</t>
  </si>
  <si>
    <t>117:03:47.09 W</t>
  </si>
  <si>
    <t>032:46:29.10 N</t>
  </si>
  <si>
    <t>117:03:44.70 W</t>
  </si>
  <si>
    <t>032:46:28.40 N</t>
  </si>
  <si>
    <t>117:03:42.23 W</t>
  </si>
  <si>
    <t>032:46:26.78 N</t>
  </si>
  <si>
    <t>117:03:37.36 W</t>
  </si>
  <si>
    <t>032:46:26.08 N</t>
  </si>
  <si>
    <t>117:03:34.96 W</t>
  </si>
  <si>
    <t>032:46:25.23 N</t>
  </si>
  <si>
    <t>117:03:32.57 W</t>
  </si>
  <si>
    <t>032:46:22.84 N</t>
  </si>
  <si>
    <t>117:03:25.31 W</t>
  </si>
  <si>
    <t>032:46:21.37 N</t>
  </si>
  <si>
    <t>117:03:20.44 W</t>
  </si>
  <si>
    <t>032:46:20.60 N</t>
  </si>
  <si>
    <t>117:03:17.89 W</t>
  </si>
  <si>
    <t>032:46:19.75 N</t>
  </si>
  <si>
    <t>117:03:15.50 W</t>
  </si>
  <si>
    <t>032:46:18.98 N</t>
  </si>
  <si>
    <t>117:03:12.95 W</t>
  </si>
  <si>
    <t>032:46:18.28 N</t>
  </si>
  <si>
    <t>117:03:10.48 W</t>
  </si>
  <si>
    <t>032:46:17.51 N</t>
  </si>
  <si>
    <t>117:03:07.93 W</t>
  </si>
  <si>
    <t>032:46:16.81 N</t>
  </si>
  <si>
    <t>117:03:05.38 W</t>
  </si>
  <si>
    <t>032:46:16.12 N</t>
  </si>
  <si>
    <t>117:03:02.83 W</t>
  </si>
  <si>
    <t>032:46:15.27 N</t>
  </si>
  <si>
    <t>117:03:00.28 W</t>
  </si>
  <si>
    <t>032:46:14.50 N</t>
  </si>
  <si>
    <t>117:02:57.73 W</t>
  </si>
  <si>
    <t>032:46:12.72 N</t>
  </si>
  <si>
    <t>117:02:52.94 W</t>
  </si>
  <si>
    <t>032:46:11.87 N</t>
  </si>
  <si>
    <t>117:02:50.47 W</t>
  </si>
  <si>
    <t>032:46:11.02 N</t>
  </si>
  <si>
    <t>117:02:48.15 W</t>
  </si>
  <si>
    <t>032:46:09.09 N</t>
  </si>
  <si>
    <t>117:02:43.52 W</t>
  </si>
  <si>
    <t>032:46:08.01 N</t>
  </si>
  <si>
    <t>117:02:41.28 W</t>
  </si>
  <si>
    <t>032:46:07.00 N</t>
  </si>
  <si>
    <t>117:02:39.11 W</t>
  </si>
  <si>
    <t>032:46:05.92 N</t>
  </si>
  <si>
    <t>117:02:36.95 W</t>
  </si>
  <si>
    <t>032:46:04.76 N</t>
  </si>
  <si>
    <t>117:02:34.94 W</t>
  </si>
  <si>
    <t>032:46:03.91 N</t>
  </si>
  <si>
    <t>117:02:32.78 W</t>
  </si>
  <si>
    <t>032:46:03.06 N</t>
  </si>
  <si>
    <t>117:02:30.77 W</t>
  </si>
  <si>
    <t>032:46:02.29 N</t>
  </si>
  <si>
    <t>117:02:28.69 W</t>
  </si>
  <si>
    <t>032:46:01.36 N</t>
  </si>
  <si>
    <t>117:02:26.76 W</t>
  </si>
  <si>
    <t>032:46:00.44 N</t>
  </si>
  <si>
    <t>117:02:24.75 W</t>
  </si>
  <si>
    <t>032:45:59.59 N</t>
  </si>
  <si>
    <t>117:02:22.82 W</t>
  </si>
  <si>
    <t>032:45:58.81 N</t>
  </si>
  <si>
    <t>117:02:20.50 W</t>
  </si>
  <si>
    <t>032:45:58.04 N</t>
  </si>
  <si>
    <t>117:02:18.49 W</t>
  </si>
  <si>
    <t>032:45:57.58 N</t>
  </si>
  <si>
    <t>117:02:16.48 W</t>
  </si>
  <si>
    <t>032:45:57.35 N</t>
  </si>
  <si>
    <t>117:02:14.09 W</t>
  </si>
  <si>
    <t>032:45:57.50 N</t>
  </si>
  <si>
    <t>117:02:11.85 W</t>
  </si>
  <si>
    <t>032:45:57.96 N</t>
  </si>
  <si>
    <t>117:02:09.68 W</t>
  </si>
  <si>
    <t>032:45:58.74 N</t>
  </si>
  <si>
    <t>117:02:07.60 W</t>
  </si>
  <si>
    <t>032:45:59.82 N</t>
  </si>
  <si>
    <t>117:02:05.59 W</t>
  </si>
  <si>
    <t>032:46:02.52 N</t>
  </si>
  <si>
    <t>117:02:02.89 W</t>
  </si>
  <si>
    <t>032:46:03.99 N</t>
  </si>
  <si>
    <t>117:02:02.04 W</t>
  </si>
  <si>
    <t>032:46:05.54 N</t>
  </si>
  <si>
    <t>117:02:01.26 W</t>
  </si>
  <si>
    <t>032:46:07.08 N</t>
  </si>
  <si>
    <t>117:02:00.49 W</t>
  </si>
  <si>
    <t>032:46:10.17 N</t>
  </si>
  <si>
    <t>117:01:58.79 W</t>
  </si>
  <si>
    <t>032:46:11.64 N</t>
  </si>
  <si>
    <t>117:01:57.79 W</t>
  </si>
  <si>
    <t>032:46:14.73 N</t>
  </si>
  <si>
    <t>117:01:56.40 W</t>
  </si>
  <si>
    <t>032:46:16.27 N</t>
  </si>
  <si>
    <t>117:01:56.32 W</t>
  </si>
  <si>
    <t>032:46:17.74 N</t>
  </si>
  <si>
    <t>117:01:56.78 W</t>
  </si>
  <si>
    <t>032:46:20.52 N</t>
  </si>
  <si>
    <t>117:01:57.94 W</t>
  </si>
  <si>
    <t>032:46:21.68 N</t>
  </si>
  <si>
    <t>117:01:58.17 W</t>
  </si>
  <si>
    <t>032:46:22.92 N</t>
  </si>
  <si>
    <t>117:01:59.10 W</t>
  </si>
  <si>
    <t>032:46:24.85 N</t>
  </si>
  <si>
    <t>032:46:25.77 N</t>
  </si>
  <si>
    <t>117:02:02.27 W</t>
  </si>
  <si>
    <t>032:46:29.25 N</t>
  </si>
  <si>
    <t>117:02:04.74 W</t>
  </si>
  <si>
    <t>117:02:05.28 W</t>
  </si>
  <si>
    <t>032:46:31.88 N</t>
  </si>
  <si>
    <t>117:02:05.90 W</t>
  </si>
  <si>
    <t>032:46:33.19 N</t>
  </si>
  <si>
    <t>117:02:06.28 W</t>
  </si>
  <si>
    <t>032:46:34.81 N</t>
  </si>
  <si>
    <t>117:02:06.36 W</t>
  </si>
  <si>
    <t>032:46:36.13 N</t>
  </si>
  <si>
    <t>117:02:06.90 W</t>
  </si>
  <si>
    <t>032:46:37.28 N</t>
  </si>
  <si>
    <t>117:02:07.52 W</t>
  </si>
  <si>
    <t>117:02:08.22 W</t>
  </si>
  <si>
    <t>032:46:39.60 N</t>
  </si>
  <si>
    <t>117:02:09.14 W</t>
  </si>
  <si>
    <t>032:46:40.68 N</t>
  </si>
  <si>
    <t>117:02:09.84 W</t>
  </si>
  <si>
    <t>032:46:41.84 N</t>
  </si>
  <si>
    <t>117:02:10.61 W</t>
  </si>
  <si>
    <t>032:46:43.00 N</t>
  </si>
  <si>
    <t>117:02:11.23 W</t>
  </si>
  <si>
    <t>032:46:47.87 N</t>
  </si>
  <si>
    <t>117:02:10.92 W</t>
  </si>
  <si>
    <t>032:46:48.95 N</t>
  </si>
  <si>
    <t>117:02:10.15 W</t>
  </si>
  <si>
    <t>032:46:49.88 N</t>
  </si>
  <si>
    <t>117:02:09.07 W</t>
  </si>
  <si>
    <t>032:46:50.80 N</t>
  </si>
  <si>
    <t>117:02:07.91 W</t>
  </si>
  <si>
    <t>032:46:51.50 N</t>
  </si>
  <si>
    <t>117:02:06.52 W</t>
  </si>
  <si>
    <t>032:46:51.88 N</t>
  </si>
  <si>
    <t>117:02:05.05 W</t>
  </si>
  <si>
    <t>117:02:03.58 W</t>
  </si>
  <si>
    <t>032:46:52.42 N</t>
  </si>
  <si>
    <t>117:02:01.96 W</t>
  </si>
  <si>
    <t>032:46:53.12 N</t>
  </si>
  <si>
    <t>117:01:59.02 W</t>
  </si>
  <si>
    <t>032:46:53.20 N</t>
  </si>
  <si>
    <t>117:01:57.40 W</t>
  </si>
  <si>
    <t>032:46:53.51 N</t>
  </si>
  <si>
    <t>117:01:55.86 W</t>
  </si>
  <si>
    <t>032:46:53.97 N</t>
  </si>
  <si>
    <t>117:01:54.47 W</t>
  </si>
  <si>
    <t>032:46:54.43 N</t>
  </si>
  <si>
    <t>117:01:52.92 W</t>
  </si>
  <si>
    <t>032:46:54.97 N</t>
  </si>
  <si>
    <t>117:01:51.53 W</t>
  </si>
  <si>
    <t>032:46:57.75 N</t>
  </si>
  <si>
    <t>117:01:46.74 W</t>
  </si>
  <si>
    <t>032:46:58.60 N</t>
  </si>
  <si>
    <t>117:01:45.58 W</t>
  </si>
  <si>
    <t>032:46:59.38 N</t>
  </si>
  <si>
    <t>117:01:44.50 W</t>
  </si>
  <si>
    <t>032:47:00.61 N</t>
  </si>
  <si>
    <t>117:01:42.11 W</t>
  </si>
  <si>
    <t>032:47:01.54 N</t>
  </si>
  <si>
    <t>117:01:39.63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</si>
</sst>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498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"07/09/2023 21:59:42.161"</f>
        <v>07/09/2023 21:59:42.161</v>
      </c>
      <c r="C2" t="str">
        <f t="shared" ref="C2:C33" si="0">"FFDFD3C0"</f>
        <v>FFDFD3C0</v>
      </c>
      <c r="D2" t="s">
        <v>123</v>
      </c>
      <c r="E2">
        <v>7</v>
      </c>
      <c r="F2">
        <v>2007</v>
      </c>
      <c r="G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0</v>
      </c>
      <c r="P2">
        <v>1</v>
      </c>
      <c r="Q2">
        <v>0</v>
      </c>
      <c r="S2" t="str">
        <f t="shared" ref="S2:T9" si="1">"21:59:41.000"</f>
        <v>21:59:41.000</v>
      </c>
      <c r="T2" t="str">
        <f t="shared" si="1"/>
        <v>21:59:41.000</v>
      </c>
      <c r="U2" t="str">
        <f t="shared" ref="U2:U65" si="2">"A14F74"</f>
        <v>A14F74</v>
      </c>
      <c r="V2">
        <v>0</v>
      </c>
      <c r="W2">
        <v>0</v>
      </c>
      <c r="X2">
        <v>6</v>
      </c>
      <c r="Y2">
        <v>0</v>
      </c>
      <c r="AA2">
        <v>1</v>
      </c>
      <c r="AB2">
        <v>8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3</v>
      </c>
      <c r="AI2">
        <v>2</v>
      </c>
      <c r="AJ2">
        <v>0</v>
      </c>
      <c r="AK2" t="s">
        <v>127</v>
      </c>
      <c r="AL2">
        <v>32.814124</v>
      </c>
      <c r="AM2" t="s">
        <v>128</v>
      </c>
      <c r="AN2">
        <v>-117.137969</v>
      </c>
      <c r="AO2">
        <v>25</v>
      </c>
      <c r="AP2">
        <v>400</v>
      </c>
      <c r="AQ2" t="s">
        <v>129</v>
      </c>
      <c r="AR2">
        <v>-59</v>
      </c>
      <c r="AS2">
        <v>24</v>
      </c>
      <c r="AT2">
        <v>512</v>
      </c>
      <c r="BB2" t="str">
        <f t="shared" ref="BB2:BB65" si="3">"1200"</f>
        <v>1200</v>
      </c>
      <c r="BC2">
        <v>1</v>
      </c>
      <c r="BD2" t="str">
        <f t="shared" ref="BD2:BD65" si="4">"N1839R  "</f>
        <v xml:space="preserve">N1839R  </v>
      </c>
      <c r="BE2">
        <v>1</v>
      </c>
      <c r="BG2">
        <v>0</v>
      </c>
      <c r="BH2">
        <v>0</v>
      </c>
      <c r="BI2">
        <v>0</v>
      </c>
      <c r="BJ2">
        <v>375</v>
      </c>
      <c r="BK2">
        <v>-25</v>
      </c>
      <c r="BL2" t="s">
        <v>130</v>
      </c>
      <c r="BM2">
        <v>1</v>
      </c>
      <c r="BN2">
        <v>1</v>
      </c>
      <c r="BO2">
        <v>0</v>
      </c>
      <c r="BP2">
        <v>0</v>
      </c>
      <c r="BS2">
        <v>0</v>
      </c>
      <c r="BT2">
        <v>0</v>
      </c>
      <c r="BU2">
        <v>0</v>
      </c>
      <c r="CE2" t="str">
        <f t="shared" ref="CE2:CE9" si="5">"21:59:41.897"</f>
        <v>21:59:41.897</v>
      </c>
      <c r="CF2">
        <v>896623527</v>
      </c>
      <c r="CS2">
        <v>3</v>
      </c>
      <c r="CT2">
        <v>2</v>
      </c>
      <c r="CU2">
        <v>0</v>
      </c>
      <c r="CV2">
        <v>2</v>
      </c>
      <c r="CW2">
        <v>0</v>
      </c>
      <c r="CX2">
        <v>4</v>
      </c>
      <c r="CY2">
        <v>7</v>
      </c>
      <c r="CZ2" t="s">
        <v>131</v>
      </c>
      <c r="DA2">
        <v>286</v>
      </c>
      <c r="DB2">
        <v>0</v>
      </c>
      <c r="DC2" t="s">
        <v>132</v>
      </c>
      <c r="DD2" t="s">
        <v>133</v>
      </c>
      <c r="DG2">
        <v>16119505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3">
      <c r="A3" t="str">
        <f>"07/09/2023 21:59:42.161"</f>
        <v>07/09/2023 21:59:42.161</v>
      </c>
      <c r="C3" t="str">
        <f t="shared" si="0"/>
        <v>FFDFD3C0</v>
      </c>
      <c r="D3" t="s">
        <v>134</v>
      </c>
      <c r="E3">
        <v>3</v>
      </c>
      <c r="H3">
        <v>3</v>
      </c>
      <c r="I3" t="s">
        <v>135</v>
      </c>
      <c r="J3" t="s">
        <v>126</v>
      </c>
      <c r="K3">
        <v>0</v>
      </c>
      <c r="L3">
        <v>3</v>
      </c>
      <c r="M3">
        <v>0</v>
      </c>
      <c r="N3">
        <v>2</v>
      </c>
      <c r="O3">
        <v>0</v>
      </c>
      <c r="P3">
        <v>1</v>
      </c>
      <c r="Q3">
        <v>0</v>
      </c>
      <c r="S3" t="str">
        <f t="shared" si="1"/>
        <v>21:59:41.000</v>
      </c>
      <c r="T3" t="str">
        <f t="shared" si="1"/>
        <v>21:59:41.000</v>
      </c>
      <c r="U3" t="str">
        <f t="shared" si="2"/>
        <v>A14F74</v>
      </c>
      <c r="V3">
        <v>0</v>
      </c>
      <c r="W3">
        <v>0</v>
      </c>
      <c r="X3">
        <v>6</v>
      </c>
      <c r="Y3">
        <v>0</v>
      </c>
      <c r="AA3">
        <v>1</v>
      </c>
      <c r="AB3">
        <v>8</v>
      </c>
      <c r="AC3">
        <v>3</v>
      </c>
      <c r="AD3">
        <v>0</v>
      </c>
      <c r="AE3">
        <v>9</v>
      </c>
      <c r="AF3" t="s">
        <v>136</v>
      </c>
      <c r="AG3">
        <v>0</v>
      </c>
      <c r="AH3">
        <v>0</v>
      </c>
      <c r="AI3">
        <v>2</v>
      </c>
      <c r="AJ3">
        <v>0</v>
      </c>
      <c r="AK3" t="s">
        <v>127</v>
      </c>
      <c r="AL3">
        <v>32.814124</v>
      </c>
      <c r="AM3" t="s">
        <v>128</v>
      </c>
      <c r="AN3">
        <v>-117.137969</v>
      </c>
      <c r="AO3">
        <v>25</v>
      </c>
      <c r="AP3">
        <v>400</v>
      </c>
      <c r="AQ3" t="s">
        <v>129</v>
      </c>
      <c r="AR3">
        <v>-59</v>
      </c>
      <c r="AS3">
        <v>24</v>
      </c>
      <c r="AT3">
        <v>512</v>
      </c>
      <c r="BB3" t="str">
        <f t="shared" si="3"/>
        <v>1200</v>
      </c>
      <c r="BC3">
        <v>1</v>
      </c>
      <c r="BD3" t="str">
        <f t="shared" si="4"/>
        <v xml:space="preserve">N1839R  </v>
      </c>
      <c r="BE3">
        <v>1</v>
      </c>
      <c r="BG3">
        <v>0</v>
      </c>
      <c r="BH3">
        <v>0</v>
      </c>
      <c r="BI3">
        <v>0</v>
      </c>
      <c r="BJ3">
        <v>375</v>
      </c>
      <c r="BK3">
        <v>-25</v>
      </c>
      <c r="BL3" t="s">
        <v>137</v>
      </c>
      <c r="BM3">
        <v>1</v>
      </c>
      <c r="BN3">
        <v>1</v>
      </c>
      <c r="BO3">
        <v>0</v>
      </c>
      <c r="BP3">
        <v>0</v>
      </c>
      <c r="BT3">
        <v>0</v>
      </c>
      <c r="BU3">
        <v>0</v>
      </c>
      <c r="CE3" t="str">
        <f t="shared" si="5"/>
        <v>21:59:41.897</v>
      </c>
      <c r="CF3">
        <v>896623527</v>
      </c>
      <c r="CS3">
        <v>0</v>
      </c>
      <c r="CT3">
        <v>2</v>
      </c>
      <c r="CU3">
        <v>0</v>
      </c>
      <c r="CV3">
        <v>2</v>
      </c>
      <c r="CW3">
        <v>0</v>
      </c>
      <c r="CX3">
        <v>4</v>
      </c>
      <c r="CY3">
        <v>7</v>
      </c>
      <c r="CZ3" t="s">
        <v>131</v>
      </c>
      <c r="DA3">
        <v>286</v>
      </c>
      <c r="DB3">
        <v>0</v>
      </c>
      <c r="DC3" t="s">
        <v>132</v>
      </c>
      <c r="DD3" t="s">
        <v>133</v>
      </c>
      <c r="DG3">
        <v>16119505</v>
      </c>
      <c r="DI3">
        <v>0</v>
      </c>
      <c r="DJ3">
        <v>0</v>
      </c>
      <c r="DK3">
        <v>1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">
      <c r="A4" t="str">
        <f>"07/09/2023 21:59:42.161"</f>
        <v>07/09/2023 21:59:42.161</v>
      </c>
      <c r="C4" t="str">
        <f t="shared" si="0"/>
        <v>FFDFD3C0</v>
      </c>
      <c r="D4" t="s">
        <v>138</v>
      </c>
      <c r="E4">
        <v>20</v>
      </c>
      <c r="F4">
        <v>1020</v>
      </c>
      <c r="G4" t="s">
        <v>139</v>
      </c>
      <c r="J4" t="s">
        <v>140</v>
      </c>
      <c r="K4">
        <v>0</v>
      </c>
      <c r="L4">
        <v>3</v>
      </c>
      <c r="M4">
        <v>0</v>
      </c>
      <c r="N4">
        <v>2</v>
      </c>
      <c r="O4">
        <v>0</v>
      </c>
      <c r="P4">
        <v>1</v>
      </c>
      <c r="Q4">
        <v>0</v>
      </c>
      <c r="S4" t="str">
        <f t="shared" si="1"/>
        <v>21:59:41.000</v>
      </c>
      <c r="T4" t="str">
        <f t="shared" si="1"/>
        <v>21:59:41.000</v>
      </c>
      <c r="U4" t="str">
        <f t="shared" si="2"/>
        <v>A14F74</v>
      </c>
      <c r="V4">
        <v>0</v>
      </c>
      <c r="W4">
        <v>0</v>
      </c>
      <c r="X4">
        <v>6</v>
      </c>
      <c r="Y4">
        <v>0</v>
      </c>
      <c r="AA4">
        <v>1</v>
      </c>
      <c r="AB4">
        <v>8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3</v>
      </c>
      <c r="AI4">
        <v>2</v>
      </c>
      <c r="AJ4">
        <v>0</v>
      </c>
      <c r="AK4" t="s">
        <v>127</v>
      </c>
      <c r="AL4">
        <v>32.814124</v>
      </c>
      <c r="AM4" t="s">
        <v>128</v>
      </c>
      <c r="AN4">
        <v>-117.137969</v>
      </c>
      <c r="AO4">
        <v>25</v>
      </c>
      <c r="AP4">
        <v>400</v>
      </c>
      <c r="AQ4" t="s">
        <v>129</v>
      </c>
      <c r="AR4">
        <v>-59</v>
      </c>
      <c r="AS4">
        <v>24</v>
      </c>
      <c r="AT4">
        <v>512</v>
      </c>
      <c r="BB4" t="str">
        <f t="shared" si="3"/>
        <v>1200</v>
      </c>
      <c r="BC4">
        <v>1</v>
      </c>
      <c r="BD4" t="str">
        <f t="shared" si="4"/>
        <v xml:space="preserve">N1839R  </v>
      </c>
      <c r="BE4">
        <v>1</v>
      </c>
      <c r="BG4">
        <v>0</v>
      </c>
      <c r="BH4">
        <v>0</v>
      </c>
      <c r="BI4">
        <v>0</v>
      </c>
      <c r="BJ4">
        <v>375</v>
      </c>
      <c r="BK4">
        <v>-25</v>
      </c>
      <c r="BL4" t="s">
        <v>130</v>
      </c>
      <c r="BM4">
        <v>1</v>
      </c>
      <c r="BN4">
        <v>1</v>
      </c>
      <c r="BO4">
        <v>0</v>
      </c>
      <c r="BP4">
        <v>0</v>
      </c>
      <c r="BS4">
        <v>0</v>
      </c>
      <c r="BT4">
        <v>0</v>
      </c>
      <c r="BU4">
        <v>0</v>
      </c>
      <c r="CE4" t="str">
        <f t="shared" si="5"/>
        <v>21:59:41.897</v>
      </c>
      <c r="CF4">
        <v>896623527</v>
      </c>
      <c r="CS4">
        <v>3</v>
      </c>
      <c r="CT4">
        <v>2</v>
      </c>
      <c r="CU4">
        <v>0</v>
      </c>
      <c r="CV4">
        <v>2</v>
      </c>
      <c r="CW4">
        <v>0</v>
      </c>
      <c r="CX4">
        <v>4</v>
      </c>
      <c r="CY4">
        <v>7</v>
      </c>
      <c r="CZ4" t="s">
        <v>131</v>
      </c>
      <c r="DA4">
        <v>286</v>
      </c>
      <c r="DB4">
        <v>0</v>
      </c>
      <c r="DC4" t="s">
        <v>132</v>
      </c>
      <c r="DD4" t="s">
        <v>133</v>
      </c>
      <c r="DG4">
        <v>16119505</v>
      </c>
      <c r="DI4">
        <v>0</v>
      </c>
      <c r="DJ4">
        <v>0</v>
      </c>
      <c r="DK4">
        <v>1</v>
      </c>
      <c r="DL4">
        <v>0</v>
      </c>
      <c r="DM4">
        <v>0</v>
      </c>
      <c r="DN4">
        <v>1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>"07/09/2023 21:59:42.161"</f>
        <v>07/09/2023 21:59:42.161</v>
      </c>
      <c r="C5" t="str">
        <f t="shared" si="0"/>
        <v>FFDFD3C0</v>
      </c>
      <c r="D5" t="s">
        <v>141</v>
      </c>
      <c r="E5">
        <v>15</v>
      </c>
      <c r="J5" t="s">
        <v>142</v>
      </c>
      <c r="K5">
        <v>0</v>
      </c>
      <c r="L5">
        <v>3</v>
      </c>
      <c r="M5">
        <v>0</v>
      </c>
      <c r="N5">
        <v>2</v>
      </c>
      <c r="O5">
        <v>0</v>
      </c>
      <c r="P5">
        <v>1</v>
      </c>
      <c r="Q5">
        <v>0</v>
      </c>
      <c r="S5" t="str">
        <f t="shared" si="1"/>
        <v>21:59:41.000</v>
      </c>
      <c r="T5" t="str">
        <f t="shared" si="1"/>
        <v>21:59:41.000</v>
      </c>
      <c r="U5" t="str">
        <f t="shared" si="2"/>
        <v>A14F74</v>
      </c>
      <c r="V5">
        <v>0</v>
      </c>
      <c r="W5">
        <v>0</v>
      </c>
      <c r="X5">
        <v>6</v>
      </c>
      <c r="Y5">
        <v>0</v>
      </c>
      <c r="AA5">
        <v>1</v>
      </c>
      <c r="AB5">
        <v>8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3</v>
      </c>
      <c r="AI5">
        <v>2</v>
      </c>
      <c r="AJ5">
        <v>0</v>
      </c>
      <c r="AK5" t="s">
        <v>127</v>
      </c>
      <c r="AL5">
        <v>32.814124</v>
      </c>
      <c r="AM5" t="s">
        <v>128</v>
      </c>
      <c r="AN5">
        <v>-117.137969</v>
      </c>
      <c r="AO5">
        <v>25</v>
      </c>
      <c r="AP5">
        <v>400</v>
      </c>
      <c r="AQ5" t="s">
        <v>129</v>
      </c>
      <c r="AR5">
        <v>-59</v>
      </c>
      <c r="AS5">
        <v>24</v>
      </c>
      <c r="AT5">
        <v>512</v>
      </c>
      <c r="BB5" t="str">
        <f t="shared" si="3"/>
        <v>1200</v>
      </c>
      <c r="BC5">
        <v>1</v>
      </c>
      <c r="BD5" t="str">
        <f t="shared" si="4"/>
        <v xml:space="preserve">N1839R  </v>
      </c>
      <c r="BE5">
        <v>1</v>
      </c>
      <c r="BG5">
        <v>0</v>
      </c>
      <c r="BH5">
        <v>0</v>
      </c>
      <c r="BI5">
        <v>0</v>
      </c>
      <c r="BJ5">
        <v>375</v>
      </c>
      <c r="BK5">
        <v>-25</v>
      </c>
      <c r="BL5" t="s">
        <v>130</v>
      </c>
      <c r="BM5">
        <v>1</v>
      </c>
      <c r="BN5">
        <v>1</v>
      </c>
      <c r="BO5">
        <v>0</v>
      </c>
      <c r="BP5">
        <v>0</v>
      </c>
      <c r="BS5">
        <v>0</v>
      </c>
      <c r="BT5">
        <v>0</v>
      </c>
      <c r="BU5">
        <v>0</v>
      </c>
      <c r="CE5" t="str">
        <f t="shared" si="5"/>
        <v>21:59:41.897</v>
      </c>
      <c r="CF5">
        <v>896623527</v>
      </c>
      <c r="CS5">
        <v>3</v>
      </c>
      <c r="CT5">
        <v>2</v>
      </c>
      <c r="CU5">
        <v>0</v>
      </c>
      <c r="CV5">
        <v>2</v>
      </c>
      <c r="CW5">
        <v>0</v>
      </c>
      <c r="CX5">
        <v>4</v>
      </c>
      <c r="CY5">
        <v>7</v>
      </c>
      <c r="CZ5" t="s">
        <v>131</v>
      </c>
      <c r="DA5">
        <v>286</v>
      </c>
      <c r="DB5">
        <v>0</v>
      </c>
      <c r="DC5" t="s">
        <v>132</v>
      </c>
      <c r="DD5" t="s">
        <v>133</v>
      </c>
      <c r="DG5">
        <v>16119505</v>
      </c>
      <c r="DI5">
        <v>0</v>
      </c>
      <c r="DJ5">
        <v>0</v>
      </c>
      <c r="DK5">
        <v>1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>"07/09/2023 21:59:42.208"</f>
        <v>07/09/2023 21:59:42.208</v>
      </c>
      <c r="C6" t="str">
        <f t="shared" si="0"/>
        <v>FFDFD3C0</v>
      </c>
      <c r="D6" t="s">
        <v>134</v>
      </c>
      <c r="E6">
        <v>4</v>
      </c>
      <c r="H6">
        <v>4</v>
      </c>
      <c r="I6" t="s">
        <v>143</v>
      </c>
      <c r="J6" t="s">
        <v>126</v>
      </c>
      <c r="K6">
        <v>0</v>
      </c>
      <c r="L6">
        <v>3</v>
      </c>
      <c r="M6">
        <v>0</v>
      </c>
      <c r="N6">
        <v>2</v>
      </c>
      <c r="O6">
        <v>0</v>
      </c>
      <c r="P6">
        <v>1</v>
      </c>
      <c r="Q6">
        <v>0</v>
      </c>
      <c r="S6" t="str">
        <f t="shared" si="1"/>
        <v>21:59:41.000</v>
      </c>
      <c r="T6" t="str">
        <f t="shared" si="1"/>
        <v>21:59:41.000</v>
      </c>
      <c r="U6" t="str">
        <f t="shared" si="2"/>
        <v>A14F74</v>
      </c>
      <c r="V6">
        <v>0</v>
      </c>
      <c r="W6">
        <v>0</v>
      </c>
      <c r="X6">
        <v>6</v>
      </c>
      <c r="Y6">
        <v>0</v>
      </c>
      <c r="AA6">
        <v>1</v>
      </c>
      <c r="AB6">
        <v>8</v>
      </c>
      <c r="AC6">
        <v>3</v>
      </c>
      <c r="AD6">
        <v>0</v>
      </c>
      <c r="AE6">
        <v>9</v>
      </c>
      <c r="AF6" t="s">
        <v>136</v>
      </c>
      <c r="AG6">
        <v>0</v>
      </c>
      <c r="AH6">
        <v>0</v>
      </c>
      <c r="AI6">
        <v>2</v>
      </c>
      <c r="AJ6">
        <v>0</v>
      </c>
      <c r="AK6" t="s">
        <v>127</v>
      </c>
      <c r="AL6">
        <v>32.814124</v>
      </c>
      <c r="AM6" t="s">
        <v>128</v>
      </c>
      <c r="AN6">
        <v>-117.137969</v>
      </c>
      <c r="AO6">
        <v>25</v>
      </c>
      <c r="AP6">
        <v>400</v>
      </c>
      <c r="AQ6" t="s">
        <v>129</v>
      </c>
      <c r="AR6">
        <v>-59</v>
      </c>
      <c r="AS6">
        <v>24</v>
      </c>
      <c r="AT6">
        <v>512</v>
      </c>
      <c r="BB6" t="str">
        <f t="shared" si="3"/>
        <v>1200</v>
      </c>
      <c r="BC6">
        <v>1</v>
      </c>
      <c r="BD6" t="str">
        <f t="shared" si="4"/>
        <v xml:space="preserve">N1839R  </v>
      </c>
      <c r="BE6">
        <v>1</v>
      </c>
      <c r="BG6">
        <v>0</v>
      </c>
      <c r="BH6">
        <v>0</v>
      </c>
      <c r="BI6">
        <v>0</v>
      </c>
      <c r="BJ6">
        <v>375</v>
      </c>
      <c r="BK6">
        <v>-25</v>
      </c>
      <c r="BL6" t="s">
        <v>137</v>
      </c>
      <c r="BM6">
        <v>1</v>
      </c>
      <c r="BN6">
        <v>1</v>
      </c>
      <c r="BO6">
        <v>0</v>
      </c>
      <c r="BP6">
        <v>0</v>
      </c>
      <c r="BT6">
        <v>0</v>
      </c>
      <c r="BU6">
        <v>0</v>
      </c>
      <c r="CE6" t="str">
        <f t="shared" si="5"/>
        <v>21:59:41.897</v>
      </c>
      <c r="CF6">
        <v>896623527</v>
      </c>
      <c r="CS6">
        <v>0</v>
      </c>
      <c r="CT6">
        <v>2</v>
      </c>
      <c r="CU6">
        <v>0</v>
      </c>
      <c r="CV6">
        <v>2</v>
      </c>
      <c r="CW6">
        <v>0</v>
      </c>
      <c r="CX6">
        <v>4</v>
      </c>
      <c r="CY6">
        <v>7</v>
      </c>
      <c r="CZ6" t="s">
        <v>131</v>
      </c>
      <c r="DA6">
        <v>286</v>
      </c>
      <c r="DB6">
        <v>0</v>
      </c>
      <c r="DC6" t="s">
        <v>132</v>
      </c>
      <c r="DD6" t="s">
        <v>133</v>
      </c>
      <c r="DG6">
        <v>16119505</v>
      </c>
      <c r="DI6">
        <v>0</v>
      </c>
      <c r="DJ6">
        <v>0</v>
      </c>
      <c r="DK6">
        <v>1</v>
      </c>
      <c r="DL6">
        <v>0</v>
      </c>
      <c r="DM6">
        <v>0</v>
      </c>
      <c r="DN6">
        <v>1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>"07/09/2023 21:59:42.208"</f>
        <v>07/09/2023 21:59:42.208</v>
      </c>
      <c r="C7" t="str">
        <f t="shared" si="0"/>
        <v>FFDFD3C0</v>
      </c>
      <c r="D7" t="s">
        <v>144</v>
      </c>
      <c r="E7">
        <v>6</v>
      </c>
      <c r="H7">
        <v>210</v>
      </c>
      <c r="I7" t="s">
        <v>145</v>
      </c>
      <c r="J7" t="s">
        <v>146</v>
      </c>
      <c r="K7">
        <v>0</v>
      </c>
      <c r="L7">
        <v>3</v>
      </c>
      <c r="M7">
        <v>0</v>
      </c>
      <c r="N7">
        <v>2</v>
      </c>
      <c r="O7">
        <v>0</v>
      </c>
      <c r="P7">
        <v>1</v>
      </c>
      <c r="Q7">
        <v>0</v>
      </c>
      <c r="S7" t="str">
        <f t="shared" si="1"/>
        <v>21:59:41.000</v>
      </c>
      <c r="T7" t="str">
        <f t="shared" si="1"/>
        <v>21:59:41.000</v>
      </c>
      <c r="U7" t="str">
        <f t="shared" si="2"/>
        <v>A14F74</v>
      </c>
      <c r="V7">
        <v>0</v>
      </c>
      <c r="W7">
        <v>0</v>
      </c>
      <c r="X7">
        <v>6</v>
      </c>
      <c r="Y7">
        <v>0</v>
      </c>
      <c r="AA7">
        <v>1</v>
      </c>
      <c r="AB7">
        <v>8</v>
      </c>
      <c r="AC7">
        <v>3</v>
      </c>
      <c r="AD7">
        <v>0</v>
      </c>
      <c r="AE7">
        <v>9</v>
      </c>
      <c r="AF7" t="s">
        <v>136</v>
      </c>
      <c r="AG7">
        <v>0</v>
      </c>
      <c r="AH7">
        <v>0</v>
      </c>
      <c r="AI7">
        <v>2</v>
      </c>
      <c r="AJ7">
        <v>0</v>
      </c>
      <c r="AK7" t="s">
        <v>127</v>
      </c>
      <c r="AL7">
        <v>32.814124</v>
      </c>
      <c r="AM7" t="s">
        <v>128</v>
      </c>
      <c r="AN7">
        <v>-117.137969</v>
      </c>
      <c r="AO7">
        <v>25</v>
      </c>
      <c r="AP7">
        <v>400</v>
      </c>
      <c r="AQ7" t="s">
        <v>129</v>
      </c>
      <c r="AR7">
        <v>-59</v>
      </c>
      <c r="AS7">
        <v>24</v>
      </c>
      <c r="AT7">
        <v>512</v>
      </c>
      <c r="BB7" t="str">
        <f t="shared" si="3"/>
        <v>1200</v>
      </c>
      <c r="BC7">
        <v>1</v>
      </c>
      <c r="BD7" t="str">
        <f t="shared" si="4"/>
        <v xml:space="preserve">N1839R  </v>
      </c>
      <c r="BE7">
        <v>1</v>
      </c>
      <c r="BG7">
        <v>0</v>
      </c>
      <c r="BH7">
        <v>0</v>
      </c>
      <c r="BI7">
        <v>0</v>
      </c>
      <c r="BJ7">
        <v>375</v>
      </c>
      <c r="BK7">
        <v>-25</v>
      </c>
      <c r="BL7" t="s">
        <v>137</v>
      </c>
      <c r="BM7">
        <v>1</v>
      </c>
      <c r="BN7">
        <v>1</v>
      </c>
      <c r="BO7">
        <v>0</v>
      </c>
      <c r="BP7">
        <v>0</v>
      </c>
      <c r="BT7">
        <v>0</v>
      </c>
      <c r="BU7">
        <v>0</v>
      </c>
      <c r="CE7" t="str">
        <f t="shared" si="5"/>
        <v>21:59:41.897</v>
      </c>
      <c r="CF7">
        <v>896623527</v>
      </c>
      <c r="CS7">
        <v>0</v>
      </c>
      <c r="CT7">
        <v>2</v>
      </c>
      <c r="CU7">
        <v>0</v>
      </c>
      <c r="CV7">
        <v>2</v>
      </c>
      <c r="CW7">
        <v>0</v>
      </c>
      <c r="CX7">
        <v>4</v>
      </c>
      <c r="CY7">
        <v>7</v>
      </c>
      <c r="CZ7" t="s">
        <v>131</v>
      </c>
      <c r="DA7">
        <v>286</v>
      </c>
      <c r="DB7">
        <v>0</v>
      </c>
      <c r="DC7" t="s">
        <v>132</v>
      </c>
      <c r="DD7" t="s">
        <v>133</v>
      </c>
      <c r="DG7">
        <v>16119505</v>
      </c>
      <c r="DI7">
        <v>0</v>
      </c>
      <c r="DJ7">
        <v>0</v>
      </c>
      <c r="DK7">
        <v>1</v>
      </c>
      <c r="DL7">
        <v>0</v>
      </c>
      <c r="DM7">
        <v>0</v>
      </c>
      <c r="DN7">
        <v>1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"07/09/2023 21:59:42.208"</f>
        <v>07/09/2023 21:59:42.208</v>
      </c>
      <c r="C8" t="str">
        <f t="shared" si="0"/>
        <v>FFDFD3C0</v>
      </c>
      <c r="D8" t="s">
        <v>147</v>
      </c>
      <c r="E8">
        <v>8</v>
      </c>
      <c r="H8">
        <v>225</v>
      </c>
      <c r="I8" t="s">
        <v>148</v>
      </c>
      <c r="J8" t="s">
        <v>126</v>
      </c>
      <c r="K8">
        <v>0</v>
      </c>
      <c r="L8">
        <v>3</v>
      </c>
      <c r="M8">
        <v>0</v>
      </c>
      <c r="N8">
        <v>2</v>
      </c>
      <c r="O8">
        <v>0</v>
      </c>
      <c r="P8">
        <v>1</v>
      </c>
      <c r="Q8">
        <v>0</v>
      </c>
      <c r="S8" t="str">
        <f t="shared" si="1"/>
        <v>21:59:41.000</v>
      </c>
      <c r="T8" t="str">
        <f t="shared" si="1"/>
        <v>21:59:41.000</v>
      </c>
      <c r="U8" t="str">
        <f t="shared" si="2"/>
        <v>A14F74</v>
      </c>
      <c r="V8">
        <v>0</v>
      </c>
      <c r="W8">
        <v>0</v>
      </c>
      <c r="X8">
        <v>6</v>
      </c>
      <c r="Y8">
        <v>0</v>
      </c>
      <c r="AA8">
        <v>1</v>
      </c>
      <c r="AB8">
        <v>8</v>
      </c>
      <c r="AC8">
        <v>3</v>
      </c>
      <c r="AD8">
        <v>0</v>
      </c>
      <c r="AE8">
        <v>9</v>
      </c>
      <c r="AF8" t="s">
        <v>136</v>
      </c>
      <c r="AG8">
        <v>0</v>
      </c>
      <c r="AH8">
        <v>0</v>
      </c>
      <c r="AI8">
        <v>2</v>
      </c>
      <c r="AJ8">
        <v>0</v>
      </c>
      <c r="AK8" t="s">
        <v>127</v>
      </c>
      <c r="AL8">
        <v>32.814124</v>
      </c>
      <c r="AM8" t="s">
        <v>128</v>
      </c>
      <c r="AN8">
        <v>-117.137969</v>
      </c>
      <c r="AO8">
        <v>25</v>
      </c>
      <c r="AP8">
        <v>400</v>
      </c>
      <c r="AQ8" t="s">
        <v>129</v>
      </c>
      <c r="AR8">
        <v>-59</v>
      </c>
      <c r="AS8">
        <v>24</v>
      </c>
      <c r="AT8">
        <v>512</v>
      </c>
      <c r="BB8" t="str">
        <f t="shared" si="3"/>
        <v>1200</v>
      </c>
      <c r="BC8">
        <v>1</v>
      </c>
      <c r="BD8" t="str">
        <f t="shared" si="4"/>
        <v xml:space="preserve">N1839R  </v>
      </c>
      <c r="BE8">
        <v>1</v>
      </c>
      <c r="BG8">
        <v>0</v>
      </c>
      <c r="BH8">
        <v>0</v>
      </c>
      <c r="BI8">
        <v>0</v>
      </c>
      <c r="BJ8">
        <v>375</v>
      </c>
      <c r="BK8">
        <v>-25</v>
      </c>
      <c r="BL8" t="s">
        <v>137</v>
      </c>
      <c r="BM8">
        <v>1</v>
      </c>
      <c r="BN8">
        <v>1</v>
      </c>
      <c r="BO8">
        <v>0</v>
      </c>
      <c r="BP8">
        <v>0</v>
      </c>
      <c r="BT8">
        <v>0</v>
      </c>
      <c r="BU8">
        <v>0</v>
      </c>
      <c r="CE8" t="str">
        <f t="shared" si="5"/>
        <v>21:59:41.897</v>
      </c>
      <c r="CF8">
        <v>896623527</v>
      </c>
      <c r="CS8">
        <v>0</v>
      </c>
      <c r="CT8">
        <v>2</v>
      </c>
      <c r="CU8">
        <v>0</v>
      </c>
      <c r="CV8">
        <v>2</v>
      </c>
      <c r="CW8">
        <v>0</v>
      </c>
      <c r="CX8">
        <v>4</v>
      </c>
      <c r="CY8">
        <v>7</v>
      </c>
      <c r="CZ8" t="s">
        <v>131</v>
      </c>
      <c r="DA8">
        <v>286</v>
      </c>
      <c r="DB8">
        <v>0</v>
      </c>
      <c r="DC8" t="s">
        <v>132</v>
      </c>
      <c r="DD8" t="s">
        <v>133</v>
      </c>
      <c r="DG8">
        <v>16119505</v>
      </c>
      <c r="DI8">
        <v>0</v>
      </c>
      <c r="DJ8">
        <v>0</v>
      </c>
      <c r="DK8">
        <v>1</v>
      </c>
      <c r="DL8">
        <v>0</v>
      </c>
      <c r="DM8">
        <v>0</v>
      </c>
      <c r="DN8">
        <v>1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"07/09/2023 21:59:42.208"</f>
        <v>07/09/2023 21:59:42.208</v>
      </c>
      <c r="C9" t="str">
        <f t="shared" si="0"/>
        <v>FFDFD3C0</v>
      </c>
      <c r="D9" t="s">
        <v>149</v>
      </c>
      <c r="E9">
        <v>3</v>
      </c>
      <c r="H9">
        <v>166</v>
      </c>
      <c r="I9" t="s">
        <v>139</v>
      </c>
      <c r="J9" t="s">
        <v>150</v>
      </c>
      <c r="K9">
        <v>0</v>
      </c>
      <c r="L9">
        <v>3</v>
      </c>
      <c r="M9">
        <v>0</v>
      </c>
      <c r="N9">
        <v>2</v>
      </c>
      <c r="O9">
        <v>0</v>
      </c>
      <c r="P9">
        <v>1</v>
      </c>
      <c r="Q9">
        <v>0</v>
      </c>
      <c r="S9" t="str">
        <f t="shared" si="1"/>
        <v>21:59:41.000</v>
      </c>
      <c r="T9" t="str">
        <f t="shared" si="1"/>
        <v>21:59:41.000</v>
      </c>
      <c r="U9" t="str">
        <f t="shared" si="2"/>
        <v>A14F74</v>
      </c>
      <c r="V9">
        <v>0</v>
      </c>
      <c r="W9">
        <v>0</v>
      </c>
      <c r="X9">
        <v>6</v>
      </c>
      <c r="Y9">
        <v>0</v>
      </c>
      <c r="AA9">
        <v>1</v>
      </c>
      <c r="AB9">
        <v>8</v>
      </c>
      <c r="AC9">
        <v>3</v>
      </c>
      <c r="AD9">
        <v>0</v>
      </c>
      <c r="AE9">
        <v>9</v>
      </c>
      <c r="AF9" t="s">
        <v>136</v>
      </c>
      <c r="AG9">
        <v>0</v>
      </c>
      <c r="AH9">
        <v>0</v>
      </c>
      <c r="AI9">
        <v>2</v>
      </c>
      <c r="AJ9">
        <v>0</v>
      </c>
      <c r="AK9" t="s">
        <v>127</v>
      </c>
      <c r="AL9">
        <v>32.814124</v>
      </c>
      <c r="AM9" t="s">
        <v>128</v>
      </c>
      <c r="AN9">
        <v>-117.137969</v>
      </c>
      <c r="AO9">
        <v>25</v>
      </c>
      <c r="AP9">
        <v>400</v>
      </c>
      <c r="AQ9" t="s">
        <v>129</v>
      </c>
      <c r="AR9">
        <v>-59</v>
      </c>
      <c r="AS9">
        <v>24</v>
      </c>
      <c r="AT9">
        <v>512</v>
      </c>
      <c r="BB9" t="str">
        <f t="shared" si="3"/>
        <v>1200</v>
      </c>
      <c r="BC9">
        <v>1</v>
      </c>
      <c r="BD9" t="str">
        <f t="shared" si="4"/>
        <v xml:space="preserve">N1839R  </v>
      </c>
      <c r="BE9">
        <v>1</v>
      </c>
      <c r="BG9">
        <v>0</v>
      </c>
      <c r="BH9">
        <v>0</v>
      </c>
      <c r="BI9">
        <v>0</v>
      </c>
      <c r="BJ9">
        <v>375</v>
      </c>
      <c r="BK9">
        <v>-25</v>
      </c>
      <c r="BL9" t="s">
        <v>137</v>
      </c>
      <c r="BM9">
        <v>1</v>
      </c>
      <c r="BN9">
        <v>1</v>
      </c>
      <c r="BO9">
        <v>0</v>
      </c>
      <c r="BP9">
        <v>0</v>
      </c>
      <c r="BT9">
        <v>0</v>
      </c>
      <c r="BU9">
        <v>0</v>
      </c>
      <c r="CE9" t="str">
        <f t="shared" si="5"/>
        <v>21:59:41.897</v>
      </c>
      <c r="CF9">
        <v>896623527</v>
      </c>
      <c r="CS9">
        <v>0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131</v>
      </c>
      <c r="DA9">
        <v>286</v>
      </c>
      <c r="DB9">
        <v>0</v>
      </c>
      <c r="DC9" t="s">
        <v>132</v>
      </c>
      <c r="DD9" t="s">
        <v>133</v>
      </c>
      <c r="DG9">
        <v>16119505</v>
      </c>
      <c r="DI9">
        <v>0</v>
      </c>
      <c r="DJ9">
        <v>0</v>
      </c>
      <c r="DK9">
        <v>1</v>
      </c>
      <c r="DL9">
        <v>0</v>
      </c>
      <c r="DM9">
        <v>0</v>
      </c>
      <c r="DN9">
        <v>1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"07/09/2023 21:59:43.005"</f>
        <v>07/09/2023 21:59:43.005</v>
      </c>
      <c r="C10" t="str">
        <f t="shared" si="0"/>
        <v>FFDFD3C0</v>
      </c>
      <c r="D10" t="s">
        <v>123</v>
      </c>
      <c r="E10">
        <v>7</v>
      </c>
      <c r="F10">
        <v>2007</v>
      </c>
      <c r="G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0</v>
      </c>
      <c r="P10">
        <v>1</v>
      </c>
      <c r="Q10">
        <v>0</v>
      </c>
      <c r="S10" t="str">
        <f t="shared" ref="S10:T17" si="6">"21:59:42.000"</f>
        <v>21:59:42.000</v>
      </c>
      <c r="T10" t="str">
        <f t="shared" si="6"/>
        <v>21:59:42.000</v>
      </c>
      <c r="U10" t="str">
        <f t="shared" si="2"/>
        <v>A14F74</v>
      </c>
      <c r="V10">
        <v>0</v>
      </c>
      <c r="W10">
        <v>0</v>
      </c>
      <c r="X10">
        <v>6</v>
      </c>
      <c r="Y10">
        <v>0</v>
      </c>
      <c r="AA10">
        <v>1</v>
      </c>
      <c r="AB10">
        <v>8</v>
      </c>
      <c r="AC10">
        <v>3</v>
      </c>
      <c r="AD10">
        <v>0</v>
      </c>
      <c r="AE10">
        <v>9</v>
      </c>
      <c r="AF10" t="s">
        <v>126</v>
      </c>
      <c r="AG10">
        <v>0</v>
      </c>
      <c r="AH10">
        <v>3</v>
      </c>
      <c r="AI10">
        <v>2</v>
      </c>
      <c r="AJ10">
        <v>0</v>
      </c>
      <c r="AK10" t="s">
        <v>151</v>
      </c>
      <c r="AL10">
        <v>32.814230999999999</v>
      </c>
      <c r="AM10" t="s">
        <v>152</v>
      </c>
      <c r="AN10">
        <v>-117.13829</v>
      </c>
      <c r="AO10">
        <v>25</v>
      </c>
      <c r="AP10">
        <v>400</v>
      </c>
      <c r="AQ10" t="s">
        <v>129</v>
      </c>
      <c r="AR10">
        <v>-60</v>
      </c>
      <c r="AS10">
        <v>26</v>
      </c>
      <c r="AT10">
        <v>512</v>
      </c>
      <c r="BB10" t="str">
        <f t="shared" si="3"/>
        <v>1200</v>
      </c>
      <c r="BC10">
        <v>1</v>
      </c>
      <c r="BD10" t="str">
        <f t="shared" si="4"/>
        <v xml:space="preserve">N1839R  </v>
      </c>
      <c r="BE10">
        <v>1</v>
      </c>
      <c r="BG10">
        <v>0</v>
      </c>
      <c r="BH10">
        <v>0</v>
      </c>
      <c r="BI10">
        <v>0</v>
      </c>
      <c r="BJ10">
        <v>375</v>
      </c>
      <c r="BK10">
        <v>-25</v>
      </c>
      <c r="BL10" t="s">
        <v>130</v>
      </c>
      <c r="BM10">
        <v>1</v>
      </c>
      <c r="BN10">
        <v>1</v>
      </c>
      <c r="BO10">
        <v>0</v>
      </c>
      <c r="BP10">
        <v>0</v>
      </c>
      <c r="BS10">
        <v>0</v>
      </c>
      <c r="BT10">
        <v>0</v>
      </c>
      <c r="BU10">
        <v>0</v>
      </c>
      <c r="CE10" t="str">
        <f t="shared" ref="CE10:CE17" si="7">"21:59:42.729"</f>
        <v>21:59:42.729</v>
      </c>
      <c r="CF10">
        <v>728623386</v>
      </c>
      <c r="CS10">
        <v>3</v>
      </c>
      <c r="CT10">
        <v>2</v>
      </c>
      <c r="CU10">
        <v>0</v>
      </c>
      <c r="CV10">
        <v>2</v>
      </c>
      <c r="CW10">
        <v>0</v>
      </c>
      <c r="CX10">
        <v>3</v>
      </c>
      <c r="CY10">
        <v>7</v>
      </c>
      <c r="CZ10" t="s">
        <v>131</v>
      </c>
      <c r="DA10">
        <v>286</v>
      </c>
      <c r="DB10">
        <v>0</v>
      </c>
      <c r="DC10" t="s">
        <v>132</v>
      </c>
      <c r="DD10" t="s">
        <v>133</v>
      </c>
      <c r="DG10">
        <v>16119739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1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"07/09/2023 21:59:43.005"</f>
        <v>07/09/2023 21:59:43.005</v>
      </c>
      <c r="C11" t="str">
        <f t="shared" si="0"/>
        <v>FFDFD3C0</v>
      </c>
      <c r="D11" t="s">
        <v>134</v>
      </c>
      <c r="E11">
        <v>3</v>
      </c>
      <c r="H11">
        <v>3</v>
      </c>
      <c r="I11" t="s">
        <v>135</v>
      </c>
      <c r="J11" t="s">
        <v>126</v>
      </c>
      <c r="K11">
        <v>0</v>
      </c>
      <c r="L11">
        <v>3</v>
      </c>
      <c r="M11">
        <v>0</v>
      </c>
      <c r="N11">
        <v>2</v>
      </c>
      <c r="O11">
        <v>0</v>
      </c>
      <c r="P11">
        <v>1</v>
      </c>
      <c r="Q11">
        <v>0</v>
      </c>
      <c r="S11" t="str">
        <f t="shared" si="6"/>
        <v>21:59:42.000</v>
      </c>
      <c r="T11" t="str">
        <f t="shared" si="6"/>
        <v>21:59:42.000</v>
      </c>
      <c r="U11" t="str">
        <f t="shared" si="2"/>
        <v>A14F74</v>
      </c>
      <c r="V11">
        <v>0</v>
      </c>
      <c r="W11">
        <v>0</v>
      </c>
      <c r="X11">
        <v>6</v>
      </c>
      <c r="Y11">
        <v>0</v>
      </c>
      <c r="AA11">
        <v>1</v>
      </c>
      <c r="AB11">
        <v>8</v>
      </c>
      <c r="AC11">
        <v>3</v>
      </c>
      <c r="AD11">
        <v>0</v>
      </c>
      <c r="AE11">
        <v>9</v>
      </c>
      <c r="AF11" t="s">
        <v>136</v>
      </c>
      <c r="AG11">
        <v>0</v>
      </c>
      <c r="AH11">
        <v>0</v>
      </c>
      <c r="AI11">
        <v>2</v>
      </c>
      <c r="AJ11">
        <v>0</v>
      </c>
      <c r="AK11" t="s">
        <v>151</v>
      </c>
      <c r="AL11">
        <v>32.814230999999999</v>
      </c>
      <c r="AM11" t="s">
        <v>152</v>
      </c>
      <c r="AN11">
        <v>-117.13829</v>
      </c>
      <c r="AO11">
        <v>25</v>
      </c>
      <c r="AP11">
        <v>400</v>
      </c>
      <c r="AQ11" t="s">
        <v>129</v>
      </c>
      <c r="AR11">
        <v>-60</v>
      </c>
      <c r="AS11">
        <v>26</v>
      </c>
      <c r="AT11">
        <v>512</v>
      </c>
      <c r="BB11" t="str">
        <f t="shared" si="3"/>
        <v>1200</v>
      </c>
      <c r="BC11">
        <v>1</v>
      </c>
      <c r="BD11" t="str">
        <f t="shared" si="4"/>
        <v xml:space="preserve">N1839R  </v>
      </c>
      <c r="BE11">
        <v>1</v>
      </c>
      <c r="BG11">
        <v>0</v>
      </c>
      <c r="BH11">
        <v>0</v>
      </c>
      <c r="BI11">
        <v>0</v>
      </c>
      <c r="BJ11">
        <v>375</v>
      </c>
      <c r="BK11">
        <v>-25</v>
      </c>
      <c r="BL11" t="s">
        <v>137</v>
      </c>
      <c r="BM11">
        <v>1</v>
      </c>
      <c r="BN11">
        <v>1</v>
      </c>
      <c r="BO11">
        <v>0</v>
      </c>
      <c r="BP11">
        <v>0</v>
      </c>
      <c r="BT11">
        <v>0</v>
      </c>
      <c r="BU11">
        <v>0</v>
      </c>
      <c r="CE11" t="str">
        <f t="shared" si="7"/>
        <v>21:59:42.729</v>
      </c>
      <c r="CF11">
        <v>728623386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3</v>
      </c>
      <c r="CY11">
        <v>7</v>
      </c>
      <c r="CZ11" t="s">
        <v>131</v>
      </c>
      <c r="DA11">
        <v>286</v>
      </c>
      <c r="DB11">
        <v>0</v>
      </c>
      <c r="DC11" t="s">
        <v>132</v>
      </c>
      <c r="DD11" t="s">
        <v>133</v>
      </c>
      <c r="DG11">
        <v>16119739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"07/09/2023 21:59:43.052"</f>
        <v>07/09/2023 21:59:43.052</v>
      </c>
      <c r="C12" t="str">
        <f t="shared" si="0"/>
        <v>FFDFD3C0</v>
      </c>
      <c r="D12" t="s">
        <v>138</v>
      </c>
      <c r="E12">
        <v>20</v>
      </c>
      <c r="F12">
        <v>1020</v>
      </c>
      <c r="G12" t="s">
        <v>139</v>
      </c>
      <c r="J12" t="s">
        <v>140</v>
      </c>
      <c r="K12">
        <v>0</v>
      </c>
      <c r="L12">
        <v>3</v>
      </c>
      <c r="M12">
        <v>0</v>
      </c>
      <c r="N12">
        <v>2</v>
      </c>
      <c r="O12">
        <v>0</v>
      </c>
      <c r="P12">
        <v>1</v>
      </c>
      <c r="Q12">
        <v>0</v>
      </c>
      <c r="S12" t="str">
        <f t="shared" si="6"/>
        <v>21:59:42.000</v>
      </c>
      <c r="T12" t="str">
        <f t="shared" si="6"/>
        <v>21:59:42.000</v>
      </c>
      <c r="U12" t="str">
        <f t="shared" si="2"/>
        <v>A14F74</v>
      </c>
      <c r="V12">
        <v>0</v>
      </c>
      <c r="W12">
        <v>0</v>
      </c>
      <c r="X12">
        <v>6</v>
      </c>
      <c r="Y12">
        <v>0</v>
      </c>
      <c r="AA12">
        <v>1</v>
      </c>
      <c r="AB12">
        <v>8</v>
      </c>
      <c r="AC12">
        <v>3</v>
      </c>
      <c r="AD12">
        <v>0</v>
      </c>
      <c r="AE12">
        <v>9</v>
      </c>
      <c r="AF12" t="s">
        <v>126</v>
      </c>
      <c r="AG12">
        <v>0</v>
      </c>
      <c r="AH12">
        <v>3</v>
      </c>
      <c r="AI12">
        <v>2</v>
      </c>
      <c r="AJ12">
        <v>0</v>
      </c>
      <c r="AK12" t="s">
        <v>151</v>
      </c>
      <c r="AL12">
        <v>32.814230999999999</v>
      </c>
      <c r="AM12" t="s">
        <v>152</v>
      </c>
      <c r="AN12">
        <v>-117.13829</v>
      </c>
      <c r="AO12">
        <v>25</v>
      </c>
      <c r="AP12">
        <v>400</v>
      </c>
      <c r="AQ12" t="s">
        <v>129</v>
      </c>
      <c r="AR12">
        <v>-60</v>
      </c>
      <c r="AS12">
        <v>26</v>
      </c>
      <c r="AT12">
        <v>512</v>
      </c>
      <c r="BB12" t="str">
        <f t="shared" si="3"/>
        <v>1200</v>
      </c>
      <c r="BC12">
        <v>1</v>
      </c>
      <c r="BD12" t="str">
        <f t="shared" si="4"/>
        <v xml:space="preserve">N1839R  </v>
      </c>
      <c r="BE12">
        <v>1</v>
      </c>
      <c r="BG12">
        <v>0</v>
      </c>
      <c r="BH12">
        <v>0</v>
      </c>
      <c r="BI12">
        <v>0</v>
      </c>
      <c r="BJ12">
        <v>375</v>
      </c>
      <c r="BK12">
        <v>-25</v>
      </c>
      <c r="BL12" t="s">
        <v>130</v>
      </c>
      <c r="BM12">
        <v>1</v>
      </c>
      <c r="BN12">
        <v>1</v>
      </c>
      <c r="BO12">
        <v>0</v>
      </c>
      <c r="BP12">
        <v>0</v>
      </c>
      <c r="BS12">
        <v>0</v>
      </c>
      <c r="BT12">
        <v>0</v>
      </c>
      <c r="BU12">
        <v>0</v>
      </c>
      <c r="CE12" t="str">
        <f t="shared" si="7"/>
        <v>21:59:42.729</v>
      </c>
      <c r="CF12">
        <v>728623386</v>
      </c>
      <c r="CS12">
        <v>3</v>
      </c>
      <c r="CT12">
        <v>2</v>
      </c>
      <c r="CU12">
        <v>0</v>
      </c>
      <c r="CV12">
        <v>2</v>
      </c>
      <c r="CW12">
        <v>0</v>
      </c>
      <c r="CX12">
        <v>3</v>
      </c>
      <c r="CY12">
        <v>7</v>
      </c>
      <c r="CZ12" t="s">
        <v>131</v>
      </c>
      <c r="DA12">
        <v>286</v>
      </c>
      <c r="DB12">
        <v>0</v>
      </c>
      <c r="DC12" t="s">
        <v>132</v>
      </c>
      <c r="DD12" t="s">
        <v>133</v>
      </c>
      <c r="DG12">
        <v>16119739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1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"07/09/2023 21:59:43.052"</f>
        <v>07/09/2023 21:59:43.052</v>
      </c>
      <c r="C13" t="str">
        <f t="shared" si="0"/>
        <v>FFDFD3C0</v>
      </c>
      <c r="D13" t="s">
        <v>141</v>
      </c>
      <c r="E13">
        <v>15</v>
      </c>
      <c r="J13" t="s">
        <v>142</v>
      </c>
      <c r="K13">
        <v>0</v>
      </c>
      <c r="L13">
        <v>3</v>
      </c>
      <c r="M13">
        <v>0</v>
      </c>
      <c r="N13">
        <v>2</v>
      </c>
      <c r="O13">
        <v>0</v>
      </c>
      <c r="P13">
        <v>1</v>
      </c>
      <c r="Q13">
        <v>0</v>
      </c>
      <c r="S13" t="str">
        <f t="shared" si="6"/>
        <v>21:59:42.000</v>
      </c>
      <c r="T13" t="str">
        <f t="shared" si="6"/>
        <v>21:59:42.000</v>
      </c>
      <c r="U13" t="str">
        <f t="shared" si="2"/>
        <v>A14F74</v>
      </c>
      <c r="V13">
        <v>0</v>
      </c>
      <c r="W13">
        <v>0</v>
      </c>
      <c r="X13">
        <v>6</v>
      </c>
      <c r="Y13">
        <v>0</v>
      </c>
      <c r="AA13">
        <v>1</v>
      </c>
      <c r="AB13">
        <v>8</v>
      </c>
      <c r="AC13">
        <v>3</v>
      </c>
      <c r="AD13">
        <v>0</v>
      </c>
      <c r="AE13">
        <v>9</v>
      </c>
      <c r="AF13" t="s">
        <v>126</v>
      </c>
      <c r="AG13">
        <v>0</v>
      </c>
      <c r="AH13">
        <v>3</v>
      </c>
      <c r="AI13">
        <v>2</v>
      </c>
      <c r="AJ13">
        <v>0</v>
      </c>
      <c r="AK13" t="s">
        <v>151</v>
      </c>
      <c r="AL13">
        <v>32.814230999999999</v>
      </c>
      <c r="AM13" t="s">
        <v>152</v>
      </c>
      <c r="AN13">
        <v>-117.13829</v>
      </c>
      <c r="AO13">
        <v>25</v>
      </c>
      <c r="AP13">
        <v>400</v>
      </c>
      <c r="AQ13" t="s">
        <v>129</v>
      </c>
      <c r="AR13">
        <v>-60</v>
      </c>
      <c r="AS13">
        <v>26</v>
      </c>
      <c r="AT13">
        <v>512</v>
      </c>
      <c r="BB13" t="str">
        <f t="shared" si="3"/>
        <v>1200</v>
      </c>
      <c r="BC13">
        <v>1</v>
      </c>
      <c r="BD13" t="str">
        <f t="shared" si="4"/>
        <v xml:space="preserve">N1839R  </v>
      </c>
      <c r="BE13">
        <v>1</v>
      </c>
      <c r="BG13">
        <v>0</v>
      </c>
      <c r="BH13">
        <v>0</v>
      </c>
      <c r="BI13">
        <v>0</v>
      </c>
      <c r="BJ13">
        <v>375</v>
      </c>
      <c r="BK13">
        <v>-25</v>
      </c>
      <c r="BL13" t="s">
        <v>130</v>
      </c>
      <c r="BM13">
        <v>1</v>
      </c>
      <c r="BN13">
        <v>1</v>
      </c>
      <c r="BO13">
        <v>0</v>
      </c>
      <c r="BP13">
        <v>0</v>
      </c>
      <c r="BS13">
        <v>0</v>
      </c>
      <c r="BT13">
        <v>0</v>
      </c>
      <c r="BU13">
        <v>0</v>
      </c>
      <c r="CE13" t="str">
        <f t="shared" si="7"/>
        <v>21:59:42.729</v>
      </c>
      <c r="CF13">
        <v>728623386</v>
      </c>
      <c r="CS13">
        <v>3</v>
      </c>
      <c r="CT13">
        <v>2</v>
      </c>
      <c r="CU13">
        <v>0</v>
      </c>
      <c r="CV13">
        <v>2</v>
      </c>
      <c r="CW13">
        <v>0</v>
      </c>
      <c r="CX13">
        <v>3</v>
      </c>
      <c r="CY13">
        <v>7</v>
      </c>
      <c r="CZ13" t="s">
        <v>131</v>
      </c>
      <c r="DA13">
        <v>286</v>
      </c>
      <c r="DB13">
        <v>0</v>
      </c>
      <c r="DC13" t="s">
        <v>132</v>
      </c>
      <c r="DD13" t="s">
        <v>133</v>
      </c>
      <c r="DG13">
        <v>16119739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1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"07/09/2023 21:59:43.067"</f>
        <v>07/09/2023 21:59:43.067</v>
      </c>
      <c r="C14" t="str">
        <f t="shared" si="0"/>
        <v>FFDFD3C0</v>
      </c>
      <c r="D14" t="s">
        <v>134</v>
      </c>
      <c r="E14">
        <v>4</v>
      </c>
      <c r="H14">
        <v>4</v>
      </c>
      <c r="I14" t="s">
        <v>143</v>
      </c>
      <c r="J14" t="s">
        <v>126</v>
      </c>
      <c r="K14">
        <v>0</v>
      </c>
      <c r="L14">
        <v>3</v>
      </c>
      <c r="M14">
        <v>0</v>
      </c>
      <c r="N14">
        <v>2</v>
      </c>
      <c r="O14">
        <v>0</v>
      </c>
      <c r="P14">
        <v>1</v>
      </c>
      <c r="Q14">
        <v>0</v>
      </c>
      <c r="S14" t="str">
        <f t="shared" si="6"/>
        <v>21:59:42.000</v>
      </c>
      <c r="T14" t="str">
        <f t="shared" si="6"/>
        <v>21:59:42.000</v>
      </c>
      <c r="U14" t="str">
        <f t="shared" si="2"/>
        <v>A14F74</v>
      </c>
      <c r="V14">
        <v>0</v>
      </c>
      <c r="W14">
        <v>0</v>
      </c>
      <c r="X14">
        <v>6</v>
      </c>
      <c r="Y14">
        <v>0</v>
      </c>
      <c r="AA14">
        <v>1</v>
      </c>
      <c r="AB14">
        <v>8</v>
      </c>
      <c r="AC14">
        <v>3</v>
      </c>
      <c r="AD14">
        <v>0</v>
      </c>
      <c r="AE14">
        <v>9</v>
      </c>
      <c r="AF14" t="s">
        <v>136</v>
      </c>
      <c r="AG14">
        <v>0</v>
      </c>
      <c r="AH14">
        <v>0</v>
      </c>
      <c r="AI14">
        <v>2</v>
      </c>
      <c r="AJ14">
        <v>0</v>
      </c>
      <c r="AK14" t="s">
        <v>151</v>
      </c>
      <c r="AL14">
        <v>32.814230999999999</v>
      </c>
      <c r="AM14" t="s">
        <v>152</v>
      </c>
      <c r="AN14">
        <v>-117.13829</v>
      </c>
      <c r="AO14">
        <v>25</v>
      </c>
      <c r="AP14">
        <v>400</v>
      </c>
      <c r="AQ14" t="s">
        <v>129</v>
      </c>
      <c r="AR14">
        <v>-60</v>
      </c>
      <c r="AS14">
        <v>26</v>
      </c>
      <c r="AT14">
        <v>512</v>
      </c>
      <c r="BB14" t="str">
        <f t="shared" si="3"/>
        <v>1200</v>
      </c>
      <c r="BC14">
        <v>1</v>
      </c>
      <c r="BD14" t="str">
        <f t="shared" si="4"/>
        <v xml:space="preserve">N1839R  </v>
      </c>
      <c r="BE14">
        <v>1</v>
      </c>
      <c r="BG14">
        <v>0</v>
      </c>
      <c r="BH14">
        <v>0</v>
      </c>
      <c r="BI14">
        <v>0</v>
      </c>
      <c r="BJ14">
        <v>375</v>
      </c>
      <c r="BK14">
        <v>-25</v>
      </c>
      <c r="BL14" t="s">
        <v>137</v>
      </c>
      <c r="BM14">
        <v>1</v>
      </c>
      <c r="BN14">
        <v>1</v>
      </c>
      <c r="BO14">
        <v>0</v>
      </c>
      <c r="BP14">
        <v>0</v>
      </c>
      <c r="BT14">
        <v>0</v>
      </c>
      <c r="BU14">
        <v>0</v>
      </c>
      <c r="CE14" t="str">
        <f t="shared" si="7"/>
        <v>21:59:42.729</v>
      </c>
      <c r="CF14">
        <v>728623386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3</v>
      </c>
      <c r="CY14">
        <v>7</v>
      </c>
      <c r="CZ14" t="s">
        <v>131</v>
      </c>
      <c r="DA14">
        <v>286</v>
      </c>
      <c r="DB14">
        <v>0</v>
      </c>
      <c r="DC14" t="s">
        <v>132</v>
      </c>
      <c r="DD14" t="s">
        <v>133</v>
      </c>
      <c r="DG14">
        <v>16119739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1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"07/09/2023 21:59:43.067"</f>
        <v>07/09/2023 21:59:43.067</v>
      </c>
      <c r="C15" t="str">
        <f t="shared" si="0"/>
        <v>FFDFD3C0</v>
      </c>
      <c r="D15" t="s">
        <v>144</v>
      </c>
      <c r="E15">
        <v>6</v>
      </c>
      <c r="H15">
        <v>210</v>
      </c>
      <c r="I15" t="s">
        <v>145</v>
      </c>
      <c r="J15" t="s">
        <v>146</v>
      </c>
      <c r="K15">
        <v>0</v>
      </c>
      <c r="L15">
        <v>3</v>
      </c>
      <c r="M15">
        <v>0</v>
      </c>
      <c r="N15">
        <v>2</v>
      </c>
      <c r="O15">
        <v>0</v>
      </c>
      <c r="P15">
        <v>1</v>
      </c>
      <c r="Q15">
        <v>0</v>
      </c>
      <c r="S15" t="str">
        <f t="shared" si="6"/>
        <v>21:59:42.000</v>
      </c>
      <c r="T15" t="str">
        <f t="shared" si="6"/>
        <v>21:59:42.000</v>
      </c>
      <c r="U15" t="str">
        <f t="shared" si="2"/>
        <v>A14F74</v>
      </c>
      <c r="V15">
        <v>0</v>
      </c>
      <c r="W15">
        <v>0</v>
      </c>
      <c r="X15">
        <v>6</v>
      </c>
      <c r="Y15">
        <v>0</v>
      </c>
      <c r="AA15">
        <v>1</v>
      </c>
      <c r="AB15">
        <v>8</v>
      </c>
      <c r="AC15">
        <v>3</v>
      </c>
      <c r="AD15">
        <v>0</v>
      </c>
      <c r="AE15">
        <v>9</v>
      </c>
      <c r="AF15" t="s">
        <v>136</v>
      </c>
      <c r="AG15">
        <v>0</v>
      </c>
      <c r="AH15">
        <v>0</v>
      </c>
      <c r="AI15">
        <v>2</v>
      </c>
      <c r="AJ15">
        <v>0</v>
      </c>
      <c r="AK15" t="s">
        <v>151</v>
      </c>
      <c r="AL15">
        <v>32.814230999999999</v>
      </c>
      <c r="AM15" t="s">
        <v>152</v>
      </c>
      <c r="AN15">
        <v>-117.13829</v>
      </c>
      <c r="AO15">
        <v>25</v>
      </c>
      <c r="AP15">
        <v>400</v>
      </c>
      <c r="AQ15" t="s">
        <v>129</v>
      </c>
      <c r="AR15">
        <v>-60</v>
      </c>
      <c r="AS15">
        <v>26</v>
      </c>
      <c r="AT15">
        <v>512</v>
      </c>
      <c r="BB15" t="str">
        <f t="shared" si="3"/>
        <v>1200</v>
      </c>
      <c r="BC15">
        <v>1</v>
      </c>
      <c r="BD15" t="str">
        <f t="shared" si="4"/>
        <v xml:space="preserve">N1839R  </v>
      </c>
      <c r="BE15">
        <v>1</v>
      </c>
      <c r="BG15">
        <v>0</v>
      </c>
      <c r="BH15">
        <v>0</v>
      </c>
      <c r="BI15">
        <v>0</v>
      </c>
      <c r="BJ15">
        <v>375</v>
      </c>
      <c r="BK15">
        <v>-25</v>
      </c>
      <c r="BL15" t="s">
        <v>137</v>
      </c>
      <c r="BM15">
        <v>1</v>
      </c>
      <c r="BN15">
        <v>1</v>
      </c>
      <c r="BO15">
        <v>0</v>
      </c>
      <c r="BP15">
        <v>0</v>
      </c>
      <c r="BT15">
        <v>0</v>
      </c>
      <c r="BU15">
        <v>0</v>
      </c>
      <c r="CE15" t="str">
        <f t="shared" si="7"/>
        <v>21:59:42.729</v>
      </c>
      <c r="CF15">
        <v>728623386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3</v>
      </c>
      <c r="CY15">
        <v>7</v>
      </c>
      <c r="CZ15" t="s">
        <v>131</v>
      </c>
      <c r="DA15">
        <v>286</v>
      </c>
      <c r="DB15">
        <v>0</v>
      </c>
      <c r="DC15" t="s">
        <v>132</v>
      </c>
      <c r="DD15" t="s">
        <v>133</v>
      </c>
      <c r="DG15">
        <v>16119739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"07/09/2023 21:59:43.067"</f>
        <v>07/09/2023 21:59:43.067</v>
      </c>
      <c r="C16" t="str">
        <f t="shared" si="0"/>
        <v>FFDFD3C0</v>
      </c>
      <c r="D16" t="s">
        <v>149</v>
      </c>
      <c r="E16">
        <v>3</v>
      </c>
      <c r="H16">
        <v>166</v>
      </c>
      <c r="I16" t="s">
        <v>139</v>
      </c>
      <c r="J16" t="s">
        <v>150</v>
      </c>
      <c r="K16">
        <v>0</v>
      </c>
      <c r="L16">
        <v>3</v>
      </c>
      <c r="M16">
        <v>0</v>
      </c>
      <c r="N16">
        <v>2</v>
      </c>
      <c r="O16">
        <v>0</v>
      </c>
      <c r="P16">
        <v>1</v>
      </c>
      <c r="Q16">
        <v>0</v>
      </c>
      <c r="S16" t="str">
        <f t="shared" si="6"/>
        <v>21:59:42.000</v>
      </c>
      <c r="T16" t="str">
        <f t="shared" si="6"/>
        <v>21:59:42.000</v>
      </c>
      <c r="U16" t="str">
        <f t="shared" si="2"/>
        <v>A14F74</v>
      </c>
      <c r="V16">
        <v>0</v>
      </c>
      <c r="W16">
        <v>0</v>
      </c>
      <c r="X16">
        <v>6</v>
      </c>
      <c r="Y16">
        <v>0</v>
      </c>
      <c r="AA16">
        <v>1</v>
      </c>
      <c r="AB16">
        <v>8</v>
      </c>
      <c r="AC16">
        <v>3</v>
      </c>
      <c r="AD16">
        <v>0</v>
      </c>
      <c r="AE16">
        <v>9</v>
      </c>
      <c r="AF16" t="s">
        <v>136</v>
      </c>
      <c r="AG16">
        <v>0</v>
      </c>
      <c r="AH16">
        <v>0</v>
      </c>
      <c r="AI16">
        <v>2</v>
      </c>
      <c r="AJ16">
        <v>0</v>
      </c>
      <c r="AK16" t="s">
        <v>151</v>
      </c>
      <c r="AL16">
        <v>32.814230999999999</v>
      </c>
      <c r="AM16" t="s">
        <v>152</v>
      </c>
      <c r="AN16">
        <v>-117.13829</v>
      </c>
      <c r="AO16">
        <v>25</v>
      </c>
      <c r="AP16">
        <v>400</v>
      </c>
      <c r="AQ16" t="s">
        <v>129</v>
      </c>
      <c r="AR16">
        <v>-60</v>
      </c>
      <c r="AS16">
        <v>26</v>
      </c>
      <c r="AT16">
        <v>512</v>
      </c>
      <c r="BB16" t="str">
        <f t="shared" si="3"/>
        <v>1200</v>
      </c>
      <c r="BC16">
        <v>1</v>
      </c>
      <c r="BD16" t="str">
        <f t="shared" si="4"/>
        <v xml:space="preserve">N1839R  </v>
      </c>
      <c r="BE16">
        <v>1</v>
      </c>
      <c r="BG16">
        <v>0</v>
      </c>
      <c r="BH16">
        <v>0</v>
      </c>
      <c r="BI16">
        <v>0</v>
      </c>
      <c r="BJ16">
        <v>375</v>
      </c>
      <c r="BK16">
        <v>-25</v>
      </c>
      <c r="BL16" t="s">
        <v>137</v>
      </c>
      <c r="BM16">
        <v>1</v>
      </c>
      <c r="BN16">
        <v>1</v>
      </c>
      <c r="BO16">
        <v>0</v>
      </c>
      <c r="BP16">
        <v>0</v>
      </c>
      <c r="BT16">
        <v>0</v>
      </c>
      <c r="BU16">
        <v>0</v>
      </c>
      <c r="CE16" t="str">
        <f t="shared" si="7"/>
        <v>21:59:42.729</v>
      </c>
      <c r="CF16">
        <v>728623386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3</v>
      </c>
      <c r="CY16">
        <v>7</v>
      </c>
      <c r="CZ16" t="s">
        <v>131</v>
      </c>
      <c r="DA16">
        <v>286</v>
      </c>
      <c r="DB16">
        <v>0</v>
      </c>
      <c r="DC16" t="s">
        <v>132</v>
      </c>
      <c r="DD16" t="s">
        <v>133</v>
      </c>
      <c r="DG16">
        <v>16119739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"07/09/2023 21:59:43.067"</f>
        <v>07/09/2023 21:59:43.067</v>
      </c>
      <c r="C17" t="str">
        <f t="shared" si="0"/>
        <v>FFDFD3C0</v>
      </c>
      <c r="D17" t="s">
        <v>147</v>
      </c>
      <c r="E17">
        <v>8</v>
      </c>
      <c r="H17">
        <v>225</v>
      </c>
      <c r="I17" t="s">
        <v>148</v>
      </c>
      <c r="J17" t="s">
        <v>126</v>
      </c>
      <c r="K17">
        <v>0</v>
      </c>
      <c r="L17">
        <v>3</v>
      </c>
      <c r="M17">
        <v>0</v>
      </c>
      <c r="N17">
        <v>2</v>
      </c>
      <c r="O17">
        <v>0</v>
      </c>
      <c r="P17">
        <v>1</v>
      </c>
      <c r="Q17">
        <v>0</v>
      </c>
      <c r="S17" t="str">
        <f t="shared" si="6"/>
        <v>21:59:42.000</v>
      </c>
      <c r="T17" t="str">
        <f t="shared" si="6"/>
        <v>21:59:42.000</v>
      </c>
      <c r="U17" t="str">
        <f t="shared" si="2"/>
        <v>A14F74</v>
      </c>
      <c r="V17">
        <v>0</v>
      </c>
      <c r="W17">
        <v>0</v>
      </c>
      <c r="X17">
        <v>6</v>
      </c>
      <c r="Y17">
        <v>0</v>
      </c>
      <c r="AA17">
        <v>1</v>
      </c>
      <c r="AB17">
        <v>8</v>
      </c>
      <c r="AC17">
        <v>3</v>
      </c>
      <c r="AD17">
        <v>0</v>
      </c>
      <c r="AE17">
        <v>9</v>
      </c>
      <c r="AF17" t="s">
        <v>136</v>
      </c>
      <c r="AG17">
        <v>0</v>
      </c>
      <c r="AH17">
        <v>0</v>
      </c>
      <c r="AI17">
        <v>2</v>
      </c>
      <c r="AJ17">
        <v>0</v>
      </c>
      <c r="AK17" t="s">
        <v>151</v>
      </c>
      <c r="AL17">
        <v>32.814230999999999</v>
      </c>
      <c r="AM17" t="s">
        <v>152</v>
      </c>
      <c r="AN17">
        <v>-117.13829</v>
      </c>
      <c r="AO17">
        <v>25</v>
      </c>
      <c r="AP17">
        <v>400</v>
      </c>
      <c r="AQ17" t="s">
        <v>129</v>
      </c>
      <c r="AR17">
        <v>-60</v>
      </c>
      <c r="AS17">
        <v>26</v>
      </c>
      <c r="AT17">
        <v>512</v>
      </c>
      <c r="BB17" t="str">
        <f t="shared" si="3"/>
        <v>1200</v>
      </c>
      <c r="BC17">
        <v>1</v>
      </c>
      <c r="BD17" t="str">
        <f t="shared" si="4"/>
        <v xml:space="preserve">N1839R  </v>
      </c>
      <c r="BE17">
        <v>1</v>
      </c>
      <c r="BG17">
        <v>0</v>
      </c>
      <c r="BH17">
        <v>0</v>
      </c>
      <c r="BI17">
        <v>0</v>
      </c>
      <c r="BJ17">
        <v>375</v>
      </c>
      <c r="BK17">
        <v>-25</v>
      </c>
      <c r="BL17" t="s">
        <v>137</v>
      </c>
      <c r="BM17">
        <v>1</v>
      </c>
      <c r="BN17">
        <v>1</v>
      </c>
      <c r="BO17">
        <v>0</v>
      </c>
      <c r="BP17">
        <v>0</v>
      </c>
      <c r="BT17">
        <v>0</v>
      </c>
      <c r="BU17">
        <v>0</v>
      </c>
      <c r="CE17" t="str">
        <f t="shared" si="7"/>
        <v>21:59:42.729</v>
      </c>
      <c r="CF17">
        <v>728623386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3</v>
      </c>
      <c r="CY17">
        <v>7</v>
      </c>
      <c r="CZ17" t="s">
        <v>131</v>
      </c>
      <c r="DA17">
        <v>286</v>
      </c>
      <c r="DB17">
        <v>0</v>
      </c>
      <c r="DC17" t="s">
        <v>132</v>
      </c>
      <c r="DD17" t="s">
        <v>133</v>
      </c>
      <c r="DG17">
        <v>16119739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1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"07/09/2023 21:59:43.957"</f>
        <v>07/09/2023 21:59:43.957</v>
      </c>
      <c r="C18" t="str">
        <f t="shared" si="0"/>
        <v>FFDFD3C0</v>
      </c>
      <c r="D18" t="s">
        <v>123</v>
      </c>
      <c r="E18">
        <v>7</v>
      </c>
      <c r="F18">
        <v>2007</v>
      </c>
      <c r="G18" t="s">
        <v>124</v>
      </c>
      <c r="J18" t="s">
        <v>125</v>
      </c>
      <c r="K18">
        <v>0</v>
      </c>
      <c r="L18">
        <v>3</v>
      </c>
      <c r="M18">
        <v>0</v>
      </c>
      <c r="N18">
        <v>2</v>
      </c>
      <c r="O18">
        <v>0</v>
      </c>
      <c r="P18">
        <v>1</v>
      </c>
      <c r="Q18">
        <v>0</v>
      </c>
      <c r="S18" t="str">
        <f t="shared" ref="S18:T25" si="8">"21:59:43.000"</f>
        <v>21:59:43.000</v>
      </c>
      <c r="T18" t="str">
        <f t="shared" si="8"/>
        <v>21:59:43.000</v>
      </c>
      <c r="U18" t="str">
        <f t="shared" si="2"/>
        <v>A14F74</v>
      </c>
      <c r="V18">
        <v>0</v>
      </c>
      <c r="W18">
        <v>0</v>
      </c>
      <c r="X18">
        <v>6</v>
      </c>
      <c r="Y18">
        <v>0</v>
      </c>
      <c r="AA18">
        <v>1</v>
      </c>
      <c r="AB18">
        <v>8</v>
      </c>
      <c r="AC18">
        <v>3</v>
      </c>
      <c r="AD18">
        <v>0</v>
      </c>
      <c r="AE18">
        <v>9</v>
      </c>
      <c r="AF18" t="s">
        <v>126</v>
      </c>
      <c r="AG18">
        <v>0</v>
      </c>
      <c r="AH18">
        <v>3</v>
      </c>
      <c r="AI18">
        <v>2</v>
      </c>
      <c r="AJ18">
        <v>0</v>
      </c>
      <c r="AK18" t="s">
        <v>153</v>
      </c>
      <c r="AL18">
        <v>32.814317000000003</v>
      </c>
      <c r="AM18" t="s">
        <v>154</v>
      </c>
      <c r="AN18">
        <v>-117.138655</v>
      </c>
      <c r="AO18">
        <v>25</v>
      </c>
      <c r="AP18">
        <v>500</v>
      </c>
      <c r="AQ18" t="s">
        <v>129</v>
      </c>
      <c r="AR18">
        <v>-62</v>
      </c>
      <c r="AS18">
        <v>30</v>
      </c>
      <c r="AT18">
        <v>448</v>
      </c>
      <c r="BB18" t="str">
        <f t="shared" si="3"/>
        <v>1200</v>
      </c>
      <c r="BC18">
        <v>1</v>
      </c>
      <c r="BD18" t="str">
        <f t="shared" si="4"/>
        <v xml:space="preserve">N1839R  </v>
      </c>
      <c r="BE18">
        <v>1</v>
      </c>
      <c r="BG18">
        <v>0</v>
      </c>
      <c r="BH18">
        <v>0</v>
      </c>
      <c r="BI18">
        <v>0</v>
      </c>
      <c r="BJ18">
        <v>375</v>
      </c>
      <c r="BK18">
        <v>-125</v>
      </c>
      <c r="BL18" t="s">
        <v>130</v>
      </c>
      <c r="BM18">
        <v>1</v>
      </c>
      <c r="BN18">
        <v>1</v>
      </c>
      <c r="BO18">
        <v>0</v>
      </c>
      <c r="BP18">
        <v>0</v>
      </c>
      <c r="BS18">
        <v>0</v>
      </c>
      <c r="BT18">
        <v>0</v>
      </c>
      <c r="BU18">
        <v>0</v>
      </c>
      <c r="CE18" t="str">
        <f t="shared" ref="CE18:CE25" si="9">"21:59:43.691"</f>
        <v>21:59:43.691</v>
      </c>
      <c r="CF18">
        <v>691123425</v>
      </c>
      <c r="CS18">
        <v>3</v>
      </c>
      <c r="CT18">
        <v>2</v>
      </c>
      <c r="CU18">
        <v>0</v>
      </c>
      <c r="CV18">
        <v>2</v>
      </c>
      <c r="CW18">
        <v>0</v>
      </c>
      <c r="CX18">
        <v>1</v>
      </c>
      <c r="CY18">
        <v>7</v>
      </c>
      <c r="CZ18" t="s">
        <v>131</v>
      </c>
      <c r="DA18">
        <v>286</v>
      </c>
      <c r="DB18">
        <v>0</v>
      </c>
      <c r="DC18" t="s">
        <v>132</v>
      </c>
      <c r="DD18" t="s">
        <v>133</v>
      </c>
      <c r="DG18">
        <v>16120035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1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"07/09/2023 21:59:43.957"</f>
        <v>07/09/2023 21:59:43.957</v>
      </c>
      <c r="C19" t="str">
        <f t="shared" si="0"/>
        <v>FFDFD3C0</v>
      </c>
      <c r="D19" t="s">
        <v>134</v>
      </c>
      <c r="E19">
        <v>3</v>
      </c>
      <c r="H19">
        <v>3</v>
      </c>
      <c r="I19" t="s">
        <v>135</v>
      </c>
      <c r="J19" t="s">
        <v>126</v>
      </c>
      <c r="K19">
        <v>0</v>
      </c>
      <c r="L19">
        <v>3</v>
      </c>
      <c r="M19">
        <v>0</v>
      </c>
      <c r="N19">
        <v>2</v>
      </c>
      <c r="O19">
        <v>0</v>
      </c>
      <c r="P19">
        <v>1</v>
      </c>
      <c r="Q19">
        <v>0</v>
      </c>
      <c r="S19" t="str">
        <f t="shared" si="8"/>
        <v>21:59:43.000</v>
      </c>
      <c r="T19" t="str">
        <f t="shared" si="8"/>
        <v>21:59:43.000</v>
      </c>
      <c r="U19" t="str">
        <f t="shared" si="2"/>
        <v>A14F74</v>
      </c>
      <c r="V19">
        <v>0</v>
      </c>
      <c r="W19">
        <v>0</v>
      </c>
      <c r="X19">
        <v>6</v>
      </c>
      <c r="Y19">
        <v>0</v>
      </c>
      <c r="AA19">
        <v>1</v>
      </c>
      <c r="AB19">
        <v>8</v>
      </c>
      <c r="AC19">
        <v>3</v>
      </c>
      <c r="AD19">
        <v>0</v>
      </c>
      <c r="AE19">
        <v>9</v>
      </c>
      <c r="AF19" t="s">
        <v>136</v>
      </c>
      <c r="AG19">
        <v>0</v>
      </c>
      <c r="AH19">
        <v>0</v>
      </c>
      <c r="AI19">
        <v>2</v>
      </c>
      <c r="AJ19">
        <v>0</v>
      </c>
      <c r="AK19" t="s">
        <v>153</v>
      </c>
      <c r="AL19">
        <v>32.814317000000003</v>
      </c>
      <c r="AM19" t="s">
        <v>154</v>
      </c>
      <c r="AN19">
        <v>-117.138655</v>
      </c>
      <c r="AO19">
        <v>25</v>
      </c>
      <c r="AP19">
        <v>500</v>
      </c>
      <c r="AQ19" t="s">
        <v>129</v>
      </c>
      <c r="AR19">
        <v>-62</v>
      </c>
      <c r="AS19">
        <v>30</v>
      </c>
      <c r="AT19">
        <v>448</v>
      </c>
      <c r="BB19" t="str">
        <f t="shared" si="3"/>
        <v>1200</v>
      </c>
      <c r="BC19">
        <v>1</v>
      </c>
      <c r="BD19" t="str">
        <f t="shared" si="4"/>
        <v xml:space="preserve">N1839R  </v>
      </c>
      <c r="BE19">
        <v>1</v>
      </c>
      <c r="BG19">
        <v>0</v>
      </c>
      <c r="BH19">
        <v>0</v>
      </c>
      <c r="BI19">
        <v>0</v>
      </c>
      <c r="BJ19">
        <v>375</v>
      </c>
      <c r="BK19">
        <v>-125</v>
      </c>
      <c r="BL19" t="s">
        <v>137</v>
      </c>
      <c r="BM19">
        <v>1</v>
      </c>
      <c r="BN19">
        <v>1</v>
      </c>
      <c r="BO19">
        <v>0</v>
      </c>
      <c r="BP19">
        <v>0</v>
      </c>
      <c r="BT19">
        <v>0</v>
      </c>
      <c r="BU19">
        <v>0</v>
      </c>
      <c r="CE19" t="str">
        <f t="shared" si="9"/>
        <v>21:59:43.691</v>
      </c>
      <c r="CF19">
        <v>691123425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1</v>
      </c>
      <c r="CY19">
        <v>7</v>
      </c>
      <c r="CZ19" t="s">
        <v>131</v>
      </c>
      <c r="DA19">
        <v>286</v>
      </c>
      <c r="DB19">
        <v>0</v>
      </c>
      <c r="DC19" t="s">
        <v>132</v>
      </c>
      <c r="DD19" t="s">
        <v>133</v>
      </c>
      <c r="DG19">
        <v>16120035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"07/09/2023 21:59:43.957"</f>
        <v>07/09/2023 21:59:43.957</v>
      </c>
      <c r="C20" t="str">
        <f t="shared" si="0"/>
        <v>FFDFD3C0</v>
      </c>
      <c r="D20" t="s">
        <v>138</v>
      </c>
      <c r="E20">
        <v>20</v>
      </c>
      <c r="F20">
        <v>1020</v>
      </c>
      <c r="G20" t="s">
        <v>139</v>
      </c>
      <c r="J20" t="s">
        <v>140</v>
      </c>
      <c r="K20">
        <v>0</v>
      </c>
      <c r="L20">
        <v>3</v>
      </c>
      <c r="M20">
        <v>0</v>
      </c>
      <c r="N20">
        <v>2</v>
      </c>
      <c r="O20">
        <v>0</v>
      </c>
      <c r="P20">
        <v>1</v>
      </c>
      <c r="Q20">
        <v>0</v>
      </c>
      <c r="S20" t="str">
        <f t="shared" si="8"/>
        <v>21:59:43.000</v>
      </c>
      <c r="T20" t="str">
        <f t="shared" si="8"/>
        <v>21:59:43.000</v>
      </c>
      <c r="U20" t="str">
        <f t="shared" si="2"/>
        <v>A14F74</v>
      </c>
      <c r="V20">
        <v>0</v>
      </c>
      <c r="W20">
        <v>0</v>
      </c>
      <c r="X20">
        <v>6</v>
      </c>
      <c r="Y20">
        <v>0</v>
      </c>
      <c r="AA20">
        <v>1</v>
      </c>
      <c r="AB20">
        <v>8</v>
      </c>
      <c r="AC20">
        <v>3</v>
      </c>
      <c r="AD20">
        <v>0</v>
      </c>
      <c r="AE20">
        <v>9</v>
      </c>
      <c r="AF20" t="s">
        <v>126</v>
      </c>
      <c r="AG20">
        <v>0</v>
      </c>
      <c r="AH20">
        <v>3</v>
      </c>
      <c r="AI20">
        <v>2</v>
      </c>
      <c r="AJ20">
        <v>0</v>
      </c>
      <c r="AK20" t="s">
        <v>153</v>
      </c>
      <c r="AL20">
        <v>32.814317000000003</v>
      </c>
      <c r="AM20" t="s">
        <v>154</v>
      </c>
      <c r="AN20">
        <v>-117.138655</v>
      </c>
      <c r="AO20">
        <v>25</v>
      </c>
      <c r="AP20">
        <v>500</v>
      </c>
      <c r="AQ20" t="s">
        <v>129</v>
      </c>
      <c r="AR20">
        <v>-62</v>
      </c>
      <c r="AS20">
        <v>30</v>
      </c>
      <c r="AT20">
        <v>448</v>
      </c>
      <c r="BB20" t="str">
        <f t="shared" si="3"/>
        <v>1200</v>
      </c>
      <c r="BC20">
        <v>1</v>
      </c>
      <c r="BD20" t="str">
        <f t="shared" si="4"/>
        <v xml:space="preserve">N1839R  </v>
      </c>
      <c r="BE20">
        <v>1</v>
      </c>
      <c r="BG20">
        <v>0</v>
      </c>
      <c r="BH20">
        <v>0</v>
      </c>
      <c r="BI20">
        <v>0</v>
      </c>
      <c r="BJ20">
        <v>375</v>
      </c>
      <c r="BK20">
        <v>-125</v>
      </c>
      <c r="BL20" t="s">
        <v>130</v>
      </c>
      <c r="BM20">
        <v>1</v>
      </c>
      <c r="BN20">
        <v>1</v>
      </c>
      <c r="BO20">
        <v>0</v>
      </c>
      <c r="BP20">
        <v>0</v>
      </c>
      <c r="BS20">
        <v>0</v>
      </c>
      <c r="BT20">
        <v>0</v>
      </c>
      <c r="BU20">
        <v>0</v>
      </c>
      <c r="CE20" t="str">
        <f t="shared" si="9"/>
        <v>21:59:43.691</v>
      </c>
      <c r="CF20">
        <v>691123425</v>
      </c>
      <c r="CS20">
        <v>3</v>
      </c>
      <c r="CT20">
        <v>2</v>
      </c>
      <c r="CU20">
        <v>0</v>
      </c>
      <c r="CV20">
        <v>2</v>
      </c>
      <c r="CW20">
        <v>0</v>
      </c>
      <c r="CX20">
        <v>1</v>
      </c>
      <c r="CY20">
        <v>7</v>
      </c>
      <c r="CZ20" t="s">
        <v>131</v>
      </c>
      <c r="DA20">
        <v>286</v>
      </c>
      <c r="DB20">
        <v>0</v>
      </c>
      <c r="DC20" t="s">
        <v>132</v>
      </c>
      <c r="DD20" t="s">
        <v>133</v>
      </c>
      <c r="DG20">
        <v>16120035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"07/09/2023 21:59:43.957"</f>
        <v>07/09/2023 21:59:43.957</v>
      </c>
      <c r="C21" t="str">
        <f t="shared" si="0"/>
        <v>FFDFD3C0</v>
      </c>
      <c r="D21" t="s">
        <v>141</v>
      </c>
      <c r="E21">
        <v>15</v>
      </c>
      <c r="J21" t="s">
        <v>142</v>
      </c>
      <c r="K21">
        <v>0</v>
      </c>
      <c r="L21">
        <v>3</v>
      </c>
      <c r="M21">
        <v>0</v>
      </c>
      <c r="N21">
        <v>2</v>
      </c>
      <c r="O21">
        <v>0</v>
      </c>
      <c r="P21">
        <v>1</v>
      </c>
      <c r="Q21">
        <v>0</v>
      </c>
      <c r="S21" t="str">
        <f t="shared" si="8"/>
        <v>21:59:43.000</v>
      </c>
      <c r="T21" t="str">
        <f t="shared" si="8"/>
        <v>21:59:43.000</v>
      </c>
      <c r="U21" t="str">
        <f t="shared" si="2"/>
        <v>A14F74</v>
      </c>
      <c r="V21">
        <v>0</v>
      </c>
      <c r="W21">
        <v>0</v>
      </c>
      <c r="X21">
        <v>6</v>
      </c>
      <c r="Y21">
        <v>0</v>
      </c>
      <c r="AA21">
        <v>1</v>
      </c>
      <c r="AB21">
        <v>8</v>
      </c>
      <c r="AC21">
        <v>3</v>
      </c>
      <c r="AD21">
        <v>0</v>
      </c>
      <c r="AE21">
        <v>9</v>
      </c>
      <c r="AF21" t="s">
        <v>126</v>
      </c>
      <c r="AG21">
        <v>0</v>
      </c>
      <c r="AH21">
        <v>3</v>
      </c>
      <c r="AI21">
        <v>2</v>
      </c>
      <c r="AJ21">
        <v>0</v>
      </c>
      <c r="AK21" t="s">
        <v>153</v>
      </c>
      <c r="AL21">
        <v>32.814317000000003</v>
      </c>
      <c r="AM21" t="s">
        <v>154</v>
      </c>
      <c r="AN21">
        <v>-117.138655</v>
      </c>
      <c r="AO21">
        <v>25</v>
      </c>
      <c r="AP21">
        <v>500</v>
      </c>
      <c r="AQ21" t="s">
        <v>129</v>
      </c>
      <c r="AR21">
        <v>-62</v>
      </c>
      <c r="AS21">
        <v>30</v>
      </c>
      <c r="AT21">
        <v>448</v>
      </c>
      <c r="BB21" t="str">
        <f t="shared" si="3"/>
        <v>1200</v>
      </c>
      <c r="BC21">
        <v>1</v>
      </c>
      <c r="BD21" t="str">
        <f t="shared" si="4"/>
        <v xml:space="preserve">N1839R  </v>
      </c>
      <c r="BE21">
        <v>1</v>
      </c>
      <c r="BG21">
        <v>0</v>
      </c>
      <c r="BH21">
        <v>0</v>
      </c>
      <c r="BI21">
        <v>0</v>
      </c>
      <c r="BJ21">
        <v>375</v>
      </c>
      <c r="BK21">
        <v>-125</v>
      </c>
      <c r="BL21" t="s">
        <v>130</v>
      </c>
      <c r="BM21">
        <v>1</v>
      </c>
      <c r="BN21">
        <v>1</v>
      </c>
      <c r="BO21">
        <v>0</v>
      </c>
      <c r="BP21">
        <v>0</v>
      </c>
      <c r="BS21">
        <v>0</v>
      </c>
      <c r="BT21">
        <v>0</v>
      </c>
      <c r="BU21">
        <v>0</v>
      </c>
      <c r="CE21" t="str">
        <f t="shared" si="9"/>
        <v>21:59:43.691</v>
      </c>
      <c r="CF21">
        <v>691123425</v>
      </c>
      <c r="CS21">
        <v>3</v>
      </c>
      <c r="CT21">
        <v>2</v>
      </c>
      <c r="CU21">
        <v>0</v>
      </c>
      <c r="CV21">
        <v>2</v>
      </c>
      <c r="CW21">
        <v>0</v>
      </c>
      <c r="CX21">
        <v>1</v>
      </c>
      <c r="CY21">
        <v>7</v>
      </c>
      <c r="CZ21" t="s">
        <v>131</v>
      </c>
      <c r="DA21">
        <v>286</v>
      </c>
      <c r="DB21">
        <v>0</v>
      </c>
      <c r="DC21" t="s">
        <v>132</v>
      </c>
      <c r="DD21" t="s">
        <v>133</v>
      </c>
      <c r="DG21">
        <v>16120035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"07/09/2023 21:59:44.020"</f>
        <v>07/09/2023 21:59:44.020</v>
      </c>
      <c r="C22" t="str">
        <f t="shared" si="0"/>
        <v>FFDFD3C0</v>
      </c>
      <c r="D22" t="s">
        <v>134</v>
      </c>
      <c r="E22">
        <v>4</v>
      </c>
      <c r="H22">
        <v>4</v>
      </c>
      <c r="I22" t="s">
        <v>143</v>
      </c>
      <c r="J22" t="s">
        <v>126</v>
      </c>
      <c r="K22">
        <v>0</v>
      </c>
      <c r="L22">
        <v>3</v>
      </c>
      <c r="M22">
        <v>0</v>
      </c>
      <c r="N22">
        <v>2</v>
      </c>
      <c r="O22">
        <v>0</v>
      </c>
      <c r="P22">
        <v>1</v>
      </c>
      <c r="Q22">
        <v>0</v>
      </c>
      <c r="S22" t="str">
        <f t="shared" si="8"/>
        <v>21:59:43.000</v>
      </c>
      <c r="T22" t="str">
        <f t="shared" si="8"/>
        <v>21:59:43.000</v>
      </c>
      <c r="U22" t="str">
        <f t="shared" si="2"/>
        <v>A14F74</v>
      </c>
      <c r="V22">
        <v>0</v>
      </c>
      <c r="W22">
        <v>0</v>
      </c>
      <c r="X22">
        <v>6</v>
      </c>
      <c r="Y22">
        <v>0</v>
      </c>
      <c r="AA22">
        <v>1</v>
      </c>
      <c r="AB22">
        <v>8</v>
      </c>
      <c r="AC22">
        <v>3</v>
      </c>
      <c r="AD22">
        <v>0</v>
      </c>
      <c r="AE22">
        <v>9</v>
      </c>
      <c r="AF22" t="s">
        <v>136</v>
      </c>
      <c r="AG22">
        <v>0</v>
      </c>
      <c r="AH22">
        <v>0</v>
      </c>
      <c r="AI22">
        <v>2</v>
      </c>
      <c r="AJ22">
        <v>0</v>
      </c>
      <c r="AK22" t="s">
        <v>153</v>
      </c>
      <c r="AL22">
        <v>32.814317000000003</v>
      </c>
      <c r="AM22" t="s">
        <v>154</v>
      </c>
      <c r="AN22">
        <v>-117.138655</v>
      </c>
      <c r="AO22">
        <v>25</v>
      </c>
      <c r="AP22">
        <v>500</v>
      </c>
      <c r="AQ22" t="s">
        <v>129</v>
      </c>
      <c r="AR22">
        <v>-62</v>
      </c>
      <c r="AS22">
        <v>30</v>
      </c>
      <c r="AT22">
        <v>448</v>
      </c>
      <c r="BB22" t="str">
        <f t="shared" si="3"/>
        <v>1200</v>
      </c>
      <c r="BC22">
        <v>1</v>
      </c>
      <c r="BD22" t="str">
        <f t="shared" si="4"/>
        <v xml:space="preserve">N1839R  </v>
      </c>
      <c r="BE22">
        <v>1</v>
      </c>
      <c r="BG22">
        <v>0</v>
      </c>
      <c r="BH22">
        <v>0</v>
      </c>
      <c r="BI22">
        <v>0</v>
      </c>
      <c r="BJ22">
        <v>375</v>
      </c>
      <c r="BK22">
        <v>-125</v>
      </c>
      <c r="BL22" t="s">
        <v>137</v>
      </c>
      <c r="BM22">
        <v>1</v>
      </c>
      <c r="BN22">
        <v>1</v>
      </c>
      <c r="BO22">
        <v>0</v>
      </c>
      <c r="BP22">
        <v>0</v>
      </c>
      <c r="BT22">
        <v>0</v>
      </c>
      <c r="BU22">
        <v>0</v>
      </c>
      <c r="CE22" t="str">
        <f t="shared" si="9"/>
        <v>21:59:43.691</v>
      </c>
      <c r="CF22">
        <v>691123425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1</v>
      </c>
      <c r="CY22">
        <v>7</v>
      </c>
      <c r="CZ22" t="s">
        <v>131</v>
      </c>
      <c r="DA22">
        <v>286</v>
      </c>
      <c r="DB22">
        <v>0</v>
      </c>
      <c r="DC22" t="s">
        <v>132</v>
      </c>
      <c r="DD22" t="s">
        <v>133</v>
      </c>
      <c r="DG22">
        <v>16120035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1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"07/09/2023 21:59:44.020"</f>
        <v>07/09/2023 21:59:44.020</v>
      </c>
      <c r="C23" t="str">
        <f t="shared" si="0"/>
        <v>FFDFD3C0</v>
      </c>
      <c r="D23" t="s">
        <v>144</v>
      </c>
      <c r="E23">
        <v>6</v>
      </c>
      <c r="H23">
        <v>210</v>
      </c>
      <c r="I23" t="s">
        <v>145</v>
      </c>
      <c r="J23" t="s">
        <v>146</v>
      </c>
      <c r="K23">
        <v>0</v>
      </c>
      <c r="L23">
        <v>3</v>
      </c>
      <c r="M23">
        <v>0</v>
      </c>
      <c r="N23">
        <v>2</v>
      </c>
      <c r="O23">
        <v>0</v>
      </c>
      <c r="P23">
        <v>1</v>
      </c>
      <c r="Q23">
        <v>0</v>
      </c>
      <c r="S23" t="str">
        <f t="shared" si="8"/>
        <v>21:59:43.000</v>
      </c>
      <c r="T23" t="str">
        <f t="shared" si="8"/>
        <v>21:59:43.000</v>
      </c>
      <c r="U23" t="str">
        <f t="shared" si="2"/>
        <v>A14F74</v>
      </c>
      <c r="V23">
        <v>0</v>
      </c>
      <c r="W23">
        <v>0</v>
      </c>
      <c r="X23">
        <v>6</v>
      </c>
      <c r="Y23">
        <v>0</v>
      </c>
      <c r="AA23">
        <v>1</v>
      </c>
      <c r="AB23">
        <v>8</v>
      </c>
      <c r="AC23">
        <v>3</v>
      </c>
      <c r="AD23">
        <v>0</v>
      </c>
      <c r="AE23">
        <v>9</v>
      </c>
      <c r="AF23" t="s">
        <v>136</v>
      </c>
      <c r="AG23">
        <v>0</v>
      </c>
      <c r="AH23">
        <v>0</v>
      </c>
      <c r="AI23">
        <v>2</v>
      </c>
      <c r="AJ23">
        <v>0</v>
      </c>
      <c r="AK23" t="s">
        <v>153</v>
      </c>
      <c r="AL23">
        <v>32.814317000000003</v>
      </c>
      <c r="AM23" t="s">
        <v>154</v>
      </c>
      <c r="AN23">
        <v>-117.138655</v>
      </c>
      <c r="AO23">
        <v>25</v>
      </c>
      <c r="AP23">
        <v>500</v>
      </c>
      <c r="AQ23" t="s">
        <v>129</v>
      </c>
      <c r="AR23">
        <v>-62</v>
      </c>
      <c r="AS23">
        <v>30</v>
      </c>
      <c r="AT23">
        <v>448</v>
      </c>
      <c r="BB23" t="str">
        <f t="shared" si="3"/>
        <v>1200</v>
      </c>
      <c r="BC23">
        <v>1</v>
      </c>
      <c r="BD23" t="str">
        <f t="shared" si="4"/>
        <v xml:space="preserve">N1839R  </v>
      </c>
      <c r="BE23">
        <v>1</v>
      </c>
      <c r="BG23">
        <v>0</v>
      </c>
      <c r="BH23">
        <v>0</v>
      </c>
      <c r="BI23">
        <v>0</v>
      </c>
      <c r="BJ23">
        <v>375</v>
      </c>
      <c r="BK23">
        <v>-125</v>
      </c>
      <c r="BL23" t="s">
        <v>137</v>
      </c>
      <c r="BM23">
        <v>1</v>
      </c>
      <c r="BN23">
        <v>1</v>
      </c>
      <c r="BO23">
        <v>0</v>
      </c>
      <c r="BP23">
        <v>0</v>
      </c>
      <c r="BT23">
        <v>0</v>
      </c>
      <c r="BU23">
        <v>0</v>
      </c>
      <c r="CE23" t="str">
        <f t="shared" si="9"/>
        <v>21:59:43.691</v>
      </c>
      <c r="CF23">
        <v>691123425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1</v>
      </c>
      <c r="CY23">
        <v>7</v>
      </c>
      <c r="CZ23" t="s">
        <v>131</v>
      </c>
      <c r="DA23">
        <v>286</v>
      </c>
      <c r="DB23">
        <v>0</v>
      </c>
      <c r="DC23" t="s">
        <v>132</v>
      </c>
      <c r="DD23" t="s">
        <v>133</v>
      </c>
      <c r="DG23">
        <v>16120035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1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"07/09/2023 21:59:44.020"</f>
        <v>07/09/2023 21:59:44.020</v>
      </c>
      <c r="C24" t="str">
        <f t="shared" si="0"/>
        <v>FFDFD3C0</v>
      </c>
      <c r="D24" t="s">
        <v>147</v>
      </c>
      <c r="E24">
        <v>8</v>
      </c>
      <c r="H24">
        <v>225</v>
      </c>
      <c r="I24" t="s">
        <v>148</v>
      </c>
      <c r="J24" t="s">
        <v>126</v>
      </c>
      <c r="K24">
        <v>0</v>
      </c>
      <c r="L24">
        <v>3</v>
      </c>
      <c r="M24">
        <v>0</v>
      </c>
      <c r="N24">
        <v>2</v>
      </c>
      <c r="O24">
        <v>0</v>
      </c>
      <c r="P24">
        <v>1</v>
      </c>
      <c r="Q24">
        <v>0</v>
      </c>
      <c r="S24" t="str">
        <f t="shared" si="8"/>
        <v>21:59:43.000</v>
      </c>
      <c r="T24" t="str">
        <f t="shared" si="8"/>
        <v>21:59:43.000</v>
      </c>
      <c r="U24" t="str">
        <f t="shared" si="2"/>
        <v>A14F74</v>
      </c>
      <c r="V24">
        <v>0</v>
      </c>
      <c r="W24">
        <v>0</v>
      </c>
      <c r="X24">
        <v>6</v>
      </c>
      <c r="Y24">
        <v>0</v>
      </c>
      <c r="AA24">
        <v>1</v>
      </c>
      <c r="AB24">
        <v>8</v>
      </c>
      <c r="AC24">
        <v>3</v>
      </c>
      <c r="AD24">
        <v>0</v>
      </c>
      <c r="AE24">
        <v>9</v>
      </c>
      <c r="AF24" t="s">
        <v>136</v>
      </c>
      <c r="AG24">
        <v>0</v>
      </c>
      <c r="AH24">
        <v>0</v>
      </c>
      <c r="AI24">
        <v>2</v>
      </c>
      <c r="AJ24">
        <v>0</v>
      </c>
      <c r="AK24" t="s">
        <v>153</v>
      </c>
      <c r="AL24">
        <v>32.814317000000003</v>
      </c>
      <c r="AM24" t="s">
        <v>154</v>
      </c>
      <c r="AN24">
        <v>-117.138655</v>
      </c>
      <c r="AO24">
        <v>25</v>
      </c>
      <c r="AP24">
        <v>500</v>
      </c>
      <c r="AQ24" t="s">
        <v>129</v>
      </c>
      <c r="AR24">
        <v>-62</v>
      </c>
      <c r="AS24">
        <v>30</v>
      </c>
      <c r="AT24">
        <v>448</v>
      </c>
      <c r="BB24" t="str">
        <f t="shared" si="3"/>
        <v>1200</v>
      </c>
      <c r="BC24">
        <v>1</v>
      </c>
      <c r="BD24" t="str">
        <f t="shared" si="4"/>
        <v xml:space="preserve">N1839R  </v>
      </c>
      <c r="BE24">
        <v>1</v>
      </c>
      <c r="BG24">
        <v>0</v>
      </c>
      <c r="BH24">
        <v>0</v>
      </c>
      <c r="BI24">
        <v>0</v>
      </c>
      <c r="BJ24">
        <v>375</v>
      </c>
      <c r="BK24">
        <v>-125</v>
      </c>
      <c r="BL24" t="s">
        <v>137</v>
      </c>
      <c r="BM24">
        <v>1</v>
      </c>
      <c r="BN24">
        <v>1</v>
      </c>
      <c r="BO24">
        <v>0</v>
      </c>
      <c r="BP24">
        <v>0</v>
      </c>
      <c r="BT24">
        <v>0</v>
      </c>
      <c r="BU24">
        <v>0</v>
      </c>
      <c r="CE24" t="str">
        <f t="shared" si="9"/>
        <v>21:59:43.691</v>
      </c>
      <c r="CF24">
        <v>691123425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1</v>
      </c>
      <c r="CY24">
        <v>7</v>
      </c>
      <c r="CZ24" t="s">
        <v>131</v>
      </c>
      <c r="DA24">
        <v>286</v>
      </c>
      <c r="DB24">
        <v>0</v>
      </c>
      <c r="DC24" t="s">
        <v>132</v>
      </c>
      <c r="DD24" t="s">
        <v>133</v>
      </c>
      <c r="DG24">
        <v>16120035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"07/09/2023 21:59:44.020"</f>
        <v>07/09/2023 21:59:44.020</v>
      </c>
      <c r="C25" t="str">
        <f t="shared" si="0"/>
        <v>FFDFD3C0</v>
      </c>
      <c r="D25" t="s">
        <v>149</v>
      </c>
      <c r="E25">
        <v>3</v>
      </c>
      <c r="H25">
        <v>166</v>
      </c>
      <c r="I25" t="s">
        <v>139</v>
      </c>
      <c r="J25" t="s">
        <v>150</v>
      </c>
      <c r="K25">
        <v>0</v>
      </c>
      <c r="L25">
        <v>3</v>
      </c>
      <c r="M25">
        <v>0</v>
      </c>
      <c r="N25">
        <v>2</v>
      </c>
      <c r="O25">
        <v>0</v>
      </c>
      <c r="P25">
        <v>1</v>
      </c>
      <c r="Q25">
        <v>0</v>
      </c>
      <c r="S25" t="str">
        <f t="shared" si="8"/>
        <v>21:59:43.000</v>
      </c>
      <c r="T25" t="str">
        <f t="shared" si="8"/>
        <v>21:59:43.000</v>
      </c>
      <c r="U25" t="str">
        <f t="shared" si="2"/>
        <v>A14F74</v>
      </c>
      <c r="V25">
        <v>0</v>
      </c>
      <c r="W25">
        <v>0</v>
      </c>
      <c r="X25">
        <v>6</v>
      </c>
      <c r="Y25">
        <v>0</v>
      </c>
      <c r="AA25">
        <v>1</v>
      </c>
      <c r="AB25">
        <v>8</v>
      </c>
      <c r="AC25">
        <v>3</v>
      </c>
      <c r="AD25">
        <v>0</v>
      </c>
      <c r="AE25">
        <v>9</v>
      </c>
      <c r="AF25" t="s">
        <v>136</v>
      </c>
      <c r="AG25">
        <v>0</v>
      </c>
      <c r="AH25">
        <v>0</v>
      </c>
      <c r="AI25">
        <v>2</v>
      </c>
      <c r="AJ25">
        <v>0</v>
      </c>
      <c r="AK25" t="s">
        <v>153</v>
      </c>
      <c r="AL25">
        <v>32.814317000000003</v>
      </c>
      <c r="AM25" t="s">
        <v>154</v>
      </c>
      <c r="AN25">
        <v>-117.138655</v>
      </c>
      <c r="AO25">
        <v>25</v>
      </c>
      <c r="AP25">
        <v>500</v>
      </c>
      <c r="AQ25" t="s">
        <v>129</v>
      </c>
      <c r="AR25">
        <v>-62</v>
      </c>
      <c r="AS25">
        <v>30</v>
      </c>
      <c r="AT25">
        <v>448</v>
      </c>
      <c r="BB25" t="str">
        <f t="shared" si="3"/>
        <v>1200</v>
      </c>
      <c r="BC25">
        <v>1</v>
      </c>
      <c r="BD25" t="str">
        <f t="shared" si="4"/>
        <v xml:space="preserve">N1839R  </v>
      </c>
      <c r="BE25">
        <v>1</v>
      </c>
      <c r="BG25">
        <v>0</v>
      </c>
      <c r="BH25">
        <v>0</v>
      </c>
      <c r="BI25">
        <v>0</v>
      </c>
      <c r="BJ25">
        <v>375</v>
      </c>
      <c r="BK25">
        <v>-125</v>
      </c>
      <c r="BL25" t="s">
        <v>137</v>
      </c>
      <c r="BM25">
        <v>1</v>
      </c>
      <c r="BN25">
        <v>1</v>
      </c>
      <c r="BO25">
        <v>0</v>
      </c>
      <c r="BP25">
        <v>0</v>
      </c>
      <c r="BT25">
        <v>0</v>
      </c>
      <c r="BU25">
        <v>0</v>
      </c>
      <c r="CE25" t="str">
        <f t="shared" si="9"/>
        <v>21:59:43.691</v>
      </c>
      <c r="CF25">
        <v>691123425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1</v>
      </c>
      <c r="CY25">
        <v>7</v>
      </c>
      <c r="CZ25" t="s">
        <v>131</v>
      </c>
      <c r="DA25">
        <v>286</v>
      </c>
      <c r="DB25">
        <v>0</v>
      </c>
      <c r="DC25" t="s">
        <v>132</v>
      </c>
      <c r="DD25" t="s">
        <v>133</v>
      </c>
      <c r="DG25">
        <v>16120035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1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"07/09/2023 21:59:45.287"</f>
        <v>07/09/2023 21:59:45.287</v>
      </c>
      <c r="C26" t="str">
        <f t="shared" si="0"/>
        <v>FFDFD3C0</v>
      </c>
      <c r="D26" t="s">
        <v>123</v>
      </c>
      <c r="E26">
        <v>7</v>
      </c>
      <c r="F26">
        <v>2007</v>
      </c>
      <c r="G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0</v>
      </c>
      <c r="P26">
        <v>1</v>
      </c>
      <c r="Q26">
        <v>0</v>
      </c>
      <c r="S26" t="str">
        <f t="shared" ref="S26:T33" si="10">"21:59:44.000"</f>
        <v>21:59:44.000</v>
      </c>
      <c r="T26" t="str">
        <f t="shared" si="10"/>
        <v>21:59:44.000</v>
      </c>
      <c r="U26" t="str">
        <f t="shared" si="2"/>
        <v>A14F74</v>
      </c>
      <c r="V26">
        <v>0</v>
      </c>
      <c r="W26">
        <v>0</v>
      </c>
      <c r="X26">
        <v>6</v>
      </c>
      <c r="Y26">
        <v>0</v>
      </c>
      <c r="AA26">
        <v>1</v>
      </c>
      <c r="AB26">
        <v>8</v>
      </c>
      <c r="AC26">
        <v>3</v>
      </c>
      <c r="AD26">
        <v>0</v>
      </c>
      <c r="AE26">
        <v>9</v>
      </c>
      <c r="AF26" t="s">
        <v>126</v>
      </c>
      <c r="AG26">
        <v>0</v>
      </c>
      <c r="AH26">
        <v>3</v>
      </c>
      <c r="AI26">
        <v>2</v>
      </c>
      <c r="AJ26">
        <v>0</v>
      </c>
      <c r="AK26" t="s">
        <v>155</v>
      </c>
      <c r="AL26">
        <v>32.814467</v>
      </c>
      <c r="AM26" t="s">
        <v>156</v>
      </c>
      <c r="AN26">
        <v>-117.13902</v>
      </c>
      <c r="AO26">
        <v>25</v>
      </c>
      <c r="AP26">
        <v>500</v>
      </c>
      <c r="AQ26" t="s">
        <v>129</v>
      </c>
      <c r="AR26">
        <v>-67</v>
      </c>
      <c r="AS26">
        <v>29</v>
      </c>
      <c r="AT26">
        <v>512</v>
      </c>
      <c r="BB26" t="str">
        <f t="shared" si="3"/>
        <v>1200</v>
      </c>
      <c r="BC26">
        <v>1</v>
      </c>
      <c r="BD26" t="str">
        <f t="shared" si="4"/>
        <v xml:space="preserve">N1839R  </v>
      </c>
      <c r="BE26">
        <v>1</v>
      </c>
      <c r="BG26">
        <v>0</v>
      </c>
      <c r="BH26">
        <v>0</v>
      </c>
      <c r="BI26">
        <v>0</v>
      </c>
      <c r="BJ26">
        <v>375</v>
      </c>
      <c r="BK26">
        <v>-125</v>
      </c>
      <c r="BL26" t="s">
        <v>130</v>
      </c>
      <c r="BM26">
        <v>1</v>
      </c>
      <c r="BN26">
        <v>1</v>
      </c>
      <c r="BO26">
        <v>0</v>
      </c>
      <c r="BP26">
        <v>0</v>
      </c>
      <c r="BS26">
        <v>0</v>
      </c>
      <c r="BT26">
        <v>0</v>
      </c>
      <c r="BU26">
        <v>0</v>
      </c>
      <c r="CE26" t="str">
        <f t="shared" ref="CE26:CE33" si="11">"21:59:44.915"</f>
        <v>21:59:44.915</v>
      </c>
      <c r="CF26">
        <v>914589875</v>
      </c>
      <c r="CS26">
        <v>3</v>
      </c>
      <c r="CT26">
        <v>2</v>
      </c>
      <c r="CU26">
        <v>0</v>
      </c>
      <c r="CV26">
        <v>2</v>
      </c>
      <c r="CW26">
        <v>0</v>
      </c>
      <c r="CX26">
        <v>4</v>
      </c>
      <c r="CY26">
        <v>7</v>
      </c>
      <c r="CZ26" t="s">
        <v>131</v>
      </c>
      <c r="DA26">
        <v>300</v>
      </c>
      <c r="DB26">
        <v>0</v>
      </c>
      <c r="DC26" t="s">
        <v>157</v>
      </c>
      <c r="DD26" t="s">
        <v>158</v>
      </c>
      <c r="DG26">
        <v>8317991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1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"07/09/2023 21:59:45.287"</f>
        <v>07/09/2023 21:59:45.287</v>
      </c>
      <c r="C27" t="str">
        <f t="shared" si="0"/>
        <v>FFDFD3C0</v>
      </c>
      <c r="D27" t="s">
        <v>134</v>
      </c>
      <c r="E27">
        <v>3</v>
      </c>
      <c r="H27">
        <v>3</v>
      </c>
      <c r="I27" t="s">
        <v>135</v>
      </c>
      <c r="J27" t="s">
        <v>126</v>
      </c>
      <c r="K27">
        <v>0</v>
      </c>
      <c r="L27">
        <v>3</v>
      </c>
      <c r="M27">
        <v>0</v>
      </c>
      <c r="N27">
        <v>2</v>
      </c>
      <c r="O27">
        <v>0</v>
      </c>
      <c r="P27">
        <v>1</v>
      </c>
      <c r="Q27">
        <v>0</v>
      </c>
      <c r="S27" t="str">
        <f t="shared" si="10"/>
        <v>21:59:44.000</v>
      </c>
      <c r="T27" t="str">
        <f t="shared" si="10"/>
        <v>21:59:44.000</v>
      </c>
      <c r="U27" t="str">
        <f t="shared" si="2"/>
        <v>A14F74</v>
      </c>
      <c r="V27">
        <v>0</v>
      </c>
      <c r="W27">
        <v>0</v>
      </c>
      <c r="X27">
        <v>6</v>
      </c>
      <c r="Y27">
        <v>0</v>
      </c>
      <c r="AA27">
        <v>1</v>
      </c>
      <c r="AB27">
        <v>8</v>
      </c>
      <c r="AC27">
        <v>3</v>
      </c>
      <c r="AD27">
        <v>0</v>
      </c>
      <c r="AE27">
        <v>9</v>
      </c>
      <c r="AF27" t="s">
        <v>136</v>
      </c>
      <c r="AG27">
        <v>0</v>
      </c>
      <c r="AH27">
        <v>3</v>
      </c>
      <c r="AI27">
        <v>2</v>
      </c>
      <c r="AJ27">
        <v>0</v>
      </c>
      <c r="AK27" t="s">
        <v>155</v>
      </c>
      <c r="AL27">
        <v>32.814467</v>
      </c>
      <c r="AM27" t="s">
        <v>156</v>
      </c>
      <c r="AN27">
        <v>-117.13902</v>
      </c>
      <c r="AO27">
        <v>25</v>
      </c>
      <c r="AP27">
        <v>500</v>
      </c>
      <c r="AQ27" t="s">
        <v>129</v>
      </c>
      <c r="AR27">
        <v>-67</v>
      </c>
      <c r="AS27">
        <v>29</v>
      </c>
      <c r="AT27">
        <v>512</v>
      </c>
      <c r="BB27" t="str">
        <f t="shared" si="3"/>
        <v>1200</v>
      </c>
      <c r="BC27">
        <v>1</v>
      </c>
      <c r="BD27" t="str">
        <f t="shared" si="4"/>
        <v xml:space="preserve">N1839R  </v>
      </c>
      <c r="BE27">
        <v>1</v>
      </c>
      <c r="BG27">
        <v>0</v>
      </c>
      <c r="BH27">
        <v>0</v>
      </c>
      <c r="BI27">
        <v>0</v>
      </c>
      <c r="BJ27">
        <v>375</v>
      </c>
      <c r="BK27">
        <v>-125</v>
      </c>
      <c r="BL27" t="s">
        <v>137</v>
      </c>
      <c r="BM27">
        <v>1</v>
      </c>
      <c r="BN27">
        <v>1</v>
      </c>
      <c r="BO27">
        <v>0</v>
      </c>
      <c r="BP27">
        <v>0</v>
      </c>
      <c r="BT27">
        <v>0</v>
      </c>
      <c r="BU27">
        <v>0</v>
      </c>
      <c r="CE27" t="str">
        <f t="shared" si="11"/>
        <v>21:59:44.915</v>
      </c>
      <c r="CF27">
        <v>914589875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4</v>
      </c>
      <c r="CY27">
        <v>7</v>
      </c>
      <c r="CZ27" t="s">
        <v>131</v>
      </c>
      <c r="DA27">
        <v>300</v>
      </c>
      <c r="DB27">
        <v>0</v>
      </c>
      <c r="DC27" t="s">
        <v>157</v>
      </c>
      <c r="DD27" t="s">
        <v>158</v>
      </c>
      <c r="DG27">
        <v>8317991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1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"07/09/2023 21:59:45.287"</f>
        <v>07/09/2023 21:59:45.287</v>
      </c>
      <c r="C28" t="str">
        <f t="shared" si="0"/>
        <v>FFDFD3C0</v>
      </c>
      <c r="D28" t="s">
        <v>138</v>
      </c>
      <c r="E28">
        <v>20</v>
      </c>
      <c r="F28">
        <v>1020</v>
      </c>
      <c r="G28" t="s">
        <v>139</v>
      </c>
      <c r="J28" t="s">
        <v>140</v>
      </c>
      <c r="K28">
        <v>0</v>
      </c>
      <c r="L28">
        <v>3</v>
      </c>
      <c r="M28">
        <v>0</v>
      </c>
      <c r="N28">
        <v>2</v>
      </c>
      <c r="O28">
        <v>0</v>
      </c>
      <c r="P28">
        <v>1</v>
      </c>
      <c r="Q28">
        <v>0</v>
      </c>
      <c r="S28" t="str">
        <f t="shared" si="10"/>
        <v>21:59:44.000</v>
      </c>
      <c r="T28" t="str">
        <f t="shared" si="10"/>
        <v>21:59:44.000</v>
      </c>
      <c r="U28" t="str">
        <f t="shared" si="2"/>
        <v>A14F74</v>
      </c>
      <c r="V28">
        <v>0</v>
      </c>
      <c r="W28">
        <v>0</v>
      </c>
      <c r="X28">
        <v>6</v>
      </c>
      <c r="Y28">
        <v>0</v>
      </c>
      <c r="AA28">
        <v>1</v>
      </c>
      <c r="AB28">
        <v>8</v>
      </c>
      <c r="AC28">
        <v>3</v>
      </c>
      <c r="AD28">
        <v>0</v>
      </c>
      <c r="AE28">
        <v>9</v>
      </c>
      <c r="AF28" t="s">
        <v>126</v>
      </c>
      <c r="AG28">
        <v>0</v>
      </c>
      <c r="AH28">
        <v>3</v>
      </c>
      <c r="AI28">
        <v>2</v>
      </c>
      <c r="AJ28">
        <v>0</v>
      </c>
      <c r="AK28" t="s">
        <v>155</v>
      </c>
      <c r="AL28">
        <v>32.814467</v>
      </c>
      <c r="AM28" t="s">
        <v>156</v>
      </c>
      <c r="AN28">
        <v>-117.13902</v>
      </c>
      <c r="AO28">
        <v>25</v>
      </c>
      <c r="AP28">
        <v>500</v>
      </c>
      <c r="AQ28" t="s">
        <v>129</v>
      </c>
      <c r="AR28">
        <v>-67</v>
      </c>
      <c r="AS28">
        <v>29</v>
      </c>
      <c r="AT28">
        <v>512</v>
      </c>
      <c r="BB28" t="str">
        <f t="shared" si="3"/>
        <v>1200</v>
      </c>
      <c r="BC28">
        <v>1</v>
      </c>
      <c r="BD28" t="str">
        <f t="shared" si="4"/>
        <v xml:space="preserve">N1839R  </v>
      </c>
      <c r="BE28">
        <v>1</v>
      </c>
      <c r="BG28">
        <v>0</v>
      </c>
      <c r="BH28">
        <v>0</v>
      </c>
      <c r="BI28">
        <v>0</v>
      </c>
      <c r="BJ28">
        <v>375</v>
      </c>
      <c r="BK28">
        <v>-125</v>
      </c>
      <c r="BL28" t="s">
        <v>130</v>
      </c>
      <c r="BM28">
        <v>1</v>
      </c>
      <c r="BN28">
        <v>1</v>
      </c>
      <c r="BO28">
        <v>0</v>
      </c>
      <c r="BP28">
        <v>0</v>
      </c>
      <c r="BS28">
        <v>0</v>
      </c>
      <c r="BT28">
        <v>0</v>
      </c>
      <c r="BU28">
        <v>0</v>
      </c>
      <c r="CE28" t="str">
        <f t="shared" si="11"/>
        <v>21:59:44.915</v>
      </c>
      <c r="CF28">
        <v>914589875</v>
      </c>
      <c r="CS28">
        <v>3</v>
      </c>
      <c r="CT28">
        <v>2</v>
      </c>
      <c r="CU28">
        <v>0</v>
      </c>
      <c r="CV28">
        <v>2</v>
      </c>
      <c r="CW28">
        <v>0</v>
      </c>
      <c r="CX28">
        <v>4</v>
      </c>
      <c r="CY28">
        <v>7</v>
      </c>
      <c r="CZ28" t="s">
        <v>131</v>
      </c>
      <c r="DA28">
        <v>300</v>
      </c>
      <c r="DB28">
        <v>0</v>
      </c>
      <c r="DC28" t="s">
        <v>157</v>
      </c>
      <c r="DD28" t="s">
        <v>158</v>
      </c>
      <c r="DG28">
        <v>8317991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1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"07/09/2023 21:59:45.287"</f>
        <v>07/09/2023 21:59:45.287</v>
      </c>
      <c r="C29" t="str">
        <f t="shared" si="0"/>
        <v>FFDFD3C0</v>
      </c>
      <c r="D29" t="s">
        <v>141</v>
      </c>
      <c r="E29">
        <v>15</v>
      </c>
      <c r="J29" t="s">
        <v>142</v>
      </c>
      <c r="K29">
        <v>0</v>
      </c>
      <c r="L29">
        <v>3</v>
      </c>
      <c r="M29">
        <v>0</v>
      </c>
      <c r="N29">
        <v>2</v>
      </c>
      <c r="O29">
        <v>0</v>
      </c>
      <c r="P29">
        <v>1</v>
      </c>
      <c r="Q29">
        <v>0</v>
      </c>
      <c r="S29" t="str">
        <f t="shared" si="10"/>
        <v>21:59:44.000</v>
      </c>
      <c r="T29" t="str">
        <f t="shared" si="10"/>
        <v>21:59:44.000</v>
      </c>
      <c r="U29" t="str">
        <f t="shared" si="2"/>
        <v>A14F74</v>
      </c>
      <c r="V29">
        <v>0</v>
      </c>
      <c r="W29">
        <v>0</v>
      </c>
      <c r="X29">
        <v>6</v>
      </c>
      <c r="Y29">
        <v>0</v>
      </c>
      <c r="AA29">
        <v>1</v>
      </c>
      <c r="AB29">
        <v>8</v>
      </c>
      <c r="AC29">
        <v>3</v>
      </c>
      <c r="AD29">
        <v>0</v>
      </c>
      <c r="AE29">
        <v>9</v>
      </c>
      <c r="AF29" t="s">
        <v>126</v>
      </c>
      <c r="AG29">
        <v>0</v>
      </c>
      <c r="AH29">
        <v>3</v>
      </c>
      <c r="AI29">
        <v>2</v>
      </c>
      <c r="AJ29">
        <v>0</v>
      </c>
      <c r="AK29" t="s">
        <v>155</v>
      </c>
      <c r="AL29">
        <v>32.814467</v>
      </c>
      <c r="AM29" t="s">
        <v>156</v>
      </c>
      <c r="AN29">
        <v>-117.13902</v>
      </c>
      <c r="AO29">
        <v>25</v>
      </c>
      <c r="AP29">
        <v>500</v>
      </c>
      <c r="AQ29" t="s">
        <v>129</v>
      </c>
      <c r="AR29">
        <v>-67</v>
      </c>
      <c r="AS29">
        <v>29</v>
      </c>
      <c r="AT29">
        <v>512</v>
      </c>
      <c r="BB29" t="str">
        <f t="shared" si="3"/>
        <v>1200</v>
      </c>
      <c r="BC29">
        <v>1</v>
      </c>
      <c r="BD29" t="str">
        <f t="shared" si="4"/>
        <v xml:space="preserve">N1839R  </v>
      </c>
      <c r="BE29">
        <v>1</v>
      </c>
      <c r="BG29">
        <v>0</v>
      </c>
      <c r="BH29">
        <v>0</v>
      </c>
      <c r="BI29">
        <v>0</v>
      </c>
      <c r="BJ29">
        <v>375</v>
      </c>
      <c r="BK29">
        <v>-125</v>
      </c>
      <c r="BL29" t="s">
        <v>130</v>
      </c>
      <c r="BM29">
        <v>1</v>
      </c>
      <c r="BN29">
        <v>1</v>
      </c>
      <c r="BO29">
        <v>0</v>
      </c>
      <c r="BP29">
        <v>0</v>
      </c>
      <c r="BS29">
        <v>0</v>
      </c>
      <c r="BT29">
        <v>0</v>
      </c>
      <c r="BU29">
        <v>0</v>
      </c>
      <c r="CE29" t="str">
        <f t="shared" si="11"/>
        <v>21:59:44.915</v>
      </c>
      <c r="CF29">
        <v>914589875</v>
      </c>
      <c r="CS29">
        <v>3</v>
      </c>
      <c r="CT29">
        <v>2</v>
      </c>
      <c r="CU29">
        <v>0</v>
      </c>
      <c r="CV29">
        <v>2</v>
      </c>
      <c r="CW29">
        <v>0</v>
      </c>
      <c r="CX29">
        <v>4</v>
      </c>
      <c r="CY29">
        <v>7</v>
      </c>
      <c r="CZ29" t="s">
        <v>131</v>
      </c>
      <c r="DA29">
        <v>300</v>
      </c>
      <c r="DB29">
        <v>0</v>
      </c>
      <c r="DC29" t="s">
        <v>157</v>
      </c>
      <c r="DD29" t="s">
        <v>158</v>
      </c>
      <c r="DG29">
        <v>8317991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1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"07/09/2023 21:59:45.302"</f>
        <v>07/09/2023 21:59:45.302</v>
      </c>
      <c r="C30" t="str">
        <f t="shared" si="0"/>
        <v>FFDFD3C0</v>
      </c>
      <c r="D30" t="s">
        <v>134</v>
      </c>
      <c r="E30">
        <v>4</v>
      </c>
      <c r="H30">
        <v>4</v>
      </c>
      <c r="I30" t="s">
        <v>143</v>
      </c>
      <c r="J30" t="s">
        <v>126</v>
      </c>
      <c r="K30">
        <v>0</v>
      </c>
      <c r="L30">
        <v>3</v>
      </c>
      <c r="M30">
        <v>0</v>
      </c>
      <c r="N30">
        <v>2</v>
      </c>
      <c r="O30">
        <v>0</v>
      </c>
      <c r="P30">
        <v>1</v>
      </c>
      <c r="Q30">
        <v>0</v>
      </c>
      <c r="S30" t="str">
        <f t="shared" si="10"/>
        <v>21:59:44.000</v>
      </c>
      <c r="T30" t="str">
        <f t="shared" si="10"/>
        <v>21:59:44.000</v>
      </c>
      <c r="U30" t="str">
        <f t="shared" si="2"/>
        <v>A14F74</v>
      </c>
      <c r="V30">
        <v>0</v>
      </c>
      <c r="W30">
        <v>0</v>
      </c>
      <c r="X30">
        <v>6</v>
      </c>
      <c r="Y30">
        <v>0</v>
      </c>
      <c r="AA30">
        <v>1</v>
      </c>
      <c r="AB30">
        <v>8</v>
      </c>
      <c r="AC30">
        <v>3</v>
      </c>
      <c r="AD30">
        <v>0</v>
      </c>
      <c r="AE30">
        <v>9</v>
      </c>
      <c r="AF30" t="s">
        <v>136</v>
      </c>
      <c r="AG30">
        <v>0</v>
      </c>
      <c r="AH30">
        <v>3</v>
      </c>
      <c r="AI30">
        <v>2</v>
      </c>
      <c r="AJ30">
        <v>0</v>
      </c>
      <c r="AK30" t="s">
        <v>155</v>
      </c>
      <c r="AL30">
        <v>32.814467</v>
      </c>
      <c r="AM30" t="s">
        <v>156</v>
      </c>
      <c r="AN30">
        <v>-117.13902</v>
      </c>
      <c r="AO30">
        <v>25</v>
      </c>
      <c r="AP30">
        <v>500</v>
      </c>
      <c r="AQ30" t="s">
        <v>129</v>
      </c>
      <c r="AR30">
        <v>-67</v>
      </c>
      <c r="AS30">
        <v>29</v>
      </c>
      <c r="AT30">
        <v>512</v>
      </c>
      <c r="BB30" t="str">
        <f t="shared" si="3"/>
        <v>1200</v>
      </c>
      <c r="BC30">
        <v>1</v>
      </c>
      <c r="BD30" t="str">
        <f t="shared" si="4"/>
        <v xml:space="preserve">N1839R  </v>
      </c>
      <c r="BE30">
        <v>1</v>
      </c>
      <c r="BG30">
        <v>0</v>
      </c>
      <c r="BH30">
        <v>0</v>
      </c>
      <c r="BI30">
        <v>0</v>
      </c>
      <c r="BJ30">
        <v>375</v>
      </c>
      <c r="BK30">
        <v>-125</v>
      </c>
      <c r="BL30" t="s">
        <v>137</v>
      </c>
      <c r="BM30">
        <v>1</v>
      </c>
      <c r="BN30">
        <v>1</v>
      </c>
      <c r="BO30">
        <v>0</v>
      </c>
      <c r="BP30">
        <v>0</v>
      </c>
      <c r="BT30">
        <v>0</v>
      </c>
      <c r="BU30">
        <v>0</v>
      </c>
      <c r="CE30" t="str">
        <f t="shared" si="11"/>
        <v>21:59:44.915</v>
      </c>
      <c r="CF30">
        <v>914589875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4</v>
      </c>
      <c r="CY30">
        <v>7</v>
      </c>
      <c r="CZ30" t="s">
        <v>131</v>
      </c>
      <c r="DA30">
        <v>300</v>
      </c>
      <c r="DB30">
        <v>0</v>
      </c>
      <c r="DC30" t="s">
        <v>157</v>
      </c>
      <c r="DD30" t="s">
        <v>158</v>
      </c>
      <c r="DG30">
        <v>8317991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"07/09/2023 21:59:45.302"</f>
        <v>07/09/2023 21:59:45.302</v>
      </c>
      <c r="C31" t="str">
        <f t="shared" si="0"/>
        <v>FFDFD3C0</v>
      </c>
      <c r="D31" t="s">
        <v>144</v>
      </c>
      <c r="E31">
        <v>6</v>
      </c>
      <c r="H31">
        <v>210</v>
      </c>
      <c r="I31" t="s">
        <v>145</v>
      </c>
      <c r="J31" t="s">
        <v>146</v>
      </c>
      <c r="K31">
        <v>0</v>
      </c>
      <c r="L31">
        <v>3</v>
      </c>
      <c r="M31">
        <v>0</v>
      </c>
      <c r="N31">
        <v>2</v>
      </c>
      <c r="O31">
        <v>0</v>
      </c>
      <c r="P31">
        <v>1</v>
      </c>
      <c r="Q31">
        <v>0</v>
      </c>
      <c r="S31" t="str">
        <f t="shared" si="10"/>
        <v>21:59:44.000</v>
      </c>
      <c r="T31" t="str">
        <f t="shared" si="10"/>
        <v>21:59:44.000</v>
      </c>
      <c r="U31" t="str">
        <f t="shared" si="2"/>
        <v>A14F74</v>
      </c>
      <c r="V31">
        <v>0</v>
      </c>
      <c r="W31">
        <v>0</v>
      </c>
      <c r="X31">
        <v>6</v>
      </c>
      <c r="Y31">
        <v>0</v>
      </c>
      <c r="AA31">
        <v>1</v>
      </c>
      <c r="AB31">
        <v>8</v>
      </c>
      <c r="AC31">
        <v>3</v>
      </c>
      <c r="AD31">
        <v>0</v>
      </c>
      <c r="AE31">
        <v>9</v>
      </c>
      <c r="AF31" t="s">
        <v>136</v>
      </c>
      <c r="AG31">
        <v>0</v>
      </c>
      <c r="AH31">
        <v>0</v>
      </c>
      <c r="AI31">
        <v>2</v>
      </c>
      <c r="AJ31">
        <v>0</v>
      </c>
      <c r="AK31" t="s">
        <v>155</v>
      </c>
      <c r="AL31">
        <v>32.814467</v>
      </c>
      <c r="AM31" t="s">
        <v>156</v>
      </c>
      <c r="AN31">
        <v>-117.13902</v>
      </c>
      <c r="AO31">
        <v>25</v>
      </c>
      <c r="AP31">
        <v>500</v>
      </c>
      <c r="AQ31" t="s">
        <v>129</v>
      </c>
      <c r="AR31">
        <v>-67</v>
      </c>
      <c r="AS31">
        <v>29</v>
      </c>
      <c r="AT31">
        <v>512</v>
      </c>
      <c r="BB31" t="str">
        <f t="shared" si="3"/>
        <v>1200</v>
      </c>
      <c r="BC31">
        <v>1</v>
      </c>
      <c r="BD31" t="str">
        <f t="shared" si="4"/>
        <v xml:space="preserve">N1839R  </v>
      </c>
      <c r="BE31">
        <v>1</v>
      </c>
      <c r="BG31">
        <v>0</v>
      </c>
      <c r="BH31">
        <v>0</v>
      </c>
      <c r="BI31">
        <v>0</v>
      </c>
      <c r="BJ31">
        <v>375</v>
      </c>
      <c r="BK31">
        <v>-125</v>
      </c>
      <c r="BL31" t="s">
        <v>137</v>
      </c>
      <c r="BM31">
        <v>1</v>
      </c>
      <c r="BN31">
        <v>1</v>
      </c>
      <c r="BO31">
        <v>0</v>
      </c>
      <c r="BP31">
        <v>0</v>
      </c>
      <c r="BT31">
        <v>0</v>
      </c>
      <c r="BU31">
        <v>0</v>
      </c>
      <c r="CE31" t="str">
        <f t="shared" si="11"/>
        <v>21:59:44.915</v>
      </c>
      <c r="CF31">
        <v>914589875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4</v>
      </c>
      <c r="CY31">
        <v>7</v>
      </c>
      <c r="CZ31" t="s">
        <v>131</v>
      </c>
      <c r="DA31">
        <v>300</v>
      </c>
      <c r="DB31">
        <v>0</v>
      </c>
      <c r="DC31" t="s">
        <v>157</v>
      </c>
      <c r="DD31" t="s">
        <v>158</v>
      </c>
      <c r="DG31">
        <v>8317991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"07/09/2023 21:59:45.302"</f>
        <v>07/09/2023 21:59:45.302</v>
      </c>
      <c r="C32" t="str">
        <f t="shared" si="0"/>
        <v>FFDFD3C0</v>
      </c>
      <c r="D32" t="s">
        <v>147</v>
      </c>
      <c r="E32">
        <v>8</v>
      </c>
      <c r="H32">
        <v>225</v>
      </c>
      <c r="I32" t="s">
        <v>148</v>
      </c>
      <c r="J32" t="s">
        <v>126</v>
      </c>
      <c r="K32">
        <v>0</v>
      </c>
      <c r="L32">
        <v>3</v>
      </c>
      <c r="M32">
        <v>0</v>
      </c>
      <c r="N32">
        <v>2</v>
      </c>
      <c r="O32">
        <v>0</v>
      </c>
      <c r="P32">
        <v>1</v>
      </c>
      <c r="Q32">
        <v>0</v>
      </c>
      <c r="S32" t="str">
        <f t="shared" si="10"/>
        <v>21:59:44.000</v>
      </c>
      <c r="T32" t="str">
        <f t="shared" si="10"/>
        <v>21:59:44.000</v>
      </c>
      <c r="U32" t="str">
        <f t="shared" si="2"/>
        <v>A14F74</v>
      </c>
      <c r="V32">
        <v>0</v>
      </c>
      <c r="W32">
        <v>0</v>
      </c>
      <c r="X32">
        <v>6</v>
      </c>
      <c r="Y32">
        <v>0</v>
      </c>
      <c r="AA32">
        <v>1</v>
      </c>
      <c r="AB32">
        <v>8</v>
      </c>
      <c r="AC32">
        <v>3</v>
      </c>
      <c r="AD32">
        <v>0</v>
      </c>
      <c r="AE32">
        <v>9</v>
      </c>
      <c r="AF32" t="s">
        <v>136</v>
      </c>
      <c r="AG32">
        <v>0</v>
      </c>
      <c r="AH32">
        <v>3</v>
      </c>
      <c r="AI32">
        <v>2</v>
      </c>
      <c r="AJ32">
        <v>0</v>
      </c>
      <c r="AK32" t="s">
        <v>155</v>
      </c>
      <c r="AL32">
        <v>32.814467</v>
      </c>
      <c r="AM32" t="s">
        <v>156</v>
      </c>
      <c r="AN32">
        <v>-117.13902</v>
      </c>
      <c r="AO32">
        <v>25</v>
      </c>
      <c r="AP32">
        <v>500</v>
      </c>
      <c r="AQ32" t="s">
        <v>129</v>
      </c>
      <c r="AR32">
        <v>-67</v>
      </c>
      <c r="AS32">
        <v>29</v>
      </c>
      <c r="AT32">
        <v>512</v>
      </c>
      <c r="BB32" t="str">
        <f t="shared" si="3"/>
        <v>1200</v>
      </c>
      <c r="BC32">
        <v>1</v>
      </c>
      <c r="BD32" t="str">
        <f t="shared" si="4"/>
        <v xml:space="preserve">N1839R  </v>
      </c>
      <c r="BE32">
        <v>1</v>
      </c>
      <c r="BG32">
        <v>0</v>
      </c>
      <c r="BH32">
        <v>0</v>
      </c>
      <c r="BI32">
        <v>0</v>
      </c>
      <c r="BJ32">
        <v>375</v>
      </c>
      <c r="BK32">
        <v>-125</v>
      </c>
      <c r="BL32" t="s">
        <v>137</v>
      </c>
      <c r="BM32">
        <v>1</v>
      </c>
      <c r="BN32">
        <v>1</v>
      </c>
      <c r="BO32">
        <v>0</v>
      </c>
      <c r="BP32">
        <v>0</v>
      </c>
      <c r="BT32">
        <v>0</v>
      </c>
      <c r="BU32">
        <v>0</v>
      </c>
      <c r="CE32" t="str">
        <f t="shared" si="11"/>
        <v>21:59:44.915</v>
      </c>
      <c r="CF32">
        <v>914589875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4</v>
      </c>
      <c r="CY32">
        <v>7</v>
      </c>
      <c r="CZ32" t="s">
        <v>131</v>
      </c>
      <c r="DA32">
        <v>300</v>
      </c>
      <c r="DB32">
        <v>0</v>
      </c>
      <c r="DC32" t="s">
        <v>157</v>
      </c>
      <c r="DD32" t="s">
        <v>158</v>
      </c>
      <c r="DG32">
        <v>8317991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1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"07/09/2023 21:59:45.302"</f>
        <v>07/09/2023 21:59:45.302</v>
      </c>
      <c r="C33" t="str">
        <f t="shared" si="0"/>
        <v>FFDFD3C0</v>
      </c>
      <c r="D33" t="s">
        <v>149</v>
      </c>
      <c r="E33">
        <v>3</v>
      </c>
      <c r="H33">
        <v>166</v>
      </c>
      <c r="I33" t="s">
        <v>139</v>
      </c>
      <c r="J33" t="s">
        <v>150</v>
      </c>
      <c r="K33">
        <v>0</v>
      </c>
      <c r="L33">
        <v>3</v>
      </c>
      <c r="M33">
        <v>0</v>
      </c>
      <c r="N33">
        <v>2</v>
      </c>
      <c r="O33">
        <v>0</v>
      </c>
      <c r="P33">
        <v>1</v>
      </c>
      <c r="Q33">
        <v>0</v>
      </c>
      <c r="S33" t="str">
        <f t="shared" si="10"/>
        <v>21:59:44.000</v>
      </c>
      <c r="T33" t="str">
        <f t="shared" si="10"/>
        <v>21:59:44.000</v>
      </c>
      <c r="U33" t="str">
        <f t="shared" si="2"/>
        <v>A14F74</v>
      </c>
      <c r="V33">
        <v>0</v>
      </c>
      <c r="W33">
        <v>0</v>
      </c>
      <c r="X33">
        <v>6</v>
      </c>
      <c r="Y33">
        <v>0</v>
      </c>
      <c r="AA33">
        <v>1</v>
      </c>
      <c r="AB33">
        <v>8</v>
      </c>
      <c r="AC33">
        <v>3</v>
      </c>
      <c r="AD33">
        <v>0</v>
      </c>
      <c r="AE33">
        <v>9</v>
      </c>
      <c r="AF33" t="s">
        <v>136</v>
      </c>
      <c r="AG33">
        <v>0</v>
      </c>
      <c r="AH33">
        <v>3</v>
      </c>
      <c r="AI33">
        <v>2</v>
      </c>
      <c r="AJ33">
        <v>0</v>
      </c>
      <c r="AK33" t="s">
        <v>155</v>
      </c>
      <c r="AL33">
        <v>32.814467</v>
      </c>
      <c r="AM33" t="s">
        <v>156</v>
      </c>
      <c r="AN33">
        <v>-117.13902</v>
      </c>
      <c r="AO33">
        <v>25</v>
      </c>
      <c r="AP33">
        <v>500</v>
      </c>
      <c r="AQ33" t="s">
        <v>129</v>
      </c>
      <c r="AR33">
        <v>-67</v>
      </c>
      <c r="AS33">
        <v>29</v>
      </c>
      <c r="AT33">
        <v>512</v>
      </c>
      <c r="BB33" t="str">
        <f t="shared" si="3"/>
        <v>1200</v>
      </c>
      <c r="BC33">
        <v>1</v>
      </c>
      <c r="BD33" t="str">
        <f t="shared" si="4"/>
        <v xml:space="preserve">N1839R  </v>
      </c>
      <c r="BE33">
        <v>1</v>
      </c>
      <c r="BG33">
        <v>0</v>
      </c>
      <c r="BH33">
        <v>0</v>
      </c>
      <c r="BI33">
        <v>0</v>
      </c>
      <c r="BJ33">
        <v>375</v>
      </c>
      <c r="BK33">
        <v>-125</v>
      </c>
      <c r="BL33" t="s">
        <v>137</v>
      </c>
      <c r="BM33">
        <v>1</v>
      </c>
      <c r="BN33">
        <v>1</v>
      </c>
      <c r="BO33">
        <v>0</v>
      </c>
      <c r="BP33">
        <v>0</v>
      </c>
      <c r="BT33">
        <v>0</v>
      </c>
      <c r="BU33">
        <v>0</v>
      </c>
      <c r="CE33" t="str">
        <f t="shared" si="11"/>
        <v>21:59:44.915</v>
      </c>
      <c r="CF33">
        <v>914589875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4</v>
      </c>
      <c r="CY33">
        <v>7</v>
      </c>
      <c r="CZ33" t="s">
        <v>131</v>
      </c>
      <c r="DA33">
        <v>300</v>
      </c>
      <c r="DB33">
        <v>0</v>
      </c>
      <c r="DC33" t="s">
        <v>157</v>
      </c>
      <c r="DD33" t="s">
        <v>158</v>
      </c>
      <c r="DG33">
        <v>8317991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 t="shared" ref="A34:A41" si="12">"07/09/2023 21:59:47.740"</f>
        <v>07/09/2023 21:59:47.740</v>
      </c>
      <c r="C34" t="str">
        <f t="shared" ref="C34:C65" si="13">"FFDFD3C0"</f>
        <v>FFDFD3C0</v>
      </c>
      <c r="D34" t="s">
        <v>123</v>
      </c>
      <c r="E34">
        <v>7</v>
      </c>
      <c r="F34">
        <v>2007</v>
      </c>
      <c r="G34" t="s">
        <v>124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0</v>
      </c>
      <c r="P34">
        <v>1</v>
      </c>
      <c r="Q34">
        <v>0</v>
      </c>
      <c r="S34" t="str">
        <f t="shared" ref="S34:T41" si="14">"21:59:47.000"</f>
        <v>21:59:47.000</v>
      </c>
      <c r="T34" t="str">
        <f t="shared" si="14"/>
        <v>21:59:47.000</v>
      </c>
      <c r="U34" t="str">
        <f t="shared" si="2"/>
        <v>A14F74</v>
      </c>
      <c r="V34">
        <v>0</v>
      </c>
      <c r="W34">
        <v>0</v>
      </c>
      <c r="X34">
        <v>6</v>
      </c>
      <c r="Y34">
        <v>0</v>
      </c>
      <c r="AA34">
        <v>1</v>
      </c>
      <c r="AB34">
        <v>8</v>
      </c>
      <c r="AC34">
        <v>3</v>
      </c>
      <c r="AD34">
        <v>0</v>
      </c>
      <c r="AE34">
        <v>9</v>
      </c>
      <c r="AF34" t="s">
        <v>126</v>
      </c>
      <c r="AG34">
        <v>0</v>
      </c>
      <c r="AH34">
        <v>3</v>
      </c>
      <c r="AI34">
        <v>2</v>
      </c>
      <c r="AJ34">
        <v>0</v>
      </c>
      <c r="AK34" t="s">
        <v>159</v>
      </c>
      <c r="AL34">
        <v>32.814895999999997</v>
      </c>
      <c r="AM34" t="s">
        <v>160</v>
      </c>
      <c r="AN34">
        <v>-117.14007100000001</v>
      </c>
      <c r="AO34">
        <v>25</v>
      </c>
      <c r="AP34">
        <v>500</v>
      </c>
      <c r="AQ34" t="s">
        <v>129</v>
      </c>
      <c r="AR34">
        <v>-70</v>
      </c>
      <c r="AS34">
        <v>33</v>
      </c>
      <c r="AT34">
        <v>768</v>
      </c>
      <c r="BB34" t="str">
        <f t="shared" si="3"/>
        <v>1200</v>
      </c>
      <c r="BC34">
        <v>1</v>
      </c>
      <c r="BD34" t="str">
        <f t="shared" si="4"/>
        <v xml:space="preserve">N1839R  </v>
      </c>
      <c r="BE34">
        <v>1</v>
      </c>
      <c r="BG34">
        <v>0</v>
      </c>
      <c r="BH34">
        <v>0</v>
      </c>
      <c r="BI34">
        <v>0</v>
      </c>
      <c r="BJ34">
        <v>400</v>
      </c>
      <c r="BK34">
        <v>-100</v>
      </c>
      <c r="BL34" t="s">
        <v>130</v>
      </c>
      <c r="BM34">
        <v>1</v>
      </c>
      <c r="BN34">
        <v>1</v>
      </c>
      <c r="BO34">
        <v>0</v>
      </c>
      <c r="BP34">
        <v>0</v>
      </c>
      <c r="BS34">
        <v>0</v>
      </c>
      <c r="BT34">
        <v>0</v>
      </c>
      <c r="BU34">
        <v>0</v>
      </c>
      <c r="CE34" t="str">
        <f t="shared" ref="CE34:CE41" si="15">"21:59:47.465"</f>
        <v>21:59:47.465</v>
      </c>
      <c r="CF34">
        <v>464839286</v>
      </c>
      <c r="CS34">
        <v>3</v>
      </c>
      <c r="CT34">
        <v>2</v>
      </c>
      <c r="CU34">
        <v>0</v>
      </c>
      <c r="CV34">
        <v>2</v>
      </c>
      <c r="CW34">
        <v>0</v>
      </c>
      <c r="CX34">
        <v>4</v>
      </c>
      <c r="CY34">
        <v>7</v>
      </c>
      <c r="CZ34" t="s">
        <v>131</v>
      </c>
      <c r="DA34">
        <v>300</v>
      </c>
      <c r="DB34">
        <v>0</v>
      </c>
      <c r="DC34" t="s">
        <v>157</v>
      </c>
      <c r="DD34" t="s">
        <v>158</v>
      </c>
      <c r="DG34">
        <v>8318517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1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 t="shared" si="12"/>
        <v>07/09/2023 21:59:47.740</v>
      </c>
      <c r="C35" t="str">
        <f t="shared" si="13"/>
        <v>FFDFD3C0</v>
      </c>
      <c r="D35" t="s">
        <v>134</v>
      </c>
      <c r="E35">
        <v>3</v>
      </c>
      <c r="H35">
        <v>3</v>
      </c>
      <c r="I35" t="s">
        <v>135</v>
      </c>
      <c r="J35" t="s">
        <v>126</v>
      </c>
      <c r="K35">
        <v>0</v>
      </c>
      <c r="L35">
        <v>3</v>
      </c>
      <c r="M35">
        <v>0</v>
      </c>
      <c r="N35">
        <v>2</v>
      </c>
      <c r="O35">
        <v>0</v>
      </c>
      <c r="P35">
        <v>1</v>
      </c>
      <c r="Q35">
        <v>0</v>
      </c>
      <c r="S35" t="str">
        <f t="shared" si="14"/>
        <v>21:59:47.000</v>
      </c>
      <c r="T35" t="str">
        <f t="shared" si="14"/>
        <v>21:59:47.000</v>
      </c>
      <c r="U35" t="str">
        <f t="shared" si="2"/>
        <v>A14F74</v>
      </c>
      <c r="V35">
        <v>0</v>
      </c>
      <c r="W35">
        <v>0</v>
      </c>
      <c r="X35">
        <v>6</v>
      </c>
      <c r="Y35">
        <v>0</v>
      </c>
      <c r="AA35">
        <v>1</v>
      </c>
      <c r="AB35">
        <v>8</v>
      </c>
      <c r="AC35">
        <v>3</v>
      </c>
      <c r="AD35">
        <v>0</v>
      </c>
      <c r="AE35">
        <v>9</v>
      </c>
      <c r="AF35" t="s">
        <v>136</v>
      </c>
      <c r="AG35">
        <v>0</v>
      </c>
      <c r="AH35">
        <v>3</v>
      </c>
      <c r="AI35">
        <v>2</v>
      </c>
      <c r="AJ35">
        <v>0</v>
      </c>
      <c r="AK35" t="s">
        <v>159</v>
      </c>
      <c r="AL35">
        <v>32.814895999999997</v>
      </c>
      <c r="AM35" t="s">
        <v>160</v>
      </c>
      <c r="AN35">
        <v>-117.14007100000001</v>
      </c>
      <c r="AO35">
        <v>25</v>
      </c>
      <c r="AP35">
        <v>500</v>
      </c>
      <c r="AQ35" t="s">
        <v>129</v>
      </c>
      <c r="AR35">
        <v>-70</v>
      </c>
      <c r="AS35">
        <v>33</v>
      </c>
      <c r="AT35">
        <v>768</v>
      </c>
      <c r="BB35" t="str">
        <f t="shared" si="3"/>
        <v>1200</v>
      </c>
      <c r="BC35">
        <v>1</v>
      </c>
      <c r="BD35" t="str">
        <f t="shared" si="4"/>
        <v xml:space="preserve">N1839R  </v>
      </c>
      <c r="BE35">
        <v>1</v>
      </c>
      <c r="BG35">
        <v>0</v>
      </c>
      <c r="BH35">
        <v>0</v>
      </c>
      <c r="BI35">
        <v>0</v>
      </c>
      <c r="BJ35">
        <v>400</v>
      </c>
      <c r="BK35">
        <v>-100</v>
      </c>
      <c r="BL35" t="s">
        <v>161</v>
      </c>
      <c r="BM35">
        <v>1</v>
      </c>
      <c r="BN35">
        <v>1</v>
      </c>
      <c r="BO35">
        <v>0</v>
      </c>
      <c r="BP35">
        <v>0</v>
      </c>
      <c r="BS35">
        <v>0.12</v>
      </c>
      <c r="BT35">
        <v>0</v>
      </c>
      <c r="BU35">
        <v>0</v>
      </c>
      <c r="CE35" t="str">
        <f t="shared" si="15"/>
        <v>21:59:47.465</v>
      </c>
      <c r="CF35">
        <v>464839286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4</v>
      </c>
      <c r="CY35">
        <v>7</v>
      </c>
      <c r="CZ35" t="s">
        <v>131</v>
      </c>
      <c r="DA35">
        <v>300</v>
      </c>
      <c r="DB35">
        <v>0</v>
      </c>
      <c r="DC35" t="s">
        <v>157</v>
      </c>
      <c r="DD35" t="s">
        <v>158</v>
      </c>
      <c r="DG35">
        <v>8318517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1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 t="shared" si="12"/>
        <v>07/09/2023 21:59:47.740</v>
      </c>
      <c r="C36" t="str">
        <f t="shared" si="13"/>
        <v>FFDFD3C0</v>
      </c>
      <c r="D36" t="s">
        <v>138</v>
      </c>
      <c r="E36">
        <v>20</v>
      </c>
      <c r="F36">
        <v>1020</v>
      </c>
      <c r="G36" t="s">
        <v>139</v>
      </c>
      <c r="J36" t="s">
        <v>140</v>
      </c>
      <c r="K36">
        <v>0</v>
      </c>
      <c r="L36">
        <v>3</v>
      </c>
      <c r="M36">
        <v>0</v>
      </c>
      <c r="N36">
        <v>2</v>
      </c>
      <c r="O36">
        <v>0</v>
      </c>
      <c r="P36">
        <v>1</v>
      </c>
      <c r="Q36">
        <v>0</v>
      </c>
      <c r="S36" t="str">
        <f t="shared" si="14"/>
        <v>21:59:47.000</v>
      </c>
      <c r="T36" t="str">
        <f t="shared" si="14"/>
        <v>21:59:47.000</v>
      </c>
      <c r="U36" t="str">
        <f t="shared" si="2"/>
        <v>A14F74</v>
      </c>
      <c r="V36">
        <v>0</v>
      </c>
      <c r="W36">
        <v>0</v>
      </c>
      <c r="X36">
        <v>6</v>
      </c>
      <c r="Y36">
        <v>0</v>
      </c>
      <c r="AA36">
        <v>1</v>
      </c>
      <c r="AB36">
        <v>8</v>
      </c>
      <c r="AC36">
        <v>3</v>
      </c>
      <c r="AD36">
        <v>0</v>
      </c>
      <c r="AE36">
        <v>9</v>
      </c>
      <c r="AF36" t="s">
        <v>126</v>
      </c>
      <c r="AG36">
        <v>0</v>
      </c>
      <c r="AH36">
        <v>3</v>
      </c>
      <c r="AI36">
        <v>2</v>
      </c>
      <c r="AJ36">
        <v>0</v>
      </c>
      <c r="AK36" t="s">
        <v>159</v>
      </c>
      <c r="AL36">
        <v>32.814895999999997</v>
      </c>
      <c r="AM36" t="s">
        <v>160</v>
      </c>
      <c r="AN36">
        <v>-117.14007100000001</v>
      </c>
      <c r="AO36">
        <v>25</v>
      </c>
      <c r="AP36">
        <v>500</v>
      </c>
      <c r="AQ36" t="s">
        <v>129</v>
      </c>
      <c r="AR36">
        <v>-70</v>
      </c>
      <c r="AS36">
        <v>33</v>
      </c>
      <c r="AT36">
        <v>768</v>
      </c>
      <c r="BB36" t="str">
        <f t="shared" si="3"/>
        <v>1200</v>
      </c>
      <c r="BC36">
        <v>1</v>
      </c>
      <c r="BD36" t="str">
        <f t="shared" si="4"/>
        <v xml:space="preserve">N1839R  </v>
      </c>
      <c r="BE36">
        <v>1</v>
      </c>
      <c r="BG36">
        <v>0</v>
      </c>
      <c r="BH36">
        <v>0</v>
      </c>
      <c r="BI36">
        <v>0</v>
      </c>
      <c r="BJ36">
        <v>400</v>
      </c>
      <c r="BK36">
        <v>-100</v>
      </c>
      <c r="BL36" t="s">
        <v>130</v>
      </c>
      <c r="BM36">
        <v>1</v>
      </c>
      <c r="BN36">
        <v>1</v>
      </c>
      <c r="BO36">
        <v>0</v>
      </c>
      <c r="BP36">
        <v>0</v>
      </c>
      <c r="BS36">
        <v>0</v>
      </c>
      <c r="BT36">
        <v>0</v>
      </c>
      <c r="BU36">
        <v>0</v>
      </c>
      <c r="CE36" t="str">
        <f t="shared" si="15"/>
        <v>21:59:47.465</v>
      </c>
      <c r="CF36">
        <v>464839286</v>
      </c>
      <c r="CS36">
        <v>3</v>
      </c>
      <c r="CT36">
        <v>2</v>
      </c>
      <c r="CU36">
        <v>0</v>
      </c>
      <c r="CV36">
        <v>2</v>
      </c>
      <c r="CW36">
        <v>0</v>
      </c>
      <c r="CX36">
        <v>4</v>
      </c>
      <c r="CY36">
        <v>7</v>
      </c>
      <c r="CZ36" t="s">
        <v>131</v>
      </c>
      <c r="DA36">
        <v>300</v>
      </c>
      <c r="DB36">
        <v>0</v>
      </c>
      <c r="DC36" t="s">
        <v>157</v>
      </c>
      <c r="DD36" t="s">
        <v>158</v>
      </c>
      <c r="DG36">
        <v>8318517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 t="shared" si="12"/>
        <v>07/09/2023 21:59:47.740</v>
      </c>
      <c r="C37" t="str">
        <f t="shared" si="13"/>
        <v>FFDFD3C0</v>
      </c>
      <c r="D37" t="s">
        <v>141</v>
      </c>
      <c r="E37">
        <v>15</v>
      </c>
      <c r="J37" t="s">
        <v>142</v>
      </c>
      <c r="K37">
        <v>0</v>
      </c>
      <c r="L37">
        <v>3</v>
      </c>
      <c r="M37">
        <v>0</v>
      </c>
      <c r="N37">
        <v>2</v>
      </c>
      <c r="O37">
        <v>0</v>
      </c>
      <c r="P37">
        <v>1</v>
      </c>
      <c r="Q37">
        <v>0</v>
      </c>
      <c r="S37" t="str">
        <f t="shared" si="14"/>
        <v>21:59:47.000</v>
      </c>
      <c r="T37" t="str">
        <f t="shared" si="14"/>
        <v>21:59:47.000</v>
      </c>
      <c r="U37" t="str">
        <f t="shared" si="2"/>
        <v>A14F74</v>
      </c>
      <c r="V37">
        <v>0</v>
      </c>
      <c r="W37">
        <v>0</v>
      </c>
      <c r="X37">
        <v>6</v>
      </c>
      <c r="Y37">
        <v>0</v>
      </c>
      <c r="AA37">
        <v>1</v>
      </c>
      <c r="AB37">
        <v>8</v>
      </c>
      <c r="AC37">
        <v>3</v>
      </c>
      <c r="AD37">
        <v>0</v>
      </c>
      <c r="AE37">
        <v>9</v>
      </c>
      <c r="AF37" t="s">
        <v>126</v>
      </c>
      <c r="AG37">
        <v>0</v>
      </c>
      <c r="AH37">
        <v>3</v>
      </c>
      <c r="AI37">
        <v>2</v>
      </c>
      <c r="AJ37">
        <v>0</v>
      </c>
      <c r="AK37" t="s">
        <v>159</v>
      </c>
      <c r="AL37">
        <v>32.814895999999997</v>
      </c>
      <c r="AM37" t="s">
        <v>160</v>
      </c>
      <c r="AN37">
        <v>-117.14007100000001</v>
      </c>
      <c r="AO37">
        <v>25</v>
      </c>
      <c r="AP37">
        <v>500</v>
      </c>
      <c r="AQ37" t="s">
        <v>129</v>
      </c>
      <c r="AR37">
        <v>-70</v>
      </c>
      <c r="AS37">
        <v>33</v>
      </c>
      <c r="AT37">
        <v>768</v>
      </c>
      <c r="BB37" t="str">
        <f t="shared" si="3"/>
        <v>1200</v>
      </c>
      <c r="BC37">
        <v>1</v>
      </c>
      <c r="BD37" t="str">
        <f t="shared" si="4"/>
        <v xml:space="preserve">N1839R  </v>
      </c>
      <c r="BE37">
        <v>1</v>
      </c>
      <c r="BG37">
        <v>0</v>
      </c>
      <c r="BH37">
        <v>0</v>
      </c>
      <c r="BI37">
        <v>0</v>
      </c>
      <c r="BJ37">
        <v>400</v>
      </c>
      <c r="BK37">
        <v>-100</v>
      </c>
      <c r="BL37" t="s">
        <v>130</v>
      </c>
      <c r="BM37">
        <v>1</v>
      </c>
      <c r="BN37">
        <v>1</v>
      </c>
      <c r="BO37">
        <v>0</v>
      </c>
      <c r="BP37">
        <v>0</v>
      </c>
      <c r="BS37">
        <v>0</v>
      </c>
      <c r="BT37">
        <v>0</v>
      </c>
      <c r="BU37">
        <v>0</v>
      </c>
      <c r="CE37" t="str">
        <f t="shared" si="15"/>
        <v>21:59:47.465</v>
      </c>
      <c r="CF37">
        <v>464839286</v>
      </c>
      <c r="CS37">
        <v>3</v>
      </c>
      <c r="CT37">
        <v>2</v>
      </c>
      <c r="CU37">
        <v>0</v>
      </c>
      <c r="CV37">
        <v>2</v>
      </c>
      <c r="CW37">
        <v>0</v>
      </c>
      <c r="CX37">
        <v>4</v>
      </c>
      <c r="CY37">
        <v>7</v>
      </c>
      <c r="CZ37" t="s">
        <v>131</v>
      </c>
      <c r="DA37">
        <v>300</v>
      </c>
      <c r="DB37">
        <v>0</v>
      </c>
      <c r="DC37" t="s">
        <v>157</v>
      </c>
      <c r="DD37" t="s">
        <v>158</v>
      </c>
      <c r="DG37">
        <v>8318517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 t="shared" si="12"/>
        <v>07/09/2023 21:59:47.740</v>
      </c>
      <c r="C38" t="str">
        <f t="shared" si="13"/>
        <v>FFDFD3C0</v>
      </c>
      <c r="D38" t="s">
        <v>134</v>
      </c>
      <c r="E38">
        <v>4</v>
      </c>
      <c r="H38">
        <v>4</v>
      </c>
      <c r="I38" t="s">
        <v>143</v>
      </c>
      <c r="J38" t="s">
        <v>126</v>
      </c>
      <c r="K38">
        <v>0</v>
      </c>
      <c r="L38">
        <v>3</v>
      </c>
      <c r="M38">
        <v>0</v>
      </c>
      <c r="N38">
        <v>2</v>
      </c>
      <c r="O38">
        <v>0</v>
      </c>
      <c r="P38">
        <v>1</v>
      </c>
      <c r="Q38">
        <v>0</v>
      </c>
      <c r="S38" t="str">
        <f t="shared" si="14"/>
        <v>21:59:47.000</v>
      </c>
      <c r="T38" t="str">
        <f t="shared" si="14"/>
        <v>21:59:47.000</v>
      </c>
      <c r="U38" t="str">
        <f t="shared" si="2"/>
        <v>A14F74</v>
      </c>
      <c r="V38">
        <v>0</v>
      </c>
      <c r="W38">
        <v>0</v>
      </c>
      <c r="X38">
        <v>6</v>
      </c>
      <c r="Y38">
        <v>0</v>
      </c>
      <c r="AA38">
        <v>1</v>
      </c>
      <c r="AB38">
        <v>8</v>
      </c>
      <c r="AC38">
        <v>3</v>
      </c>
      <c r="AD38">
        <v>0</v>
      </c>
      <c r="AE38">
        <v>9</v>
      </c>
      <c r="AF38" t="s">
        <v>136</v>
      </c>
      <c r="AG38">
        <v>0</v>
      </c>
      <c r="AH38">
        <v>3</v>
      </c>
      <c r="AI38">
        <v>2</v>
      </c>
      <c r="AJ38">
        <v>0</v>
      </c>
      <c r="AK38" t="s">
        <v>159</v>
      </c>
      <c r="AL38">
        <v>32.814895999999997</v>
      </c>
      <c r="AM38" t="s">
        <v>160</v>
      </c>
      <c r="AN38">
        <v>-117.14007100000001</v>
      </c>
      <c r="AO38">
        <v>25</v>
      </c>
      <c r="AP38">
        <v>500</v>
      </c>
      <c r="AQ38" t="s">
        <v>129</v>
      </c>
      <c r="AR38">
        <v>-70</v>
      </c>
      <c r="AS38">
        <v>33</v>
      </c>
      <c r="AT38">
        <v>768</v>
      </c>
      <c r="BB38" t="str">
        <f t="shared" si="3"/>
        <v>1200</v>
      </c>
      <c r="BC38">
        <v>1</v>
      </c>
      <c r="BD38" t="str">
        <f t="shared" si="4"/>
        <v xml:space="preserve">N1839R  </v>
      </c>
      <c r="BE38">
        <v>1</v>
      </c>
      <c r="BG38">
        <v>0</v>
      </c>
      <c r="BH38">
        <v>0</v>
      </c>
      <c r="BI38">
        <v>0</v>
      </c>
      <c r="BJ38">
        <v>400</v>
      </c>
      <c r="BK38">
        <v>-100</v>
      </c>
      <c r="BL38" t="s">
        <v>161</v>
      </c>
      <c r="BM38">
        <v>1</v>
      </c>
      <c r="BN38">
        <v>1</v>
      </c>
      <c r="BO38">
        <v>0</v>
      </c>
      <c r="BP38">
        <v>0</v>
      </c>
      <c r="BS38">
        <v>0.12</v>
      </c>
      <c r="BT38">
        <v>0</v>
      </c>
      <c r="BU38">
        <v>0</v>
      </c>
      <c r="CE38" t="str">
        <f t="shared" si="15"/>
        <v>21:59:47.465</v>
      </c>
      <c r="CF38">
        <v>464839286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4</v>
      </c>
      <c r="CY38">
        <v>7</v>
      </c>
      <c r="CZ38" t="s">
        <v>131</v>
      </c>
      <c r="DA38">
        <v>300</v>
      </c>
      <c r="DB38">
        <v>0</v>
      </c>
      <c r="DC38" t="s">
        <v>157</v>
      </c>
      <c r="DD38" t="s">
        <v>158</v>
      </c>
      <c r="DG38">
        <v>8318517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 t="shared" si="12"/>
        <v>07/09/2023 21:59:47.740</v>
      </c>
      <c r="C39" t="str">
        <f t="shared" si="13"/>
        <v>FFDFD3C0</v>
      </c>
      <c r="D39" t="s">
        <v>144</v>
      </c>
      <c r="E39">
        <v>6</v>
      </c>
      <c r="H39">
        <v>210</v>
      </c>
      <c r="I39" t="s">
        <v>145</v>
      </c>
      <c r="J39" t="s">
        <v>146</v>
      </c>
      <c r="K39">
        <v>0</v>
      </c>
      <c r="L39">
        <v>3</v>
      </c>
      <c r="M39">
        <v>0</v>
      </c>
      <c r="N39">
        <v>2</v>
      </c>
      <c r="O39">
        <v>0</v>
      </c>
      <c r="P39">
        <v>1</v>
      </c>
      <c r="Q39">
        <v>0</v>
      </c>
      <c r="S39" t="str">
        <f t="shared" si="14"/>
        <v>21:59:47.000</v>
      </c>
      <c r="T39" t="str">
        <f t="shared" si="14"/>
        <v>21:59:47.000</v>
      </c>
      <c r="U39" t="str">
        <f t="shared" si="2"/>
        <v>A14F74</v>
      </c>
      <c r="V39">
        <v>0</v>
      </c>
      <c r="W39">
        <v>0</v>
      </c>
      <c r="X39">
        <v>6</v>
      </c>
      <c r="Y39">
        <v>0</v>
      </c>
      <c r="AA39">
        <v>1</v>
      </c>
      <c r="AB39">
        <v>8</v>
      </c>
      <c r="AC39">
        <v>3</v>
      </c>
      <c r="AD39">
        <v>0</v>
      </c>
      <c r="AE39">
        <v>9</v>
      </c>
      <c r="AF39" t="s">
        <v>136</v>
      </c>
      <c r="AG39">
        <v>0</v>
      </c>
      <c r="AH39">
        <v>0</v>
      </c>
      <c r="AI39">
        <v>2</v>
      </c>
      <c r="AJ39">
        <v>0</v>
      </c>
      <c r="AK39" t="s">
        <v>159</v>
      </c>
      <c r="AL39">
        <v>32.814895999999997</v>
      </c>
      <c r="AM39" t="s">
        <v>160</v>
      </c>
      <c r="AN39">
        <v>-117.14007100000001</v>
      </c>
      <c r="AO39">
        <v>25</v>
      </c>
      <c r="AP39">
        <v>500</v>
      </c>
      <c r="AQ39" t="s">
        <v>129</v>
      </c>
      <c r="AR39">
        <v>-70</v>
      </c>
      <c r="AS39">
        <v>33</v>
      </c>
      <c r="AT39">
        <v>768</v>
      </c>
      <c r="BB39" t="str">
        <f t="shared" si="3"/>
        <v>1200</v>
      </c>
      <c r="BC39">
        <v>1</v>
      </c>
      <c r="BD39" t="str">
        <f t="shared" si="4"/>
        <v xml:space="preserve">N1839R  </v>
      </c>
      <c r="BE39">
        <v>1</v>
      </c>
      <c r="BG39">
        <v>0</v>
      </c>
      <c r="BH39">
        <v>0</v>
      </c>
      <c r="BI39">
        <v>0</v>
      </c>
      <c r="BJ39">
        <v>400</v>
      </c>
      <c r="BK39">
        <v>-100</v>
      </c>
      <c r="BL39" t="s">
        <v>161</v>
      </c>
      <c r="BM39">
        <v>1</v>
      </c>
      <c r="BN39">
        <v>1</v>
      </c>
      <c r="BO39">
        <v>0</v>
      </c>
      <c r="BP39">
        <v>0</v>
      </c>
      <c r="BS39">
        <v>0.12</v>
      </c>
      <c r="BT39">
        <v>0</v>
      </c>
      <c r="BU39">
        <v>0</v>
      </c>
      <c r="CE39" t="str">
        <f t="shared" si="15"/>
        <v>21:59:47.465</v>
      </c>
      <c r="CF39">
        <v>464839286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4</v>
      </c>
      <c r="CY39">
        <v>7</v>
      </c>
      <c r="CZ39" t="s">
        <v>131</v>
      </c>
      <c r="DA39">
        <v>300</v>
      </c>
      <c r="DB39">
        <v>0</v>
      </c>
      <c r="DC39" t="s">
        <v>157</v>
      </c>
      <c r="DD39" t="s">
        <v>158</v>
      </c>
      <c r="DG39">
        <v>8318517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1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 t="shared" si="12"/>
        <v>07/09/2023 21:59:47.740</v>
      </c>
      <c r="C40" t="str">
        <f t="shared" si="13"/>
        <v>FFDFD3C0</v>
      </c>
      <c r="D40" t="s">
        <v>147</v>
      </c>
      <c r="E40">
        <v>8</v>
      </c>
      <c r="H40">
        <v>225</v>
      </c>
      <c r="I40" t="s">
        <v>148</v>
      </c>
      <c r="J40" t="s">
        <v>126</v>
      </c>
      <c r="K40">
        <v>0</v>
      </c>
      <c r="L40">
        <v>3</v>
      </c>
      <c r="M40">
        <v>0</v>
      </c>
      <c r="N40">
        <v>2</v>
      </c>
      <c r="O40">
        <v>0</v>
      </c>
      <c r="P40">
        <v>1</v>
      </c>
      <c r="Q40">
        <v>0</v>
      </c>
      <c r="S40" t="str">
        <f t="shared" si="14"/>
        <v>21:59:47.000</v>
      </c>
      <c r="T40" t="str">
        <f t="shared" si="14"/>
        <v>21:59:47.000</v>
      </c>
      <c r="U40" t="str">
        <f t="shared" si="2"/>
        <v>A14F74</v>
      </c>
      <c r="V40">
        <v>0</v>
      </c>
      <c r="W40">
        <v>0</v>
      </c>
      <c r="X40">
        <v>6</v>
      </c>
      <c r="Y40">
        <v>0</v>
      </c>
      <c r="AA40">
        <v>1</v>
      </c>
      <c r="AB40">
        <v>8</v>
      </c>
      <c r="AC40">
        <v>3</v>
      </c>
      <c r="AD40">
        <v>0</v>
      </c>
      <c r="AE40">
        <v>9</v>
      </c>
      <c r="AF40" t="s">
        <v>136</v>
      </c>
      <c r="AG40">
        <v>0</v>
      </c>
      <c r="AH40">
        <v>3</v>
      </c>
      <c r="AI40">
        <v>2</v>
      </c>
      <c r="AJ40">
        <v>0</v>
      </c>
      <c r="AK40" t="s">
        <v>159</v>
      </c>
      <c r="AL40">
        <v>32.814895999999997</v>
      </c>
      <c r="AM40" t="s">
        <v>160</v>
      </c>
      <c r="AN40">
        <v>-117.14007100000001</v>
      </c>
      <c r="AO40">
        <v>25</v>
      </c>
      <c r="AP40">
        <v>500</v>
      </c>
      <c r="AQ40" t="s">
        <v>129</v>
      </c>
      <c r="AR40">
        <v>-70</v>
      </c>
      <c r="AS40">
        <v>33</v>
      </c>
      <c r="AT40">
        <v>768</v>
      </c>
      <c r="BB40" t="str">
        <f t="shared" si="3"/>
        <v>1200</v>
      </c>
      <c r="BC40">
        <v>1</v>
      </c>
      <c r="BD40" t="str">
        <f t="shared" si="4"/>
        <v xml:space="preserve">N1839R  </v>
      </c>
      <c r="BE40">
        <v>1</v>
      </c>
      <c r="BG40">
        <v>0</v>
      </c>
      <c r="BH40">
        <v>0</v>
      </c>
      <c r="BI40">
        <v>0</v>
      </c>
      <c r="BJ40">
        <v>400</v>
      </c>
      <c r="BK40">
        <v>-100</v>
      </c>
      <c r="BL40" t="s">
        <v>161</v>
      </c>
      <c r="BM40">
        <v>1</v>
      </c>
      <c r="BN40">
        <v>1</v>
      </c>
      <c r="BO40">
        <v>0</v>
      </c>
      <c r="BP40">
        <v>0</v>
      </c>
      <c r="BS40">
        <v>0.12</v>
      </c>
      <c r="BT40">
        <v>0</v>
      </c>
      <c r="BU40">
        <v>0</v>
      </c>
      <c r="CE40" t="str">
        <f t="shared" si="15"/>
        <v>21:59:47.465</v>
      </c>
      <c r="CF40">
        <v>464839286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4</v>
      </c>
      <c r="CY40">
        <v>7</v>
      </c>
      <c r="CZ40" t="s">
        <v>131</v>
      </c>
      <c r="DA40">
        <v>300</v>
      </c>
      <c r="DB40">
        <v>0</v>
      </c>
      <c r="DC40" t="s">
        <v>157</v>
      </c>
      <c r="DD40" t="s">
        <v>158</v>
      </c>
      <c r="DG40">
        <v>8318517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1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 t="shared" si="12"/>
        <v>07/09/2023 21:59:47.740</v>
      </c>
      <c r="C41" t="str">
        <f t="shared" si="13"/>
        <v>FFDFD3C0</v>
      </c>
      <c r="D41" t="s">
        <v>149</v>
      </c>
      <c r="E41">
        <v>3</v>
      </c>
      <c r="H41">
        <v>166</v>
      </c>
      <c r="I41" t="s">
        <v>139</v>
      </c>
      <c r="J41" t="s">
        <v>150</v>
      </c>
      <c r="K41">
        <v>0</v>
      </c>
      <c r="L41">
        <v>3</v>
      </c>
      <c r="M41">
        <v>0</v>
      </c>
      <c r="N41">
        <v>2</v>
      </c>
      <c r="O41">
        <v>0</v>
      </c>
      <c r="P41">
        <v>1</v>
      </c>
      <c r="Q41">
        <v>0</v>
      </c>
      <c r="S41" t="str">
        <f t="shared" si="14"/>
        <v>21:59:47.000</v>
      </c>
      <c r="T41" t="str">
        <f t="shared" si="14"/>
        <v>21:59:47.000</v>
      </c>
      <c r="U41" t="str">
        <f t="shared" si="2"/>
        <v>A14F74</v>
      </c>
      <c r="V41">
        <v>0</v>
      </c>
      <c r="W41">
        <v>0</v>
      </c>
      <c r="X41">
        <v>6</v>
      </c>
      <c r="Y41">
        <v>0</v>
      </c>
      <c r="AA41">
        <v>1</v>
      </c>
      <c r="AB41">
        <v>8</v>
      </c>
      <c r="AC41">
        <v>3</v>
      </c>
      <c r="AD41">
        <v>0</v>
      </c>
      <c r="AE41">
        <v>9</v>
      </c>
      <c r="AF41" t="s">
        <v>136</v>
      </c>
      <c r="AG41">
        <v>0</v>
      </c>
      <c r="AH41">
        <v>3</v>
      </c>
      <c r="AI41">
        <v>2</v>
      </c>
      <c r="AJ41">
        <v>0</v>
      </c>
      <c r="AK41" t="s">
        <v>159</v>
      </c>
      <c r="AL41">
        <v>32.814895999999997</v>
      </c>
      <c r="AM41" t="s">
        <v>160</v>
      </c>
      <c r="AN41">
        <v>-117.14007100000001</v>
      </c>
      <c r="AO41">
        <v>25</v>
      </c>
      <c r="AP41">
        <v>500</v>
      </c>
      <c r="AQ41" t="s">
        <v>129</v>
      </c>
      <c r="AR41">
        <v>-70</v>
      </c>
      <c r="AS41">
        <v>33</v>
      </c>
      <c r="AT41">
        <v>768</v>
      </c>
      <c r="BB41" t="str">
        <f t="shared" si="3"/>
        <v>1200</v>
      </c>
      <c r="BC41">
        <v>1</v>
      </c>
      <c r="BD41" t="str">
        <f t="shared" si="4"/>
        <v xml:space="preserve">N1839R  </v>
      </c>
      <c r="BE41">
        <v>1</v>
      </c>
      <c r="BG41">
        <v>0</v>
      </c>
      <c r="BH41">
        <v>0</v>
      </c>
      <c r="BI41">
        <v>0</v>
      </c>
      <c r="BJ41">
        <v>400</v>
      </c>
      <c r="BK41">
        <v>-100</v>
      </c>
      <c r="BL41" t="s">
        <v>161</v>
      </c>
      <c r="BM41">
        <v>1</v>
      </c>
      <c r="BN41">
        <v>1</v>
      </c>
      <c r="BO41">
        <v>0</v>
      </c>
      <c r="BP41">
        <v>0</v>
      </c>
      <c r="BS41">
        <v>0.12</v>
      </c>
      <c r="BT41">
        <v>0</v>
      </c>
      <c r="BU41">
        <v>0</v>
      </c>
      <c r="CE41" t="str">
        <f t="shared" si="15"/>
        <v>21:59:47.465</v>
      </c>
      <c r="CF41">
        <v>464839286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4</v>
      </c>
      <c r="CY41">
        <v>7</v>
      </c>
      <c r="CZ41" t="s">
        <v>131</v>
      </c>
      <c r="DA41">
        <v>300</v>
      </c>
      <c r="DB41">
        <v>0</v>
      </c>
      <c r="DC41" t="s">
        <v>157</v>
      </c>
      <c r="DD41" t="s">
        <v>158</v>
      </c>
      <c r="DG41">
        <v>8318517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1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"07/09/2023 21:59:48.738"</f>
        <v>07/09/2023 21:59:48.738</v>
      </c>
      <c r="C42" t="str">
        <f t="shared" si="13"/>
        <v>FFDFD3C0</v>
      </c>
      <c r="D42" t="s">
        <v>138</v>
      </c>
      <c r="E42">
        <v>20</v>
      </c>
      <c r="F42">
        <v>1020</v>
      </c>
      <c r="G42" t="s">
        <v>139</v>
      </c>
      <c r="J42" t="s">
        <v>140</v>
      </c>
      <c r="K42">
        <v>0</v>
      </c>
      <c r="L42">
        <v>3</v>
      </c>
      <c r="M42">
        <v>0</v>
      </c>
      <c r="N42">
        <v>2</v>
      </c>
      <c r="O42">
        <v>0</v>
      </c>
      <c r="P42">
        <v>1</v>
      </c>
      <c r="Q42">
        <v>0</v>
      </c>
      <c r="S42" t="str">
        <f t="shared" ref="S42:T49" si="16">"21:59:48.000"</f>
        <v>21:59:48.000</v>
      </c>
      <c r="T42" t="str">
        <f t="shared" si="16"/>
        <v>21:59:48.000</v>
      </c>
      <c r="U42" t="str">
        <f t="shared" si="2"/>
        <v>A14F74</v>
      </c>
      <c r="V42">
        <v>0</v>
      </c>
      <c r="W42">
        <v>0</v>
      </c>
      <c r="X42">
        <v>6</v>
      </c>
      <c r="Y42">
        <v>0</v>
      </c>
      <c r="AA42">
        <v>1</v>
      </c>
      <c r="AB42">
        <v>8</v>
      </c>
      <c r="AC42">
        <v>3</v>
      </c>
      <c r="AD42">
        <v>0</v>
      </c>
      <c r="AE42">
        <v>9</v>
      </c>
      <c r="AF42" t="s">
        <v>126</v>
      </c>
      <c r="AG42">
        <v>0</v>
      </c>
      <c r="AH42">
        <v>3</v>
      </c>
      <c r="AI42">
        <v>2</v>
      </c>
      <c r="AJ42">
        <v>0</v>
      </c>
      <c r="AK42" t="s">
        <v>162</v>
      </c>
      <c r="AL42">
        <v>32.815024999999999</v>
      </c>
      <c r="AM42" t="s">
        <v>163</v>
      </c>
      <c r="AN42">
        <v>-117.140458</v>
      </c>
      <c r="AO42">
        <v>25</v>
      </c>
      <c r="AP42">
        <v>500</v>
      </c>
      <c r="AQ42" t="s">
        <v>129</v>
      </c>
      <c r="AR42">
        <v>-70</v>
      </c>
      <c r="AS42">
        <v>34</v>
      </c>
      <c r="AT42">
        <v>960</v>
      </c>
      <c r="BB42" t="str">
        <f t="shared" si="3"/>
        <v>1200</v>
      </c>
      <c r="BC42">
        <v>1</v>
      </c>
      <c r="BD42" t="str">
        <f t="shared" si="4"/>
        <v xml:space="preserve">N1839R  </v>
      </c>
      <c r="BE42">
        <v>1</v>
      </c>
      <c r="BG42">
        <v>0</v>
      </c>
      <c r="BH42">
        <v>0</v>
      </c>
      <c r="BI42">
        <v>0</v>
      </c>
      <c r="BJ42">
        <v>400</v>
      </c>
      <c r="BK42">
        <v>-100</v>
      </c>
      <c r="BL42" t="s">
        <v>130</v>
      </c>
      <c r="BM42">
        <v>1</v>
      </c>
      <c r="BN42">
        <v>1</v>
      </c>
      <c r="BO42">
        <v>0</v>
      </c>
      <c r="BP42">
        <v>0</v>
      </c>
      <c r="BS42">
        <v>0</v>
      </c>
      <c r="BT42">
        <v>0</v>
      </c>
      <c r="BU42">
        <v>0</v>
      </c>
      <c r="CE42" t="str">
        <f t="shared" ref="CE42:CE49" si="17">"21:59:48.472"</f>
        <v>21:59:48.472</v>
      </c>
      <c r="CF42">
        <v>471589355</v>
      </c>
      <c r="CS42">
        <v>3</v>
      </c>
      <c r="CT42">
        <v>2</v>
      </c>
      <c r="CU42">
        <v>0</v>
      </c>
      <c r="CV42">
        <v>2</v>
      </c>
      <c r="CW42">
        <v>0</v>
      </c>
      <c r="CX42">
        <v>4</v>
      </c>
      <c r="CY42">
        <v>7</v>
      </c>
      <c r="CZ42" t="s">
        <v>131</v>
      </c>
      <c r="DA42">
        <v>300</v>
      </c>
      <c r="DB42">
        <v>0</v>
      </c>
      <c r="DC42" t="s">
        <v>157</v>
      </c>
      <c r="DD42" t="s">
        <v>158</v>
      </c>
      <c r="DG42">
        <v>8318717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1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"07/09/2023 21:59:48.738"</f>
        <v>07/09/2023 21:59:48.738</v>
      </c>
      <c r="C43" t="str">
        <f t="shared" si="13"/>
        <v>FFDFD3C0</v>
      </c>
      <c r="D43" t="s">
        <v>141</v>
      </c>
      <c r="E43">
        <v>15</v>
      </c>
      <c r="J43" t="s">
        <v>142</v>
      </c>
      <c r="K43">
        <v>0</v>
      </c>
      <c r="L43">
        <v>3</v>
      </c>
      <c r="M43">
        <v>0</v>
      </c>
      <c r="N43">
        <v>2</v>
      </c>
      <c r="O43">
        <v>0</v>
      </c>
      <c r="P43">
        <v>1</v>
      </c>
      <c r="Q43">
        <v>0</v>
      </c>
      <c r="S43" t="str">
        <f t="shared" si="16"/>
        <v>21:59:48.000</v>
      </c>
      <c r="T43" t="str">
        <f t="shared" si="16"/>
        <v>21:59:48.000</v>
      </c>
      <c r="U43" t="str">
        <f t="shared" si="2"/>
        <v>A14F74</v>
      </c>
      <c r="V43">
        <v>0</v>
      </c>
      <c r="W43">
        <v>0</v>
      </c>
      <c r="X43">
        <v>6</v>
      </c>
      <c r="Y43">
        <v>0</v>
      </c>
      <c r="AA43">
        <v>1</v>
      </c>
      <c r="AB43">
        <v>8</v>
      </c>
      <c r="AC43">
        <v>3</v>
      </c>
      <c r="AD43">
        <v>0</v>
      </c>
      <c r="AE43">
        <v>9</v>
      </c>
      <c r="AF43" t="s">
        <v>126</v>
      </c>
      <c r="AG43">
        <v>0</v>
      </c>
      <c r="AH43">
        <v>3</v>
      </c>
      <c r="AI43">
        <v>2</v>
      </c>
      <c r="AJ43">
        <v>0</v>
      </c>
      <c r="AK43" t="s">
        <v>162</v>
      </c>
      <c r="AL43">
        <v>32.815024999999999</v>
      </c>
      <c r="AM43" t="s">
        <v>163</v>
      </c>
      <c r="AN43">
        <v>-117.140458</v>
      </c>
      <c r="AO43">
        <v>25</v>
      </c>
      <c r="AP43">
        <v>500</v>
      </c>
      <c r="AQ43" t="s">
        <v>129</v>
      </c>
      <c r="AR43">
        <v>-70</v>
      </c>
      <c r="AS43">
        <v>34</v>
      </c>
      <c r="AT43">
        <v>960</v>
      </c>
      <c r="BB43" t="str">
        <f t="shared" si="3"/>
        <v>1200</v>
      </c>
      <c r="BC43">
        <v>1</v>
      </c>
      <c r="BD43" t="str">
        <f t="shared" si="4"/>
        <v xml:space="preserve">N1839R  </v>
      </c>
      <c r="BE43">
        <v>1</v>
      </c>
      <c r="BG43">
        <v>0</v>
      </c>
      <c r="BH43">
        <v>0</v>
      </c>
      <c r="BI43">
        <v>0</v>
      </c>
      <c r="BJ43">
        <v>400</v>
      </c>
      <c r="BK43">
        <v>-100</v>
      </c>
      <c r="BL43" t="s">
        <v>130</v>
      </c>
      <c r="BM43">
        <v>1</v>
      </c>
      <c r="BN43">
        <v>1</v>
      </c>
      <c r="BO43">
        <v>0</v>
      </c>
      <c r="BP43">
        <v>0</v>
      </c>
      <c r="BS43">
        <v>0</v>
      </c>
      <c r="BT43">
        <v>0</v>
      </c>
      <c r="BU43">
        <v>0</v>
      </c>
      <c r="CE43" t="str">
        <f t="shared" si="17"/>
        <v>21:59:48.472</v>
      </c>
      <c r="CF43">
        <v>471589355</v>
      </c>
      <c r="CS43">
        <v>3</v>
      </c>
      <c r="CT43">
        <v>2</v>
      </c>
      <c r="CU43">
        <v>0</v>
      </c>
      <c r="CV43">
        <v>2</v>
      </c>
      <c r="CW43">
        <v>0</v>
      </c>
      <c r="CX43">
        <v>4</v>
      </c>
      <c r="CY43">
        <v>7</v>
      </c>
      <c r="CZ43" t="s">
        <v>131</v>
      </c>
      <c r="DA43">
        <v>300</v>
      </c>
      <c r="DB43">
        <v>0</v>
      </c>
      <c r="DC43" t="s">
        <v>157</v>
      </c>
      <c r="DD43" t="s">
        <v>158</v>
      </c>
      <c r="DG43">
        <v>8318717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1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"07/09/2023 21:59:48.801"</f>
        <v>07/09/2023 21:59:48.801</v>
      </c>
      <c r="C44" t="str">
        <f t="shared" si="13"/>
        <v>FFDFD3C0</v>
      </c>
      <c r="D44" t="s">
        <v>134</v>
      </c>
      <c r="E44">
        <v>4</v>
      </c>
      <c r="H44">
        <v>4</v>
      </c>
      <c r="I44" t="s">
        <v>143</v>
      </c>
      <c r="J44" t="s">
        <v>126</v>
      </c>
      <c r="K44">
        <v>0</v>
      </c>
      <c r="L44">
        <v>3</v>
      </c>
      <c r="M44">
        <v>0</v>
      </c>
      <c r="N44">
        <v>2</v>
      </c>
      <c r="O44">
        <v>0</v>
      </c>
      <c r="P44">
        <v>1</v>
      </c>
      <c r="Q44">
        <v>0</v>
      </c>
      <c r="S44" t="str">
        <f t="shared" si="16"/>
        <v>21:59:48.000</v>
      </c>
      <c r="T44" t="str">
        <f t="shared" si="16"/>
        <v>21:59:48.000</v>
      </c>
      <c r="U44" t="str">
        <f t="shared" si="2"/>
        <v>A14F74</v>
      </c>
      <c r="V44">
        <v>0</v>
      </c>
      <c r="W44">
        <v>0</v>
      </c>
      <c r="X44">
        <v>6</v>
      </c>
      <c r="Y44">
        <v>0</v>
      </c>
      <c r="AA44">
        <v>1</v>
      </c>
      <c r="AB44">
        <v>8</v>
      </c>
      <c r="AC44">
        <v>3</v>
      </c>
      <c r="AD44">
        <v>0</v>
      </c>
      <c r="AE44">
        <v>9</v>
      </c>
      <c r="AF44" t="s">
        <v>136</v>
      </c>
      <c r="AG44">
        <v>0</v>
      </c>
      <c r="AH44">
        <v>3</v>
      </c>
      <c r="AI44">
        <v>2</v>
      </c>
      <c r="AJ44">
        <v>0</v>
      </c>
      <c r="AK44" t="s">
        <v>162</v>
      </c>
      <c r="AL44">
        <v>32.815024999999999</v>
      </c>
      <c r="AM44" t="s">
        <v>163</v>
      </c>
      <c r="AN44">
        <v>-117.140458</v>
      </c>
      <c r="AO44">
        <v>25</v>
      </c>
      <c r="AP44">
        <v>500</v>
      </c>
      <c r="AQ44" t="s">
        <v>129</v>
      </c>
      <c r="AR44">
        <v>-70</v>
      </c>
      <c r="AS44">
        <v>34</v>
      </c>
      <c r="AT44">
        <v>960</v>
      </c>
      <c r="BB44" t="str">
        <f t="shared" si="3"/>
        <v>1200</v>
      </c>
      <c r="BC44">
        <v>1</v>
      </c>
      <c r="BD44" t="str">
        <f t="shared" si="4"/>
        <v xml:space="preserve">N1839R  </v>
      </c>
      <c r="BE44">
        <v>1</v>
      </c>
      <c r="BG44">
        <v>0</v>
      </c>
      <c r="BH44">
        <v>0</v>
      </c>
      <c r="BI44">
        <v>0</v>
      </c>
      <c r="BJ44">
        <v>400</v>
      </c>
      <c r="BK44">
        <v>-100</v>
      </c>
      <c r="BL44" t="s">
        <v>161</v>
      </c>
      <c r="BM44">
        <v>1</v>
      </c>
      <c r="BN44">
        <v>1</v>
      </c>
      <c r="BO44">
        <v>0</v>
      </c>
      <c r="BP44">
        <v>0</v>
      </c>
      <c r="BS44">
        <v>0.12</v>
      </c>
      <c r="BT44">
        <v>0</v>
      </c>
      <c r="BU44">
        <v>0</v>
      </c>
      <c r="CE44" t="str">
        <f t="shared" si="17"/>
        <v>21:59:48.472</v>
      </c>
      <c r="CF44">
        <v>471589355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4</v>
      </c>
      <c r="CY44">
        <v>7</v>
      </c>
      <c r="CZ44" t="s">
        <v>131</v>
      </c>
      <c r="DA44">
        <v>300</v>
      </c>
      <c r="DB44">
        <v>0</v>
      </c>
      <c r="DC44" t="s">
        <v>157</v>
      </c>
      <c r="DD44" t="s">
        <v>158</v>
      </c>
      <c r="DG44">
        <v>8318717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"07/09/2023 21:59:48.801"</f>
        <v>07/09/2023 21:59:48.801</v>
      </c>
      <c r="C45" t="str">
        <f t="shared" si="13"/>
        <v>FFDFD3C0</v>
      </c>
      <c r="D45" t="s">
        <v>144</v>
      </c>
      <c r="E45">
        <v>6</v>
      </c>
      <c r="H45">
        <v>210</v>
      </c>
      <c r="I45" t="s">
        <v>145</v>
      </c>
      <c r="J45" t="s">
        <v>146</v>
      </c>
      <c r="K45">
        <v>0</v>
      </c>
      <c r="L45">
        <v>3</v>
      </c>
      <c r="M45">
        <v>0</v>
      </c>
      <c r="N45">
        <v>2</v>
      </c>
      <c r="O45">
        <v>0</v>
      </c>
      <c r="P45">
        <v>1</v>
      </c>
      <c r="Q45">
        <v>0</v>
      </c>
      <c r="S45" t="str">
        <f t="shared" si="16"/>
        <v>21:59:48.000</v>
      </c>
      <c r="T45" t="str">
        <f t="shared" si="16"/>
        <v>21:59:48.000</v>
      </c>
      <c r="U45" t="str">
        <f t="shared" si="2"/>
        <v>A14F74</v>
      </c>
      <c r="V45">
        <v>0</v>
      </c>
      <c r="W45">
        <v>0</v>
      </c>
      <c r="X45">
        <v>6</v>
      </c>
      <c r="Y45">
        <v>0</v>
      </c>
      <c r="AA45">
        <v>1</v>
      </c>
      <c r="AB45">
        <v>8</v>
      </c>
      <c r="AC45">
        <v>3</v>
      </c>
      <c r="AD45">
        <v>0</v>
      </c>
      <c r="AE45">
        <v>9</v>
      </c>
      <c r="AF45" t="s">
        <v>136</v>
      </c>
      <c r="AG45">
        <v>0</v>
      </c>
      <c r="AH45">
        <v>0</v>
      </c>
      <c r="AI45">
        <v>2</v>
      </c>
      <c r="AJ45">
        <v>0</v>
      </c>
      <c r="AK45" t="s">
        <v>162</v>
      </c>
      <c r="AL45">
        <v>32.815024999999999</v>
      </c>
      <c r="AM45" t="s">
        <v>163</v>
      </c>
      <c r="AN45">
        <v>-117.140458</v>
      </c>
      <c r="AO45">
        <v>25</v>
      </c>
      <c r="AP45">
        <v>500</v>
      </c>
      <c r="AQ45" t="s">
        <v>129</v>
      </c>
      <c r="AR45">
        <v>-70</v>
      </c>
      <c r="AS45">
        <v>34</v>
      </c>
      <c r="AT45">
        <v>960</v>
      </c>
      <c r="BB45" t="str">
        <f t="shared" si="3"/>
        <v>1200</v>
      </c>
      <c r="BC45">
        <v>1</v>
      </c>
      <c r="BD45" t="str">
        <f t="shared" si="4"/>
        <v xml:space="preserve">N1839R  </v>
      </c>
      <c r="BE45">
        <v>1</v>
      </c>
      <c r="BG45">
        <v>0</v>
      </c>
      <c r="BH45">
        <v>0</v>
      </c>
      <c r="BI45">
        <v>0</v>
      </c>
      <c r="BJ45">
        <v>400</v>
      </c>
      <c r="BK45">
        <v>-100</v>
      </c>
      <c r="BL45" t="s">
        <v>161</v>
      </c>
      <c r="BM45">
        <v>1</v>
      </c>
      <c r="BN45">
        <v>1</v>
      </c>
      <c r="BO45">
        <v>0</v>
      </c>
      <c r="BP45">
        <v>0</v>
      </c>
      <c r="BS45">
        <v>0.12</v>
      </c>
      <c r="BT45">
        <v>0</v>
      </c>
      <c r="BU45">
        <v>0</v>
      </c>
      <c r="CE45" t="str">
        <f t="shared" si="17"/>
        <v>21:59:48.472</v>
      </c>
      <c r="CF45">
        <v>471589355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4</v>
      </c>
      <c r="CY45">
        <v>7</v>
      </c>
      <c r="CZ45" t="s">
        <v>131</v>
      </c>
      <c r="DA45">
        <v>300</v>
      </c>
      <c r="DB45">
        <v>0</v>
      </c>
      <c r="DC45" t="s">
        <v>157</v>
      </c>
      <c r="DD45" t="s">
        <v>158</v>
      </c>
      <c r="DG45">
        <v>8318717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1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"07/09/2023 21:59:48.801"</f>
        <v>07/09/2023 21:59:48.801</v>
      </c>
      <c r="C46" t="str">
        <f t="shared" si="13"/>
        <v>FFDFD3C0</v>
      </c>
      <c r="D46" t="s">
        <v>147</v>
      </c>
      <c r="E46">
        <v>8</v>
      </c>
      <c r="H46">
        <v>225</v>
      </c>
      <c r="I46" t="s">
        <v>148</v>
      </c>
      <c r="J46" t="s">
        <v>126</v>
      </c>
      <c r="K46">
        <v>0</v>
      </c>
      <c r="L46">
        <v>3</v>
      </c>
      <c r="M46">
        <v>0</v>
      </c>
      <c r="N46">
        <v>2</v>
      </c>
      <c r="O46">
        <v>0</v>
      </c>
      <c r="P46">
        <v>1</v>
      </c>
      <c r="Q46">
        <v>0</v>
      </c>
      <c r="S46" t="str">
        <f t="shared" si="16"/>
        <v>21:59:48.000</v>
      </c>
      <c r="T46" t="str">
        <f t="shared" si="16"/>
        <v>21:59:48.000</v>
      </c>
      <c r="U46" t="str">
        <f t="shared" si="2"/>
        <v>A14F74</v>
      </c>
      <c r="V46">
        <v>0</v>
      </c>
      <c r="W46">
        <v>0</v>
      </c>
      <c r="X46">
        <v>6</v>
      </c>
      <c r="Y46">
        <v>0</v>
      </c>
      <c r="AA46">
        <v>1</v>
      </c>
      <c r="AB46">
        <v>8</v>
      </c>
      <c r="AC46">
        <v>3</v>
      </c>
      <c r="AD46">
        <v>0</v>
      </c>
      <c r="AE46">
        <v>9</v>
      </c>
      <c r="AF46" t="s">
        <v>136</v>
      </c>
      <c r="AG46">
        <v>0</v>
      </c>
      <c r="AH46">
        <v>3</v>
      </c>
      <c r="AI46">
        <v>2</v>
      </c>
      <c r="AJ46">
        <v>0</v>
      </c>
      <c r="AK46" t="s">
        <v>162</v>
      </c>
      <c r="AL46">
        <v>32.815024999999999</v>
      </c>
      <c r="AM46" t="s">
        <v>163</v>
      </c>
      <c r="AN46">
        <v>-117.140458</v>
      </c>
      <c r="AO46">
        <v>25</v>
      </c>
      <c r="AP46">
        <v>500</v>
      </c>
      <c r="AQ46" t="s">
        <v>129</v>
      </c>
      <c r="AR46">
        <v>-70</v>
      </c>
      <c r="AS46">
        <v>34</v>
      </c>
      <c r="AT46">
        <v>960</v>
      </c>
      <c r="BB46" t="str">
        <f t="shared" si="3"/>
        <v>1200</v>
      </c>
      <c r="BC46">
        <v>1</v>
      </c>
      <c r="BD46" t="str">
        <f t="shared" si="4"/>
        <v xml:space="preserve">N1839R  </v>
      </c>
      <c r="BE46">
        <v>1</v>
      </c>
      <c r="BG46">
        <v>0</v>
      </c>
      <c r="BH46">
        <v>0</v>
      </c>
      <c r="BI46">
        <v>0</v>
      </c>
      <c r="BJ46">
        <v>400</v>
      </c>
      <c r="BK46">
        <v>-100</v>
      </c>
      <c r="BL46" t="s">
        <v>161</v>
      </c>
      <c r="BM46">
        <v>1</v>
      </c>
      <c r="BN46">
        <v>1</v>
      </c>
      <c r="BO46">
        <v>0</v>
      </c>
      <c r="BP46">
        <v>0</v>
      </c>
      <c r="BS46">
        <v>0.12</v>
      </c>
      <c r="BT46">
        <v>0</v>
      </c>
      <c r="BU46">
        <v>0</v>
      </c>
      <c r="CE46" t="str">
        <f t="shared" si="17"/>
        <v>21:59:48.472</v>
      </c>
      <c r="CF46">
        <v>471589355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4</v>
      </c>
      <c r="CY46">
        <v>7</v>
      </c>
      <c r="CZ46" t="s">
        <v>131</v>
      </c>
      <c r="DA46">
        <v>300</v>
      </c>
      <c r="DB46">
        <v>0</v>
      </c>
      <c r="DC46" t="s">
        <v>157</v>
      </c>
      <c r="DD46" t="s">
        <v>158</v>
      </c>
      <c r="DG46">
        <v>8318717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"07/09/2023 21:59:48.801"</f>
        <v>07/09/2023 21:59:48.801</v>
      </c>
      <c r="C47" t="str">
        <f t="shared" si="13"/>
        <v>FFDFD3C0</v>
      </c>
      <c r="D47" t="s">
        <v>149</v>
      </c>
      <c r="E47">
        <v>3</v>
      </c>
      <c r="H47">
        <v>166</v>
      </c>
      <c r="I47" t="s">
        <v>139</v>
      </c>
      <c r="J47" t="s">
        <v>150</v>
      </c>
      <c r="K47">
        <v>0</v>
      </c>
      <c r="L47">
        <v>3</v>
      </c>
      <c r="M47">
        <v>0</v>
      </c>
      <c r="N47">
        <v>2</v>
      </c>
      <c r="O47">
        <v>0</v>
      </c>
      <c r="P47">
        <v>1</v>
      </c>
      <c r="Q47">
        <v>0</v>
      </c>
      <c r="S47" t="str">
        <f t="shared" si="16"/>
        <v>21:59:48.000</v>
      </c>
      <c r="T47" t="str">
        <f t="shared" si="16"/>
        <v>21:59:48.000</v>
      </c>
      <c r="U47" t="str">
        <f t="shared" si="2"/>
        <v>A14F74</v>
      </c>
      <c r="V47">
        <v>0</v>
      </c>
      <c r="W47">
        <v>0</v>
      </c>
      <c r="X47">
        <v>6</v>
      </c>
      <c r="Y47">
        <v>0</v>
      </c>
      <c r="AA47">
        <v>1</v>
      </c>
      <c r="AB47">
        <v>8</v>
      </c>
      <c r="AC47">
        <v>3</v>
      </c>
      <c r="AD47">
        <v>0</v>
      </c>
      <c r="AE47">
        <v>9</v>
      </c>
      <c r="AF47" t="s">
        <v>136</v>
      </c>
      <c r="AG47">
        <v>0</v>
      </c>
      <c r="AH47">
        <v>3</v>
      </c>
      <c r="AI47">
        <v>2</v>
      </c>
      <c r="AJ47">
        <v>0</v>
      </c>
      <c r="AK47" t="s">
        <v>162</v>
      </c>
      <c r="AL47">
        <v>32.815024999999999</v>
      </c>
      <c r="AM47" t="s">
        <v>163</v>
      </c>
      <c r="AN47">
        <v>-117.140458</v>
      </c>
      <c r="AO47">
        <v>25</v>
      </c>
      <c r="AP47">
        <v>500</v>
      </c>
      <c r="AQ47" t="s">
        <v>129</v>
      </c>
      <c r="AR47">
        <v>-70</v>
      </c>
      <c r="AS47">
        <v>34</v>
      </c>
      <c r="AT47">
        <v>960</v>
      </c>
      <c r="BB47" t="str">
        <f t="shared" si="3"/>
        <v>1200</v>
      </c>
      <c r="BC47">
        <v>1</v>
      </c>
      <c r="BD47" t="str">
        <f t="shared" si="4"/>
        <v xml:space="preserve">N1839R  </v>
      </c>
      <c r="BE47">
        <v>1</v>
      </c>
      <c r="BG47">
        <v>0</v>
      </c>
      <c r="BH47">
        <v>0</v>
      </c>
      <c r="BI47">
        <v>0</v>
      </c>
      <c r="BJ47">
        <v>400</v>
      </c>
      <c r="BK47">
        <v>-100</v>
      </c>
      <c r="BL47" t="s">
        <v>161</v>
      </c>
      <c r="BM47">
        <v>1</v>
      </c>
      <c r="BN47">
        <v>1</v>
      </c>
      <c r="BO47">
        <v>0</v>
      </c>
      <c r="BP47">
        <v>0</v>
      </c>
      <c r="BS47">
        <v>0.12</v>
      </c>
      <c r="BT47">
        <v>0</v>
      </c>
      <c r="BU47">
        <v>0</v>
      </c>
      <c r="CE47" t="str">
        <f t="shared" si="17"/>
        <v>21:59:48.472</v>
      </c>
      <c r="CF47">
        <v>471589355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4</v>
      </c>
      <c r="CY47">
        <v>7</v>
      </c>
      <c r="CZ47" t="s">
        <v>131</v>
      </c>
      <c r="DA47">
        <v>300</v>
      </c>
      <c r="DB47">
        <v>0</v>
      </c>
      <c r="DC47" t="s">
        <v>157</v>
      </c>
      <c r="DD47" t="s">
        <v>158</v>
      </c>
      <c r="DG47">
        <v>8318717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1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"07/09/2023 21:59:48.832"</f>
        <v>07/09/2023 21:59:48.832</v>
      </c>
      <c r="C48" t="str">
        <f t="shared" si="13"/>
        <v>FFDFD3C0</v>
      </c>
      <c r="D48" t="s">
        <v>123</v>
      </c>
      <c r="E48">
        <v>7</v>
      </c>
      <c r="F48">
        <v>2007</v>
      </c>
      <c r="G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0</v>
      </c>
      <c r="P48">
        <v>1</v>
      </c>
      <c r="Q48">
        <v>0</v>
      </c>
      <c r="S48" t="str">
        <f t="shared" si="16"/>
        <v>21:59:48.000</v>
      </c>
      <c r="T48" t="str">
        <f t="shared" si="16"/>
        <v>21:59:48.000</v>
      </c>
      <c r="U48" t="str">
        <f t="shared" si="2"/>
        <v>A14F74</v>
      </c>
      <c r="V48">
        <v>0</v>
      </c>
      <c r="W48">
        <v>0</v>
      </c>
      <c r="X48">
        <v>6</v>
      </c>
      <c r="Y48">
        <v>0</v>
      </c>
      <c r="AA48">
        <v>1</v>
      </c>
      <c r="AB48">
        <v>8</v>
      </c>
      <c r="AC48">
        <v>3</v>
      </c>
      <c r="AD48">
        <v>0</v>
      </c>
      <c r="AE48">
        <v>9</v>
      </c>
      <c r="AF48" t="s">
        <v>126</v>
      </c>
      <c r="AG48">
        <v>0</v>
      </c>
      <c r="AH48">
        <v>3</v>
      </c>
      <c r="AI48">
        <v>2</v>
      </c>
      <c r="AJ48">
        <v>0</v>
      </c>
      <c r="AK48" t="s">
        <v>162</v>
      </c>
      <c r="AL48">
        <v>32.815024999999999</v>
      </c>
      <c r="AM48" t="s">
        <v>163</v>
      </c>
      <c r="AN48">
        <v>-117.140458</v>
      </c>
      <c r="AO48">
        <v>25</v>
      </c>
      <c r="AP48">
        <v>500</v>
      </c>
      <c r="AQ48" t="s">
        <v>129</v>
      </c>
      <c r="AR48">
        <v>-70</v>
      </c>
      <c r="AS48">
        <v>34</v>
      </c>
      <c r="AT48">
        <v>960</v>
      </c>
      <c r="BB48" t="str">
        <f t="shared" si="3"/>
        <v>1200</v>
      </c>
      <c r="BC48">
        <v>1</v>
      </c>
      <c r="BD48" t="str">
        <f t="shared" si="4"/>
        <v xml:space="preserve">N1839R  </v>
      </c>
      <c r="BE48">
        <v>1</v>
      </c>
      <c r="BG48">
        <v>0</v>
      </c>
      <c r="BH48">
        <v>0</v>
      </c>
      <c r="BI48">
        <v>0</v>
      </c>
      <c r="BJ48">
        <v>400</v>
      </c>
      <c r="BK48">
        <v>-100</v>
      </c>
      <c r="BL48" t="s">
        <v>130</v>
      </c>
      <c r="BM48">
        <v>1</v>
      </c>
      <c r="BN48">
        <v>1</v>
      </c>
      <c r="BO48">
        <v>0</v>
      </c>
      <c r="BP48">
        <v>0</v>
      </c>
      <c r="BS48">
        <v>0</v>
      </c>
      <c r="BT48">
        <v>0</v>
      </c>
      <c r="BU48">
        <v>0</v>
      </c>
      <c r="CE48" t="str">
        <f t="shared" si="17"/>
        <v>21:59:48.472</v>
      </c>
      <c r="CF48">
        <v>471589355</v>
      </c>
      <c r="CS48">
        <v>3</v>
      </c>
      <c r="CT48">
        <v>2</v>
      </c>
      <c r="CU48">
        <v>0</v>
      </c>
      <c r="CV48">
        <v>2</v>
      </c>
      <c r="CW48">
        <v>0</v>
      </c>
      <c r="CX48">
        <v>4</v>
      </c>
      <c r="CY48">
        <v>7</v>
      </c>
      <c r="CZ48" t="s">
        <v>131</v>
      </c>
      <c r="DA48">
        <v>300</v>
      </c>
      <c r="DB48">
        <v>0</v>
      </c>
      <c r="DC48" t="s">
        <v>157</v>
      </c>
      <c r="DD48" t="s">
        <v>158</v>
      </c>
      <c r="DG48">
        <v>8318717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"07/09/2023 21:59:48.832"</f>
        <v>07/09/2023 21:59:48.832</v>
      </c>
      <c r="C49" t="str">
        <f t="shared" si="13"/>
        <v>FFDFD3C0</v>
      </c>
      <c r="D49" t="s">
        <v>134</v>
      </c>
      <c r="E49">
        <v>3</v>
      </c>
      <c r="H49">
        <v>3</v>
      </c>
      <c r="I49" t="s">
        <v>135</v>
      </c>
      <c r="J49" t="s">
        <v>126</v>
      </c>
      <c r="K49">
        <v>0</v>
      </c>
      <c r="L49">
        <v>3</v>
      </c>
      <c r="M49">
        <v>0</v>
      </c>
      <c r="N49">
        <v>2</v>
      </c>
      <c r="O49">
        <v>0</v>
      </c>
      <c r="P49">
        <v>1</v>
      </c>
      <c r="Q49">
        <v>0</v>
      </c>
      <c r="S49" t="str">
        <f t="shared" si="16"/>
        <v>21:59:48.000</v>
      </c>
      <c r="T49" t="str">
        <f t="shared" si="16"/>
        <v>21:59:48.000</v>
      </c>
      <c r="U49" t="str">
        <f t="shared" si="2"/>
        <v>A14F74</v>
      </c>
      <c r="V49">
        <v>0</v>
      </c>
      <c r="W49">
        <v>0</v>
      </c>
      <c r="X49">
        <v>6</v>
      </c>
      <c r="Y49">
        <v>0</v>
      </c>
      <c r="AA49">
        <v>1</v>
      </c>
      <c r="AB49">
        <v>8</v>
      </c>
      <c r="AC49">
        <v>3</v>
      </c>
      <c r="AD49">
        <v>0</v>
      </c>
      <c r="AE49">
        <v>9</v>
      </c>
      <c r="AF49" t="s">
        <v>136</v>
      </c>
      <c r="AG49">
        <v>0</v>
      </c>
      <c r="AH49">
        <v>3</v>
      </c>
      <c r="AI49">
        <v>2</v>
      </c>
      <c r="AJ49">
        <v>0</v>
      </c>
      <c r="AK49" t="s">
        <v>162</v>
      </c>
      <c r="AL49">
        <v>32.815024999999999</v>
      </c>
      <c r="AM49" t="s">
        <v>163</v>
      </c>
      <c r="AN49">
        <v>-117.140458</v>
      </c>
      <c r="AO49">
        <v>25</v>
      </c>
      <c r="AP49">
        <v>500</v>
      </c>
      <c r="AQ49" t="s">
        <v>129</v>
      </c>
      <c r="AR49">
        <v>-70</v>
      </c>
      <c r="AS49">
        <v>34</v>
      </c>
      <c r="AT49">
        <v>960</v>
      </c>
      <c r="BB49" t="str">
        <f t="shared" si="3"/>
        <v>1200</v>
      </c>
      <c r="BC49">
        <v>1</v>
      </c>
      <c r="BD49" t="str">
        <f t="shared" si="4"/>
        <v xml:space="preserve">N1839R  </v>
      </c>
      <c r="BE49">
        <v>1</v>
      </c>
      <c r="BG49">
        <v>0</v>
      </c>
      <c r="BH49">
        <v>0</v>
      </c>
      <c r="BI49">
        <v>0</v>
      </c>
      <c r="BJ49">
        <v>400</v>
      </c>
      <c r="BK49">
        <v>-100</v>
      </c>
      <c r="BL49" t="s">
        <v>161</v>
      </c>
      <c r="BM49">
        <v>1</v>
      </c>
      <c r="BN49">
        <v>1</v>
      </c>
      <c r="BO49">
        <v>0</v>
      </c>
      <c r="BP49">
        <v>0</v>
      </c>
      <c r="BS49">
        <v>0.12</v>
      </c>
      <c r="BT49">
        <v>0</v>
      </c>
      <c r="BU49">
        <v>0</v>
      </c>
      <c r="CE49" t="str">
        <f t="shared" si="17"/>
        <v>21:59:48.472</v>
      </c>
      <c r="CF49">
        <v>471589355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4</v>
      </c>
      <c r="CY49">
        <v>7</v>
      </c>
      <c r="CZ49" t="s">
        <v>131</v>
      </c>
      <c r="DA49">
        <v>300</v>
      </c>
      <c r="DB49">
        <v>0</v>
      </c>
      <c r="DC49" t="s">
        <v>157</v>
      </c>
      <c r="DD49" t="s">
        <v>158</v>
      </c>
      <c r="DG49">
        <v>8318717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 t="shared" ref="A50:A57" si="18">"07/09/2023 21:59:49.755"</f>
        <v>07/09/2023 21:59:49.755</v>
      </c>
      <c r="C50" t="str">
        <f t="shared" si="13"/>
        <v>FFDFD3C0</v>
      </c>
      <c r="D50" t="s">
        <v>149</v>
      </c>
      <c r="E50">
        <v>3</v>
      </c>
      <c r="H50">
        <v>166</v>
      </c>
      <c r="I50" t="s">
        <v>139</v>
      </c>
      <c r="J50" t="s">
        <v>150</v>
      </c>
      <c r="K50">
        <v>0</v>
      </c>
      <c r="L50">
        <v>3</v>
      </c>
      <c r="M50">
        <v>0</v>
      </c>
      <c r="N50">
        <v>2</v>
      </c>
      <c r="O50">
        <v>0</v>
      </c>
      <c r="P50">
        <v>1</v>
      </c>
      <c r="Q50">
        <v>0</v>
      </c>
      <c r="S50" t="str">
        <f t="shared" ref="S50:T57" si="19">"21:59:49.000"</f>
        <v>21:59:49.000</v>
      </c>
      <c r="T50" t="str">
        <f t="shared" si="19"/>
        <v>21:59:49.000</v>
      </c>
      <c r="U50" t="str">
        <f t="shared" si="2"/>
        <v>A14F74</v>
      </c>
      <c r="V50">
        <v>0</v>
      </c>
      <c r="W50">
        <v>0</v>
      </c>
      <c r="X50">
        <v>6</v>
      </c>
      <c r="Y50">
        <v>0</v>
      </c>
      <c r="AA50">
        <v>1</v>
      </c>
      <c r="AB50">
        <v>8</v>
      </c>
      <c r="AC50">
        <v>3</v>
      </c>
      <c r="AD50">
        <v>0</v>
      </c>
      <c r="AE50">
        <v>9</v>
      </c>
      <c r="AF50" t="s">
        <v>136</v>
      </c>
      <c r="AG50">
        <v>0</v>
      </c>
      <c r="AH50">
        <v>3</v>
      </c>
      <c r="AI50">
        <v>2</v>
      </c>
      <c r="AJ50">
        <v>0</v>
      </c>
      <c r="AK50" t="s">
        <v>164</v>
      </c>
      <c r="AL50">
        <v>32.815218000000002</v>
      </c>
      <c r="AM50" t="s">
        <v>165</v>
      </c>
      <c r="AN50">
        <v>-117.14088700000001</v>
      </c>
      <c r="AO50">
        <v>25</v>
      </c>
      <c r="AP50">
        <v>600</v>
      </c>
      <c r="AQ50" t="s">
        <v>129</v>
      </c>
      <c r="AR50">
        <v>-66</v>
      </c>
      <c r="AS50">
        <v>39</v>
      </c>
      <c r="AT50">
        <v>1152</v>
      </c>
      <c r="BB50" t="str">
        <f t="shared" si="3"/>
        <v>1200</v>
      </c>
      <c r="BC50">
        <v>1</v>
      </c>
      <c r="BD50" t="str">
        <f t="shared" si="4"/>
        <v xml:space="preserve">N1839R  </v>
      </c>
      <c r="BE50">
        <v>1</v>
      </c>
      <c r="BG50">
        <v>0</v>
      </c>
      <c r="BH50">
        <v>0</v>
      </c>
      <c r="BI50">
        <v>0</v>
      </c>
      <c r="BJ50">
        <v>425</v>
      </c>
      <c r="BK50">
        <v>-175</v>
      </c>
      <c r="BL50" t="s">
        <v>161</v>
      </c>
      <c r="BM50">
        <v>1</v>
      </c>
      <c r="BN50">
        <v>1</v>
      </c>
      <c r="BO50">
        <v>0</v>
      </c>
      <c r="BP50">
        <v>0</v>
      </c>
      <c r="BS50">
        <v>0.12</v>
      </c>
      <c r="BT50">
        <v>0</v>
      </c>
      <c r="BU50">
        <v>0</v>
      </c>
      <c r="CE50" t="str">
        <f t="shared" ref="CE50:CE57" si="20">"21:59:49.445"</f>
        <v>21:59:49.445</v>
      </c>
      <c r="CF50">
        <v>444589427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5</v>
      </c>
      <c r="CY50">
        <v>7</v>
      </c>
      <c r="CZ50" t="s">
        <v>131</v>
      </c>
      <c r="DA50">
        <v>300</v>
      </c>
      <c r="DB50">
        <v>0</v>
      </c>
      <c r="DC50" t="s">
        <v>157</v>
      </c>
      <c r="DD50" t="s">
        <v>158</v>
      </c>
      <c r="DG50">
        <v>8318910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1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 t="shared" si="18"/>
        <v>07/09/2023 21:59:49.755</v>
      </c>
      <c r="C51" t="str">
        <f t="shared" si="13"/>
        <v>FFDFD3C0</v>
      </c>
      <c r="D51" t="s">
        <v>123</v>
      </c>
      <c r="E51">
        <v>7</v>
      </c>
      <c r="F51">
        <v>2007</v>
      </c>
      <c r="G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0</v>
      </c>
      <c r="P51">
        <v>1</v>
      </c>
      <c r="Q51">
        <v>0</v>
      </c>
      <c r="S51" t="str">
        <f t="shared" si="19"/>
        <v>21:59:49.000</v>
      </c>
      <c r="T51" t="str">
        <f t="shared" si="19"/>
        <v>21:59:49.000</v>
      </c>
      <c r="U51" t="str">
        <f t="shared" si="2"/>
        <v>A14F74</v>
      </c>
      <c r="V51">
        <v>0</v>
      </c>
      <c r="W51">
        <v>0</v>
      </c>
      <c r="X51">
        <v>6</v>
      </c>
      <c r="Y51">
        <v>0</v>
      </c>
      <c r="AA51">
        <v>1</v>
      </c>
      <c r="AB51">
        <v>8</v>
      </c>
      <c r="AC51">
        <v>3</v>
      </c>
      <c r="AD51">
        <v>0</v>
      </c>
      <c r="AE51">
        <v>9</v>
      </c>
      <c r="AF51" t="s">
        <v>126</v>
      </c>
      <c r="AG51">
        <v>0</v>
      </c>
      <c r="AH51">
        <v>3</v>
      </c>
      <c r="AI51">
        <v>2</v>
      </c>
      <c r="AJ51">
        <v>0</v>
      </c>
      <c r="AK51" t="s">
        <v>164</v>
      </c>
      <c r="AL51">
        <v>32.815218000000002</v>
      </c>
      <c r="AM51" t="s">
        <v>165</v>
      </c>
      <c r="AN51">
        <v>-117.14088700000001</v>
      </c>
      <c r="AO51">
        <v>25</v>
      </c>
      <c r="AP51">
        <v>600</v>
      </c>
      <c r="AQ51" t="s">
        <v>129</v>
      </c>
      <c r="AR51">
        <v>-66</v>
      </c>
      <c r="AS51">
        <v>39</v>
      </c>
      <c r="AT51">
        <v>1152</v>
      </c>
      <c r="BB51" t="str">
        <f t="shared" si="3"/>
        <v>1200</v>
      </c>
      <c r="BC51">
        <v>1</v>
      </c>
      <c r="BD51" t="str">
        <f t="shared" si="4"/>
        <v xml:space="preserve">N1839R  </v>
      </c>
      <c r="BE51">
        <v>1</v>
      </c>
      <c r="BG51">
        <v>0</v>
      </c>
      <c r="BH51">
        <v>0</v>
      </c>
      <c r="BI51">
        <v>0</v>
      </c>
      <c r="BJ51">
        <v>425</v>
      </c>
      <c r="BK51">
        <v>-175</v>
      </c>
      <c r="BL51" t="s">
        <v>130</v>
      </c>
      <c r="BM51">
        <v>1</v>
      </c>
      <c r="BN51">
        <v>1</v>
      </c>
      <c r="BO51">
        <v>0</v>
      </c>
      <c r="BP51">
        <v>0</v>
      </c>
      <c r="BS51">
        <v>0</v>
      </c>
      <c r="BT51">
        <v>0</v>
      </c>
      <c r="BU51">
        <v>0</v>
      </c>
      <c r="CE51" t="str">
        <f t="shared" si="20"/>
        <v>21:59:49.445</v>
      </c>
      <c r="CF51">
        <v>444589427</v>
      </c>
      <c r="CS51">
        <v>3</v>
      </c>
      <c r="CT51">
        <v>2</v>
      </c>
      <c r="CU51">
        <v>0</v>
      </c>
      <c r="CV51">
        <v>2</v>
      </c>
      <c r="CW51">
        <v>0</v>
      </c>
      <c r="CX51">
        <v>5</v>
      </c>
      <c r="CY51">
        <v>7</v>
      </c>
      <c r="CZ51" t="s">
        <v>131</v>
      </c>
      <c r="DA51">
        <v>300</v>
      </c>
      <c r="DB51">
        <v>0</v>
      </c>
      <c r="DC51" t="s">
        <v>157</v>
      </c>
      <c r="DD51" t="s">
        <v>158</v>
      </c>
      <c r="DG51">
        <v>8318910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1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 t="shared" si="18"/>
        <v>07/09/2023 21:59:49.755</v>
      </c>
      <c r="C52" t="str">
        <f t="shared" si="13"/>
        <v>FFDFD3C0</v>
      </c>
      <c r="D52" t="s">
        <v>134</v>
      </c>
      <c r="E52">
        <v>3</v>
      </c>
      <c r="H52">
        <v>3</v>
      </c>
      <c r="I52" t="s">
        <v>135</v>
      </c>
      <c r="J52" t="s">
        <v>126</v>
      </c>
      <c r="K52">
        <v>0</v>
      </c>
      <c r="L52">
        <v>3</v>
      </c>
      <c r="M52">
        <v>0</v>
      </c>
      <c r="N52">
        <v>2</v>
      </c>
      <c r="O52">
        <v>0</v>
      </c>
      <c r="P52">
        <v>1</v>
      </c>
      <c r="Q52">
        <v>0</v>
      </c>
      <c r="S52" t="str">
        <f t="shared" si="19"/>
        <v>21:59:49.000</v>
      </c>
      <c r="T52" t="str">
        <f t="shared" si="19"/>
        <v>21:59:49.000</v>
      </c>
      <c r="U52" t="str">
        <f t="shared" si="2"/>
        <v>A14F74</v>
      </c>
      <c r="V52">
        <v>0</v>
      </c>
      <c r="W52">
        <v>0</v>
      </c>
      <c r="X52">
        <v>6</v>
      </c>
      <c r="Y52">
        <v>0</v>
      </c>
      <c r="AA52">
        <v>1</v>
      </c>
      <c r="AB52">
        <v>8</v>
      </c>
      <c r="AC52">
        <v>3</v>
      </c>
      <c r="AD52">
        <v>0</v>
      </c>
      <c r="AE52">
        <v>9</v>
      </c>
      <c r="AF52" t="s">
        <v>136</v>
      </c>
      <c r="AG52">
        <v>0</v>
      </c>
      <c r="AH52">
        <v>3</v>
      </c>
      <c r="AI52">
        <v>2</v>
      </c>
      <c r="AJ52">
        <v>0</v>
      </c>
      <c r="AK52" t="s">
        <v>164</v>
      </c>
      <c r="AL52">
        <v>32.815218000000002</v>
      </c>
      <c r="AM52" t="s">
        <v>165</v>
      </c>
      <c r="AN52">
        <v>-117.14088700000001</v>
      </c>
      <c r="AO52">
        <v>25</v>
      </c>
      <c r="AP52">
        <v>600</v>
      </c>
      <c r="AQ52" t="s">
        <v>129</v>
      </c>
      <c r="AR52">
        <v>-66</v>
      </c>
      <c r="AS52">
        <v>39</v>
      </c>
      <c r="AT52">
        <v>1152</v>
      </c>
      <c r="BB52" t="str">
        <f t="shared" si="3"/>
        <v>1200</v>
      </c>
      <c r="BC52">
        <v>1</v>
      </c>
      <c r="BD52" t="str">
        <f t="shared" si="4"/>
        <v xml:space="preserve">N1839R  </v>
      </c>
      <c r="BE52">
        <v>1</v>
      </c>
      <c r="BG52">
        <v>0</v>
      </c>
      <c r="BH52">
        <v>0</v>
      </c>
      <c r="BI52">
        <v>0</v>
      </c>
      <c r="BJ52">
        <v>425</v>
      </c>
      <c r="BK52">
        <v>-175</v>
      </c>
      <c r="BL52" t="s">
        <v>161</v>
      </c>
      <c r="BM52">
        <v>1</v>
      </c>
      <c r="BN52">
        <v>1</v>
      </c>
      <c r="BO52">
        <v>0</v>
      </c>
      <c r="BP52">
        <v>0</v>
      </c>
      <c r="BS52">
        <v>0.12</v>
      </c>
      <c r="BT52">
        <v>0</v>
      </c>
      <c r="BU52">
        <v>0</v>
      </c>
      <c r="CE52" t="str">
        <f t="shared" si="20"/>
        <v>21:59:49.445</v>
      </c>
      <c r="CF52">
        <v>444589427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300</v>
      </c>
      <c r="DB52">
        <v>0</v>
      </c>
      <c r="DC52" t="s">
        <v>157</v>
      </c>
      <c r="DD52" t="s">
        <v>158</v>
      </c>
      <c r="DG52">
        <v>8318910</v>
      </c>
      <c r="DI52">
        <v>0</v>
      </c>
      <c r="DJ52">
        <v>0</v>
      </c>
      <c r="DK52">
        <v>1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 t="shared" si="18"/>
        <v>07/09/2023 21:59:49.755</v>
      </c>
      <c r="C53" t="str">
        <f t="shared" si="13"/>
        <v>FFDFD3C0</v>
      </c>
      <c r="D53" t="s">
        <v>138</v>
      </c>
      <c r="E53">
        <v>20</v>
      </c>
      <c r="F53">
        <v>1020</v>
      </c>
      <c r="G53" t="s">
        <v>139</v>
      </c>
      <c r="J53" t="s">
        <v>140</v>
      </c>
      <c r="K53">
        <v>0</v>
      </c>
      <c r="L53">
        <v>3</v>
      </c>
      <c r="M53">
        <v>0</v>
      </c>
      <c r="N53">
        <v>2</v>
      </c>
      <c r="O53">
        <v>0</v>
      </c>
      <c r="P53">
        <v>1</v>
      </c>
      <c r="Q53">
        <v>0</v>
      </c>
      <c r="S53" t="str">
        <f t="shared" si="19"/>
        <v>21:59:49.000</v>
      </c>
      <c r="T53" t="str">
        <f t="shared" si="19"/>
        <v>21:59:49.000</v>
      </c>
      <c r="U53" t="str">
        <f t="shared" si="2"/>
        <v>A14F74</v>
      </c>
      <c r="V53">
        <v>0</v>
      </c>
      <c r="W53">
        <v>0</v>
      </c>
      <c r="X53">
        <v>6</v>
      </c>
      <c r="Y53">
        <v>0</v>
      </c>
      <c r="AA53">
        <v>1</v>
      </c>
      <c r="AB53">
        <v>8</v>
      </c>
      <c r="AC53">
        <v>3</v>
      </c>
      <c r="AD53">
        <v>0</v>
      </c>
      <c r="AE53">
        <v>9</v>
      </c>
      <c r="AF53" t="s">
        <v>126</v>
      </c>
      <c r="AG53">
        <v>0</v>
      </c>
      <c r="AH53">
        <v>3</v>
      </c>
      <c r="AI53">
        <v>2</v>
      </c>
      <c r="AJ53">
        <v>0</v>
      </c>
      <c r="AK53" t="s">
        <v>164</v>
      </c>
      <c r="AL53">
        <v>32.815218000000002</v>
      </c>
      <c r="AM53" t="s">
        <v>165</v>
      </c>
      <c r="AN53">
        <v>-117.14088700000001</v>
      </c>
      <c r="AO53">
        <v>25</v>
      </c>
      <c r="AP53">
        <v>600</v>
      </c>
      <c r="AQ53" t="s">
        <v>129</v>
      </c>
      <c r="AR53">
        <v>-66</v>
      </c>
      <c r="AS53">
        <v>39</v>
      </c>
      <c r="AT53">
        <v>1152</v>
      </c>
      <c r="BB53" t="str">
        <f t="shared" si="3"/>
        <v>1200</v>
      </c>
      <c r="BC53">
        <v>1</v>
      </c>
      <c r="BD53" t="str">
        <f t="shared" si="4"/>
        <v xml:space="preserve">N1839R  </v>
      </c>
      <c r="BE53">
        <v>1</v>
      </c>
      <c r="BG53">
        <v>0</v>
      </c>
      <c r="BH53">
        <v>0</v>
      </c>
      <c r="BI53">
        <v>0</v>
      </c>
      <c r="BJ53">
        <v>425</v>
      </c>
      <c r="BK53">
        <v>-175</v>
      </c>
      <c r="BL53" t="s">
        <v>130</v>
      </c>
      <c r="BM53">
        <v>1</v>
      </c>
      <c r="BN53">
        <v>1</v>
      </c>
      <c r="BO53">
        <v>0</v>
      </c>
      <c r="BP53">
        <v>0</v>
      </c>
      <c r="BS53">
        <v>0</v>
      </c>
      <c r="BT53">
        <v>0</v>
      </c>
      <c r="BU53">
        <v>0</v>
      </c>
      <c r="CE53" t="str">
        <f t="shared" si="20"/>
        <v>21:59:49.445</v>
      </c>
      <c r="CF53">
        <v>444589427</v>
      </c>
      <c r="CS53">
        <v>3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131</v>
      </c>
      <c r="DA53">
        <v>300</v>
      </c>
      <c r="DB53">
        <v>0</v>
      </c>
      <c r="DC53" t="s">
        <v>157</v>
      </c>
      <c r="DD53" t="s">
        <v>158</v>
      </c>
      <c r="DG53">
        <v>8318910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 t="shared" si="18"/>
        <v>07/09/2023 21:59:49.755</v>
      </c>
      <c r="C54" t="str">
        <f t="shared" si="13"/>
        <v>FFDFD3C0</v>
      </c>
      <c r="D54" t="s">
        <v>141</v>
      </c>
      <c r="E54">
        <v>15</v>
      </c>
      <c r="J54" t="s">
        <v>142</v>
      </c>
      <c r="K54">
        <v>0</v>
      </c>
      <c r="L54">
        <v>3</v>
      </c>
      <c r="M54">
        <v>0</v>
      </c>
      <c r="N54">
        <v>2</v>
      </c>
      <c r="O54">
        <v>0</v>
      </c>
      <c r="P54">
        <v>1</v>
      </c>
      <c r="Q54">
        <v>0</v>
      </c>
      <c r="S54" t="str">
        <f t="shared" si="19"/>
        <v>21:59:49.000</v>
      </c>
      <c r="T54" t="str">
        <f t="shared" si="19"/>
        <v>21:59:49.000</v>
      </c>
      <c r="U54" t="str">
        <f t="shared" si="2"/>
        <v>A14F74</v>
      </c>
      <c r="V54">
        <v>0</v>
      </c>
      <c r="W54">
        <v>0</v>
      </c>
      <c r="X54">
        <v>6</v>
      </c>
      <c r="Y54">
        <v>0</v>
      </c>
      <c r="AA54">
        <v>1</v>
      </c>
      <c r="AB54">
        <v>8</v>
      </c>
      <c r="AC54">
        <v>3</v>
      </c>
      <c r="AD54">
        <v>0</v>
      </c>
      <c r="AE54">
        <v>9</v>
      </c>
      <c r="AF54" t="s">
        <v>126</v>
      </c>
      <c r="AG54">
        <v>0</v>
      </c>
      <c r="AH54">
        <v>3</v>
      </c>
      <c r="AI54">
        <v>2</v>
      </c>
      <c r="AJ54">
        <v>0</v>
      </c>
      <c r="AK54" t="s">
        <v>164</v>
      </c>
      <c r="AL54">
        <v>32.815218000000002</v>
      </c>
      <c r="AM54" t="s">
        <v>165</v>
      </c>
      <c r="AN54">
        <v>-117.14088700000001</v>
      </c>
      <c r="AO54">
        <v>25</v>
      </c>
      <c r="AP54">
        <v>600</v>
      </c>
      <c r="AQ54" t="s">
        <v>129</v>
      </c>
      <c r="AR54">
        <v>-66</v>
      </c>
      <c r="AS54">
        <v>39</v>
      </c>
      <c r="AT54">
        <v>1152</v>
      </c>
      <c r="BB54" t="str">
        <f t="shared" si="3"/>
        <v>1200</v>
      </c>
      <c r="BC54">
        <v>1</v>
      </c>
      <c r="BD54" t="str">
        <f t="shared" si="4"/>
        <v xml:space="preserve">N1839R  </v>
      </c>
      <c r="BE54">
        <v>1</v>
      </c>
      <c r="BG54">
        <v>0</v>
      </c>
      <c r="BH54">
        <v>0</v>
      </c>
      <c r="BI54">
        <v>0</v>
      </c>
      <c r="BJ54">
        <v>425</v>
      </c>
      <c r="BK54">
        <v>-175</v>
      </c>
      <c r="BL54" t="s">
        <v>130</v>
      </c>
      <c r="BM54">
        <v>1</v>
      </c>
      <c r="BN54">
        <v>1</v>
      </c>
      <c r="BO54">
        <v>0</v>
      </c>
      <c r="BP54">
        <v>0</v>
      </c>
      <c r="BS54">
        <v>0</v>
      </c>
      <c r="BT54">
        <v>0</v>
      </c>
      <c r="BU54">
        <v>0</v>
      </c>
      <c r="CE54" t="str">
        <f t="shared" si="20"/>
        <v>21:59:49.445</v>
      </c>
      <c r="CF54">
        <v>444589427</v>
      </c>
      <c r="CS54">
        <v>3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300</v>
      </c>
      <c r="DB54">
        <v>0</v>
      </c>
      <c r="DC54" t="s">
        <v>157</v>
      </c>
      <c r="DD54" t="s">
        <v>158</v>
      </c>
      <c r="DG54">
        <v>8318910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 t="shared" si="18"/>
        <v>07/09/2023 21:59:49.755</v>
      </c>
      <c r="C55" t="str">
        <f t="shared" si="13"/>
        <v>FFDFD3C0</v>
      </c>
      <c r="D55" t="s">
        <v>134</v>
      </c>
      <c r="E55">
        <v>4</v>
      </c>
      <c r="H55">
        <v>4</v>
      </c>
      <c r="I55" t="s">
        <v>143</v>
      </c>
      <c r="J55" t="s">
        <v>126</v>
      </c>
      <c r="K55">
        <v>0</v>
      </c>
      <c r="L55">
        <v>3</v>
      </c>
      <c r="M55">
        <v>0</v>
      </c>
      <c r="N55">
        <v>2</v>
      </c>
      <c r="O55">
        <v>0</v>
      </c>
      <c r="P55">
        <v>1</v>
      </c>
      <c r="Q55">
        <v>0</v>
      </c>
      <c r="S55" t="str">
        <f t="shared" si="19"/>
        <v>21:59:49.000</v>
      </c>
      <c r="T55" t="str">
        <f t="shared" si="19"/>
        <v>21:59:49.000</v>
      </c>
      <c r="U55" t="str">
        <f t="shared" si="2"/>
        <v>A14F74</v>
      </c>
      <c r="V55">
        <v>0</v>
      </c>
      <c r="W55">
        <v>0</v>
      </c>
      <c r="X55">
        <v>6</v>
      </c>
      <c r="Y55">
        <v>0</v>
      </c>
      <c r="AA55">
        <v>1</v>
      </c>
      <c r="AB55">
        <v>8</v>
      </c>
      <c r="AC55">
        <v>3</v>
      </c>
      <c r="AD55">
        <v>0</v>
      </c>
      <c r="AE55">
        <v>9</v>
      </c>
      <c r="AF55" t="s">
        <v>136</v>
      </c>
      <c r="AG55">
        <v>0</v>
      </c>
      <c r="AH55">
        <v>3</v>
      </c>
      <c r="AI55">
        <v>2</v>
      </c>
      <c r="AJ55">
        <v>0</v>
      </c>
      <c r="AK55" t="s">
        <v>164</v>
      </c>
      <c r="AL55">
        <v>32.815218000000002</v>
      </c>
      <c r="AM55" t="s">
        <v>165</v>
      </c>
      <c r="AN55">
        <v>-117.14088700000001</v>
      </c>
      <c r="AO55">
        <v>25</v>
      </c>
      <c r="AP55">
        <v>600</v>
      </c>
      <c r="AQ55" t="s">
        <v>129</v>
      </c>
      <c r="AR55">
        <v>-66</v>
      </c>
      <c r="AS55">
        <v>39</v>
      </c>
      <c r="AT55">
        <v>1152</v>
      </c>
      <c r="BB55" t="str">
        <f t="shared" si="3"/>
        <v>1200</v>
      </c>
      <c r="BC55">
        <v>1</v>
      </c>
      <c r="BD55" t="str">
        <f t="shared" si="4"/>
        <v xml:space="preserve">N1839R  </v>
      </c>
      <c r="BE55">
        <v>1</v>
      </c>
      <c r="BG55">
        <v>0</v>
      </c>
      <c r="BH55">
        <v>0</v>
      </c>
      <c r="BI55">
        <v>0</v>
      </c>
      <c r="BJ55">
        <v>425</v>
      </c>
      <c r="BK55">
        <v>-175</v>
      </c>
      <c r="BL55" t="s">
        <v>161</v>
      </c>
      <c r="BM55">
        <v>1</v>
      </c>
      <c r="BN55">
        <v>1</v>
      </c>
      <c r="BO55">
        <v>0</v>
      </c>
      <c r="BP55">
        <v>0</v>
      </c>
      <c r="BS55">
        <v>0.12</v>
      </c>
      <c r="BT55">
        <v>0</v>
      </c>
      <c r="BU55">
        <v>0</v>
      </c>
      <c r="CE55" t="str">
        <f t="shared" si="20"/>
        <v>21:59:49.445</v>
      </c>
      <c r="CF55">
        <v>444589427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300</v>
      </c>
      <c r="DB55">
        <v>0</v>
      </c>
      <c r="DC55" t="s">
        <v>157</v>
      </c>
      <c r="DD55" t="s">
        <v>158</v>
      </c>
      <c r="DG55">
        <v>8318910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 t="shared" si="18"/>
        <v>07/09/2023 21:59:49.755</v>
      </c>
      <c r="C56" t="str">
        <f t="shared" si="13"/>
        <v>FFDFD3C0</v>
      </c>
      <c r="D56" t="s">
        <v>144</v>
      </c>
      <c r="E56">
        <v>6</v>
      </c>
      <c r="H56">
        <v>210</v>
      </c>
      <c r="I56" t="s">
        <v>145</v>
      </c>
      <c r="J56" t="s">
        <v>146</v>
      </c>
      <c r="K56">
        <v>0</v>
      </c>
      <c r="L56">
        <v>3</v>
      </c>
      <c r="M56">
        <v>0</v>
      </c>
      <c r="N56">
        <v>2</v>
      </c>
      <c r="O56">
        <v>0</v>
      </c>
      <c r="P56">
        <v>1</v>
      </c>
      <c r="Q56">
        <v>0</v>
      </c>
      <c r="S56" t="str">
        <f t="shared" si="19"/>
        <v>21:59:49.000</v>
      </c>
      <c r="T56" t="str">
        <f t="shared" si="19"/>
        <v>21:59:49.000</v>
      </c>
      <c r="U56" t="str">
        <f t="shared" si="2"/>
        <v>A14F74</v>
      </c>
      <c r="V56">
        <v>0</v>
      </c>
      <c r="W56">
        <v>0</v>
      </c>
      <c r="X56">
        <v>6</v>
      </c>
      <c r="Y56">
        <v>0</v>
      </c>
      <c r="AA56">
        <v>1</v>
      </c>
      <c r="AB56">
        <v>8</v>
      </c>
      <c r="AC56">
        <v>3</v>
      </c>
      <c r="AD56">
        <v>0</v>
      </c>
      <c r="AE56">
        <v>9</v>
      </c>
      <c r="AF56" t="s">
        <v>136</v>
      </c>
      <c r="AG56">
        <v>0</v>
      </c>
      <c r="AH56">
        <v>0</v>
      </c>
      <c r="AI56">
        <v>2</v>
      </c>
      <c r="AJ56">
        <v>0</v>
      </c>
      <c r="AK56" t="s">
        <v>164</v>
      </c>
      <c r="AL56">
        <v>32.815218000000002</v>
      </c>
      <c r="AM56" t="s">
        <v>165</v>
      </c>
      <c r="AN56">
        <v>-117.14088700000001</v>
      </c>
      <c r="AO56">
        <v>25</v>
      </c>
      <c r="AP56">
        <v>600</v>
      </c>
      <c r="AQ56" t="s">
        <v>129</v>
      </c>
      <c r="AR56">
        <v>-66</v>
      </c>
      <c r="AS56">
        <v>39</v>
      </c>
      <c r="AT56">
        <v>1152</v>
      </c>
      <c r="BB56" t="str">
        <f t="shared" si="3"/>
        <v>1200</v>
      </c>
      <c r="BC56">
        <v>1</v>
      </c>
      <c r="BD56" t="str">
        <f t="shared" si="4"/>
        <v xml:space="preserve">N1839R  </v>
      </c>
      <c r="BE56">
        <v>1</v>
      </c>
      <c r="BG56">
        <v>0</v>
      </c>
      <c r="BH56">
        <v>0</v>
      </c>
      <c r="BI56">
        <v>0</v>
      </c>
      <c r="BJ56">
        <v>425</v>
      </c>
      <c r="BK56">
        <v>-175</v>
      </c>
      <c r="BL56" t="s">
        <v>161</v>
      </c>
      <c r="BM56">
        <v>1</v>
      </c>
      <c r="BN56">
        <v>1</v>
      </c>
      <c r="BO56">
        <v>0</v>
      </c>
      <c r="BP56">
        <v>0</v>
      </c>
      <c r="BS56">
        <v>0.12</v>
      </c>
      <c r="BT56">
        <v>0</v>
      </c>
      <c r="BU56">
        <v>0</v>
      </c>
      <c r="CE56" t="str">
        <f t="shared" si="20"/>
        <v>21:59:49.445</v>
      </c>
      <c r="CF56">
        <v>444589427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300</v>
      </c>
      <c r="DB56">
        <v>0</v>
      </c>
      <c r="DC56" t="s">
        <v>157</v>
      </c>
      <c r="DD56" t="s">
        <v>158</v>
      </c>
      <c r="DG56">
        <v>8318910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 t="shared" si="18"/>
        <v>07/09/2023 21:59:49.755</v>
      </c>
      <c r="C57" t="str">
        <f t="shared" si="13"/>
        <v>FFDFD3C0</v>
      </c>
      <c r="D57" t="s">
        <v>147</v>
      </c>
      <c r="E57">
        <v>8</v>
      </c>
      <c r="H57">
        <v>225</v>
      </c>
      <c r="I57" t="s">
        <v>148</v>
      </c>
      <c r="J57" t="s">
        <v>126</v>
      </c>
      <c r="K57">
        <v>0</v>
      </c>
      <c r="L57">
        <v>3</v>
      </c>
      <c r="M57">
        <v>0</v>
      </c>
      <c r="N57">
        <v>2</v>
      </c>
      <c r="O57">
        <v>0</v>
      </c>
      <c r="P57">
        <v>1</v>
      </c>
      <c r="Q57">
        <v>0</v>
      </c>
      <c r="S57" t="str">
        <f t="shared" si="19"/>
        <v>21:59:49.000</v>
      </c>
      <c r="T57" t="str">
        <f t="shared" si="19"/>
        <v>21:59:49.000</v>
      </c>
      <c r="U57" t="str">
        <f t="shared" si="2"/>
        <v>A14F74</v>
      </c>
      <c r="V57">
        <v>0</v>
      </c>
      <c r="W57">
        <v>0</v>
      </c>
      <c r="X57">
        <v>6</v>
      </c>
      <c r="Y57">
        <v>0</v>
      </c>
      <c r="AA57">
        <v>1</v>
      </c>
      <c r="AB57">
        <v>8</v>
      </c>
      <c r="AC57">
        <v>3</v>
      </c>
      <c r="AD57">
        <v>0</v>
      </c>
      <c r="AE57">
        <v>9</v>
      </c>
      <c r="AF57" t="s">
        <v>136</v>
      </c>
      <c r="AG57">
        <v>0</v>
      </c>
      <c r="AH57">
        <v>3</v>
      </c>
      <c r="AI57">
        <v>2</v>
      </c>
      <c r="AJ57">
        <v>0</v>
      </c>
      <c r="AK57" t="s">
        <v>164</v>
      </c>
      <c r="AL57">
        <v>32.815218000000002</v>
      </c>
      <c r="AM57" t="s">
        <v>165</v>
      </c>
      <c r="AN57">
        <v>-117.14088700000001</v>
      </c>
      <c r="AO57">
        <v>25</v>
      </c>
      <c r="AP57">
        <v>600</v>
      </c>
      <c r="AQ57" t="s">
        <v>129</v>
      </c>
      <c r="AR57">
        <v>-66</v>
      </c>
      <c r="AS57">
        <v>39</v>
      </c>
      <c r="AT57">
        <v>1152</v>
      </c>
      <c r="BB57" t="str">
        <f t="shared" si="3"/>
        <v>1200</v>
      </c>
      <c r="BC57">
        <v>1</v>
      </c>
      <c r="BD57" t="str">
        <f t="shared" si="4"/>
        <v xml:space="preserve">N1839R  </v>
      </c>
      <c r="BE57">
        <v>1</v>
      </c>
      <c r="BG57">
        <v>0</v>
      </c>
      <c r="BH57">
        <v>0</v>
      </c>
      <c r="BI57">
        <v>0</v>
      </c>
      <c r="BJ57">
        <v>425</v>
      </c>
      <c r="BK57">
        <v>-175</v>
      </c>
      <c r="BL57" t="s">
        <v>161</v>
      </c>
      <c r="BM57">
        <v>1</v>
      </c>
      <c r="BN57">
        <v>1</v>
      </c>
      <c r="BO57">
        <v>0</v>
      </c>
      <c r="BP57">
        <v>0</v>
      </c>
      <c r="BS57">
        <v>0.12</v>
      </c>
      <c r="BT57">
        <v>0</v>
      </c>
      <c r="BU57">
        <v>0</v>
      </c>
      <c r="CE57" t="str">
        <f t="shared" si="20"/>
        <v>21:59:49.445</v>
      </c>
      <c r="CF57">
        <v>444589427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300</v>
      </c>
      <c r="DB57">
        <v>0</v>
      </c>
      <c r="DC57" t="s">
        <v>157</v>
      </c>
      <c r="DD57" t="s">
        <v>158</v>
      </c>
      <c r="DG57">
        <v>8318910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"07/09/2023 21:59:50.489"</f>
        <v>07/09/2023 21:59:50.489</v>
      </c>
      <c r="C58" t="str">
        <f t="shared" si="13"/>
        <v>FFDFD3C0</v>
      </c>
      <c r="D58" t="s">
        <v>141</v>
      </c>
      <c r="E58">
        <v>15</v>
      </c>
      <c r="J58" t="s">
        <v>142</v>
      </c>
      <c r="K58">
        <v>0</v>
      </c>
      <c r="L58">
        <v>3</v>
      </c>
      <c r="M58">
        <v>0</v>
      </c>
      <c r="N58">
        <v>2</v>
      </c>
      <c r="O58">
        <v>0</v>
      </c>
      <c r="P58">
        <v>1</v>
      </c>
      <c r="Q58">
        <v>0</v>
      </c>
      <c r="S58" t="str">
        <f t="shared" ref="S58:T65" si="21">"21:59:50.000"</f>
        <v>21:59:50.000</v>
      </c>
      <c r="T58" t="str">
        <f t="shared" si="21"/>
        <v>21:59:50.000</v>
      </c>
      <c r="U58" t="str">
        <f t="shared" si="2"/>
        <v>A14F74</v>
      </c>
      <c r="V58">
        <v>0</v>
      </c>
      <c r="W58">
        <v>0</v>
      </c>
      <c r="X58">
        <v>6</v>
      </c>
      <c r="Y58">
        <v>0</v>
      </c>
      <c r="AA58">
        <v>1</v>
      </c>
      <c r="AB58">
        <v>8</v>
      </c>
      <c r="AC58">
        <v>3</v>
      </c>
      <c r="AD58">
        <v>0</v>
      </c>
      <c r="AE58">
        <v>9</v>
      </c>
      <c r="AF58" t="s">
        <v>126</v>
      </c>
      <c r="AG58">
        <v>0</v>
      </c>
      <c r="AH58">
        <v>3</v>
      </c>
      <c r="AI58">
        <v>2</v>
      </c>
      <c r="AJ58">
        <v>0</v>
      </c>
      <c r="AK58" t="s">
        <v>166</v>
      </c>
      <c r="AL58">
        <v>32.815390000000001</v>
      </c>
      <c r="AM58" t="s">
        <v>167</v>
      </c>
      <c r="AN58">
        <v>-117.14122999999999</v>
      </c>
      <c r="AO58">
        <v>25</v>
      </c>
      <c r="AP58">
        <v>600</v>
      </c>
      <c r="AQ58" t="s">
        <v>129</v>
      </c>
      <c r="AR58">
        <v>-69</v>
      </c>
      <c r="AS58">
        <v>33</v>
      </c>
      <c r="AT58">
        <v>1344</v>
      </c>
      <c r="BB58" t="str">
        <f t="shared" si="3"/>
        <v>1200</v>
      </c>
      <c r="BC58">
        <v>1</v>
      </c>
      <c r="BD58" t="str">
        <f t="shared" si="4"/>
        <v xml:space="preserve">N1839R  </v>
      </c>
      <c r="BE58">
        <v>1</v>
      </c>
      <c r="BG58">
        <v>0</v>
      </c>
      <c r="BH58">
        <v>0</v>
      </c>
      <c r="BI58">
        <v>0</v>
      </c>
      <c r="BJ58">
        <v>450</v>
      </c>
      <c r="BK58">
        <v>-150</v>
      </c>
      <c r="BL58" t="s">
        <v>130</v>
      </c>
      <c r="BM58">
        <v>1</v>
      </c>
      <c r="BN58">
        <v>1</v>
      </c>
      <c r="BO58">
        <v>0</v>
      </c>
      <c r="BP58">
        <v>0</v>
      </c>
      <c r="BS58">
        <v>0</v>
      </c>
      <c r="BT58">
        <v>0</v>
      </c>
      <c r="BU58">
        <v>0</v>
      </c>
      <c r="CE58" t="str">
        <f t="shared" ref="CE58:CE65" si="22">"21:59:50.242"</f>
        <v>21:59:50.242</v>
      </c>
      <c r="CF58">
        <v>242339138</v>
      </c>
      <c r="CS58">
        <v>3</v>
      </c>
      <c r="CT58">
        <v>2</v>
      </c>
      <c r="CU58">
        <v>0</v>
      </c>
      <c r="CV58">
        <v>2</v>
      </c>
      <c r="CW58">
        <v>0</v>
      </c>
      <c r="CX58">
        <v>4</v>
      </c>
      <c r="CY58">
        <v>7</v>
      </c>
      <c r="CZ58" t="s">
        <v>131</v>
      </c>
      <c r="DA58">
        <v>300</v>
      </c>
      <c r="DB58">
        <v>0</v>
      </c>
      <c r="DC58" t="s">
        <v>157</v>
      </c>
      <c r="DD58" t="s">
        <v>158</v>
      </c>
      <c r="DG58">
        <v>8319083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"07/09/2023 21:59:50.489"</f>
        <v>07/09/2023 21:59:50.489</v>
      </c>
      <c r="C59" t="str">
        <f t="shared" si="13"/>
        <v>FFDFD3C0</v>
      </c>
      <c r="D59" t="s">
        <v>144</v>
      </c>
      <c r="E59">
        <v>6</v>
      </c>
      <c r="H59">
        <v>210</v>
      </c>
      <c r="I59" t="s">
        <v>145</v>
      </c>
      <c r="J59" t="s">
        <v>146</v>
      </c>
      <c r="K59">
        <v>0</v>
      </c>
      <c r="L59">
        <v>3</v>
      </c>
      <c r="M59">
        <v>0</v>
      </c>
      <c r="N59">
        <v>2</v>
      </c>
      <c r="O59">
        <v>0</v>
      </c>
      <c r="P59">
        <v>1</v>
      </c>
      <c r="Q59">
        <v>0</v>
      </c>
      <c r="S59" t="str">
        <f t="shared" si="21"/>
        <v>21:59:50.000</v>
      </c>
      <c r="T59" t="str">
        <f t="shared" si="21"/>
        <v>21:59:50.000</v>
      </c>
      <c r="U59" t="str">
        <f t="shared" si="2"/>
        <v>A14F74</v>
      </c>
      <c r="V59">
        <v>0</v>
      </c>
      <c r="W59">
        <v>0</v>
      </c>
      <c r="X59">
        <v>6</v>
      </c>
      <c r="Y59">
        <v>0</v>
      </c>
      <c r="AA59">
        <v>1</v>
      </c>
      <c r="AB59">
        <v>8</v>
      </c>
      <c r="AC59">
        <v>3</v>
      </c>
      <c r="AD59">
        <v>0</v>
      </c>
      <c r="AE59">
        <v>9</v>
      </c>
      <c r="AF59" t="s">
        <v>136</v>
      </c>
      <c r="AG59">
        <v>0</v>
      </c>
      <c r="AH59">
        <v>0</v>
      </c>
      <c r="AI59">
        <v>2</v>
      </c>
      <c r="AJ59">
        <v>0</v>
      </c>
      <c r="AK59" t="s">
        <v>166</v>
      </c>
      <c r="AL59">
        <v>32.815390000000001</v>
      </c>
      <c r="AM59" t="s">
        <v>167</v>
      </c>
      <c r="AN59">
        <v>-117.14122999999999</v>
      </c>
      <c r="AO59">
        <v>25</v>
      </c>
      <c r="AP59">
        <v>600</v>
      </c>
      <c r="AQ59" t="s">
        <v>129</v>
      </c>
      <c r="AR59">
        <v>-69</v>
      </c>
      <c r="AS59">
        <v>33</v>
      </c>
      <c r="AT59">
        <v>1344</v>
      </c>
      <c r="BB59" t="str">
        <f t="shared" si="3"/>
        <v>1200</v>
      </c>
      <c r="BC59">
        <v>1</v>
      </c>
      <c r="BD59" t="str">
        <f t="shared" si="4"/>
        <v xml:space="preserve">N1839R  </v>
      </c>
      <c r="BE59">
        <v>1</v>
      </c>
      <c r="BG59">
        <v>0</v>
      </c>
      <c r="BH59">
        <v>0</v>
      </c>
      <c r="BI59">
        <v>0</v>
      </c>
      <c r="BJ59">
        <v>450</v>
      </c>
      <c r="BK59">
        <v>-150</v>
      </c>
      <c r="BL59" t="s">
        <v>161</v>
      </c>
      <c r="BM59">
        <v>1</v>
      </c>
      <c r="BN59">
        <v>1</v>
      </c>
      <c r="BO59">
        <v>0</v>
      </c>
      <c r="BP59">
        <v>0</v>
      </c>
      <c r="BS59">
        <v>0.12</v>
      </c>
      <c r="BT59">
        <v>0</v>
      </c>
      <c r="BU59">
        <v>0</v>
      </c>
      <c r="CE59" t="str">
        <f t="shared" si="22"/>
        <v>21:59:50.242</v>
      </c>
      <c r="CF59">
        <v>242339138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4</v>
      </c>
      <c r="CY59">
        <v>7</v>
      </c>
      <c r="CZ59" t="s">
        <v>131</v>
      </c>
      <c r="DA59">
        <v>300</v>
      </c>
      <c r="DB59">
        <v>0</v>
      </c>
      <c r="DC59" t="s">
        <v>157</v>
      </c>
      <c r="DD59" t="s">
        <v>158</v>
      </c>
      <c r="DG59">
        <v>8319083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"07/09/2023 21:59:50.489"</f>
        <v>07/09/2023 21:59:50.489</v>
      </c>
      <c r="C60" t="str">
        <f t="shared" si="13"/>
        <v>FFDFD3C0</v>
      </c>
      <c r="D60" t="s">
        <v>147</v>
      </c>
      <c r="E60">
        <v>8</v>
      </c>
      <c r="H60">
        <v>225</v>
      </c>
      <c r="I60" t="s">
        <v>148</v>
      </c>
      <c r="J60" t="s">
        <v>126</v>
      </c>
      <c r="K60">
        <v>0</v>
      </c>
      <c r="L60">
        <v>3</v>
      </c>
      <c r="M60">
        <v>0</v>
      </c>
      <c r="N60">
        <v>2</v>
      </c>
      <c r="O60">
        <v>0</v>
      </c>
      <c r="P60">
        <v>1</v>
      </c>
      <c r="Q60">
        <v>0</v>
      </c>
      <c r="S60" t="str">
        <f t="shared" si="21"/>
        <v>21:59:50.000</v>
      </c>
      <c r="T60" t="str">
        <f t="shared" si="21"/>
        <v>21:59:50.000</v>
      </c>
      <c r="U60" t="str">
        <f t="shared" si="2"/>
        <v>A14F74</v>
      </c>
      <c r="V60">
        <v>0</v>
      </c>
      <c r="W60">
        <v>0</v>
      </c>
      <c r="X60">
        <v>6</v>
      </c>
      <c r="Y60">
        <v>0</v>
      </c>
      <c r="AA60">
        <v>1</v>
      </c>
      <c r="AB60">
        <v>8</v>
      </c>
      <c r="AC60">
        <v>3</v>
      </c>
      <c r="AD60">
        <v>0</v>
      </c>
      <c r="AE60">
        <v>9</v>
      </c>
      <c r="AF60" t="s">
        <v>136</v>
      </c>
      <c r="AG60">
        <v>0</v>
      </c>
      <c r="AH60">
        <v>3</v>
      </c>
      <c r="AI60">
        <v>2</v>
      </c>
      <c r="AJ60">
        <v>0</v>
      </c>
      <c r="AK60" t="s">
        <v>166</v>
      </c>
      <c r="AL60">
        <v>32.815390000000001</v>
      </c>
      <c r="AM60" t="s">
        <v>167</v>
      </c>
      <c r="AN60">
        <v>-117.14122999999999</v>
      </c>
      <c r="AO60">
        <v>25</v>
      </c>
      <c r="AP60">
        <v>600</v>
      </c>
      <c r="AQ60" t="s">
        <v>129</v>
      </c>
      <c r="AR60">
        <v>-69</v>
      </c>
      <c r="AS60">
        <v>33</v>
      </c>
      <c r="AT60">
        <v>1344</v>
      </c>
      <c r="BB60" t="str">
        <f t="shared" si="3"/>
        <v>1200</v>
      </c>
      <c r="BC60">
        <v>1</v>
      </c>
      <c r="BD60" t="str">
        <f t="shared" si="4"/>
        <v xml:space="preserve">N1839R  </v>
      </c>
      <c r="BE60">
        <v>1</v>
      </c>
      <c r="BG60">
        <v>0</v>
      </c>
      <c r="BH60">
        <v>0</v>
      </c>
      <c r="BI60">
        <v>0</v>
      </c>
      <c r="BJ60">
        <v>450</v>
      </c>
      <c r="BK60">
        <v>-150</v>
      </c>
      <c r="BL60" t="s">
        <v>161</v>
      </c>
      <c r="BM60">
        <v>1</v>
      </c>
      <c r="BN60">
        <v>1</v>
      </c>
      <c r="BO60">
        <v>0</v>
      </c>
      <c r="BP60">
        <v>0</v>
      </c>
      <c r="BS60">
        <v>0.12</v>
      </c>
      <c r="BT60">
        <v>0</v>
      </c>
      <c r="BU60">
        <v>0</v>
      </c>
      <c r="CE60" t="str">
        <f t="shared" si="22"/>
        <v>21:59:50.242</v>
      </c>
      <c r="CF60">
        <v>242339138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4</v>
      </c>
      <c r="CY60">
        <v>7</v>
      </c>
      <c r="CZ60" t="s">
        <v>131</v>
      </c>
      <c r="DA60">
        <v>300</v>
      </c>
      <c r="DB60">
        <v>0</v>
      </c>
      <c r="DC60" t="s">
        <v>157</v>
      </c>
      <c r="DD60" t="s">
        <v>158</v>
      </c>
      <c r="DG60">
        <v>8319083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"07/09/2023 21:59:50.489"</f>
        <v>07/09/2023 21:59:50.489</v>
      </c>
      <c r="C61" t="str">
        <f t="shared" si="13"/>
        <v>FFDFD3C0</v>
      </c>
      <c r="D61" t="s">
        <v>149</v>
      </c>
      <c r="E61">
        <v>3</v>
      </c>
      <c r="H61">
        <v>166</v>
      </c>
      <c r="I61" t="s">
        <v>139</v>
      </c>
      <c r="J61" t="s">
        <v>150</v>
      </c>
      <c r="K61">
        <v>0</v>
      </c>
      <c r="L61">
        <v>3</v>
      </c>
      <c r="M61">
        <v>0</v>
      </c>
      <c r="N61">
        <v>2</v>
      </c>
      <c r="O61">
        <v>0</v>
      </c>
      <c r="P61">
        <v>1</v>
      </c>
      <c r="Q61">
        <v>0</v>
      </c>
      <c r="S61" t="str">
        <f t="shared" si="21"/>
        <v>21:59:50.000</v>
      </c>
      <c r="T61" t="str">
        <f t="shared" si="21"/>
        <v>21:59:50.000</v>
      </c>
      <c r="U61" t="str">
        <f t="shared" si="2"/>
        <v>A14F74</v>
      </c>
      <c r="V61">
        <v>0</v>
      </c>
      <c r="W61">
        <v>0</v>
      </c>
      <c r="X61">
        <v>6</v>
      </c>
      <c r="Y61">
        <v>0</v>
      </c>
      <c r="AA61">
        <v>1</v>
      </c>
      <c r="AB61">
        <v>8</v>
      </c>
      <c r="AC61">
        <v>3</v>
      </c>
      <c r="AD61">
        <v>0</v>
      </c>
      <c r="AE61">
        <v>9</v>
      </c>
      <c r="AF61" t="s">
        <v>136</v>
      </c>
      <c r="AG61">
        <v>0</v>
      </c>
      <c r="AH61">
        <v>3</v>
      </c>
      <c r="AI61">
        <v>2</v>
      </c>
      <c r="AJ61">
        <v>0</v>
      </c>
      <c r="AK61" t="s">
        <v>166</v>
      </c>
      <c r="AL61">
        <v>32.815390000000001</v>
      </c>
      <c r="AM61" t="s">
        <v>167</v>
      </c>
      <c r="AN61">
        <v>-117.14122999999999</v>
      </c>
      <c r="AO61">
        <v>25</v>
      </c>
      <c r="AP61">
        <v>600</v>
      </c>
      <c r="AQ61" t="s">
        <v>129</v>
      </c>
      <c r="AR61">
        <v>-69</v>
      </c>
      <c r="AS61">
        <v>33</v>
      </c>
      <c r="AT61">
        <v>1344</v>
      </c>
      <c r="BB61" t="str">
        <f t="shared" si="3"/>
        <v>1200</v>
      </c>
      <c r="BC61">
        <v>1</v>
      </c>
      <c r="BD61" t="str">
        <f t="shared" si="4"/>
        <v xml:space="preserve">N1839R  </v>
      </c>
      <c r="BE61">
        <v>1</v>
      </c>
      <c r="BG61">
        <v>0</v>
      </c>
      <c r="BH61">
        <v>0</v>
      </c>
      <c r="BI61">
        <v>0</v>
      </c>
      <c r="BJ61">
        <v>450</v>
      </c>
      <c r="BK61">
        <v>-150</v>
      </c>
      <c r="BL61" t="s">
        <v>161</v>
      </c>
      <c r="BM61">
        <v>1</v>
      </c>
      <c r="BN61">
        <v>1</v>
      </c>
      <c r="BO61">
        <v>0</v>
      </c>
      <c r="BP61">
        <v>0</v>
      </c>
      <c r="BS61">
        <v>0.12</v>
      </c>
      <c r="BT61">
        <v>0</v>
      </c>
      <c r="BU61">
        <v>0</v>
      </c>
      <c r="CE61" t="str">
        <f t="shared" si="22"/>
        <v>21:59:50.242</v>
      </c>
      <c r="CF61">
        <v>242339138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4</v>
      </c>
      <c r="CY61">
        <v>7</v>
      </c>
      <c r="CZ61" t="s">
        <v>131</v>
      </c>
      <c r="DA61">
        <v>300</v>
      </c>
      <c r="DB61">
        <v>0</v>
      </c>
      <c r="DC61" t="s">
        <v>157</v>
      </c>
      <c r="DD61" t="s">
        <v>158</v>
      </c>
      <c r="DG61">
        <v>8319083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"07/09/2023 21:59:50.583"</f>
        <v>07/09/2023 21:59:50.583</v>
      </c>
      <c r="C62" t="str">
        <f t="shared" si="13"/>
        <v>FFDFD3C0</v>
      </c>
      <c r="D62" t="s">
        <v>123</v>
      </c>
      <c r="E62">
        <v>7</v>
      </c>
      <c r="F62">
        <v>2007</v>
      </c>
      <c r="G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0</v>
      </c>
      <c r="P62">
        <v>1</v>
      </c>
      <c r="Q62">
        <v>0</v>
      </c>
      <c r="S62" t="str">
        <f t="shared" si="21"/>
        <v>21:59:50.000</v>
      </c>
      <c r="T62" t="str">
        <f t="shared" si="21"/>
        <v>21:59:50.000</v>
      </c>
      <c r="U62" t="str">
        <f t="shared" si="2"/>
        <v>A14F74</v>
      </c>
      <c r="V62">
        <v>0</v>
      </c>
      <c r="W62">
        <v>0</v>
      </c>
      <c r="X62">
        <v>6</v>
      </c>
      <c r="Y62">
        <v>0</v>
      </c>
      <c r="AA62">
        <v>1</v>
      </c>
      <c r="AB62">
        <v>8</v>
      </c>
      <c r="AC62">
        <v>3</v>
      </c>
      <c r="AD62">
        <v>0</v>
      </c>
      <c r="AE62">
        <v>9</v>
      </c>
      <c r="AF62" t="s">
        <v>126</v>
      </c>
      <c r="AG62">
        <v>0</v>
      </c>
      <c r="AH62">
        <v>3</v>
      </c>
      <c r="AI62">
        <v>2</v>
      </c>
      <c r="AJ62">
        <v>0</v>
      </c>
      <c r="AK62" t="s">
        <v>166</v>
      </c>
      <c r="AL62">
        <v>32.815390000000001</v>
      </c>
      <c r="AM62" t="s">
        <v>167</v>
      </c>
      <c r="AN62">
        <v>-117.14122999999999</v>
      </c>
      <c r="AO62">
        <v>25</v>
      </c>
      <c r="AP62">
        <v>600</v>
      </c>
      <c r="AQ62" t="s">
        <v>129</v>
      </c>
      <c r="AR62">
        <v>-69</v>
      </c>
      <c r="AS62">
        <v>33</v>
      </c>
      <c r="AT62">
        <v>1344</v>
      </c>
      <c r="BB62" t="str">
        <f t="shared" si="3"/>
        <v>1200</v>
      </c>
      <c r="BC62">
        <v>1</v>
      </c>
      <c r="BD62" t="str">
        <f t="shared" si="4"/>
        <v xml:space="preserve">N1839R  </v>
      </c>
      <c r="BE62">
        <v>1</v>
      </c>
      <c r="BG62">
        <v>0</v>
      </c>
      <c r="BH62">
        <v>0</v>
      </c>
      <c r="BI62">
        <v>0</v>
      </c>
      <c r="BJ62">
        <v>450</v>
      </c>
      <c r="BK62">
        <v>-150</v>
      </c>
      <c r="BL62" t="s">
        <v>130</v>
      </c>
      <c r="BM62">
        <v>1</v>
      </c>
      <c r="BN62">
        <v>1</v>
      </c>
      <c r="BO62">
        <v>0</v>
      </c>
      <c r="BP62">
        <v>0</v>
      </c>
      <c r="BS62">
        <v>0</v>
      </c>
      <c r="BT62">
        <v>0</v>
      </c>
      <c r="BU62">
        <v>0</v>
      </c>
      <c r="CE62" t="str">
        <f t="shared" si="22"/>
        <v>21:59:50.242</v>
      </c>
      <c r="CF62">
        <v>242339138</v>
      </c>
      <c r="CS62">
        <v>3</v>
      </c>
      <c r="CT62">
        <v>2</v>
      </c>
      <c r="CU62">
        <v>0</v>
      </c>
      <c r="CV62">
        <v>2</v>
      </c>
      <c r="CW62">
        <v>0</v>
      </c>
      <c r="CX62">
        <v>4</v>
      </c>
      <c r="CY62">
        <v>7</v>
      </c>
      <c r="CZ62" t="s">
        <v>131</v>
      </c>
      <c r="DA62">
        <v>300</v>
      </c>
      <c r="DB62">
        <v>0</v>
      </c>
      <c r="DC62" t="s">
        <v>157</v>
      </c>
      <c r="DD62" t="s">
        <v>158</v>
      </c>
      <c r="DG62">
        <v>8319083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"07/09/2023 21:59:50.489"</f>
        <v>07/09/2023 21:59:50.489</v>
      </c>
      <c r="C63" t="str">
        <f t="shared" si="13"/>
        <v>FFDFD3C0</v>
      </c>
      <c r="D63" t="s">
        <v>134</v>
      </c>
      <c r="E63">
        <v>4</v>
      </c>
      <c r="H63">
        <v>4</v>
      </c>
      <c r="I63" t="s">
        <v>143</v>
      </c>
      <c r="J63" t="s">
        <v>126</v>
      </c>
      <c r="K63">
        <v>0</v>
      </c>
      <c r="L63">
        <v>3</v>
      </c>
      <c r="M63">
        <v>0</v>
      </c>
      <c r="N63">
        <v>2</v>
      </c>
      <c r="O63">
        <v>0</v>
      </c>
      <c r="P63">
        <v>1</v>
      </c>
      <c r="Q63">
        <v>0</v>
      </c>
      <c r="S63" t="str">
        <f t="shared" si="21"/>
        <v>21:59:50.000</v>
      </c>
      <c r="T63" t="str">
        <f t="shared" si="21"/>
        <v>21:59:50.000</v>
      </c>
      <c r="U63" t="str">
        <f t="shared" si="2"/>
        <v>A14F74</v>
      </c>
      <c r="V63">
        <v>0</v>
      </c>
      <c r="W63">
        <v>0</v>
      </c>
      <c r="X63">
        <v>6</v>
      </c>
      <c r="Y63">
        <v>0</v>
      </c>
      <c r="AA63">
        <v>1</v>
      </c>
      <c r="AB63">
        <v>8</v>
      </c>
      <c r="AC63">
        <v>3</v>
      </c>
      <c r="AD63">
        <v>0</v>
      </c>
      <c r="AE63">
        <v>9</v>
      </c>
      <c r="AF63" t="s">
        <v>136</v>
      </c>
      <c r="AG63">
        <v>0</v>
      </c>
      <c r="AH63">
        <v>3</v>
      </c>
      <c r="AI63">
        <v>2</v>
      </c>
      <c r="AJ63">
        <v>0</v>
      </c>
      <c r="AK63" t="s">
        <v>166</v>
      </c>
      <c r="AL63">
        <v>32.815390000000001</v>
      </c>
      <c r="AM63" t="s">
        <v>167</v>
      </c>
      <c r="AN63">
        <v>-117.14122999999999</v>
      </c>
      <c r="AO63">
        <v>25</v>
      </c>
      <c r="AP63">
        <v>600</v>
      </c>
      <c r="AQ63" t="s">
        <v>129</v>
      </c>
      <c r="AR63">
        <v>-69</v>
      </c>
      <c r="AS63">
        <v>33</v>
      </c>
      <c r="AT63">
        <v>1344</v>
      </c>
      <c r="BB63" t="str">
        <f t="shared" si="3"/>
        <v>1200</v>
      </c>
      <c r="BC63">
        <v>1</v>
      </c>
      <c r="BD63" t="str">
        <f t="shared" si="4"/>
        <v xml:space="preserve">N1839R  </v>
      </c>
      <c r="BE63">
        <v>1</v>
      </c>
      <c r="BG63">
        <v>0</v>
      </c>
      <c r="BH63">
        <v>0</v>
      </c>
      <c r="BI63">
        <v>0</v>
      </c>
      <c r="BJ63">
        <v>450</v>
      </c>
      <c r="BK63">
        <v>-150</v>
      </c>
      <c r="BL63" t="s">
        <v>161</v>
      </c>
      <c r="BM63">
        <v>1</v>
      </c>
      <c r="BN63">
        <v>1</v>
      </c>
      <c r="BO63">
        <v>0</v>
      </c>
      <c r="BP63">
        <v>0</v>
      </c>
      <c r="BS63">
        <v>0.12</v>
      </c>
      <c r="BT63">
        <v>0</v>
      </c>
      <c r="BU63">
        <v>0</v>
      </c>
      <c r="CE63" t="str">
        <f t="shared" si="22"/>
        <v>21:59:50.242</v>
      </c>
      <c r="CF63">
        <v>242339138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4</v>
      </c>
      <c r="CY63">
        <v>7</v>
      </c>
      <c r="CZ63" t="s">
        <v>131</v>
      </c>
      <c r="DA63">
        <v>300</v>
      </c>
      <c r="DB63">
        <v>0</v>
      </c>
      <c r="DC63" t="s">
        <v>157</v>
      </c>
      <c r="DD63" t="s">
        <v>158</v>
      </c>
      <c r="DG63">
        <v>8319083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"07/09/2023 21:59:50.583"</f>
        <v>07/09/2023 21:59:50.583</v>
      </c>
      <c r="C64" t="str">
        <f t="shared" si="13"/>
        <v>FFDFD3C0</v>
      </c>
      <c r="D64" t="s">
        <v>134</v>
      </c>
      <c r="E64">
        <v>3</v>
      </c>
      <c r="H64">
        <v>3</v>
      </c>
      <c r="I64" t="s">
        <v>135</v>
      </c>
      <c r="J64" t="s">
        <v>126</v>
      </c>
      <c r="K64">
        <v>0</v>
      </c>
      <c r="L64">
        <v>3</v>
      </c>
      <c r="M64">
        <v>0</v>
      </c>
      <c r="N64">
        <v>2</v>
      </c>
      <c r="O64">
        <v>0</v>
      </c>
      <c r="P64">
        <v>1</v>
      </c>
      <c r="Q64">
        <v>0</v>
      </c>
      <c r="S64" t="str">
        <f t="shared" si="21"/>
        <v>21:59:50.000</v>
      </c>
      <c r="T64" t="str">
        <f t="shared" si="21"/>
        <v>21:59:50.000</v>
      </c>
      <c r="U64" t="str">
        <f t="shared" si="2"/>
        <v>A14F74</v>
      </c>
      <c r="V64">
        <v>0</v>
      </c>
      <c r="W64">
        <v>0</v>
      </c>
      <c r="X64">
        <v>6</v>
      </c>
      <c r="Y64">
        <v>0</v>
      </c>
      <c r="AA64">
        <v>1</v>
      </c>
      <c r="AB64">
        <v>8</v>
      </c>
      <c r="AC64">
        <v>3</v>
      </c>
      <c r="AD64">
        <v>0</v>
      </c>
      <c r="AE64">
        <v>9</v>
      </c>
      <c r="AF64" t="s">
        <v>136</v>
      </c>
      <c r="AG64">
        <v>0</v>
      </c>
      <c r="AH64">
        <v>3</v>
      </c>
      <c r="AI64">
        <v>2</v>
      </c>
      <c r="AJ64">
        <v>0</v>
      </c>
      <c r="AK64" t="s">
        <v>166</v>
      </c>
      <c r="AL64">
        <v>32.815390000000001</v>
      </c>
      <c r="AM64" t="s">
        <v>167</v>
      </c>
      <c r="AN64">
        <v>-117.14122999999999</v>
      </c>
      <c r="AO64">
        <v>25</v>
      </c>
      <c r="AP64">
        <v>600</v>
      </c>
      <c r="AQ64" t="s">
        <v>129</v>
      </c>
      <c r="AR64">
        <v>-69</v>
      </c>
      <c r="AS64">
        <v>33</v>
      </c>
      <c r="AT64">
        <v>1344</v>
      </c>
      <c r="BB64" t="str">
        <f t="shared" si="3"/>
        <v>1200</v>
      </c>
      <c r="BC64">
        <v>1</v>
      </c>
      <c r="BD64" t="str">
        <f t="shared" si="4"/>
        <v xml:space="preserve">N1839R  </v>
      </c>
      <c r="BE64">
        <v>1</v>
      </c>
      <c r="BG64">
        <v>0</v>
      </c>
      <c r="BH64">
        <v>0</v>
      </c>
      <c r="BI64">
        <v>0</v>
      </c>
      <c r="BJ64">
        <v>450</v>
      </c>
      <c r="BK64">
        <v>-150</v>
      </c>
      <c r="BL64" t="s">
        <v>161</v>
      </c>
      <c r="BM64">
        <v>1</v>
      </c>
      <c r="BN64">
        <v>1</v>
      </c>
      <c r="BO64">
        <v>0</v>
      </c>
      <c r="BP64">
        <v>0</v>
      </c>
      <c r="BS64">
        <v>0.12</v>
      </c>
      <c r="BT64">
        <v>0</v>
      </c>
      <c r="BU64">
        <v>0</v>
      </c>
      <c r="CE64" t="str">
        <f t="shared" si="22"/>
        <v>21:59:50.242</v>
      </c>
      <c r="CF64">
        <v>242339138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4</v>
      </c>
      <c r="CY64">
        <v>7</v>
      </c>
      <c r="CZ64" t="s">
        <v>131</v>
      </c>
      <c r="DA64">
        <v>300</v>
      </c>
      <c r="DB64">
        <v>0</v>
      </c>
      <c r="DC64" t="s">
        <v>157</v>
      </c>
      <c r="DD64" t="s">
        <v>158</v>
      </c>
      <c r="DG64">
        <v>8319083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"07/09/2023 21:59:50.583"</f>
        <v>07/09/2023 21:59:50.583</v>
      </c>
      <c r="C65" t="str">
        <f t="shared" si="13"/>
        <v>FFDFD3C0</v>
      </c>
      <c r="D65" t="s">
        <v>138</v>
      </c>
      <c r="E65">
        <v>20</v>
      </c>
      <c r="F65">
        <v>1020</v>
      </c>
      <c r="G65" t="s">
        <v>139</v>
      </c>
      <c r="J65" t="s">
        <v>140</v>
      </c>
      <c r="K65">
        <v>0</v>
      </c>
      <c r="L65">
        <v>3</v>
      </c>
      <c r="M65">
        <v>0</v>
      </c>
      <c r="N65">
        <v>2</v>
      </c>
      <c r="O65">
        <v>0</v>
      </c>
      <c r="P65">
        <v>1</v>
      </c>
      <c r="Q65">
        <v>0</v>
      </c>
      <c r="S65" t="str">
        <f t="shared" si="21"/>
        <v>21:59:50.000</v>
      </c>
      <c r="T65" t="str">
        <f t="shared" si="21"/>
        <v>21:59:50.000</v>
      </c>
      <c r="U65" t="str">
        <f t="shared" si="2"/>
        <v>A14F74</v>
      </c>
      <c r="V65">
        <v>0</v>
      </c>
      <c r="W65">
        <v>0</v>
      </c>
      <c r="X65">
        <v>6</v>
      </c>
      <c r="Y65">
        <v>0</v>
      </c>
      <c r="AA65">
        <v>1</v>
      </c>
      <c r="AB65">
        <v>8</v>
      </c>
      <c r="AC65">
        <v>3</v>
      </c>
      <c r="AD65">
        <v>0</v>
      </c>
      <c r="AE65">
        <v>9</v>
      </c>
      <c r="AF65" t="s">
        <v>126</v>
      </c>
      <c r="AG65">
        <v>0</v>
      </c>
      <c r="AH65">
        <v>3</v>
      </c>
      <c r="AI65">
        <v>2</v>
      </c>
      <c r="AJ65">
        <v>0</v>
      </c>
      <c r="AK65" t="s">
        <v>166</v>
      </c>
      <c r="AL65">
        <v>32.815390000000001</v>
      </c>
      <c r="AM65" t="s">
        <v>167</v>
      </c>
      <c r="AN65">
        <v>-117.14122999999999</v>
      </c>
      <c r="AO65">
        <v>25</v>
      </c>
      <c r="AP65">
        <v>600</v>
      </c>
      <c r="AQ65" t="s">
        <v>129</v>
      </c>
      <c r="AR65">
        <v>-69</v>
      </c>
      <c r="AS65">
        <v>33</v>
      </c>
      <c r="AT65">
        <v>1344</v>
      </c>
      <c r="BB65" t="str">
        <f t="shared" si="3"/>
        <v>1200</v>
      </c>
      <c r="BC65">
        <v>1</v>
      </c>
      <c r="BD65" t="str">
        <f t="shared" si="4"/>
        <v xml:space="preserve">N1839R  </v>
      </c>
      <c r="BE65">
        <v>1</v>
      </c>
      <c r="BG65">
        <v>0</v>
      </c>
      <c r="BH65">
        <v>0</v>
      </c>
      <c r="BI65">
        <v>0</v>
      </c>
      <c r="BJ65">
        <v>450</v>
      </c>
      <c r="BK65">
        <v>-150</v>
      </c>
      <c r="BL65" t="s">
        <v>130</v>
      </c>
      <c r="BM65">
        <v>1</v>
      </c>
      <c r="BN65">
        <v>1</v>
      </c>
      <c r="BO65">
        <v>0</v>
      </c>
      <c r="BP65">
        <v>0</v>
      </c>
      <c r="BS65">
        <v>0</v>
      </c>
      <c r="BT65">
        <v>0</v>
      </c>
      <c r="BU65">
        <v>0</v>
      </c>
      <c r="CE65" t="str">
        <f t="shared" si="22"/>
        <v>21:59:50.242</v>
      </c>
      <c r="CF65">
        <v>242339138</v>
      </c>
      <c r="CS65">
        <v>3</v>
      </c>
      <c r="CT65">
        <v>2</v>
      </c>
      <c r="CU65">
        <v>0</v>
      </c>
      <c r="CV65">
        <v>2</v>
      </c>
      <c r="CW65">
        <v>0</v>
      </c>
      <c r="CX65">
        <v>4</v>
      </c>
      <c r="CY65">
        <v>7</v>
      </c>
      <c r="CZ65" t="s">
        <v>131</v>
      </c>
      <c r="DA65">
        <v>300</v>
      </c>
      <c r="DB65">
        <v>0</v>
      </c>
      <c r="DC65" t="s">
        <v>157</v>
      </c>
      <c r="DD65" t="s">
        <v>158</v>
      </c>
      <c r="DG65">
        <v>8319083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"07/09/2023 21:59:52.068"</f>
        <v>07/09/2023 21:59:52.068</v>
      </c>
      <c r="C66" t="str">
        <f t="shared" ref="C66:C97" si="23">"FFDFD3C0"</f>
        <v>FFDFD3C0</v>
      </c>
      <c r="D66" t="s">
        <v>147</v>
      </c>
      <c r="E66">
        <v>8</v>
      </c>
      <c r="H66">
        <v>225</v>
      </c>
      <c r="I66" t="s">
        <v>148</v>
      </c>
      <c r="J66" t="s">
        <v>126</v>
      </c>
      <c r="K66">
        <v>0</v>
      </c>
      <c r="L66">
        <v>3</v>
      </c>
      <c r="M66">
        <v>0</v>
      </c>
      <c r="N66">
        <v>2</v>
      </c>
      <c r="O66">
        <v>0</v>
      </c>
      <c r="P66">
        <v>1</v>
      </c>
      <c r="Q66">
        <v>0</v>
      </c>
      <c r="S66" t="str">
        <f t="shared" ref="S66:T73" si="24">"21:59:51.000"</f>
        <v>21:59:51.000</v>
      </c>
      <c r="T66" t="str">
        <f t="shared" si="24"/>
        <v>21:59:51.000</v>
      </c>
      <c r="U66" t="str">
        <f t="shared" ref="U66:U129" si="25">"A14F74"</f>
        <v>A14F74</v>
      </c>
      <c r="V66">
        <v>0</v>
      </c>
      <c r="W66">
        <v>0</v>
      </c>
      <c r="X66">
        <v>6</v>
      </c>
      <c r="Y66">
        <v>0</v>
      </c>
      <c r="AA66">
        <v>1</v>
      </c>
      <c r="AB66">
        <v>8</v>
      </c>
      <c r="AC66">
        <v>3</v>
      </c>
      <c r="AD66">
        <v>0</v>
      </c>
      <c r="AE66">
        <v>9</v>
      </c>
      <c r="AF66" t="s">
        <v>136</v>
      </c>
      <c r="AG66">
        <v>0</v>
      </c>
      <c r="AH66">
        <v>3</v>
      </c>
      <c r="AI66">
        <v>2</v>
      </c>
      <c r="AJ66">
        <v>0</v>
      </c>
      <c r="AK66" t="s">
        <v>168</v>
      </c>
      <c r="AL66">
        <v>32.815517999999997</v>
      </c>
      <c r="AM66" t="s">
        <v>169</v>
      </c>
      <c r="AN66">
        <v>-117.141595</v>
      </c>
      <c r="AO66">
        <v>25</v>
      </c>
      <c r="AP66">
        <v>600</v>
      </c>
      <c r="AQ66" t="s">
        <v>129</v>
      </c>
      <c r="AR66">
        <v>-73</v>
      </c>
      <c r="AS66">
        <v>36</v>
      </c>
      <c r="AT66">
        <v>1216</v>
      </c>
      <c r="BB66" t="str">
        <f t="shared" ref="BB66:BB129" si="26">"1200"</f>
        <v>1200</v>
      </c>
      <c r="BC66">
        <v>1</v>
      </c>
      <c r="BD66" t="str">
        <f t="shared" ref="BD66:BD129" si="27">"N1839R  "</f>
        <v xml:space="preserve">N1839R  </v>
      </c>
      <c r="BE66">
        <v>1</v>
      </c>
      <c r="BG66">
        <v>0</v>
      </c>
      <c r="BH66">
        <v>0</v>
      </c>
      <c r="BI66">
        <v>0</v>
      </c>
      <c r="BJ66">
        <v>450</v>
      </c>
      <c r="BK66">
        <v>-150</v>
      </c>
      <c r="BL66" t="s">
        <v>161</v>
      </c>
      <c r="BM66">
        <v>1</v>
      </c>
      <c r="BN66">
        <v>1</v>
      </c>
      <c r="BO66">
        <v>0</v>
      </c>
      <c r="BP66">
        <v>0</v>
      </c>
      <c r="BS66">
        <v>0.12</v>
      </c>
      <c r="BT66">
        <v>0</v>
      </c>
      <c r="BU66">
        <v>0</v>
      </c>
      <c r="CE66" t="str">
        <f t="shared" ref="CE66:CE73" si="28">"21:59:51.819"</f>
        <v>21:59:51.819</v>
      </c>
      <c r="CF66">
        <v>818839922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4</v>
      </c>
      <c r="CY66">
        <v>7</v>
      </c>
      <c r="CZ66" t="s">
        <v>131</v>
      </c>
      <c r="DA66">
        <v>300</v>
      </c>
      <c r="DB66">
        <v>0</v>
      </c>
      <c r="DC66" t="s">
        <v>157</v>
      </c>
      <c r="DD66" t="s">
        <v>158</v>
      </c>
      <c r="DG66">
        <v>8319433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"07/09/2023 21:59:52.068"</f>
        <v>07/09/2023 21:59:52.068</v>
      </c>
      <c r="C67" t="str">
        <f t="shared" si="23"/>
        <v>FFDFD3C0</v>
      </c>
      <c r="D67" t="s">
        <v>149</v>
      </c>
      <c r="E67">
        <v>3</v>
      </c>
      <c r="H67">
        <v>166</v>
      </c>
      <c r="I67" t="s">
        <v>139</v>
      </c>
      <c r="J67" t="s">
        <v>150</v>
      </c>
      <c r="K67">
        <v>0</v>
      </c>
      <c r="L67">
        <v>3</v>
      </c>
      <c r="M67">
        <v>0</v>
      </c>
      <c r="N67">
        <v>2</v>
      </c>
      <c r="O67">
        <v>0</v>
      </c>
      <c r="P67">
        <v>1</v>
      </c>
      <c r="Q67">
        <v>0</v>
      </c>
      <c r="S67" t="str">
        <f t="shared" si="24"/>
        <v>21:59:51.000</v>
      </c>
      <c r="T67" t="str">
        <f t="shared" si="24"/>
        <v>21:59:51.000</v>
      </c>
      <c r="U67" t="str">
        <f t="shared" si="25"/>
        <v>A14F74</v>
      </c>
      <c r="V67">
        <v>0</v>
      </c>
      <c r="W67">
        <v>0</v>
      </c>
      <c r="X67">
        <v>6</v>
      </c>
      <c r="Y67">
        <v>0</v>
      </c>
      <c r="AA67">
        <v>1</v>
      </c>
      <c r="AB67">
        <v>8</v>
      </c>
      <c r="AC67">
        <v>3</v>
      </c>
      <c r="AD67">
        <v>0</v>
      </c>
      <c r="AE67">
        <v>9</v>
      </c>
      <c r="AF67" t="s">
        <v>136</v>
      </c>
      <c r="AG67">
        <v>0</v>
      </c>
      <c r="AH67">
        <v>3</v>
      </c>
      <c r="AI67">
        <v>2</v>
      </c>
      <c r="AJ67">
        <v>0</v>
      </c>
      <c r="AK67" t="s">
        <v>168</v>
      </c>
      <c r="AL67">
        <v>32.815517999999997</v>
      </c>
      <c r="AM67" t="s">
        <v>169</v>
      </c>
      <c r="AN67">
        <v>-117.141595</v>
      </c>
      <c r="AO67">
        <v>25</v>
      </c>
      <c r="AP67">
        <v>600</v>
      </c>
      <c r="AQ67" t="s">
        <v>129</v>
      </c>
      <c r="AR67">
        <v>-73</v>
      </c>
      <c r="AS67">
        <v>36</v>
      </c>
      <c r="AT67">
        <v>1216</v>
      </c>
      <c r="BB67" t="str">
        <f t="shared" si="26"/>
        <v>1200</v>
      </c>
      <c r="BC67">
        <v>1</v>
      </c>
      <c r="BD67" t="str">
        <f t="shared" si="27"/>
        <v xml:space="preserve">N1839R  </v>
      </c>
      <c r="BE67">
        <v>1</v>
      </c>
      <c r="BG67">
        <v>0</v>
      </c>
      <c r="BH67">
        <v>0</v>
      </c>
      <c r="BI67">
        <v>0</v>
      </c>
      <c r="BJ67">
        <v>450</v>
      </c>
      <c r="BK67">
        <v>-150</v>
      </c>
      <c r="BL67" t="s">
        <v>161</v>
      </c>
      <c r="BM67">
        <v>1</v>
      </c>
      <c r="BN67">
        <v>1</v>
      </c>
      <c r="BO67">
        <v>0</v>
      </c>
      <c r="BP67">
        <v>0</v>
      </c>
      <c r="BS67">
        <v>0.12</v>
      </c>
      <c r="BT67">
        <v>0</v>
      </c>
      <c r="BU67">
        <v>0</v>
      </c>
      <c r="CE67" t="str">
        <f t="shared" si="28"/>
        <v>21:59:51.819</v>
      </c>
      <c r="CF67">
        <v>818839922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4</v>
      </c>
      <c r="CY67">
        <v>7</v>
      </c>
      <c r="CZ67" t="s">
        <v>131</v>
      </c>
      <c r="DA67">
        <v>300</v>
      </c>
      <c r="DB67">
        <v>0</v>
      </c>
      <c r="DC67" t="s">
        <v>157</v>
      </c>
      <c r="DD67" t="s">
        <v>158</v>
      </c>
      <c r="DG67">
        <v>8319433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"07/09/2023 21:59:52.068"</f>
        <v>07/09/2023 21:59:52.068</v>
      </c>
      <c r="C68" t="str">
        <f t="shared" si="23"/>
        <v>FFDFD3C0</v>
      </c>
      <c r="D68" t="s">
        <v>123</v>
      </c>
      <c r="E68">
        <v>7</v>
      </c>
      <c r="F68">
        <v>2007</v>
      </c>
      <c r="G68" t="s">
        <v>124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0</v>
      </c>
      <c r="P68">
        <v>1</v>
      </c>
      <c r="Q68">
        <v>0</v>
      </c>
      <c r="S68" t="str">
        <f t="shared" si="24"/>
        <v>21:59:51.000</v>
      </c>
      <c r="T68" t="str">
        <f t="shared" si="24"/>
        <v>21:59:51.000</v>
      </c>
      <c r="U68" t="str">
        <f t="shared" si="25"/>
        <v>A14F74</v>
      </c>
      <c r="V68">
        <v>0</v>
      </c>
      <c r="W68">
        <v>0</v>
      </c>
      <c r="X68">
        <v>6</v>
      </c>
      <c r="Y68">
        <v>0</v>
      </c>
      <c r="AA68">
        <v>1</v>
      </c>
      <c r="AB68">
        <v>8</v>
      </c>
      <c r="AC68">
        <v>3</v>
      </c>
      <c r="AD68">
        <v>0</v>
      </c>
      <c r="AE68">
        <v>9</v>
      </c>
      <c r="AF68" t="s">
        <v>126</v>
      </c>
      <c r="AG68">
        <v>0</v>
      </c>
      <c r="AH68">
        <v>3</v>
      </c>
      <c r="AI68">
        <v>2</v>
      </c>
      <c r="AJ68">
        <v>0</v>
      </c>
      <c r="AK68" t="s">
        <v>168</v>
      </c>
      <c r="AL68">
        <v>32.815517999999997</v>
      </c>
      <c r="AM68" t="s">
        <v>169</v>
      </c>
      <c r="AN68">
        <v>-117.141595</v>
      </c>
      <c r="AO68">
        <v>25</v>
      </c>
      <c r="AP68">
        <v>600</v>
      </c>
      <c r="AQ68" t="s">
        <v>129</v>
      </c>
      <c r="AR68">
        <v>-73</v>
      </c>
      <c r="AS68">
        <v>36</v>
      </c>
      <c r="AT68">
        <v>1216</v>
      </c>
      <c r="BB68" t="str">
        <f t="shared" si="26"/>
        <v>1200</v>
      </c>
      <c r="BC68">
        <v>1</v>
      </c>
      <c r="BD68" t="str">
        <f t="shared" si="27"/>
        <v xml:space="preserve">N1839R  </v>
      </c>
      <c r="BE68">
        <v>1</v>
      </c>
      <c r="BG68">
        <v>0</v>
      </c>
      <c r="BH68">
        <v>0</v>
      </c>
      <c r="BI68">
        <v>0</v>
      </c>
      <c r="BJ68">
        <v>450</v>
      </c>
      <c r="BK68">
        <v>-150</v>
      </c>
      <c r="BL68" t="s">
        <v>130</v>
      </c>
      <c r="BM68">
        <v>1</v>
      </c>
      <c r="BN68">
        <v>1</v>
      </c>
      <c r="BO68">
        <v>0</v>
      </c>
      <c r="BP68">
        <v>0</v>
      </c>
      <c r="BS68">
        <v>0</v>
      </c>
      <c r="BT68">
        <v>0</v>
      </c>
      <c r="BU68">
        <v>0</v>
      </c>
      <c r="CE68" t="str">
        <f t="shared" si="28"/>
        <v>21:59:51.819</v>
      </c>
      <c r="CF68">
        <v>818839922</v>
      </c>
      <c r="CS68">
        <v>3</v>
      </c>
      <c r="CT68">
        <v>2</v>
      </c>
      <c r="CU68">
        <v>0</v>
      </c>
      <c r="CV68">
        <v>2</v>
      </c>
      <c r="CW68">
        <v>0</v>
      </c>
      <c r="CX68">
        <v>4</v>
      </c>
      <c r="CY68">
        <v>7</v>
      </c>
      <c r="CZ68" t="s">
        <v>131</v>
      </c>
      <c r="DA68">
        <v>300</v>
      </c>
      <c r="DB68">
        <v>0</v>
      </c>
      <c r="DC68" t="s">
        <v>157</v>
      </c>
      <c r="DD68" t="s">
        <v>158</v>
      </c>
      <c r="DG68">
        <v>8319433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"07/09/2023 21:59:52.083"</f>
        <v>07/09/2023 21:59:52.083</v>
      </c>
      <c r="C69" t="str">
        <f t="shared" si="23"/>
        <v>FFDFD3C0</v>
      </c>
      <c r="D69" t="s">
        <v>134</v>
      </c>
      <c r="E69">
        <v>3</v>
      </c>
      <c r="H69">
        <v>3</v>
      </c>
      <c r="I69" t="s">
        <v>135</v>
      </c>
      <c r="J69" t="s">
        <v>126</v>
      </c>
      <c r="K69">
        <v>0</v>
      </c>
      <c r="L69">
        <v>3</v>
      </c>
      <c r="M69">
        <v>0</v>
      </c>
      <c r="N69">
        <v>2</v>
      </c>
      <c r="O69">
        <v>0</v>
      </c>
      <c r="P69">
        <v>1</v>
      </c>
      <c r="Q69">
        <v>0</v>
      </c>
      <c r="S69" t="str">
        <f t="shared" si="24"/>
        <v>21:59:51.000</v>
      </c>
      <c r="T69" t="str">
        <f t="shared" si="24"/>
        <v>21:59:51.000</v>
      </c>
      <c r="U69" t="str">
        <f t="shared" si="25"/>
        <v>A14F74</v>
      </c>
      <c r="V69">
        <v>0</v>
      </c>
      <c r="W69">
        <v>0</v>
      </c>
      <c r="X69">
        <v>6</v>
      </c>
      <c r="Y69">
        <v>0</v>
      </c>
      <c r="AA69">
        <v>1</v>
      </c>
      <c r="AB69">
        <v>8</v>
      </c>
      <c r="AC69">
        <v>3</v>
      </c>
      <c r="AD69">
        <v>0</v>
      </c>
      <c r="AE69">
        <v>9</v>
      </c>
      <c r="AF69" t="s">
        <v>136</v>
      </c>
      <c r="AG69">
        <v>0</v>
      </c>
      <c r="AH69">
        <v>3</v>
      </c>
      <c r="AI69">
        <v>2</v>
      </c>
      <c r="AJ69">
        <v>0</v>
      </c>
      <c r="AK69" t="s">
        <v>168</v>
      </c>
      <c r="AL69">
        <v>32.815517999999997</v>
      </c>
      <c r="AM69" t="s">
        <v>169</v>
      </c>
      <c r="AN69">
        <v>-117.141595</v>
      </c>
      <c r="AO69">
        <v>25</v>
      </c>
      <c r="AP69">
        <v>600</v>
      </c>
      <c r="AQ69" t="s">
        <v>129</v>
      </c>
      <c r="AR69">
        <v>-73</v>
      </c>
      <c r="AS69">
        <v>36</v>
      </c>
      <c r="AT69">
        <v>1216</v>
      </c>
      <c r="BB69" t="str">
        <f t="shared" si="26"/>
        <v>1200</v>
      </c>
      <c r="BC69">
        <v>1</v>
      </c>
      <c r="BD69" t="str">
        <f t="shared" si="27"/>
        <v xml:space="preserve">N1839R  </v>
      </c>
      <c r="BE69">
        <v>1</v>
      </c>
      <c r="BG69">
        <v>0</v>
      </c>
      <c r="BH69">
        <v>0</v>
      </c>
      <c r="BI69">
        <v>0</v>
      </c>
      <c r="BJ69">
        <v>450</v>
      </c>
      <c r="BK69">
        <v>-150</v>
      </c>
      <c r="BL69" t="s">
        <v>161</v>
      </c>
      <c r="BM69">
        <v>1</v>
      </c>
      <c r="BN69">
        <v>1</v>
      </c>
      <c r="BO69">
        <v>0</v>
      </c>
      <c r="BP69">
        <v>0</v>
      </c>
      <c r="BS69">
        <v>0.12</v>
      </c>
      <c r="BT69">
        <v>0</v>
      </c>
      <c r="BU69">
        <v>0</v>
      </c>
      <c r="CE69" t="str">
        <f t="shared" si="28"/>
        <v>21:59:51.819</v>
      </c>
      <c r="CF69">
        <v>818839922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4</v>
      </c>
      <c r="CY69">
        <v>7</v>
      </c>
      <c r="CZ69" t="s">
        <v>131</v>
      </c>
      <c r="DA69">
        <v>300</v>
      </c>
      <c r="DB69">
        <v>0</v>
      </c>
      <c r="DC69" t="s">
        <v>157</v>
      </c>
      <c r="DD69" t="s">
        <v>158</v>
      </c>
      <c r="DG69">
        <v>8319433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"07/09/2023 21:59:52.083"</f>
        <v>07/09/2023 21:59:52.083</v>
      </c>
      <c r="C70" t="str">
        <f t="shared" si="23"/>
        <v>FFDFD3C0</v>
      </c>
      <c r="D70" t="s">
        <v>138</v>
      </c>
      <c r="E70">
        <v>20</v>
      </c>
      <c r="F70">
        <v>1020</v>
      </c>
      <c r="G70" t="s">
        <v>139</v>
      </c>
      <c r="J70" t="s">
        <v>140</v>
      </c>
      <c r="K70">
        <v>0</v>
      </c>
      <c r="L70">
        <v>3</v>
      </c>
      <c r="M70">
        <v>0</v>
      </c>
      <c r="N70">
        <v>2</v>
      </c>
      <c r="O70">
        <v>0</v>
      </c>
      <c r="P70">
        <v>1</v>
      </c>
      <c r="Q70">
        <v>0</v>
      </c>
      <c r="S70" t="str">
        <f t="shared" si="24"/>
        <v>21:59:51.000</v>
      </c>
      <c r="T70" t="str">
        <f t="shared" si="24"/>
        <v>21:59:51.000</v>
      </c>
      <c r="U70" t="str">
        <f t="shared" si="25"/>
        <v>A14F74</v>
      </c>
      <c r="V70">
        <v>0</v>
      </c>
      <c r="W70">
        <v>0</v>
      </c>
      <c r="X70">
        <v>6</v>
      </c>
      <c r="Y70">
        <v>0</v>
      </c>
      <c r="AA70">
        <v>1</v>
      </c>
      <c r="AB70">
        <v>8</v>
      </c>
      <c r="AC70">
        <v>3</v>
      </c>
      <c r="AD70">
        <v>0</v>
      </c>
      <c r="AE70">
        <v>9</v>
      </c>
      <c r="AF70" t="s">
        <v>126</v>
      </c>
      <c r="AG70">
        <v>0</v>
      </c>
      <c r="AH70">
        <v>3</v>
      </c>
      <c r="AI70">
        <v>2</v>
      </c>
      <c r="AJ70">
        <v>0</v>
      </c>
      <c r="AK70" t="s">
        <v>168</v>
      </c>
      <c r="AL70">
        <v>32.815517999999997</v>
      </c>
      <c r="AM70" t="s">
        <v>169</v>
      </c>
      <c r="AN70">
        <v>-117.141595</v>
      </c>
      <c r="AO70">
        <v>25</v>
      </c>
      <c r="AP70">
        <v>600</v>
      </c>
      <c r="AQ70" t="s">
        <v>129</v>
      </c>
      <c r="AR70">
        <v>-73</v>
      </c>
      <c r="AS70">
        <v>36</v>
      </c>
      <c r="AT70">
        <v>1216</v>
      </c>
      <c r="BB70" t="str">
        <f t="shared" si="26"/>
        <v>1200</v>
      </c>
      <c r="BC70">
        <v>1</v>
      </c>
      <c r="BD70" t="str">
        <f t="shared" si="27"/>
        <v xml:space="preserve">N1839R  </v>
      </c>
      <c r="BE70">
        <v>1</v>
      </c>
      <c r="BG70">
        <v>0</v>
      </c>
      <c r="BH70">
        <v>0</v>
      </c>
      <c r="BI70">
        <v>0</v>
      </c>
      <c r="BJ70">
        <v>450</v>
      </c>
      <c r="BK70">
        <v>-150</v>
      </c>
      <c r="BL70" t="s">
        <v>130</v>
      </c>
      <c r="BM70">
        <v>1</v>
      </c>
      <c r="BN70">
        <v>1</v>
      </c>
      <c r="BO70">
        <v>0</v>
      </c>
      <c r="BP70">
        <v>0</v>
      </c>
      <c r="BS70">
        <v>0</v>
      </c>
      <c r="BT70">
        <v>0</v>
      </c>
      <c r="BU70">
        <v>0</v>
      </c>
      <c r="CE70" t="str">
        <f t="shared" si="28"/>
        <v>21:59:51.819</v>
      </c>
      <c r="CF70">
        <v>818839922</v>
      </c>
      <c r="CS70">
        <v>3</v>
      </c>
      <c r="CT70">
        <v>2</v>
      </c>
      <c r="CU70">
        <v>0</v>
      </c>
      <c r="CV70">
        <v>2</v>
      </c>
      <c r="CW70">
        <v>0</v>
      </c>
      <c r="CX70">
        <v>4</v>
      </c>
      <c r="CY70">
        <v>7</v>
      </c>
      <c r="CZ70" t="s">
        <v>131</v>
      </c>
      <c r="DA70">
        <v>300</v>
      </c>
      <c r="DB70">
        <v>0</v>
      </c>
      <c r="DC70" t="s">
        <v>157</v>
      </c>
      <c r="DD70" t="s">
        <v>158</v>
      </c>
      <c r="DG70">
        <v>8319433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"07/09/2023 21:59:52.083"</f>
        <v>07/09/2023 21:59:52.083</v>
      </c>
      <c r="C71" t="str">
        <f t="shared" si="23"/>
        <v>FFDFD3C0</v>
      </c>
      <c r="D71" t="s">
        <v>141</v>
      </c>
      <c r="E71">
        <v>15</v>
      </c>
      <c r="J71" t="s">
        <v>142</v>
      </c>
      <c r="K71">
        <v>0</v>
      </c>
      <c r="L71">
        <v>3</v>
      </c>
      <c r="M71">
        <v>0</v>
      </c>
      <c r="N71">
        <v>2</v>
      </c>
      <c r="O71">
        <v>0</v>
      </c>
      <c r="P71">
        <v>1</v>
      </c>
      <c r="Q71">
        <v>0</v>
      </c>
      <c r="S71" t="str">
        <f t="shared" si="24"/>
        <v>21:59:51.000</v>
      </c>
      <c r="T71" t="str">
        <f t="shared" si="24"/>
        <v>21:59:51.000</v>
      </c>
      <c r="U71" t="str">
        <f t="shared" si="25"/>
        <v>A14F74</v>
      </c>
      <c r="V71">
        <v>0</v>
      </c>
      <c r="W71">
        <v>0</v>
      </c>
      <c r="X71">
        <v>6</v>
      </c>
      <c r="Y71">
        <v>0</v>
      </c>
      <c r="AA71">
        <v>1</v>
      </c>
      <c r="AB71">
        <v>8</v>
      </c>
      <c r="AC71">
        <v>3</v>
      </c>
      <c r="AD71">
        <v>0</v>
      </c>
      <c r="AE71">
        <v>9</v>
      </c>
      <c r="AF71" t="s">
        <v>126</v>
      </c>
      <c r="AG71">
        <v>0</v>
      </c>
      <c r="AH71">
        <v>3</v>
      </c>
      <c r="AI71">
        <v>2</v>
      </c>
      <c r="AJ71">
        <v>0</v>
      </c>
      <c r="AK71" t="s">
        <v>168</v>
      </c>
      <c r="AL71">
        <v>32.815517999999997</v>
      </c>
      <c r="AM71" t="s">
        <v>169</v>
      </c>
      <c r="AN71">
        <v>-117.141595</v>
      </c>
      <c r="AO71">
        <v>25</v>
      </c>
      <c r="AP71">
        <v>600</v>
      </c>
      <c r="AQ71" t="s">
        <v>129</v>
      </c>
      <c r="AR71">
        <v>-73</v>
      </c>
      <c r="AS71">
        <v>36</v>
      </c>
      <c r="AT71">
        <v>1216</v>
      </c>
      <c r="BB71" t="str">
        <f t="shared" si="26"/>
        <v>1200</v>
      </c>
      <c r="BC71">
        <v>1</v>
      </c>
      <c r="BD71" t="str">
        <f t="shared" si="27"/>
        <v xml:space="preserve">N1839R  </v>
      </c>
      <c r="BE71">
        <v>1</v>
      </c>
      <c r="BG71">
        <v>0</v>
      </c>
      <c r="BH71">
        <v>0</v>
      </c>
      <c r="BI71">
        <v>0</v>
      </c>
      <c r="BJ71">
        <v>450</v>
      </c>
      <c r="BK71">
        <v>-150</v>
      </c>
      <c r="BL71" t="s">
        <v>130</v>
      </c>
      <c r="BM71">
        <v>1</v>
      </c>
      <c r="BN71">
        <v>1</v>
      </c>
      <c r="BO71">
        <v>0</v>
      </c>
      <c r="BP71">
        <v>0</v>
      </c>
      <c r="BS71">
        <v>0</v>
      </c>
      <c r="BT71">
        <v>0</v>
      </c>
      <c r="BU71">
        <v>0</v>
      </c>
      <c r="CE71" t="str">
        <f t="shared" si="28"/>
        <v>21:59:51.819</v>
      </c>
      <c r="CF71">
        <v>818839922</v>
      </c>
      <c r="CS71">
        <v>3</v>
      </c>
      <c r="CT71">
        <v>2</v>
      </c>
      <c r="CU71">
        <v>0</v>
      </c>
      <c r="CV71">
        <v>2</v>
      </c>
      <c r="CW71">
        <v>0</v>
      </c>
      <c r="CX71">
        <v>4</v>
      </c>
      <c r="CY71">
        <v>7</v>
      </c>
      <c r="CZ71" t="s">
        <v>131</v>
      </c>
      <c r="DA71">
        <v>300</v>
      </c>
      <c r="DB71">
        <v>0</v>
      </c>
      <c r="DC71" t="s">
        <v>157</v>
      </c>
      <c r="DD71" t="s">
        <v>158</v>
      </c>
      <c r="DG71">
        <v>8319433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"07/09/2023 21:59:52.146"</f>
        <v>07/09/2023 21:59:52.146</v>
      </c>
      <c r="C72" t="str">
        <f t="shared" si="23"/>
        <v>FFDFD3C0</v>
      </c>
      <c r="D72" t="s">
        <v>134</v>
      </c>
      <c r="E72">
        <v>4</v>
      </c>
      <c r="H72">
        <v>4</v>
      </c>
      <c r="I72" t="s">
        <v>143</v>
      </c>
      <c r="J72" t="s">
        <v>126</v>
      </c>
      <c r="K72">
        <v>0</v>
      </c>
      <c r="L72">
        <v>3</v>
      </c>
      <c r="M72">
        <v>0</v>
      </c>
      <c r="N72">
        <v>2</v>
      </c>
      <c r="O72">
        <v>0</v>
      </c>
      <c r="P72">
        <v>1</v>
      </c>
      <c r="Q72">
        <v>0</v>
      </c>
      <c r="S72" t="str">
        <f t="shared" si="24"/>
        <v>21:59:51.000</v>
      </c>
      <c r="T72" t="str">
        <f t="shared" si="24"/>
        <v>21:59:51.000</v>
      </c>
      <c r="U72" t="str">
        <f t="shared" si="25"/>
        <v>A14F74</v>
      </c>
      <c r="V72">
        <v>0</v>
      </c>
      <c r="W72">
        <v>0</v>
      </c>
      <c r="X72">
        <v>6</v>
      </c>
      <c r="Y72">
        <v>0</v>
      </c>
      <c r="AA72">
        <v>1</v>
      </c>
      <c r="AB72">
        <v>8</v>
      </c>
      <c r="AC72">
        <v>3</v>
      </c>
      <c r="AD72">
        <v>0</v>
      </c>
      <c r="AE72">
        <v>9</v>
      </c>
      <c r="AF72" t="s">
        <v>136</v>
      </c>
      <c r="AG72">
        <v>0</v>
      </c>
      <c r="AH72">
        <v>3</v>
      </c>
      <c r="AI72">
        <v>2</v>
      </c>
      <c r="AJ72">
        <v>0</v>
      </c>
      <c r="AK72" t="s">
        <v>168</v>
      </c>
      <c r="AL72">
        <v>32.815517999999997</v>
      </c>
      <c r="AM72" t="s">
        <v>169</v>
      </c>
      <c r="AN72">
        <v>-117.141595</v>
      </c>
      <c r="AO72">
        <v>25</v>
      </c>
      <c r="AP72">
        <v>600</v>
      </c>
      <c r="AQ72" t="s">
        <v>129</v>
      </c>
      <c r="AR72">
        <v>-73</v>
      </c>
      <c r="AS72">
        <v>36</v>
      </c>
      <c r="AT72">
        <v>1216</v>
      </c>
      <c r="BB72" t="str">
        <f t="shared" si="26"/>
        <v>1200</v>
      </c>
      <c r="BC72">
        <v>1</v>
      </c>
      <c r="BD72" t="str">
        <f t="shared" si="27"/>
        <v xml:space="preserve">N1839R  </v>
      </c>
      <c r="BE72">
        <v>1</v>
      </c>
      <c r="BG72">
        <v>0</v>
      </c>
      <c r="BH72">
        <v>0</v>
      </c>
      <c r="BI72">
        <v>0</v>
      </c>
      <c r="BJ72">
        <v>450</v>
      </c>
      <c r="BK72">
        <v>-150</v>
      </c>
      <c r="BL72" t="s">
        <v>161</v>
      </c>
      <c r="BM72">
        <v>1</v>
      </c>
      <c r="BN72">
        <v>1</v>
      </c>
      <c r="BO72">
        <v>0</v>
      </c>
      <c r="BP72">
        <v>0</v>
      </c>
      <c r="BS72">
        <v>0.12</v>
      </c>
      <c r="BT72">
        <v>0</v>
      </c>
      <c r="BU72">
        <v>0</v>
      </c>
      <c r="CE72" t="str">
        <f t="shared" si="28"/>
        <v>21:59:51.819</v>
      </c>
      <c r="CF72">
        <v>818839922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4</v>
      </c>
      <c r="CY72">
        <v>7</v>
      </c>
      <c r="CZ72" t="s">
        <v>131</v>
      </c>
      <c r="DA72">
        <v>300</v>
      </c>
      <c r="DB72">
        <v>0</v>
      </c>
      <c r="DC72" t="s">
        <v>157</v>
      </c>
      <c r="DD72" t="s">
        <v>158</v>
      </c>
      <c r="DG72">
        <v>8319433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"07/09/2023 21:59:52.146"</f>
        <v>07/09/2023 21:59:52.146</v>
      </c>
      <c r="C73" t="str">
        <f t="shared" si="23"/>
        <v>FFDFD3C0</v>
      </c>
      <c r="D73" t="s">
        <v>144</v>
      </c>
      <c r="E73">
        <v>6</v>
      </c>
      <c r="H73">
        <v>210</v>
      </c>
      <c r="I73" t="s">
        <v>145</v>
      </c>
      <c r="J73" t="s">
        <v>146</v>
      </c>
      <c r="K73">
        <v>0</v>
      </c>
      <c r="L73">
        <v>3</v>
      </c>
      <c r="M73">
        <v>0</v>
      </c>
      <c r="N73">
        <v>2</v>
      </c>
      <c r="O73">
        <v>0</v>
      </c>
      <c r="P73">
        <v>1</v>
      </c>
      <c r="Q73">
        <v>0</v>
      </c>
      <c r="S73" t="str">
        <f t="shared" si="24"/>
        <v>21:59:51.000</v>
      </c>
      <c r="T73" t="str">
        <f t="shared" si="24"/>
        <v>21:59:51.000</v>
      </c>
      <c r="U73" t="str">
        <f t="shared" si="25"/>
        <v>A14F74</v>
      </c>
      <c r="V73">
        <v>0</v>
      </c>
      <c r="W73">
        <v>0</v>
      </c>
      <c r="X73">
        <v>6</v>
      </c>
      <c r="Y73">
        <v>0</v>
      </c>
      <c r="AA73">
        <v>1</v>
      </c>
      <c r="AB73">
        <v>8</v>
      </c>
      <c r="AC73">
        <v>3</v>
      </c>
      <c r="AD73">
        <v>0</v>
      </c>
      <c r="AE73">
        <v>9</v>
      </c>
      <c r="AF73" t="s">
        <v>136</v>
      </c>
      <c r="AG73">
        <v>0</v>
      </c>
      <c r="AH73">
        <v>0</v>
      </c>
      <c r="AI73">
        <v>2</v>
      </c>
      <c r="AJ73">
        <v>0</v>
      </c>
      <c r="AK73" t="s">
        <v>168</v>
      </c>
      <c r="AL73">
        <v>32.815517999999997</v>
      </c>
      <c r="AM73" t="s">
        <v>169</v>
      </c>
      <c r="AN73">
        <v>-117.141595</v>
      </c>
      <c r="AO73">
        <v>25</v>
      </c>
      <c r="AP73">
        <v>600</v>
      </c>
      <c r="AQ73" t="s">
        <v>129</v>
      </c>
      <c r="AR73">
        <v>-73</v>
      </c>
      <c r="AS73">
        <v>36</v>
      </c>
      <c r="AT73">
        <v>1216</v>
      </c>
      <c r="BB73" t="str">
        <f t="shared" si="26"/>
        <v>1200</v>
      </c>
      <c r="BC73">
        <v>1</v>
      </c>
      <c r="BD73" t="str">
        <f t="shared" si="27"/>
        <v xml:space="preserve">N1839R  </v>
      </c>
      <c r="BE73">
        <v>1</v>
      </c>
      <c r="BG73">
        <v>0</v>
      </c>
      <c r="BH73">
        <v>0</v>
      </c>
      <c r="BI73">
        <v>0</v>
      </c>
      <c r="BJ73">
        <v>450</v>
      </c>
      <c r="BK73">
        <v>-150</v>
      </c>
      <c r="BL73" t="s">
        <v>161</v>
      </c>
      <c r="BM73">
        <v>1</v>
      </c>
      <c r="BN73">
        <v>1</v>
      </c>
      <c r="BO73">
        <v>0</v>
      </c>
      <c r="BP73">
        <v>0</v>
      </c>
      <c r="BS73">
        <v>0.12</v>
      </c>
      <c r="BT73">
        <v>0</v>
      </c>
      <c r="BU73">
        <v>0</v>
      </c>
      <c r="CE73" t="str">
        <f t="shared" si="28"/>
        <v>21:59:51.819</v>
      </c>
      <c r="CF73">
        <v>818839922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4</v>
      </c>
      <c r="CY73">
        <v>7</v>
      </c>
      <c r="CZ73" t="s">
        <v>131</v>
      </c>
      <c r="DA73">
        <v>300</v>
      </c>
      <c r="DB73">
        <v>0</v>
      </c>
      <c r="DC73" t="s">
        <v>157</v>
      </c>
      <c r="DD73" t="s">
        <v>158</v>
      </c>
      <c r="DG73">
        <v>8319433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"07/09/2023 21:59:53.099"</f>
        <v>07/09/2023 21:59:53.099</v>
      </c>
      <c r="C74" t="str">
        <f t="shared" si="23"/>
        <v>FFDFD3C0</v>
      </c>
      <c r="D74" t="s">
        <v>147</v>
      </c>
      <c r="E74">
        <v>8</v>
      </c>
      <c r="H74">
        <v>225</v>
      </c>
      <c r="I74" t="s">
        <v>148</v>
      </c>
      <c r="J74" t="s">
        <v>126</v>
      </c>
      <c r="K74">
        <v>0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S74" t="str">
        <f t="shared" ref="S74:T81" si="29">"21:59:52.000"</f>
        <v>21:59:52.000</v>
      </c>
      <c r="T74" t="str">
        <f t="shared" si="29"/>
        <v>21:59:52.000</v>
      </c>
      <c r="U74" t="str">
        <f t="shared" si="25"/>
        <v>A14F74</v>
      </c>
      <c r="V74">
        <v>0</v>
      </c>
      <c r="W74">
        <v>0</v>
      </c>
      <c r="X74">
        <v>6</v>
      </c>
      <c r="Y74">
        <v>0</v>
      </c>
      <c r="AA74">
        <v>1</v>
      </c>
      <c r="AB74">
        <v>8</v>
      </c>
      <c r="AC74">
        <v>3</v>
      </c>
      <c r="AD74">
        <v>0</v>
      </c>
      <c r="AE74">
        <v>9</v>
      </c>
      <c r="AF74" t="s">
        <v>126</v>
      </c>
      <c r="AG74">
        <v>0</v>
      </c>
      <c r="AH74">
        <v>3</v>
      </c>
      <c r="AI74">
        <v>2</v>
      </c>
      <c r="AJ74">
        <v>0</v>
      </c>
      <c r="AK74" t="s">
        <v>170</v>
      </c>
      <c r="AL74">
        <v>32.815689999999996</v>
      </c>
      <c r="AM74" t="s">
        <v>171</v>
      </c>
      <c r="AN74">
        <v>-117.14202400000001</v>
      </c>
      <c r="AO74">
        <v>25</v>
      </c>
      <c r="AP74">
        <v>600</v>
      </c>
      <c r="AQ74" t="s">
        <v>129</v>
      </c>
      <c r="AR74">
        <v>-71</v>
      </c>
      <c r="AS74">
        <v>34</v>
      </c>
      <c r="AT74">
        <v>1344</v>
      </c>
      <c r="BB74" t="str">
        <f t="shared" si="26"/>
        <v>1200</v>
      </c>
      <c r="BC74">
        <v>1</v>
      </c>
      <c r="BD74" t="str">
        <f t="shared" si="27"/>
        <v xml:space="preserve">N1839R  </v>
      </c>
      <c r="BE74">
        <v>1</v>
      </c>
      <c r="BG74">
        <v>0</v>
      </c>
      <c r="BH74">
        <v>0</v>
      </c>
      <c r="BI74">
        <v>0</v>
      </c>
      <c r="BJ74">
        <v>500</v>
      </c>
      <c r="BK74">
        <v>-100</v>
      </c>
      <c r="BL74" t="s">
        <v>130</v>
      </c>
      <c r="BM74">
        <v>1</v>
      </c>
      <c r="BN74">
        <v>1</v>
      </c>
      <c r="BO74">
        <v>0</v>
      </c>
      <c r="BP74">
        <v>0</v>
      </c>
      <c r="BS74">
        <v>0</v>
      </c>
      <c r="BT74">
        <v>0</v>
      </c>
      <c r="BU74">
        <v>0</v>
      </c>
      <c r="CE74" t="str">
        <f t="shared" ref="CE74:CE81" si="30">"21:59:52.807"</f>
        <v>21:59:52.807</v>
      </c>
      <c r="CF74">
        <v>807340072</v>
      </c>
      <c r="CS74">
        <v>3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300</v>
      </c>
      <c r="DB74">
        <v>0</v>
      </c>
      <c r="DC74" t="s">
        <v>157</v>
      </c>
      <c r="DD74" t="s">
        <v>158</v>
      </c>
      <c r="DG74">
        <v>8319642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"07/09/2023 21:59:53.099"</f>
        <v>07/09/2023 21:59:53.099</v>
      </c>
      <c r="C75" t="str">
        <f t="shared" si="23"/>
        <v>FFDFD3C0</v>
      </c>
      <c r="D75" t="s">
        <v>149</v>
      </c>
      <c r="E75">
        <v>3</v>
      </c>
      <c r="H75">
        <v>166</v>
      </c>
      <c r="I75" t="s">
        <v>139</v>
      </c>
      <c r="J75" t="s">
        <v>150</v>
      </c>
      <c r="K75">
        <v>0</v>
      </c>
      <c r="L75">
        <v>3</v>
      </c>
      <c r="M75">
        <v>0</v>
      </c>
      <c r="N75">
        <v>2</v>
      </c>
      <c r="O75">
        <v>0</v>
      </c>
      <c r="P75">
        <v>1</v>
      </c>
      <c r="Q75">
        <v>0</v>
      </c>
      <c r="S75" t="str">
        <f t="shared" si="29"/>
        <v>21:59:52.000</v>
      </c>
      <c r="T75" t="str">
        <f t="shared" si="29"/>
        <v>21:59:52.000</v>
      </c>
      <c r="U75" t="str">
        <f t="shared" si="25"/>
        <v>A14F74</v>
      </c>
      <c r="V75">
        <v>0</v>
      </c>
      <c r="W75">
        <v>0</v>
      </c>
      <c r="X75">
        <v>6</v>
      </c>
      <c r="Y75">
        <v>0</v>
      </c>
      <c r="AA75">
        <v>1</v>
      </c>
      <c r="AB75">
        <v>8</v>
      </c>
      <c r="AC75">
        <v>3</v>
      </c>
      <c r="AD75">
        <v>0</v>
      </c>
      <c r="AE75">
        <v>9</v>
      </c>
      <c r="AF75" t="s">
        <v>126</v>
      </c>
      <c r="AG75">
        <v>0</v>
      </c>
      <c r="AH75">
        <v>3</v>
      </c>
      <c r="AI75">
        <v>2</v>
      </c>
      <c r="AJ75">
        <v>0</v>
      </c>
      <c r="AK75" t="s">
        <v>170</v>
      </c>
      <c r="AL75">
        <v>32.815689999999996</v>
      </c>
      <c r="AM75" t="s">
        <v>171</v>
      </c>
      <c r="AN75">
        <v>-117.14202400000001</v>
      </c>
      <c r="AO75">
        <v>25</v>
      </c>
      <c r="AP75">
        <v>600</v>
      </c>
      <c r="AQ75" t="s">
        <v>129</v>
      </c>
      <c r="AR75">
        <v>-71</v>
      </c>
      <c r="AS75">
        <v>34</v>
      </c>
      <c r="AT75">
        <v>1344</v>
      </c>
      <c r="BB75" t="str">
        <f t="shared" si="26"/>
        <v>1200</v>
      </c>
      <c r="BC75">
        <v>1</v>
      </c>
      <c r="BD75" t="str">
        <f t="shared" si="27"/>
        <v xml:space="preserve">N1839R  </v>
      </c>
      <c r="BE75">
        <v>1</v>
      </c>
      <c r="BG75">
        <v>0</v>
      </c>
      <c r="BH75">
        <v>0</v>
      </c>
      <c r="BI75">
        <v>0</v>
      </c>
      <c r="BJ75">
        <v>500</v>
      </c>
      <c r="BK75">
        <v>-100</v>
      </c>
      <c r="BL75" t="s">
        <v>130</v>
      </c>
      <c r="BM75">
        <v>1</v>
      </c>
      <c r="BN75">
        <v>1</v>
      </c>
      <c r="BO75">
        <v>0</v>
      </c>
      <c r="BP75">
        <v>0</v>
      </c>
      <c r="BS75">
        <v>0</v>
      </c>
      <c r="BT75">
        <v>0</v>
      </c>
      <c r="BU75">
        <v>0</v>
      </c>
      <c r="CE75" t="str">
        <f t="shared" si="30"/>
        <v>21:59:52.807</v>
      </c>
      <c r="CF75">
        <v>807340072</v>
      </c>
      <c r="CS75">
        <v>3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300</v>
      </c>
      <c r="DB75">
        <v>0</v>
      </c>
      <c r="DC75" t="s">
        <v>157</v>
      </c>
      <c r="DD75" t="s">
        <v>158</v>
      </c>
      <c r="DG75">
        <v>8319642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"07/09/2023 21:59:53.115"</f>
        <v>07/09/2023 21:59:53.115</v>
      </c>
      <c r="C76" t="str">
        <f t="shared" si="23"/>
        <v>FFDFD3C0</v>
      </c>
      <c r="D76" t="s">
        <v>123</v>
      </c>
      <c r="E76">
        <v>7</v>
      </c>
      <c r="F76">
        <v>2007</v>
      </c>
      <c r="G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0</v>
      </c>
      <c r="P76">
        <v>1</v>
      </c>
      <c r="Q76">
        <v>0</v>
      </c>
      <c r="S76" t="str">
        <f t="shared" si="29"/>
        <v>21:59:52.000</v>
      </c>
      <c r="T76" t="str">
        <f t="shared" si="29"/>
        <v>21:59:52.000</v>
      </c>
      <c r="U76" t="str">
        <f t="shared" si="25"/>
        <v>A14F74</v>
      </c>
      <c r="V76">
        <v>0</v>
      </c>
      <c r="W76">
        <v>0</v>
      </c>
      <c r="X76">
        <v>6</v>
      </c>
      <c r="Y76">
        <v>0</v>
      </c>
      <c r="AA76">
        <v>1</v>
      </c>
      <c r="AB76">
        <v>8</v>
      </c>
      <c r="AC76">
        <v>3</v>
      </c>
      <c r="AD76">
        <v>0</v>
      </c>
      <c r="AE76">
        <v>9</v>
      </c>
      <c r="AF76" t="s">
        <v>126</v>
      </c>
      <c r="AG76">
        <v>0</v>
      </c>
      <c r="AH76">
        <v>3</v>
      </c>
      <c r="AI76">
        <v>2</v>
      </c>
      <c r="AJ76">
        <v>0</v>
      </c>
      <c r="AK76" t="s">
        <v>170</v>
      </c>
      <c r="AL76">
        <v>32.815689999999996</v>
      </c>
      <c r="AM76" t="s">
        <v>171</v>
      </c>
      <c r="AN76">
        <v>-117.14202400000001</v>
      </c>
      <c r="AO76">
        <v>25</v>
      </c>
      <c r="AP76">
        <v>600</v>
      </c>
      <c r="AQ76" t="s">
        <v>129</v>
      </c>
      <c r="AR76">
        <v>-71</v>
      </c>
      <c r="AS76">
        <v>34</v>
      </c>
      <c r="AT76">
        <v>1344</v>
      </c>
      <c r="BB76" t="str">
        <f t="shared" si="26"/>
        <v>1200</v>
      </c>
      <c r="BC76">
        <v>1</v>
      </c>
      <c r="BD76" t="str">
        <f t="shared" si="27"/>
        <v xml:space="preserve">N1839R  </v>
      </c>
      <c r="BE76">
        <v>1</v>
      </c>
      <c r="BG76">
        <v>0</v>
      </c>
      <c r="BH76">
        <v>0</v>
      </c>
      <c r="BI76">
        <v>0</v>
      </c>
      <c r="BJ76">
        <v>500</v>
      </c>
      <c r="BK76">
        <v>-100</v>
      </c>
      <c r="BL76" t="s">
        <v>130</v>
      </c>
      <c r="BM76">
        <v>1</v>
      </c>
      <c r="BN76">
        <v>1</v>
      </c>
      <c r="BO76">
        <v>0</v>
      </c>
      <c r="BP76">
        <v>0</v>
      </c>
      <c r="BS76">
        <v>0</v>
      </c>
      <c r="BT76">
        <v>0</v>
      </c>
      <c r="BU76">
        <v>0</v>
      </c>
      <c r="CE76" t="str">
        <f t="shared" si="30"/>
        <v>21:59:52.807</v>
      </c>
      <c r="CF76">
        <v>807340072</v>
      </c>
      <c r="CS76">
        <v>3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300</v>
      </c>
      <c r="DB76">
        <v>0</v>
      </c>
      <c r="DC76" t="s">
        <v>157</v>
      </c>
      <c r="DD76" t="s">
        <v>158</v>
      </c>
      <c r="DG76">
        <v>8319642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"07/09/2023 21:59:53.115"</f>
        <v>07/09/2023 21:59:53.115</v>
      </c>
      <c r="C77" t="str">
        <f t="shared" si="23"/>
        <v>FFDFD3C0</v>
      </c>
      <c r="D77" t="s">
        <v>134</v>
      </c>
      <c r="E77">
        <v>3</v>
      </c>
      <c r="H77">
        <v>3</v>
      </c>
      <c r="I77" t="s">
        <v>135</v>
      </c>
      <c r="J77" t="s">
        <v>126</v>
      </c>
      <c r="K77">
        <v>0</v>
      </c>
      <c r="L77">
        <v>3</v>
      </c>
      <c r="M77">
        <v>0</v>
      </c>
      <c r="N77">
        <v>2</v>
      </c>
      <c r="O77">
        <v>0</v>
      </c>
      <c r="P77">
        <v>1</v>
      </c>
      <c r="Q77">
        <v>0</v>
      </c>
      <c r="S77" t="str">
        <f t="shared" si="29"/>
        <v>21:59:52.000</v>
      </c>
      <c r="T77" t="str">
        <f t="shared" si="29"/>
        <v>21:59:52.000</v>
      </c>
      <c r="U77" t="str">
        <f t="shared" si="25"/>
        <v>A14F74</v>
      </c>
      <c r="V77">
        <v>0</v>
      </c>
      <c r="W77">
        <v>0</v>
      </c>
      <c r="X77">
        <v>6</v>
      </c>
      <c r="Y77">
        <v>0</v>
      </c>
      <c r="AA77">
        <v>1</v>
      </c>
      <c r="AB77">
        <v>8</v>
      </c>
      <c r="AC77">
        <v>3</v>
      </c>
      <c r="AD77">
        <v>0</v>
      </c>
      <c r="AE77">
        <v>9</v>
      </c>
      <c r="AF77" t="s">
        <v>126</v>
      </c>
      <c r="AG77">
        <v>0</v>
      </c>
      <c r="AH77">
        <v>3</v>
      </c>
      <c r="AI77">
        <v>2</v>
      </c>
      <c r="AJ77">
        <v>0</v>
      </c>
      <c r="AK77" t="s">
        <v>170</v>
      </c>
      <c r="AL77">
        <v>32.815689999999996</v>
      </c>
      <c r="AM77" t="s">
        <v>171</v>
      </c>
      <c r="AN77">
        <v>-117.14202400000001</v>
      </c>
      <c r="AO77">
        <v>25</v>
      </c>
      <c r="AP77">
        <v>600</v>
      </c>
      <c r="AQ77" t="s">
        <v>129</v>
      </c>
      <c r="AR77">
        <v>-71</v>
      </c>
      <c r="AS77">
        <v>34</v>
      </c>
      <c r="AT77">
        <v>1344</v>
      </c>
      <c r="BB77" t="str">
        <f t="shared" si="26"/>
        <v>1200</v>
      </c>
      <c r="BC77">
        <v>1</v>
      </c>
      <c r="BD77" t="str">
        <f t="shared" si="27"/>
        <v xml:space="preserve">N1839R  </v>
      </c>
      <c r="BE77">
        <v>1</v>
      </c>
      <c r="BG77">
        <v>0</v>
      </c>
      <c r="BH77">
        <v>0</v>
      </c>
      <c r="BI77">
        <v>0</v>
      </c>
      <c r="BJ77">
        <v>500</v>
      </c>
      <c r="BK77">
        <v>-100</v>
      </c>
      <c r="BL77" t="s">
        <v>130</v>
      </c>
      <c r="BM77">
        <v>1</v>
      </c>
      <c r="BN77">
        <v>1</v>
      </c>
      <c r="BO77">
        <v>0</v>
      </c>
      <c r="BP77">
        <v>0</v>
      </c>
      <c r="BS77">
        <v>0</v>
      </c>
      <c r="BT77">
        <v>0</v>
      </c>
      <c r="BU77">
        <v>0</v>
      </c>
      <c r="CE77" t="str">
        <f t="shared" si="30"/>
        <v>21:59:52.807</v>
      </c>
      <c r="CF77">
        <v>807340072</v>
      </c>
      <c r="CS77">
        <v>3</v>
      </c>
      <c r="CT77">
        <v>2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131</v>
      </c>
      <c r="DA77">
        <v>300</v>
      </c>
      <c r="DB77">
        <v>0</v>
      </c>
      <c r="DC77" t="s">
        <v>157</v>
      </c>
      <c r="DD77" t="s">
        <v>158</v>
      </c>
      <c r="DG77">
        <v>8319642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"07/09/2023 21:59:53.115"</f>
        <v>07/09/2023 21:59:53.115</v>
      </c>
      <c r="C78" t="str">
        <f t="shared" si="23"/>
        <v>FFDFD3C0</v>
      </c>
      <c r="D78" t="s">
        <v>138</v>
      </c>
      <c r="E78">
        <v>20</v>
      </c>
      <c r="F78">
        <v>1020</v>
      </c>
      <c r="G78" t="s">
        <v>139</v>
      </c>
      <c r="J78" t="s">
        <v>140</v>
      </c>
      <c r="K78">
        <v>0</v>
      </c>
      <c r="L78">
        <v>3</v>
      </c>
      <c r="M78">
        <v>0</v>
      </c>
      <c r="N78">
        <v>2</v>
      </c>
      <c r="O78">
        <v>0</v>
      </c>
      <c r="P78">
        <v>1</v>
      </c>
      <c r="Q78">
        <v>0</v>
      </c>
      <c r="S78" t="str">
        <f t="shared" si="29"/>
        <v>21:59:52.000</v>
      </c>
      <c r="T78" t="str">
        <f t="shared" si="29"/>
        <v>21:59:52.000</v>
      </c>
      <c r="U78" t="str">
        <f t="shared" si="25"/>
        <v>A14F74</v>
      </c>
      <c r="V78">
        <v>0</v>
      </c>
      <c r="W78">
        <v>0</v>
      </c>
      <c r="X78">
        <v>6</v>
      </c>
      <c r="Y78">
        <v>0</v>
      </c>
      <c r="AA78">
        <v>1</v>
      </c>
      <c r="AB78">
        <v>8</v>
      </c>
      <c r="AC78">
        <v>3</v>
      </c>
      <c r="AD78">
        <v>0</v>
      </c>
      <c r="AE78">
        <v>9</v>
      </c>
      <c r="AF78" t="s">
        <v>126</v>
      </c>
      <c r="AG78">
        <v>0</v>
      </c>
      <c r="AH78">
        <v>3</v>
      </c>
      <c r="AI78">
        <v>2</v>
      </c>
      <c r="AJ78">
        <v>0</v>
      </c>
      <c r="AK78" t="s">
        <v>170</v>
      </c>
      <c r="AL78">
        <v>32.815689999999996</v>
      </c>
      <c r="AM78" t="s">
        <v>171</v>
      </c>
      <c r="AN78">
        <v>-117.14202400000001</v>
      </c>
      <c r="AO78">
        <v>25</v>
      </c>
      <c r="AP78">
        <v>600</v>
      </c>
      <c r="AQ78" t="s">
        <v>129</v>
      </c>
      <c r="AR78">
        <v>-71</v>
      </c>
      <c r="AS78">
        <v>34</v>
      </c>
      <c r="AT78">
        <v>1344</v>
      </c>
      <c r="BB78" t="str">
        <f t="shared" si="26"/>
        <v>1200</v>
      </c>
      <c r="BC78">
        <v>1</v>
      </c>
      <c r="BD78" t="str">
        <f t="shared" si="27"/>
        <v xml:space="preserve">N1839R  </v>
      </c>
      <c r="BE78">
        <v>1</v>
      </c>
      <c r="BG78">
        <v>0</v>
      </c>
      <c r="BH78">
        <v>0</v>
      </c>
      <c r="BI78">
        <v>0</v>
      </c>
      <c r="BJ78">
        <v>500</v>
      </c>
      <c r="BK78">
        <v>-100</v>
      </c>
      <c r="BL78" t="s">
        <v>130</v>
      </c>
      <c r="BM78">
        <v>1</v>
      </c>
      <c r="BN78">
        <v>1</v>
      </c>
      <c r="BO78">
        <v>0</v>
      </c>
      <c r="BP78">
        <v>0</v>
      </c>
      <c r="BS78">
        <v>0</v>
      </c>
      <c r="BT78">
        <v>0</v>
      </c>
      <c r="BU78">
        <v>0</v>
      </c>
      <c r="CE78" t="str">
        <f t="shared" si="30"/>
        <v>21:59:52.807</v>
      </c>
      <c r="CF78">
        <v>807340072</v>
      </c>
      <c r="CS78">
        <v>3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131</v>
      </c>
      <c r="DA78">
        <v>300</v>
      </c>
      <c r="DB78">
        <v>0</v>
      </c>
      <c r="DC78" t="s">
        <v>157</v>
      </c>
      <c r="DD78" t="s">
        <v>158</v>
      </c>
      <c r="DG78">
        <v>8319642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"07/09/2023 21:59:53.240"</f>
        <v>07/09/2023 21:59:53.240</v>
      </c>
      <c r="C79" t="str">
        <f t="shared" si="23"/>
        <v>FFDFD3C0</v>
      </c>
      <c r="D79" t="s">
        <v>141</v>
      </c>
      <c r="E79">
        <v>15</v>
      </c>
      <c r="J79" t="s">
        <v>142</v>
      </c>
      <c r="K79">
        <v>0</v>
      </c>
      <c r="L79">
        <v>3</v>
      </c>
      <c r="M79">
        <v>0</v>
      </c>
      <c r="N79">
        <v>2</v>
      </c>
      <c r="O79">
        <v>0</v>
      </c>
      <c r="P79">
        <v>1</v>
      </c>
      <c r="Q79">
        <v>0</v>
      </c>
      <c r="S79" t="str">
        <f t="shared" si="29"/>
        <v>21:59:52.000</v>
      </c>
      <c r="T79" t="str">
        <f t="shared" si="29"/>
        <v>21:59:52.000</v>
      </c>
      <c r="U79" t="str">
        <f t="shared" si="25"/>
        <v>A14F74</v>
      </c>
      <c r="V79">
        <v>0</v>
      </c>
      <c r="W79">
        <v>0</v>
      </c>
      <c r="X79">
        <v>6</v>
      </c>
      <c r="Y79">
        <v>0</v>
      </c>
      <c r="AA79">
        <v>1</v>
      </c>
      <c r="AB79">
        <v>8</v>
      </c>
      <c r="AC79">
        <v>3</v>
      </c>
      <c r="AD79">
        <v>0</v>
      </c>
      <c r="AE79">
        <v>9</v>
      </c>
      <c r="AF79" t="s">
        <v>126</v>
      </c>
      <c r="AG79">
        <v>0</v>
      </c>
      <c r="AH79">
        <v>3</v>
      </c>
      <c r="AI79">
        <v>2</v>
      </c>
      <c r="AJ79">
        <v>0</v>
      </c>
      <c r="AK79" t="s">
        <v>170</v>
      </c>
      <c r="AL79">
        <v>32.815689999999996</v>
      </c>
      <c r="AM79" t="s">
        <v>171</v>
      </c>
      <c r="AN79">
        <v>-117.14202400000001</v>
      </c>
      <c r="AO79">
        <v>25</v>
      </c>
      <c r="AP79">
        <v>600</v>
      </c>
      <c r="AQ79" t="s">
        <v>129</v>
      </c>
      <c r="AR79">
        <v>-71</v>
      </c>
      <c r="AS79">
        <v>34</v>
      </c>
      <c r="AT79">
        <v>1344</v>
      </c>
      <c r="BB79" t="str">
        <f t="shared" si="26"/>
        <v>1200</v>
      </c>
      <c r="BC79">
        <v>1</v>
      </c>
      <c r="BD79" t="str">
        <f t="shared" si="27"/>
        <v xml:space="preserve">N1839R  </v>
      </c>
      <c r="BE79">
        <v>1</v>
      </c>
      <c r="BG79">
        <v>0</v>
      </c>
      <c r="BH79">
        <v>0</v>
      </c>
      <c r="BI79">
        <v>0</v>
      </c>
      <c r="BJ79">
        <v>500</v>
      </c>
      <c r="BK79">
        <v>-100</v>
      </c>
      <c r="BL79" t="s">
        <v>130</v>
      </c>
      <c r="BM79">
        <v>1</v>
      </c>
      <c r="BN79">
        <v>1</v>
      </c>
      <c r="BO79">
        <v>0</v>
      </c>
      <c r="BP79">
        <v>0</v>
      </c>
      <c r="BS79">
        <v>0</v>
      </c>
      <c r="BT79">
        <v>0</v>
      </c>
      <c r="BU79">
        <v>0</v>
      </c>
      <c r="CE79" t="str">
        <f t="shared" si="30"/>
        <v>21:59:52.807</v>
      </c>
      <c r="CF79">
        <v>807340072</v>
      </c>
      <c r="CS79">
        <v>3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131</v>
      </c>
      <c r="DA79">
        <v>300</v>
      </c>
      <c r="DB79">
        <v>0</v>
      </c>
      <c r="DC79" t="s">
        <v>157</v>
      </c>
      <c r="DD79" t="s">
        <v>158</v>
      </c>
      <c r="DG79">
        <v>8319642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"07/09/2023 21:59:53.240"</f>
        <v>07/09/2023 21:59:53.240</v>
      </c>
      <c r="C80" t="str">
        <f t="shared" si="23"/>
        <v>FFDFD3C0</v>
      </c>
      <c r="D80" t="s">
        <v>134</v>
      </c>
      <c r="E80">
        <v>4</v>
      </c>
      <c r="H80">
        <v>4</v>
      </c>
      <c r="I80" t="s">
        <v>143</v>
      </c>
      <c r="J80" t="s">
        <v>126</v>
      </c>
      <c r="K80">
        <v>0</v>
      </c>
      <c r="L80">
        <v>3</v>
      </c>
      <c r="M80">
        <v>0</v>
      </c>
      <c r="N80">
        <v>2</v>
      </c>
      <c r="O80">
        <v>0</v>
      </c>
      <c r="P80">
        <v>1</v>
      </c>
      <c r="Q80">
        <v>0</v>
      </c>
      <c r="S80" t="str">
        <f t="shared" si="29"/>
        <v>21:59:52.000</v>
      </c>
      <c r="T80" t="str">
        <f t="shared" si="29"/>
        <v>21:59:52.000</v>
      </c>
      <c r="U80" t="str">
        <f t="shared" si="25"/>
        <v>A14F74</v>
      </c>
      <c r="V80">
        <v>0</v>
      </c>
      <c r="W80">
        <v>0</v>
      </c>
      <c r="X80">
        <v>6</v>
      </c>
      <c r="Y80">
        <v>0</v>
      </c>
      <c r="AA80">
        <v>1</v>
      </c>
      <c r="AB80">
        <v>8</v>
      </c>
      <c r="AC80">
        <v>3</v>
      </c>
      <c r="AD80">
        <v>0</v>
      </c>
      <c r="AE80">
        <v>9</v>
      </c>
      <c r="AF80" t="s">
        <v>126</v>
      </c>
      <c r="AG80">
        <v>0</v>
      </c>
      <c r="AH80">
        <v>3</v>
      </c>
      <c r="AI80">
        <v>2</v>
      </c>
      <c r="AJ80">
        <v>0</v>
      </c>
      <c r="AK80" t="s">
        <v>170</v>
      </c>
      <c r="AL80">
        <v>32.815689999999996</v>
      </c>
      <c r="AM80" t="s">
        <v>171</v>
      </c>
      <c r="AN80">
        <v>-117.14202400000001</v>
      </c>
      <c r="AO80">
        <v>25</v>
      </c>
      <c r="AP80">
        <v>600</v>
      </c>
      <c r="AQ80" t="s">
        <v>129</v>
      </c>
      <c r="AR80">
        <v>-71</v>
      </c>
      <c r="AS80">
        <v>34</v>
      </c>
      <c r="AT80">
        <v>1344</v>
      </c>
      <c r="BB80" t="str">
        <f t="shared" si="26"/>
        <v>1200</v>
      </c>
      <c r="BC80">
        <v>1</v>
      </c>
      <c r="BD80" t="str">
        <f t="shared" si="27"/>
        <v xml:space="preserve">N1839R  </v>
      </c>
      <c r="BE80">
        <v>1</v>
      </c>
      <c r="BG80">
        <v>0</v>
      </c>
      <c r="BH80">
        <v>0</v>
      </c>
      <c r="BI80">
        <v>0</v>
      </c>
      <c r="BJ80">
        <v>500</v>
      </c>
      <c r="BK80">
        <v>-100</v>
      </c>
      <c r="BL80" t="s">
        <v>130</v>
      </c>
      <c r="BM80">
        <v>1</v>
      </c>
      <c r="BN80">
        <v>1</v>
      </c>
      <c r="BO80">
        <v>0</v>
      </c>
      <c r="BP80">
        <v>0</v>
      </c>
      <c r="BS80">
        <v>0</v>
      </c>
      <c r="BT80">
        <v>0</v>
      </c>
      <c r="BU80">
        <v>0</v>
      </c>
      <c r="CE80" t="str">
        <f t="shared" si="30"/>
        <v>21:59:52.807</v>
      </c>
      <c r="CF80">
        <v>807340072</v>
      </c>
      <c r="CS80">
        <v>3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131</v>
      </c>
      <c r="DA80">
        <v>300</v>
      </c>
      <c r="DB80">
        <v>0</v>
      </c>
      <c r="DC80" t="s">
        <v>157</v>
      </c>
      <c r="DD80" t="s">
        <v>158</v>
      </c>
      <c r="DG80">
        <v>8319642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"07/09/2023 21:59:53.240"</f>
        <v>07/09/2023 21:59:53.240</v>
      </c>
      <c r="C81" t="str">
        <f t="shared" si="23"/>
        <v>FFDFD3C0</v>
      </c>
      <c r="D81" t="s">
        <v>144</v>
      </c>
      <c r="E81">
        <v>6</v>
      </c>
      <c r="H81">
        <v>210</v>
      </c>
      <c r="I81" t="s">
        <v>145</v>
      </c>
      <c r="J81" t="s">
        <v>146</v>
      </c>
      <c r="K81">
        <v>0</v>
      </c>
      <c r="L81">
        <v>3</v>
      </c>
      <c r="M81">
        <v>0</v>
      </c>
      <c r="N81">
        <v>2</v>
      </c>
      <c r="O81">
        <v>0</v>
      </c>
      <c r="P81">
        <v>1</v>
      </c>
      <c r="Q81">
        <v>0</v>
      </c>
      <c r="S81" t="str">
        <f t="shared" si="29"/>
        <v>21:59:52.000</v>
      </c>
      <c r="T81" t="str">
        <f t="shared" si="29"/>
        <v>21:59:52.000</v>
      </c>
      <c r="U81" t="str">
        <f t="shared" si="25"/>
        <v>A14F74</v>
      </c>
      <c r="V81">
        <v>0</v>
      </c>
      <c r="W81">
        <v>0</v>
      </c>
      <c r="X81">
        <v>6</v>
      </c>
      <c r="Y81">
        <v>0</v>
      </c>
      <c r="AA81">
        <v>1</v>
      </c>
      <c r="AB81">
        <v>8</v>
      </c>
      <c r="AC81">
        <v>3</v>
      </c>
      <c r="AD81">
        <v>0</v>
      </c>
      <c r="AE81">
        <v>9</v>
      </c>
      <c r="AF81" t="s">
        <v>126</v>
      </c>
      <c r="AG81">
        <v>0</v>
      </c>
      <c r="AH81">
        <v>0</v>
      </c>
      <c r="AI81">
        <v>2</v>
      </c>
      <c r="AJ81">
        <v>0</v>
      </c>
      <c r="AK81" t="s">
        <v>170</v>
      </c>
      <c r="AL81">
        <v>32.815689999999996</v>
      </c>
      <c r="AM81" t="s">
        <v>171</v>
      </c>
      <c r="AN81">
        <v>-117.14202400000001</v>
      </c>
      <c r="AO81">
        <v>25</v>
      </c>
      <c r="AP81">
        <v>600</v>
      </c>
      <c r="AQ81" t="s">
        <v>129</v>
      </c>
      <c r="AR81">
        <v>-71</v>
      </c>
      <c r="AS81">
        <v>34</v>
      </c>
      <c r="AT81">
        <v>1344</v>
      </c>
      <c r="BB81" t="str">
        <f t="shared" si="26"/>
        <v>1200</v>
      </c>
      <c r="BC81">
        <v>1</v>
      </c>
      <c r="BD81" t="str">
        <f t="shared" si="27"/>
        <v xml:space="preserve">N1839R  </v>
      </c>
      <c r="BE81">
        <v>1</v>
      </c>
      <c r="BG81">
        <v>0</v>
      </c>
      <c r="BH81">
        <v>0</v>
      </c>
      <c r="BI81">
        <v>0</v>
      </c>
      <c r="BJ81">
        <v>500</v>
      </c>
      <c r="BK81">
        <v>-100</v>
      </c>
      <c r="BL81" t="s">
        <v>130</v>
      </c>
      <c r="BM81">
        <v>1</v>
      </c>
      <c r="BN81">
        <v>1</v>
      </c>
      <c r="BO81">
        <v>0</v>
      </c>
      <c r="BP81">
        <v>0</v>
      </c>
      <c r="BS81">
        <v>0</v>
      </c>
      <c r="BT81">
        <v>0</v>
      </c>
      <c r="BU81">
        <v>0</v>
      </c>
      <c r="CE81" t="str">
        <f t="shared" si="30"/>
        <v>21:59:52.807</v>
      </c>
      <c r="CF81">
        <v>807340072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131</v>
      </c>
      <c r="DA81">
        <v>300</v>
      </c>
      <c r="DB81">
        <v>0</v>
      </c>
      <c r="DC81" t="s">
        <v>157</v>
      </c>
      <c r="DD81" t="s">
        <v>158</v>
      </c>
      <c r="DG81">
        <v>8319642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"07/09/2023 21:59:53.801"</f>
        <v>07/09/2023 21:59:53.801</v>
      </c>
      <c r="C82" t="str">
        <f t="shared" si="23"/>
        <v>FFDFD3C0</v>
      </c>
      <c r="D82" t="s">
        <v>149</v>
      </c>
      <c r="E82">
        <v>3</v>
      </c>
      <c r="H82">
        <v>166</v>
      </c>
      <c r="I82" t="s">
        <v>139</v>
      </c>
      <c r="J82" t="s">
        <v>150</v>
      </c>
      <c r="K82">
        <v>0</v>
      </c>
      <c r="L82">
        <v>3</v>
      </c>
      <c r="M82">
        <v>0</v>
      </c>
      <c r="N82">
        <v>2</v>
      </c>
      <c r="O82">
        <v>0</v>
      </c>
      <c r="P82">
        <v>1</v>
      </c>
      <c r="Q82">
        <v>0</v>
      </c>
      <c r="S82" t="str">
        <f t="shared" ref="S82:T89" si="31">"21:59:53.000"</f>
        <v>21:59:53.000</v>
      </c>
      <c r="T82" t="str">
        <f t="shared" si="31"/>
        <v>21:59:53.000</v>
      </c>
      <c r="U82" t="str">
        <f t="shared" si="25"/>
        <v>A14F74</v>
      </c>
      <c r="V82">
        <v>0</v>
      </c>
      <c r="W82">
        <v>0</v>
      </c>
      <c r="X82">
        <v>6</v>
      </c>
      <c r="Y82">
        <v>0</v>
      </c>
      <c r="AA82">
        <v>1</v>
      </c>
      <c r="AB82">
        <v>8</v>
      </c>
      <c r="AC82">
        <v>3</v>
      </c>
      <c r="AD82">
        <v>0</v>
      </c>
      <c r="AE82">
        <v>9</v>
      </c>
      <c r="AF82" t="s">
        <v>126</v>
      </c>
      <c r="AG82">
        <v>0</v>
      </c>
      <c r="AH82">
        <v>3</v>
      </c>
      <c r="AI82">
        <v>2</v>
      </c>
      <c r="AJ82">
        <v>0</v>
      </c>
      <c r="AK82" t="s">
        <v>172</v>
      </c>
      <c r="AL82">
        <v>32.815818999999998</v>
      </c>
      <c r="AM82" t="s">
        <v>173</v>
      </c>
      <c r="AN82">
        <v>-117.142432</v>
      </c>
      <c r="AO82">
        <v>25</v>
      </c>
      <c r="AP82">
        <v>600</v>
      </c>
      <c r="AQ82" t="s">
        <v>129</v>
      </c>
      <c r="AR82">
        <v>-73</v>
      </c>
      <c r="AS82">
        <v>37</v>
      </c>
      <c r="AT82">
        <v>1280</v>
      </c>
      <c r="BB82" t="str">
        <f t="shared" si="26"/>
        <v>1200</v>
      </c>
      <c r="BC82">
        <v>1</v>
      </c>
      <c r="BD82" t="str">
        <f t="shared" si="27"/>
        <v xml:space="preserve">N1839R  </v>
      </c>
      <c r="BE82">
        <v>1</v>
      </c>
      <c r="BG82">
        <v>0</v>
      </c>
      <c r="BH82">
        <v>0</v>
      </c>
      <c r="BI82">
        <v>0</v>
      </c>
      <c r="BJ82">
        <v>500</v>
      </c>
      <c r="BK82">
        <v>-100</v>
      </c>
      <c r="BL82" t="s">
        <v>130</v>
      </c>
      <c r="BM82">
        <v>1</v>
      </c>
      <c r="BN82">
        <v>1</v>
      </c>
      <c r="BO82">
        <v>0</v>
      </c>
      <c r="BP82">
        <v>0</v>
      </c>
      <c r="BS82">
        <v>0</v>
      </c>
      <c r="BT82">
        <v>0</v>
      </c>
      <c r="BU82">
        <v>0</v>
      </c>
      <c r="CE82" t="str">
        <f t="shared" ref="CE82:CE89" si="32">"21:59:53.587"</f>
        <v>21:59:53.587</v>
      </c>
      <c r="CF82">
        <v>587339742</v>
      </c>
      <c r="CS82">
        <v>3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131</v>
      </c>
      <c r="DA82">
        <v>300</v>
      </c>
      <c r="DB82">
        <v>0</v>
      </c>
      <c r="DC82" t="s">
        <v>157</v>
      </c>
      <c r="DD82" t="s">
        <v>158</v>
      </c>
      <c r="DG82">
        <v>8319815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 t="shared" ref="A83:A88" si="33">"07/09/2023 21:59:53.879"</f>
        <v>07/09/2023 21:59:53.879</v>
      </c>
      <c r="C83" t="str">
        <f t="shared" si="23"/>
        <v>FFDFD3C0</v>
      </c>
      <c r="D83" t="s">
        <v>123</v>
      </c>
      <c r="E83">
        <v>7</v>
      </c>
      <c r="F83">
        <v>2007</v>
      </c>
      <c r="G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0</v>
      </c>
      <c r="P83">
        <v>1</v>
      </c>
      <c r="Q83">
        <v>0</v>
      </c>
      <c r="S83" t="str">
        <f t="shared" si="31"/>
        <v>21:59:53.000</v>
      </c>
      <c r="T83" t="str">
        <f t="shared" si="31"/>
        <v>21:59:53.000</v>
      </c>
      <c r="U83" t="str">
        <f t="shared" si="25"/>
        <v>A14F74</v>
      </c>
      <c r="V83">
        <v>0</v>
      </c>
      <c r="W83">
        <v>0</v>
      </c>
      <c r="X83">
        <v>6</v>
      </c>
      <c r="Y83">
        <v>0</v>
      </c>
      <c r="AA83">
        <v>1</v>
      </c>
      <c r="AB83">
        <v>8</v>
      </c>
      <c r="AC83">
        <v>3</v>
      </c>
      <c r="AD83">
        <v>0</v>
      </c>
      <c r="AE83">
        <v>9</v>
      </c>
      <c r="AF83" t="s">
        <v>126</v>
      </c>
      <c r="AG83">
        <v>0</v>
      </c>
      <c r="AH83">
        <v>3</v>
      </c>
      <c r="AI83">
        <v>2</v>
      </c>
      <c r="AJ83">
        <v>0</v>
      </c>
      <c r="AK83" t="s">
        <v>172</v>
      </c>
      <c r="AL83">
        <v>32.815818999999998</v>
      </c>
      <c r="AM83" t="s">
        <v>173</v>
      </c>
      <c r="AN83">
        <v>-117.142432</v>
      </c>
      <c r="AO83">
        <v>25</v>
      </c>
      <c r="AP83">
        <v>600</v>
      </c>
      <c r="AQ83" t="s">
        <v>129</v>
      </c>
      <c r="AR83">
        <v>-73</v>
      </c>
      <c r="AS83">
        <v>37</v>
      </c>
      <c r="AT83">
        <v>1280</v>
      </c>
      <c r="BB83" t="str">
        <f t="shared" si="26"/>
        <v>1200</v>
      </c>
      <c r="BC83">
        <v>1</v>
      </c>
      <c r="BD83" t="str">
        <f t="shared" si="27"/>
        <v xml:space="preserve">N1839R  </v>
      </c>
      <c r="BE83">
        <v>1</v>
      </c>
      <c r="BG83">
        <v>0</v>
      </c>
      <c r="BH83">
        <v>0</v>
      </c>
      <c r="BI83">
        <v>0</v>
      </c>
      <c r="BJ83">
        <v>500</v>
      </c>
      <c r="BK83">
        <v>-100</v>
      </c>
      <c r="BL83" t="s">
        <v>130</v>
      </c>
      <c r="BM83">
        <v>1</v>
      </c>
      <c r="BN83">
        <v>1</v>
      </c>
      <c r="BO83">
        <v>0</v>
      </c>
      <c r="BP83">
        <v>0</v>
      </c>
      <c r="BS83">
        <v>0</v>
      </c>
      <c r="BT83">
        <v>0</v>
      </c>
      <c r="BU83">
        <v>0</v>
      </c>
      <c r="CE83" t="str">
        <f t="shared" si="32"/>
        <v>21:59:53.587</v>
      </c>
      <c r="CF83">
        <v>587339742</v>
      </c>
      <c r="CS83">
        <v>3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300</v>
      </c>
      <c r="DB83">
        <v>0</v>
      </c>
      <c r="DC83" t="s">
        <v>157</v>
      </c>
      <c r="DD83" t="s">
        <v>158</v>
      </c>
      <c r="DG83">
        <v>8319815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 t="shared" si="33"/>
        <v>07/09/2023 21:59:53.879</v>
      </c>
      <c r="C84" t="str">
        <f t="shared" si="23"/>
        <v>FFDFD3C0</v>
      </c>
      <c r="D84" t="s">
        <v>134</v>
      </c>
      <c r="E84">
        <v>3</v>
      </c>
      <c r="H84">
        <v>3</v>
      </c>
      <c r="I84" t="s">
        <v>135</v>
      </c>
      <c r="J84" t="s">
        <v>126</v>
      </c>
      <c r="K84">
        <v>0</v>
      </c>
      <c r="L84">
        <v>3</v>
      </c>
      <c r="M84">
        <v>0</v>
      </c>
      <c r="N84">
        <v>2</v>
      </c>
      <c r="O84">
        <v>0</v>
      </c>
      <c r="P84">
        <v>1</v>
      </c>
      <c r="Q84">
        <v>0</v>
      </c>
      <c r="S84" t="str">
        <f t="shared" si="31"/>
        <v>21:59:53.000</v>
      </c>
      <c r="T84" t="str">
        <f t="shared" si="31"/>
        <v>21:59:53.000</v>
      </c>
      <c r="U84" t="str">
        <f t="shared" si="25"/>
        <v>A14F74</v>
      </c>
      <c r="V84">
        <v>0</v>
      </c>
      <c r="W84">
        <v>0</v>
      </c>
      <c r="X84">
        <v>6</v>
      </c>
      <c r="Y84">
        <v>0</v>
      </c>
      <c r="AA84">
        <v>1</v>
      </c>
      <c r="AB84">
        <v>8</v>
      </c>
      <c r="AC84">
        <v>3</v>
      </c>
      <c r="AD84">
        <v>0</v>
      </c>
      <c r="AE84">
        <v>9</v>
      </c>
      <c r="AF84" t="s">
        <v>126</v>
      </c>
      <c r="AG84">
        <v>0</v>
      </c>
      <c r="AH84">
        <v>3</v>
      </c>
      <c r="AI84">
        <v>2</v>
      </c>
      <c r="AJ84">
        <v>0</v>
      </c>
      <c r="AK84" t="s">
        <v>172</v>
      </c>
      <c r="AL84">
        <v>32.815818999999998</v>
      </c>
      <c r="AM84" t="s">
        <v>173</v>
      </c>
      <c r="AN84">
        <v>-117.142432</v>
      </c>
      <c r="AO84">
        <v>25</v>
      </c>
      <c r="AP84">
        <v>600</v>
      </c>
      <c r="AQ84" t="s">
        <v>129</v>
      </c>
      <c r="AR84">
        <v>-73</v>
      </c>
      <c r="AS84">
        <v>37</v>
      </c>
      <c r="AT84">
        <v>1280</v>
      </c>
      <c r="BB84" t="str">
        <f t="shared" si="26"/>
        <v>1200</v>
      </c>
      <c r="BC84">
        <v>1</v>
      </c>
      <c r="BD84" t="str">
        <f t="shared" si="27"/>
        <v xml:space="preserve">N1839R  </v>
      </c>
      <c r="BE84">
        <v>1</v>
      </c>
      <c r="BG84">
        <v>0</v>
      </c>
      <c r="BH84">
        <v>0</v>
      </c>
      <c r="BI84">
        <v>0</v>
      </c>
      <c r="BJ84">
        <v>500</v>
      </c>
      <c r="BK84">
        <v>-100</v>
      </c>
      <c r="BL84" t="s">
        <v>130</v>
      </c>
      <c r="BM84">
        <v>1</v>
      </c>
      <c r="BN84">
        <v>1</v>
      </c>
      <c r="BO84">
        <v>0</v>
      </c>
      <c r="BP84">
        <v>0</v>
      </c>
      <c r="BS84">
        <v>0</v>
      </c>
      <c r="BT84">
        <v>0</v>
      </c>
      <c r="BU84">
        <v>0</v>
      </c>
      <c r="CE84" t="str">
        <f t="shared" si="32"/>
        <v>21:59:53.587</v>
      </c>
      <c r="CF84">
        <v>587339742</v>
      </c>
      <c r="CS84">
        <v>3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300</v>
      </c>
      <c r="DB84">
        <v>0</v>
      </c>
      <c r="DC84" t="s">
        <v>157</v>
      </c>
      <c r="DD84" t="s">
        <v>158</v>
      </c>
      <c r="DG84">
        <v>8319815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 t="shared" si="33"/>
        <v>07/09/2023 21:59:53.879</v>
      </c>
      <c r="C85" t="str">
        <f t="shared" si="23"/>
        <v>FFDFD3C0</v>
      </c>
      <c r="D85" t="s">
        <v>138</v>
      </c>
      <c r="E85">
        <v>20</v>
      </c>
      <c r="F85">
        <v>1020</v>
      </c>
      <c r="G85" t="s">
        <v>139</v>
      </c>
      <c r="J85" t="s">
        <v>140</v>
      </c>
      <c r="K85">
        <v>0</v>
      </c>
      <c r="L85">
        <v>3</v>
      </c>
      <c r="M85">
        <v>0</v>
      </c>
      <c r="N85">
        <v>2</v>
      </c>
      <c r="O85">
        <v>0</v>
      </c>
      <c r="P85">
        <v>1</v>
      </c>
      <c r="Q85">
        <v>0</v>
      </c>
      <c r="S85" t="str">
        <f t="shared" si="31"/>
        <v>21:59:53.000</v>
      </c>
      <c r="T85" t="str">
        <f t="shared" si="31"/>
        <v>21:59:53.000</v>
      </c>
      <c r="U85" t="str">
        <f t="shared" si="25"/>
        <v>A14F74</v>
      </c>
      <c r="V85">
        <v>0</v>
      </c>
      <c r="W85">
        <v>0</v>
      </c>
      <c r="X85">
        <v>6</v>
      </c>
      <c r="Y85">
        <v>0</v>
      </c>
      <c r="AA85">
        <v>1</v>
      </c>
      <c r="AB85">
        <v>8</v>
      </c>
      <c r="AC85">
        <v>3</v>
      </c>
      <c r="AD85">
        <v>0</v>
      </c>
      <c r="AE85">
        <v>9</v>
      </c>
      <c r="AF85" t="s">
        <v>126</v>
      </c>
      <c r="AG85">
        <v>0</v>
      </c>
      <c r="AH85">
        <v>3</v>
      </c>
      <c r="AI85">
        <v>2</v>
      </c>
      <c r="AJ85">
        <v>0</v>
      </c>
      <c r="AK85" t="s">
        <v>172</v>
      </c>
      <c r="AL85">
        <v>32.815818999999998</v>
      </c>
      <c r="AM85" t="s">
        <v>173</v>
      </c>
      <c r="AN85">
        <v>-117.142432</v>
      </c>
      <c r="AO85">
        <v>25</v>
      </c>
      <c r="AP85">
        <v>600</v>
      </c>
      <c r="AQ85" t="s">
        <v>129</v>
      </c>
      <c r="AR85">
        <v>-73</v>
      </c>
      <c r="AS85">
        <v>37</v>
      </c>
      <c r="AT85">
        <v>1280</v>
      </c>
      <c r="BB85" t="str">
        <f t="shared" si="26"/>
        <v>1200</v>
      </c>
      <c r="BC85">
        <v>1</v>
      </c>
      <c r="BD85" t="str">
        <f t="shared" si="27"/>
        <v xml:space="preserve">N1839R  </v>
      </c>
      <c r="BE85">
        <v>1</v>
      </c>
      <c r="BG85">
        <v>0</v>
      </c>
      <c r="BH85">
        <v>0</v>
      </c>
      <c r="BI85">
        <v>0</v>
      </c>
      <c r="BJ85">
        <v>500</v>
      </c>
      <c r="BK85">
        <v>-100</v>
      </c>
      <c r="BL85" t="s">
        <v>130</v>
      </c>
      <c r="BM85">
        <v>1</v>
      </c>
      <c r="BN85">
        <v>1</v>
      </c>
      <c r="BO85">
        <v>0</v>
      </c>
      <c r="BP85">
        <v>0</v>
      </c>
      <c r="BS85">
        <v>0</v>
      </c>
      <c r="BT85">
        <v>0</v>
      </c>
      <c r="BU85">
        <v>0</v>
      </c>
      <c r="CE85" t="str">
        <f t="shared" si="32"/>
        <v>21:59:53.587</v>
      </c>
      <c r="CF85">
        <v>587339742</v>
      </c>
      <c r="CS85">
        <v>3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300</v>
      </c>
      <c r="DB85">
        <v>0</v>
      </c>
      <c r="DC85" t="s">
        <v>157</v>
      </c>
      <c r="DD85" t="s">
        <v>158</v>
      </c>
      <c r="DG85">
        <v>8319815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 t="shared" si="33"/>
        <v>07/09/2023 21:59:53.879</v>
      </c>
      <c r="C86" t="str">
        <f t="shared" si="23"/>
        <v>FFDFD3C0</v>
      </c>
      <c r="D86" t="s">
        <v>141</v>
      </c>
      <c r="E86">
        <v>15</v>
      </c>
      <c r="J86" t="s">
        <v>142</v>
      </c>
      <c r="K86">
        <v>0</v>
      </c>
      <c r="L86">
        <v>3</v>
      </c>
      <c r="M86">
        <v>0</v>
      </c>
      <c r="N86">
        <v>2</v>
      </c>
      <c r="O86">
        <v>0</v>
      </c>
      <c r="P86">
        <v>1</v>
      </c>
      <c r="Q86">
        <v>0</v>
      </c>
      <c r="S86" t="str">
        <f t="shared" si="31"/>
        <v>21:59:53.000</v>
      </c>
      <c r="T86" t="str">
        <f t="shared" si="31"/>
        <v>21:59:53.000</v>
      </c>
      <c r="U86" t="str">
        <f t="shared" si="25"/>
        <v>A14F74</v>
      </c>
      <c r="V86">
        <v>0</v>
      </c>
      <c r="W86">
        <v>0</v>
      </c>
      <c r="X86">
        <v>6</v>
      </c>
      <c r="Y86">
        <v>0</v>
      </c>
      <c r="AA86">
        <v>1</v>
      </c>
      <c r="AB86">
        <v>8</v>
      </c>
      <c r="AC86">
        <v>3</v>
      </c>
      <c r="AD86">
        <v>0</v>
      </c>
      <c r="AE86">
        <v>9</v>
      </c>
      <c r="AF86" t="s">
        <v>126</v>
      </c>
      <c r="AG86">
        <v>0</v>
      </c>
      <c r="AH86">
        <v>3</v>
      </c>
      <c r="AI86">
        <v>2</v>
      </c>
      <c r="AJ86">
        <v>0</v>
      </c>
      <c r="AK86" t="s">
        <v>172</v>
      </c>
      <c r="AL86">
        <v>32.815818999999998</v>
      </c>
      <c r="AM86" t="s">
        <v>173</v>
      </c>
      <c r="AN86">
        <v>-117.142432</v>
      </c>
      <c r="AO86">
        <v>25</v>
      </c>
      <c r="AP86">
        <v>600</v>
      </c>
      <c r="AQ86" t="s">
        <v>129</v>
      </c>
      <c r="AR86">
        <v>-73</v>
      </c>
      <c r="AS86">
        <v>37</v>
      </c>
      <c r="AT86">
        <v>1280</v>
      </c>
      <c r="BB86" t="str">
        <f t="shared" si="26"/>
        <v>1200</v>
      </c>
      <c r="BC86">
        <v>1</v>
      </c>
      <c r="BD86" t="str">
        <f t="shared" si="27"/>
        <v xml:space="preserve">N1839R  </v>
      </c>
      <c r="BE86">
        <v>1</v>
      </c>
      <c r="BG86">
        <v>0</v>
      </c>
      <c r="BH86">
        <v>0</v>
      </c>
      <c r="BI86">
        <v>0</v>
      </c>
      <c r="BJ86">
        <v>500</v>
      </c>
      <c r="BK86">
        <v>-100</v>
      </c>
      <c r="BL86" t="s">
        <v>130</v>
      </c>
      <c r="BM86">
        <v>1</v>
      </c>
      <c r="BN86">
        <v>1</v>
      </c>
      <c r="BO86">
        <v>0</v>
      </c>
      <c r="BP86">
        <v>0</v>
      </c>
      <c r="BS86">
        <v>0</v>
      </c>
      <c r="BT86">
        <v>0</v>
      </c>
      <c r="BU86">
        <v>0</v>
      </c>
      <c r="CE86" t="str">
        <f t="shared" si="32"/>
        <v>21:59:53.587</v>
      </c>
      <c r="CF86">
        <v>587339742</v>
      </c>
      <c r="CS86">
        <v>3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300</v>
      </c>
      <c r="DB86">
        <v>0</v>
      </c>
      <c r="DC86" t="s">
        <v>157</v>
      </c>
      <c r="DD86" t="s">
        <v>158</v>
      </c>
      <c r="DG86">
        <v>8319815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 t="shared" si="33"/>
        <v>07/09/2023 21:59:53.879</v>
      </c>
      <c r="C87" t="str">
        <f t="shared" si="23"/>
        <v>FFDFD3C0</v>
      </c>
      <c r="D87" t="s">
        <v>134</v>
      </c>
      <c r="E87">
        <v>4</v>
      </c>
      <c r="H87">
        <v>4</v>
      </c>
      <c r="I87" t="s">
        <v>143</v>
      </c>
      <c r="J87" t="s">
        <v>126</v>
      </c>
      <c r="K87">
        <v>0</v>
      </c>
      <c r="L87">
        <v>3</v>
      </c>
      <c r="M87">
        <v>0</v>
      </c>
      <c r="N87">
        <v>2</v>
      </c>
      <c r="O87">
        <v>0</v>
      </c>
      <c r="P87">
        <v>1</v>
      </c>
      <c r="Q87">
        <v>0</v>
      </c>
      <c r="S87" t="str">
        <f t="shared" si="31"/>
        <v>21:59:53.000</v>
      </c>
      <c r="T87" t="str">
        <f t="shared" si="31"/>
        <v>21:59:53.000</v>
      </c>
      <c r="U87" t="str">
        <f t="shared" si="25"/>
        <v>A14F74</v>
      </c>
      <c r="V87">
        <v>0</v>
      </c>
      <c r="W87">
        <v>0</v>
      </c>
      <c r="X87">
        <v>6</v>
      </c>
      <c r="Y87">
        <v>0</v>
      </c>
      <c r="AA87">
        <v>1</v>
      </c>
      <c r="AB87">
        <v>8</v>
      </c>
      <c r="AC87">
        <v>3</v>
      </c>
      <c r="AD87">
        <v>0</v>
      </c>
      <c r="AE87">
        <v>9</v>
      </c>
      <c r="AF87" t="s">
        <v>126</v>
      </c>
      <c r="AG87">
        <v>0</v>
      </c>
      <c r="AH87">
        <v>3</v>
      </c>
      <c r="AI87">
        <v>2</v>
      </c>
      <c r="AJ87">
        <v>0</v>
      </c>
      <c r="AK87" t="s">
        <v>172</v>
      </c>
      <c r="AL87">
        <v>32.815818999999998</v>
      </c>
      <c r="AM87" t="s">
        <v>173</v>
      </c>
      <c r="AN87">
        <v>-117.142432</v>
      </c>
      <c r="AO87">
        <v>25</v>
      </c>
      <c r="AP87">
        <v>600</v>
      </c>
      <c r="AQ87" t="s">
        <v>129</v>
      </c>
      <c r="AR87">
        <v>-73</v>
      </c>
      <c r="AS87">
        <v>37</v>
      </c>
      <c r="AT87">
        <v>1280</v>
      </c>
      <c r="BB87" t="str">
        <f t="shared" si="26"/>
        <v>1200</v>
      </c>
      <c r="BC87">
        <v>1</v>
      </c>
      <c r="BD87" t="str">
        <f t="shared" si="27"/>
        <v xml:space="preserve">N1839R  </v>
      </c>
      <c r="BE87">
        <v>1</v>
      </c>
      <c r="BG87">
        <v>0</v>
      </c>
      <c r="BH87">
        <v>0</v>
      </c>
      <c r="BI87">
        <v>0</v>
      </c>
      <c r="BJ87">
        <v>500</v>
      </c>
      <c r="BK87">
        <v>-100</v>
      </c>
      <c r="BL87" t="s">
        <v>130</v>
      </c>
      <c r="BM87">
        <v>1</v>
      </c>
      <c r="BN87">
        <v>1</v>
      </c>
      <c r="BO87">
        <v>0</v>
      </c>
      <c r="BP87">
        <v>0</v>
      </c>
      <c r="BS87">
        <v>0</v>
      </c>
      <c r="BT87">
        <v>0</v>
      </c>
      <c r="BU87">
        <v>0</v>
      </c>
      <c r="CE87" t="str">
        <f t="shared" si="32"/>
        <v>21:59:53.587</v>
      </c>
      <c r="CF87">
        <v>587339742</v>
      </c>
      <c r="CS87">
        <v>3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300</v>
      </c>
      <c r="DB87">
        <v>0</v>
      </c>
      <c r="DC87" t="s">
        <v>157</v>
      </c>
      <c r="DD87" t="s">
        <v>158</v>
      </c>
      <c r="DG87">
        <v>8319815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 t="shared" si="33"/>
        <v>07/09/2023 21:59:53.879</v>
      </c>
      <c r="C88" t="str">
        <f t="shared" si="23"/>
        <v>FFDFD3C0</v>
      </c>
      <c r="D88" t="s">
        <v>144</v>
      </c>
      <c r="E88">
        <v>6</v>
      </c>
      <c r="H88">
        <v>210</v>
      </c>
      <c r="I88" t="s">
        <v>145</v>
      </c>
      <c r="J88" t="s">
        <v>146</v>
      </c>
      <c r="K88">
        <v>0</v>
      </c>
      <c r="L88">
        <v>3</v>
      </c>
      <c r="M88">
        <v>0</v>
      </c>
      <c r="N88">
        <v>2</v>
      </c>
      <c r="O88">
        <v>0</v>
      </c>
      <c r="P88">
        <v>1</v>
      </c>
      <c r="Q88">
        <v>0</v>
      </c>
      <c r="S88" t="str">
        <f t="shared" si="31"/>
        <v>21:59:53.000</v>
      </c>
      <c r="T88" t="str">
        <f t="shared" si="31"/>
        <v>21:59:53.000</v>
      </c>
      <c r="U88" t="str">
        <f t="shared" si="25"/>
        <v>A14F74</v>
      </c>
      <c r="V88">
        <v>0</v>
      </c>
      <c r="W88">
        <v>0</v>
      </c>
      <c r="X88">
        <v>6</v>
      </c>
      <c r="Y88">
        <v>0</v>
      </c>
      <c r="AA88">
        <v>1</v>
      </c>
      <c r="AB88">
        <v>8</v>
      </c>
      <c r="AC88">
        <v>3</v>
      </c>
      <c r="AD88">
        <v>0</v>
      </c>
      <c r="AE88">
        <v>9</v>
      </c>
      <c r="AF88" t="s">
        <v>126</v>
      </c>
      <c r="AG88">
        <v>0</v>
      </c>
      <c r="AH88">
        <v>0</v>
      </c>
      <c r="AI88">
        <v>2</v>
      </c>
      <c r="AJ88">
        <v>0</v>
      </c>
      <c r="AK88" t="s">
        <v>172</v>
      </c>
      <c r="AL88">
        <v>32.815818999999998</v>
      </c>
      <c r="AM88" t="s">
        <v>173</v>
      </c>
      <c r="AN88">
        <v>-117.142432</v>
      </c>
      <c r="AO88">
        <v>25</v>
      </c>
      <c r="AP88">
        <v>600</v>
      </c>
      <c r="AQ88" t="s">
        <v>129</v>
      </c>
      <c r="AR88">
        <v>-73</v>
      </c>
      <c r="AS88">
        <v>37</v>
      </c>
      <c r="AT88">
        <v>1280</v>
      </c>
      <c r="BB88" t="str">
        <f t="shared" si="26"/>
        <v>1200</v>
      </c>
      <c r="BC88">
        <v>1</v>
      </c>
      <c r="BD88" t="str">
        <f t="shared" si="27"/>
        <v xml:space="preserve">N1839R  </v>
      </c>
      <c r="BE88">
        <v>1</v>
      </c>
      <c r="BG88">
        <v>0</v>
      </c>
      <c r="BH88">
        <v>0</v>
      </c>
      <c r="BI88">
        <v>0</v>
      </c>
      <c r="BJ88">
        <v>500</v>
      </c>
      <c r="BK88">
        <v>-100</v>
      </c>
      <c r="BL88" t="s">
        <v>130</v>
      </c>
      <c r="BM88">
        <v>1</v>
      </c>
      <c r="BN88">
        <v>1</v>
      </c>
      <c r="BO88">
        <v>0</v>
      </c>
      <c r="BP88">
        <v>0</v>
      </c>
      <c r="BS88">
        <v>0</v>
      </c>
      <c r="BT88">
        <v>0</v>
      </c>
      <c r="BU88">
        <v>0</v>
      </c>
      <c r="CE88" t="str">
        <f t="shared" si="32"/>
        <v>21:59:53.587</v>
      </c>
      <c r="CF88">
        <v>587339742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300</v>
      </c>
      <c r="DB88">
        <v>0</v>
      </c>
      <c r="DC88" t="s">
        <v>157</v>
      </c>
      <c r="DD88" t="s">
        <v>158</v>
      </c>
      <c r="DG88">
        <v>8319815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"07/09/2023 21:59:53.895"</f>
        <v>07/09/2023 21:59:53.895</v>
      </c>
      <c r="C89" t="str">
        <f t="shared" si="23"/>
        <v>FFDFD3C0</v>
      </c>
      <c r="D89" t="s">
        <v>147</v>
      </c>
      <c r="E89">
        <v>8</v>
      </c>
      <c r="H89">
        <v>225</v>
      </c>
      <c r="I89" t="s">
        <v>148</v>
      </c>
      <c r="J89" t="s">
        <v>126</v>
      </c>
      <c r="K89">
        <v>0</v>
      </c>
      <c r="L89">
        <v>3</v>
      </c>
      <c r="M89">
        <v>0</v>
      </c>
      <c r="N89">
        <v>2</v>
      </c>
      <c r="O89">
        <v>0</v>
      </c>
      <c r="P89">
        <v>1</v>
      </c>
      <c r="Q89">
        <v>0</v>
      </c>
      <c r="S89" t="str">
        <f t="shared" si="31"/>
        <v>21:59:53.000</v>
      </c>
      <c r="T89" t="str">
        <f t="shared" si="31"/>
        <v>21:59:53.000</v>
      </c>
      <c r="U89" t="str">
        <f t="shared" si="25"/>
        <v>A14F74</v>
      </c>
      <c r="V89">
        <v>0</v>
      </c>
      <c r="W89">
        <v>0</v>
      </c>
      <c r="X89">
        <v>6</v>
      </c>
      <c r="Y89">
        <v>0</v>
      </c>
      <c r="AA89">
        <v>1</v>
      </c>
      <c r="AB89">
        <v>8</v>
      </c>
      <c r="AC89">
        <v>3</v>
      </c>
      <c r="AD89">
        <v>0</v>
      </c>
      <c r="AE89">
        <v>9</v>
      </c>
      <c r="AF89" t="s">
        <v>126</v>
      </c>
      <c r="AG89">
        <v>0</v>
      </c>
      <c r="AH89">
        <v>3</v>
      </c>
      <c r="AI89">
        <v>2</v>
      </c>
      <c r="AJ89">
        <v>0</v>
      </c>
      <c r="AK89" t="s">
        <v>172</v>
      </c>
      <c r="AL89">
        <v>32.815818999999998</v>
      </c>
      <c r="AM89" t="s">
        <v>173</v>
      </c>
      <c r="AN89">
        <v>-117.142432</v>
      </c>
      <c r="AO89">
        <v>25</v>
      </c>
      <c r="AP89">
        <v>600</v>
      </c>
      <c r="AQ89" t="s">
        <v>129</v>
      </c>
      <c r="AR89">
        <v>-73</v>
      </c>
      <c r="AS89">
        <v>37</v>
      </c>
      <c r="AT89">
        <v>1280</v>
      </c>
      <c r="BB89" t="str">
        <f t="shared" si="26"/>
        <v>1200</v>
      </c>
      <c r="BC89">
        <v>1</v>
      </c>
      <c r="BD89" t="str">
        <f t="shared" si="27"/>
        <v xml:space="preserve">N1839R  </v>
      </c>
      <c r="BE89">
        <v>1</v>
      </c>
      <c r="BG89">
        <v>0</v>
      </c>
      <c r="BH89">
        <v>0</v>
      </c>
      <c r="BI89">
        <v>0</v>
      </c>
      <c r="BJ89">
        <v>500</v>
      </c>
      <c r="BK89">
        <v>-100</v>
      </c>
      <c r="BL89" t="s">
        <v>130</v>
      </c>
      <c r="BM89">
        <v>1</v>
      </c>
      <c r="BN89">
        <v>1</v>
      </c>
      <c r="BO89">
        <v>0</v>
      </c>
      <c r="BP89">
        <v>0</v>
      </c>
      <c r="BS89">
        <v>0</v>
      </c>
      <c r="BT89">
        <v>0</v>
      </c>
      <c r="BU89">
        <v>0</v>
      </c>
      <c r="CE89" t="str">
        <f t="shared" si="32"/>
        <v>21:59:53.587</v>
      </c>
      <c r="CF89">
        <v>587339742</v>
      </c>
      <c r="CS89">
        <v>3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300</v>
      </c>
      <c r="DB89">
        <v>0</v>
      </c>
      <c r="DC89" t="s">
        <v>157</v>
      </c>
      <c r="DD89" t="s">
        <v>158</v>
      </c>
      <c r="DG89">
        <v>8319815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 t="shared" ref="A90:A97" si="34">"07/09/2023 21:59:55.256"</f>
        <v>07/09/2023 21:59:55.256</v>
      </c>
      <c r="C90" t="str">
        <f t="shared" si="23"/>
        <v>FFDFD3C0</v>
      </c>
      <c r="D90" t="s">
        <v>147</v>
      </c>
      <c r="E90">
        <v>8</v>
      </c>
      <c r="H90">
        <v>225</v>
      </c>
      <c r="I90" t="s">
        <v>148</v>
      </c>
      <c r="J90" t="s">
        <v>126</v>
      </c>
      <c r="K90">
        <v>0</v>
      </c>
      <c r="L90">
        <v>3</v>
      </c>
      <c r="M90">
        <v>0</v>
      </c>
      <c r="N90">
        <v>2</v>
      </c>
      <c r="O90">
        <v>0</v>
      </c>
      <c r="P90">
        <v>1</v>
      </c>
      <c r="Q90">
        <v>0</v>
      </c>
      <c r="S90" t="str">
        <f t="shared" ref="S90:T97" si="35">"21:59:54.000"</f>
        <v>21:59:54.000</v>
      </c>
      <c r="T90" t="str">
        <f t="shared" si="35"/>
        <v>21:59:54.000</v>
      </c>
      <c r="U90" t="str">
        <f t="shared" si="25"/>
        <v>A14F74</v>
      </c>
      <c r="V90">
        <v>0</v>
      </c>
      <c r="W90">
        <v>0</v>
      </c>
      <c r="X90">
        <v>6</v>
      </c>
      <c r="Y90">
        <v>0</v>
      </c>
      <c r="AA90">
        <v>1</v>
      </c>
      <c r="AB90">
        <v>8</v>
      </c>
      <c r="AC90">
        <v>3</v>
      </c>
      <c r="AD90">
        <v>0</v>
      </c>
      <c r="AE90">
        <v>9</v>
      </c>
      <c r="AF90" t="s">
        <v>126</v>
      </c>
      <c r="AG90">
        <v>0</v>
      </c>
      <c r="AH90">
        <v>3</v>
      </c>
      <c r="AI90">
        <v>2</v>
      </c>
      <c r="AJ90">
        <v>0</v>
      </c>
      <c r="AK90" t="s">
        <v>174</v>
      </c>
      <c r="AL90">
        <v>32.816012000000001</v>
      </c>
      <c r="AM90" t="s">
        <v>175</v>
      </c>
      <c r="AN90">
        <v>-117.142839</v>
      </c>
      <c r="AO90">
        <v>25</v>
      </c>
      <c r="AP90">
        <v>600</v>
      </c>
      <c r="AQ90" t="s">
        <v>129</v>
      </c>
      <c r="AR90">
        <v>-70</v>
      </c>
      <c r="AS90">
        <v>36</v>
      </c>
      <c r="AT90">
        <v>1152</v>
      </c>
      <c r="BB90" t="str">
        <f t="shared" si="26"/>
        <v>1200</v>
      </c>
      <c r="BC90">
        <v>1</v>
      </c>
      <c r="BD90" t="str">
        <f t="shared" si="27"/>
        <v xml:space="preserve">N1839R  </v>
      </c>
      <c r="BE90">
        <v>1</v>
      </c>
      <c r="BG90">
        <v>0</v>
      </c>
      <c r="BH90">
        <v>0</v>
      </c>
      <c r="BI90">
        <v>0</v>
      </c>
      <c r="BJ90">
        <v>500</v>
      </c>
      <c r="BK90">
        <v>-100</v>
      </c>
      <c r="BL90" t="s">
        <v>130</v>
      </c>
      <c r="BM90">
        <v>1</v>
      </c>
      <c r="BN90">
        <v>1</v>
      </c>
      <c r="BO90">
        <v>0</v>
      </c>
      <c r="BP90">
        <v>0</v>
      </c>
      <c r="BS90">
        <v>0</v>
      </c>
      <c r="BT90">
        <v>0</v>
      </c>
      <c r="BU90">
        <v>0</v>
      </c>
      <c r="CE90" t="str">
        <f t="shared" ref="CE90:CE97" si="36">"21:59:54.966"</f>
        <v>21:59:54.966</v>
      </c>
      <c r="CF90">
        <v>966340085</v>
      </c>
      <c r="CS90">
        <v>3</v>
      </c>
      <c r="CT90">
        <v>2</v>
      </c>
      <c r="CU90">
        <v>0</v>
      </c>
      <c r="CV90">
        <v>2</v>
      </c>
      <c r="CW90">
        <v>0</v>
      </c>
      <c r="CX90">
        <v>4</v>
      </c>
      <c r="CY90">
        <v>7</v>
      </c>
      <c r="CZ90" t="s">
        <v>131</v>
      </c>
      <c r="DA90">
        <v>300</v>
      </c>
      <c r="DB90">
        <v>0</v>
      </c>
      <c r="DC90" t="s">
        <v>157</v>
      </c>
      <c r="DD90" t="s">
        <v>158</v>
      </c>
      <c r="DG90">
        <v>8320106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 t="shared" si="34"/>
        <v>07/09/2023 21:59:55.256</v>
      </c>
      <c r="C91" t="str">
        <f t="shared" si="23"/>
        <v>FFDFD3C0</v>
      </c>
      <c r="D91" t="s">
        <v>149</v>
      </c>
      <c r="E91">
        <v>3</v>
      </c>
      <c r="H91">
        <v>166</v>
      </c>
      <c r="I91" t="s">
        <v>139</v>
      </c>
      <c r="J91" t="s">
        <v>150</v>
      </c>
      <c r="K91">
        <v>0</v>
      </c>
      <c r="L91">
        <v>3</v>
      </c>
      <c r="M91">
        <v>0</v>
      </c>
      <c r="N91">
        <v>2</v>
      </c>
      <c r="O91">
        <v>0</v>
      </c>
      <c r="P91">
        <v>1</v>
      </c>
      <c r="Q91">
        <v>0</v>
      </c>
      <c r="S91" t="str">
        <f t="shared" si="35"/>
        <v>21:59:54.000</v>
      </c>
      <c r="T91" t="str">
        <f t="shared" si="35"/>
        <v>21:59:54.000</v>
      </c>
      <c r="U91" t="str">
        <f t="shared" si="25"/>
        <v>A14F74</v>
      </c>
      <c r="V91">
        <v>0</v>
      </c>
      <c r="W91">
        <v>0</v>
      </c>
      <c r="X91">
        <v>6</v>
      </c>
      <c r="Y91">
        <v>0</v>
      </c>
      <c r="AA91">
        <v>1</v>
      </c>
      <c r="AB91">
        <v>8</v>
      </c>
      <c r="AC91">
        <v>3</v>
      </c>
      <c r="AD91">
        <v>0</v>
      </c>
      <c r="AE91">
        <v>9</v>
      </c>
      <c r="AF91" t="s">
        <v>126</v>
      </c>
      <c r="AG91">
        <v>0</v>
      </c>
      <c r="AH91">
        <v>3</v>
      </c>
      <c r="AI91">
        <v>2</v>
      </c>
      <c r="AJ91">
        <v>0</v>
      </c>
      <c r="AK91" t="s">
        <v>174</v>
      </c>
      <c r="AL91">
        <v>32.816012000000001</v>
      </c>
      <c r="AM91" t="s">
        <v>175</v>
      </c>
      <c r="AN91">
        <v>-117.142839</v>
      </c>
      <c r="AO91">
        <v>25</v>
      </c>
      <c r="AP91">
        <v>600</v>
      </c>
      <c r="AQ91" t="s">
        <v>129</v>
      </c>
      <c r="AR91">
        <v>-70</v>
      </c>
      <c r="AS91">
        <v>36</v>
      </c>
      <c r="AT91">
        <v>1152</v>
      </c>
      <c r="BB91" t="str">
        <f t="shared" si="26"/>
        <v>1200</v>
      </c>
      <c r="BC91">
        <v>1</v>
      </c>
      <c r="BD91" t="str">
        <f t="shared" si="27"/>
        <v xml:space="preserve">N1839R  </v>
      </c>
      <c r="BE91">
        <v>1</v>
      </c>
      <c r="BG91">
        <v>0</v>
      </c>
      <c r="BH91">
        <v>0</v>
      </c>
      <c r="BI91">
        <v>0</v>
      </c>
      <c r="BJ91">
        <v>500</v>
      </c>
      <c r="BK91">
        <v>-100</v>
      </c>
      <c r="BL91" t="s">
        <v>130</v>
      </c>
      <c r="BM91">
        <v>1</v>
      </c>
      <c r="BN91">
        <v>1</v>
      </c>
      <c r="BO91">
        <v>0</v>
      </c>
      <c r="BP91">
        <v>0</v>
      </c>
      <c r="BS91">
        <v>0</v>
      </c>
      <c r="BT91">
        <v>0</v>
      </c>
      <c r="BU91">
        <v>0</v>
      </c>
      <c r="CE91" t="str">
        <f t="shared" si="36"/>
        <v>21:59:54.966</v>
      </c>
      <c r="CF91">
        <v>966340085</v>
      </c>
      <c r="CS91">
        <v>3</v>
      </c>
      <c r="CT91">
        <v>2</v>
      </c>
      <c r="CU91">
        <v>0</v>
      </c>
      <c r="CV91">
        <v>2</v>
      </c>
      <c r="CW91">
        <v>0</v>
      </c>
      <c r="CX91">
        <v>4</v>
      </c>
      <c r="CY91">
        <v>7</v>
      </c>
      <c r="CZ91" t="s">
        <v>131</v>
      </c>
      <c r="DA91">
        <v>300</v>
      </c>
      <c r="DB91">
        <v>0</v>
      </c>
      <c r="DC91" t="s">
        <v>157</v>
      </c>
      <c r="DD91" t="s">
        <v>158</v>
      </c>
      <c r="DG91">
        <v>8320106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 t="shared" si="34"/>
        <v>07/09/2023 21:59:55.256</v>
      </c>
      <c r="C92" t="str">
        <f t="shared" si="23"/>
        <v>FFDFD3C0</v>
      </c>
      <c r="D92" t="s">
        <v>123</v>
      </c>
      <c r="E92">
        <v>7</v>
      </c>
      <c r="F92">
        <v>2007</v>
      </c>
      <c r="G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0</v>
      </c>
      <c r="P92">
        <v>1</v>
      </c>
      <c r="Q92">
        <v>0</v>
      </c>
      <c r="S92" t="str">
        <f t="shared" si="35"/>
        <v>21:59:54.000</v>
      </c>
      <c r="T92" t="str">
        <f t="shared" si="35"/>
        <v>21:59:54.000</v>
      </c>
      <c r="U92" t="str">
        <f t="shared" si="25"/>
        <v>A14F74</v>
      </c>
      <c r="V92">
        <v>0</v>
      </c>
      <c r="W92">
        <v>0</v>
      </c>
      <c r="X92">
        <v>6</v>
      </c>
      <c r="Y92">
        <v>0</v>
      </c>
      <c r="AA92">
        <v>1</v>
      </c>
      <c r="AB92">
        <v>8</v>
      </c>
      <c r="AC92">
        <v>3</v>
      </c>
      <c r="AD92">
        <v>0</v>
      </c>
      <c r="AE92">
        <v>9</v>
      </c>
      <c r="AF92" t="s">
        <v>126</v>
      </c>
      <c r="AG92">
        <v>0</v>
      </c>
      <c r="AH92">
        <v>3</v>
      </c>
      <c r="AI92">
        <v>2</v>
      </c>
      <c r="AJ92">
        <v>0</v>
      </c>
      <c r="AK92" t="s">
        <v>174</v>
      </c>
      <c r="AL92">
        <v>32.816012000000001</v>
      </c>
      <c r="AM92" t="s">
        <v>175</v>
      </c>
      <c r="AN92">
        <v>-117.142839</v>
      </c>
      <c r="AO92">
        <v>25</v>
      </c>
      <c r="AP92">
        <v>600</v>
      </c>
      <c r="AQ92" t="s">
        <v>129</v>
      </c>
      <c r="AR92">
        <v>-70</v>
      </c>
      <c r="AS92">
        <v>36</v>
      </c>
      <c r="AT92">
        <v>1152</v>
      </c>
      <c r="BB92" t="str">
        <f t="shared" si="26"/>
        <v>1200</v>
      </c>
      <c r="BC92">
        <v>1</v>
      </c>
      <c r="BD92" t="str">
        <f t="shared" si="27"/>
        <v xml:space="preserve">N1839R  </v>
      </c>
      <c r="BE92">
        <v>1</v>
      </c>
      <c r="BG92">
        <v>0</v>
      </c>
      <c r="BH92">
        <v>0</v>
      </c>
      <c r="BI92">
        <v>0</v>
      </c>
      <c r="BJ92">
        <v>500</v>
      </c>
      <c r="BK92">
        <v>-100</v>
      </c>
      <c r="BL92" t="s">
        <v>130</v>
      </c>
      <c r="BM92">
        <v>1</v>
      </c>
      <c r="BN92">
        <v>1</v>
      </c>
      <c r="BO92">
        <v>0</v>
      </c>
      <c r="BP92">
        <v>0</v>
      </c>
      <c r="BS92">
        <v>0</v>
      </c>
      <c r="BT92">
        <v>0</v>
      </c>
      <c r="BU92">
        <v>0</v>
      </c>
      <c r="CE92" t="str">
        <f t="shared" si="36"/>
        <v>21:59:54.966</v>
      </c>
      <c r="CF92">
        <v>966340085</v>
      </c>
      <c r="CS92">
        <v>3</v>
      </c>
      <c r="CT92">
        <v>2</v>
      </c>
      <c r="CU92">
        <v>0</v>
      </c>
      <c r="CV92">
        <v>2</v>
      </c>
      <c r="CW92">
        <v>0</v>
      </c>
      <c r="CX92">
        <v>4</v>
      </c>
      <c r="CY92">
        <v>7</v>
      </c>
      <c r="CZ92" t="s">
        <v>131</v>
      </c>
      <c r="DA92">
        <v>300</v>
      </c>
      <c r="DB92">
        <v>0</v>
      </c>
      <c r="DC92" t="s">
        <v>157</v>
      </c>
      <c r="DD92" t="s">
        <v>158</v>
      </c>
      <c r="DG92">
        <v>8320106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 t="shared" si="34"/>
        <v>07/09/2023 21:59:55.256</v>
      </c>
      <c r="C93" t="str">
        <f t="shared" si="23"/>
        <v>FFDFD3C0</v>
      </c>
      <c r="D93" t="s">
        <v>138</v>
      </c>
      <c r="E93">
        <v>20</v>
      </c>
      <c r="F93">
        <v>1020</v>
      </c>
      <c r="G93" t="s">
        <v>139</v>
      </c>
      <c r="J93" t="s">
        <v>140</v>
      </c>
      <c r="K93">
        <v>0</v>
      </c>
      <c r="L93">
        <v>3</v>
      </c>
      <c r="M93">
        <v>0</v>
      </c>
      <c r="N93">
        <v>2</v>
      </c>
      <c r="O93">
        <v>0</v>
      </c>
      <c r="P93">
        <v>1</v>
      </c>
      <c r="Q93">
        <v>0</v>
      </c>
      <c r="S93" t="str">
        <f t="shared" si="35"/>
        <v>21:59:54.000</v>
      </c>
      <c r="T93" t="str">
        <f t="shared" si="35"/>
        <v>21:59:54.000</v>
      </c>
      <c r="U93" t="str">
        <f t="shared" si="25"/>
        <v>A14F74</v>
      </c>
      <c r="V93">
        <v>0</v>
      </c>
      <c r="W93">
        <v>0</v>
      </c>
      <c r="X93">
        <v>6</v>
      </c>
      <c r="Y93">
        <v>0</v>
      </c>
      <c r="AA93">
        <v>1</v>
      </c>
      <c r="AB93">
        <v>8</v>
      </c>
      <c r="AC93">
        <v>3</v>
      </c>
      <c r="AD93">
        <v>0</v>
      </c>
      <c r="AE93">
        <v>9</v>
      </c>
      <c r="AF93" t="s">
        <v>126</v>
      </c>
      <c r="AG93">
        <v>0</v>
      </c>
      <c r="AH93">
        <v>3</v>
      </c>
      <c r="AI93">
        <v>2</v>
      </c>
      <c r="AJ93">
        <v>0</v>
      </c>
      <c r="AK93" t="s">
        <v>174</v>
      </c>
      <c r="AL93">
        <v>32.816012000000001</v>
      </c>
      <c r="AM93" t="s">
        <v>175</v>
      </c>
      <c r="AN93">
        <v>-117.142839</v>
      </c>
      <c r="AO93">
        <v>25</v>
      </c>
      <c r="AP93">
        <v>600</v>
      </c>
      <c r="AQ93" t="s">
        <v>129</v>
      </c>
      <c r="AR93">
        <v>-70</v>
      </c>
      <c r="AS93">
        <v>36</v>
      </c>
      <c r="AT93">
        <v>1152</v>
      </c>
      <c r="BB93" t="str">
        <f t="shared" si="26"/>
        <v>1200</v>
      </c>
      <c r="BC93">
        <v>1</v>
      </c>
      <c r="BD93" t="str">
        <f t="shared" si="27"/>
        <v xml:space="preserve">N1839R  </v>
      </c>
      <c r="BE93">
        <v>1</v>
      </c>
      <c r="BG93">
        <v>0</v>
      </c>
      <c r="BH93">
        <v>0</v>
      </c>
      <c r="BI93">
        <v>0</v>
      </c>
      <c r="BJ93">
        <v>500</v>
      </c>
      <c r="BK93">
        <v>-100</v>
      </c>
      <c r="BL93" t="s">
        <v>130</v>
      </c>
      <c r="BM93">
        <v>1</v>
      </c>
      <c r="BN93">
        <v>1</v>
      </c>
      <c r="BO93">
        <v>0</v>
      </c>
      <c r="BP93">
        <v>0</v>
      </c>
      <c r="BS93">
        <v>0</v>
      </c>
      <c r="BT93">
        <v>0</v>
      </c>
      <c r="BU93">
        <v>0</v>
      </c>
      <c r="CE93" t="str">
        <f t="shared" si="36"/>
        <v>21:59:54.966</v>
      </c>
      <c r="CF93">
        <v>966340085</v>
      </c>
      <c r="CS93">
        <v>3</v>
      </c>
      <c r="CT93">
        <v>2</v>
      </c>
      <c r="CU93">
        <v>0</v>
      </c>
      <c r="CV93">
        <v>2</v>
      </c>
      <c r="CW93">
        <v>0</v>
      </c>
      <c r="CX93">
        <v>4</v>
      </c>
      <c r="CY93">
        <v>7</v>
      </c>
      <c r="CZ93" t="s">
        <v>131</v>
      </c>
      <c r="DA93">
        <v>300</v>
      </c>
      <c r="DB93">
        <v>0</v>
      </c>
      <c r="DC93" t="s">
        <v>157</v>
      </c>
      <c r="DD93" t="s">
        <v>158</v>
      </c>
      <c r="DG93">
        <v>8320106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 t="shared" si="34"/>
        <v>07/09/2023 21:59:55.256</v>
      </c>
      <c r="C94" t="str">
        <f t="shared" si="23"/>
        <v>FFDFD3C0</v>
      </c>
      <c r="D94" t="s">
        <v>141</v>
      </c>
      <c r="E94">
        <v>15</v>
      </c>
      <c r="J94" t="s">
        <v>142</v>
      </c>
      <c r="K94">
        <v>0</v>
      </c>
      <c r="L94">
        <v>3</v>
      </c>
      <c r="M94">
        <v>0</v>
      </c>
      <c r="N94">
        <v>2</v>
      </c>
      <c r="O94">
        <v>0</v>
      </c>
      <c r="P94">
        <v>1</v>
      </c>
      <c r="Q94">
        <v>0</v>
      </c>
      <c r="S94" t="str">
        <f t="shared" si="35"/>
        <v>21:59:54.000</v>
      </c>
      <c r="T94" t="str">
        <f t="shared" si="35"/>
        <v>21:59:54.000</v>
      </c>
      <c r="U94" t="str">
        <f t="shared" si="25"/>
        <v>A14F74</v>
      </c>
      <c r="V94">
        <v>0</v>
      </c>
      <c r="W94">
        <v>0</v>
      </c>
      <c r="X94">
        <v>6</v>
      </c>
      <c r="Y94">
        <v>0</v>
      </c>
      <c r="AA94">
        <v>1</v>
      </c>
      <c r="AB94">
        <v>8</v>
      </c>
      <c r="AC94">
        <v>3</v>
      </c>
      <c r="AD94">
        <v>0</v>
      </c>
      <c r="AE94">
        <v>9</v>
      </c>
      <c r="AF94" t="s">
        <v>126</v>
      </c>
      <c r="AG94">
        <v>0</v>
      </c>
      <c r="AH94">
        <v>3</v>
      </c>
      <c r="AI94">
        <v>2</v>
      </c>
      <c r="AJ94">
        <v>0</v>
      </c>
      <c r="AK94" t="s">
        <v>174</v>
      </c>
      <c r="AL94">
        <v>32.816012000000001</v>
      </c>
      <c r="AM94" t="s">
        <v>175</v>
      </c>
      <c r="AN94">
        <v>-117.142839</v>
      </c>
      <c r="AO94">
        <v>25</v>
      </c>
      <c r="AP94">
        <v>600</v>
      </c>
      <c r="AQ94" t="s">
        <v>129</v>
      </c>
      <c r="AR94">
        <v>-70</v>
      </c>
      <c r="AS94">
        <v>36</v>
      </c>
      <c r="AT94">
        <v>1152</v>
      </c>
      <c r="BB94" t="str">
        <f t="shared" si="26"/>
        <v>1200</v>
      </c>
      <c r="BC94">
        <v>1</v>
      </c>
      <c r="BD94" t="str">
        <f t="shared" si="27"/>
        <v xml:space="preserve">N1839R  </v>
      </c>
      <c r="BE94">
        <v>1</v>
      </c>
      <c r="BG94">
        <v>0</v>
      </c>
      <c r="BH94">
        <v>0</v>
      </c>
      <c r="BI94">
        <v>0</v>
      </c>
      <c r="BJ94">
        <v>500</v>
      </c>
      <c r="BK94">
        <v>-100</v>
      </c>
      <c r="BL94" t="s">
        <v>130</v>
      </c>
      <c r="BM94">
        <v>1</v>
      </c>
      <c r="BN94">
        <v>1</v>
      </c>
      <c r="BO94">
        <v>0</v>
      </c>
      <c r="BP94">
        <v>0</v>
      </c>
      <c r="BS94">
        <v>0</v>
      </c>
      <c r="BT94">
        <v>0</v>
      </c>
      <c r="BU94">
        <v>0</v>
      </c>
      <c r="CE94" t="str">
        <f t="shared" si="36"/>
        <v>21:59:54.966</v>
      </c>
      <c r="CF94">
        <v>966340085</v>
      </c>
      <c r="CS94">
        <v>3</v>
      </c>
      <c r="CT94">
        <v>2</v>
      </c>
      <c r="CU94">
        <v>0</v>
      </c>
      <c r="CV94">
        <v>2</v>
      </c>
      <c r="CW94">
        <v>0</v>
      </c>
      <c r="CX94">
        <v>4</v>
      </c>
      <c r="CY94">
        <v>7</v>
      </c>
      <c r="CZ94" t="s">
        <v>131</v>
      </c>
      <c r="DA94">
        <v>300</v>
      </c>
      <c r="DB94">
        <v>0</v>
      </c>
      <c r="DC94" t="s">
        <v>157</v>
      </c>
      <c r="DD94" t="s">
        <v>158</v>
      </c>
      <c r="DG94">
        <v>8320106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 t="shared" si="34"/>
        <v>07/09/2023 21:59:55.256</v>
      </c>
      <c r="C95" t="str">
        <f t="shared" si="23"/>
        <v>FFDFD3C0</v>
      </c>
      <c r="D95" t="s">
        <v>134</v>
      </c>
      <c r="E95">
        <v>4</v>
      </c>
      <c r="H95">
        <v>4</v>
      </c>
      <c r="I95" t="s">
        <v>143</v>
      </c>
      <c r="J95" t="s">
        <v>126</v>
      </c>
      <c r="K95">
        <v>0</v>
      </c>
      <c r="L95">
        <v>3</v>
      </c>
      <c r="M95">
        <v>0</v>
      </c>
      <c r="N95">
        <v>2</v>
      </c>
      <c r="O95">
        <v>0</v>
      </c>
      <c r="P95">
        <v>1</v>
      </c>
      <c r="Q95">
        <v>0</v>
      </c>
      <c r="S95" t="str">
        <f t="shared" si="35"/>
        <v>21:59:54.000</v>
      </c>
      <c r="T95" t="str">
        <f t="shared" si="35"/>
        <v>21:59:54.000</v>
      </c>
      <c r="U95" t="str">
        <f t="shared" si="25"/>
        <v>A14F74</v>
      </c>
      <c r="V95">
        <v>0</v>
      </c>
      <c r="W95">
        <v>0</v>
      </c>
      <c r="X95">
        <v>6</v>
      </c>
      <c r="Y95">
        <v>0</v>
      </c>
      <c r="AA95">
        <v>1</v>
      </c>
      <c r="AB95">
        <v>8</v>
      </c>
      <c r="AC95">
        <v>3</v>
      </c>
      <c r="AD95">
        <v>0</v>
      </c>
      <c r="AE95">
        <v>9</v>
      </c>
      <c r="AF95" t="s">
        <v>126</v>
      </c>
      <c r="AG95">
        <v>0</v>
      </c>
      <c r="AH95">
        <v>3</v>
      </c>
      <c r="AI95">
        <v>2</v>
      </c>
      <c r="AJ95">
        <v>0</v>
      </c>
      <c r="AK95" t="s">
        <v>174</v>
      </c>
      <c r="AL95">
        <v>32.816012000000001</v>
      </c>
      <c r="AM95" t="s">
        <v>175</v>
      </c>
      <c r="AN95">
        <v>-117.142839</v>
      </c>
      <c r="AO95">
        <v>25</v>
      </c>
      <c r="AP95">
        <v>600</v>
      </c>
      <c r="AQ95" t="s">
        <v>129</v>
      </c>
      <c r="AR95">
        <v>-70</v>
      </c>
      <c r="AS95">
        <v>36</v>
      </c>
      <c r="AT95">
        <v>1152</v>
      </c>
      <c r="BB95" t="str">
        <f t="shared" si="26"/>
        <v>1200</v>
      </c>
      <c r="BC95">
        <v>1</v>
      </c>
      <c r="BD95" t="str">
        <f t="shared" si="27"/>
        <v xml:space="preserve">N1839R  </v>
      </c>
      <c r="BE95">
        <v>1</v>
      </c>
      <c r="BG95">
        <v>0</v>
      </c>
      <c r="BH95">
        <v>0</v>
      </c>
      <c r="BI95">
        <v>0</v>
      </c>
      <c r="BJ95">
        <v>500</v>
      </c>
      <c r="BK95">
        <v>-100</v>
      </c>
      <c r="BL95" t="s">
        <v>130</v>
      </c>
      <c r="BM95">
        <v>1</v>
      </c>
      <c r="BN95">
        <v>1</v>
      </c>
      <c r="BO95">
        <v>0</v>
      </c>
      <c r="BP95">
        <v>0</v>
      </c>
      <c r="BS95">
        <v>0</v>
      </c>
      <c r="BT95">
        <v>0</v>
      </c>
      <c r="BU95">
        <v>0</v>
      </c>
      <c r="CE95" t="str">
        <f t="shared" si="36"/>
        <v>21:59:54.966</v>
      </c>
      <c r="CF95">
        <v>966340085</v>
      </c>
      <c r="CS95">
        <v>3</v>
      </c>
      <c r="CT95">
        <v>2</v>
      </c>
      <c r="CU95">
        <v>0</v>
      </c>
      <c r="CV95">
        <v>2</v>
      </c>
      <c r="CW95">
        <v>0</v>
      </c>
      <c r="CX95">
        <v>4</v>
      </c>
      <c r="CY95">
        <v>7</v>
      </c>
      <c r="CZ95" t="s">
        <v>131</v>
      </c>
      <c r="DA95">
        <v>300</v>
      </c>
      <c r="DB95">
        <v>0</v>
      </c>
      <c r="DC95" t="s">
        <v>157</v>
      </c>
      <c r="DD95" t="s">
        <v>158</v>
      </c>
      <c r="DG95">
        <v>8320106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 t="shared" si="34"/>
        <v>07/09/2023 21:59:55.256</v>
      </c>
      <c r="C96" t="str">
        <f t="shared" si="23"/>
        <v>FFDFD3C0</v>
      </c>
      <c r="D96" t="s">
        <v>144</v>
      </c>
      <c r="E96">
        <v>6</v>
      </c>
      <c r="H96">
        <v>210</v>
      </c>
      <c r="I96" t="s">
        <v>145</v>
      </c>
      <c r="J96" t="s">
        <v>146</v>
      </c>
      <c r="K96">
        <v>0</v>
      </c>
      <c r="L96">
        <v>3</v>
      </c>
      <c r="M96">
        <v>0</v>
      </c>
      <c r="N96">
        <v>2</v>
      </c>
      <c r="O96">
        <v>0</v>
      </c>
      <c r="P96">
        <v>1</v>
      </c>
      <c r="Q96">
        <v>0</v>
      </c>
      <c r="S96" t="str">
        <f t="shared" si="35"/>
        <v>21:59:54.000</v>
      </c>
      <c r="T96" t="str">
        <f t="shared" si="35"/>
        <v>21:59:54.000</v>
      </c>
      <c r="U96" t="str">
        <f t="shared" si="25"/>
        <v>A14F74</v>
      </c>
      <c r="V96">
        <v>0</v>
      </c>
      <c r="W96">
        <v>0</v>
      </c>
      <c r="X96">
        <v>6</v>
      </c>
      <c r="Y96">
        <v>0</v>
      </c>
      <c r="AA96">
        <v>1</v>
      </c>
      <c r="AB96">
        <v>8</v>
      </c>
      <c r="AC96">
        <v>3</v>
      </c>
      <c r="AD96">
        <v>0</v>
      </c>
      <c r="AE96">
        <v>9</v>
      </c>
      <c r="AF96" t="s">
        <v>126</v>
      </c>
      <c r="AG96">
        <v>0</v>
      </c>
      <c r="AH96">
        <v>0</v>
      </c>
      <c r="AI96">
        <v>2</v>
      </c>
      <c r="AJ96">
        <v>0</v>
      </c>
      <c r="AK96" t="s">
        <v>174</v>
      </c>
      <c r="AL96">
        <v>32.816012000000001</v>
      </c>
      <c r="AM96" t="s">
        <v>175</v>
      </c>
      <c r="AN96">
        <v>-117.142839</v>
      </c>
      <c r="AO96">
        <v>25</v>
      </c>
      <c r="AP96">
        <v>600</v>
      </c>
      <c r="AQ96" t="s">
        <v>129</v>
      </c>
      <c r="AR96">
        <v>-70</v>
      </c>
      <c r="AS96">
        <v>36</v>
      </c>
      <c r="AT96">
        <v>1152</v>
      </c>
      <c r="BB96" t="str">
        <f t="shared" si="26"/>
        <v>1200</v>
      </c>
      <c r="BC96">
        <v>1</v>
      </c>
      <c r="BD96" t="str">
        <f t="shared" si="27"/>
        <v xml:space="preserve">N1839R  </v>
      </c>
      <c r="BE96">
        <v>1</v>
      </c>
      <c r="BG96">
        <v>0</v>
      </c>
      <c r="BH96">
        <v>0</v>
      </c>
      <c r="BI96">
        <v>0</v>
      </c>
      <c r="BJ96">
        <v>500</v>
      </c>
      <c r="BK96">
        <v>-100</v>
      </c>
      <c r="BL96" t="s">
        <v>130</v>
      </c>
      <c r="BM96">
        <v>1</v>
      </c>
      <c r="BN96">
        <v>1</v>
      </c>
      <c r="BO96">
        <v>0</v>
      </c>
      <c r="BP96">
        <v>0</v>
      </c>
      <c r="BS96">
        <v>0</v>
      </c>
      <c r="BT96">
        <v>0</v>
      </c>
      <c r="BU96">
        <v>0</v>
      </c>
      <c r="CE96" t="str">
        <f t="shared" si="36"/>
        <v>21:59:54.966</v>
      </c>
      <c r="CF96">
        <v>966340085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4</v>
      </c>
      <c r="CY96">
        <v>7</v>
      </c>
      <c r="CZ96" t="s">
        <v>131</v>
      </c>
      <c r="DA96">
        <v>300</v>
      </c>
      <c r="DB96">
        <v>0</v>
      </c>
      <c r="DC96" t="s">
        <v>157</v>
      </c>
      <c r="DD96" t="s">
        <v>158</v>
      </c>
      <c r="DG96">
        <v>8320106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 t="shared" si="34"/>
        <v>07/09/2023 21:59:55.256</v>
      </c>
      <c r="C97" t="str">
        <f t="shared" si="23"/>
        <v>FFDFD3C0</v>
      </c>
      <c r="D97" t="s">
        <v>134</v>
      </c>
      <c r="E97">
        <v>3</v>
      </c>
      <c r="H97">
        <v>3</v>
      </c>
      <c r="I97" t="s">
        <v>135</v>
      </c>
      <c r="J97" t="s">
        <v>126</v>
      </c>
      <c r="K97">
        <v>0</v>
      </c>
      <c r="L97">
        <v>3</v>
      </c>
      <c r="M97">
        <v>0</v>
      </c>
      <c r="N97">
        <v>2</v>
      </c>
      <c r="O97">
        <v>0</v>
      </c>
      <c r="P97">
        <v>1</v>
      </c>
      <c r="Q97">
        <v>0</v>
      </c>
      <c r="S97" t="str">
        <f t="shared" si="35"/>
        <v>21:59:54.000</v>
      </c>
      <c r="T97" t="str">
        <f t="shared" si="35"/>
        <v>21:59:54.000</v>
      </c>
      <c r="U97" t="str">
        <f t="shared" si="25"/>
        <v>A14F74</v>
      </c>
      <c r="V97">
        <v>0</v>
      </c>
      <c r="W97">
        <v>0</v>
      </c>
      <c r="X97">
        <v>6</v>
      </c>
      <c r="Y97">
        <v>0</v>
      </c>
      <c r="AA97">
        <v>1</v>
      </c>
      <c r="AB97">
        <v>8</v>
      </c>
      <c r="AC97">
        <v>3</v>
      </c>
      <c r="AD97">
        <v>0</v>
      </c>
      <c r="AE97">
        <v>9</v>
      </c>
      <c r="AF97" t="s">
        <v>126</v>
      </c>
      <c r="AG97">
        <v>0</v>
      </c>
      <c r="AH97">
        <v>3</v>
      </c>
      <c r="AI97">
        <v>2</v>
      </c>
      <c r="AJ97">
        <v>0</v>
      </c>
      <c r="AK97" t="s">
        <v>174</v>
      </c>
      <c r="AL97">
        <v>32.816012000000001</v>
      </c>
      <c r="AM97" t="s">
        <v>175</v>
      </c>
      <c r="AN97">
        <v>-117.142839</v>
      </c>
      <c r="AO97">
        <v>25</v>
      </c>
      <c r="AP97">
        <v>600</v>
      </c>
      <c r="AQ97" t="s">
        <v>129</v>
      </c>
      <c r="AR97">
        <v>-70</v>
      </c>
      <c r="AS97">
        <v>36</v>
      </c>
      <c r="AT97">
        <v>1152</v>
      </c>
      <c r="BB97" t="str">
        <f t="shared" si="26"/>
        <v>1200</v>
      </c>
      <c r="BC97">
        <v>1</v>
      </c>
      <c r="BD97" t="str">
        <f t="shared" si="27"/>
        <v xml:space="preserve">N1839R  </v>
      </c>
      <c r="BE97">
        <v>1</v>
      </c>
      <c r="BG97">
        <v>0</v>
      </c>
      <c r="BH97">
        <v>0</v>
      </c>
      <c r="BI97">
        <v>0</v>
      </c>
      <c r="BJ97">
        <v>500</v>
      </c>
      <c r="BK97">
        <v>-100</v>
      </c>
      <c r="BL97" t="s">
        <v>130</v>
      </c>
      <c r="BM97">
        <v>1</v>
      </c>
      <c r="BN97">
        <v>1</v>
      </c>
      <c r="BO97">
        <v>0</v>
      </c>
      <c r="BP97">
        <v>0</v>
      </c>
      <c r="BS97">
        <v>0</v>
      </c>
      <c r="BT97">
        <v>0</v>
      </c>
      <c r="BU97">
        <v>0</v>
      </c>
      <c r="CE97" t="str">
        <f t="shared" si="36"/>
        <v>21:59:54.966</v>
      </c>
      <c r="CF97">
        <v>966340085</v>
      </c>
      <c r="CS97">
        <v>3</v>
      </c>
      <c r="CT97">
        <v>2</v>
      </c>
      <c r="CU97">
        <v>0</v>
      </c>
      <c r="CV97">
        <v>2</v>
      </c>
      <c r="CW97">
        <v>0</v>
      </c>
      <c r="CX97">
        <v>4</v>
      </c>
      <c r="CY97">
        <v>7</v>
      </c>
      <c r="CZ97" t="s">
        <v>131</v>
      </c>
      <c r="DA97">
        <v>300</v>
      </c>
      <c r="DB97">
        <v>0</v>
      </c>
      <c r="DC97" t="s">
        <v>157</v>
      </c>
      <c r="DD97" t="s">
        <v>158</v>
      </c>
      <c r="DG97">
        <v>8320106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 t="shared" ref="A98:A105" si="37">"07/09/2023 21:59:56.085"</f>
        <v>07/09/2023 21:59:56.085</v>
      </c>
      <c r="C98" t="str">
        <f t="shared" ref="C98:C129" si="38">"FFDFD3C0"</f>
        <v>FFDFD3C0</v>
      </c>
      <c r="D98" t="s">
        <v>149</v>
      </c>
      <c r="E98">
        <v>3</v>
      </c>
      <c r="H98">
        <v>166</v>
      </c>
      <c r="I98" t="s">
        <v>139</v>
      </c>
      <c r="J98" t="s">
        <v>150</v>
      </c>
      <c r="K98">
        <v>0</v>
      </c>
      <c r="L98">
        <v>3</v>
      </c>
      <c r="M98">
        <v>0</v>
      </c>
      <c r="N98">
        <v>2</v>
      </c>
      <c r="O98">
        <v>0</v>
      </c>
      <c r="P98">
        <v>1</v>
      </c>
      <c r="Q98">
        <v>0</v>
      </c>
      <c r="S98" t="str">
        <f t="shared" ref="S98:T105" si="39">"21:59:55.000"</f>
        <v>21:59:55.000</v>
      </c>
      <c r="T98" t="str">
        <f t="shared" si="39"/>
        <v>21:59:55.000</v>
      </c>
      <c r="U98" t="str">
        <f t="shared" si="25"/>
        <v>A14F74</v>
      </c>
      <c r="V98">
        <v>0</v>
      </c>
      <c r="W98">
        <v>0</v>
      </c>
      <c r="X98">
        <v>6</v>
      </c>
      <c r="Y98">
        <v>0</v>
      </c>
      <c r="AA98">
        <v>1</v>
      </c>
      <c r="AB98">
        <v>8</v>
      </c>
      <c r="AC98">
        <v>3</v>
      </c>
      <c r="AD98">
        <v>0</v>
      </c>
      <c r="AE98">
        <v>9</v>
      </c>
      <c r="AF98" t="s">
        <v>126</v>
      </c>
      <c r="AG98">
        <v>0</v>
      </c>
      <c r="AH98">
        <v>3</v>
      </c>
      <c r="AI98">
        <v>2</v>
      </c>
      <c r="AJ98">
        <v>0</v>
      </c>
      <c r="AK98" t="s">
        <v>176</v>
      </c>
      <c r="AL98">
        <v>32.816161999999998</v>
      </c>
      <c r="AM98" t="s">
        <v>177</v>
      </c>
      <c r="AN98">
        <v>-117.143226</v>
      </c>
      <c r="AO98">
        <v>25</v>
      </c>
      <c r="AP98">
        <v>700</v>
      </c>
      <c r="AQ98" t="s">
        <v>129</v>
      </c>
      <c r="AR98">
        <v>-74</v>
      </c>
      <c r="AS98">
        <v>35</v>
      </c>
      <c r="AT98">
        <v>1088</v>
      </c>
      <c r="BB98" t="str">
        <f t="shared" si="26"/>
        <v>1200</v>
      </c>
      <c r="BC98">
        <v>1</v>
      </c>
      <c r="BD98" t="str">
        <f t="shared" si="27"/>
        <v xml:space="preserve">N1839R  </v>
      </c>
      <c r="BE98">
        <v>1</v>
      </c>
      <c r="BG98">
        <v>0</v>
      </c>
      <c r="BH98">
        <v>0</v>
      </c>
      <c r="BI98">
        <v>0</v>
      </c>
      <c r="BJ98">
        <v>525</v>
      </c>
      <c r="BK98">
        <v>-175</v>
      </c>
      <c r="BL98" t="s">
        <v>130</v>
      </c>
      <c r="BM98">
        <v>1</v>
      </c>
      <c r="BN98">
        <v>1</v>
      </c>
      <c r="BO98">
        <v>0</v>
      </c>
      <c r="BP98">
        <v>0</v>
      </c>
      <c r="BS98">
        <v>0</v>
      </c>
      <c r="BT98">
        <v>0</v>
      </c>
      <c r="BU98">
        <v>0</v>
      </c>
      <c r="CE98" t="str">
        <f t="shared" ref="CE98:CE105" si="40">"21:59:55.750"</f>
        <v>21:59:55.750</v>
      </c>
      <c r="CF98">
        <v>750339837</v>
      </c>
      <c r="CS98">
        <v>3</v>
      </c>
      <c r="CT98">
        <v>2</v>
      </c>
      <c r="CU98">
        <v>0</v>
      </c>
      <c r="CV98">
        <v>2</v>
      </c>
      <c r="CW98">
        <v>0</v>
      </c>
      <c r="CX98">
        <v>4</v>
      </c>
      <c r="CY98">
        <v>7</v>
      </c>
      <c r="CZ98" t="s">
        <v>131</v>
      </c>
      <c r="DA98">
        <v>300</v>
      </c>
      <c r="DB98">
        <v>0</v>
      </c>
      <c r="DC98" t="s">
        <v>157</v>
      </c>
      <c r="DD98" t="s">
        <v>158</v>
      </c>
      <c r="DG98">
        <v>8320280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 t="shared" si="37"/>
        <v>07/09/2023 21:59:56.085</v>
      </c>
      <c r="C99" t="str">
        <f t="shared" si="38"/>
        <v>FFDFD3C0</v>
      </c>
      <c r="D99" t="s">
        <v>134</v>
      </c>
      <c r="E99">
        <v>3</v>
      </c>
      <c r="H99">
        <v>3</v>
      </c>
      <c r="I99" t="s">
        <v>135</v>
      </c>
      <c r="J99" t="s">
        <v>126</v>
      </c>
      <c r="K99">
        <v>0</v>
      </c>
      <c r="L99">
        <v>3</v>
      </c>
      <c r="M99">
        <v>0</v>
      </c>
      <c r="N99">
        <v>2</v>
      </c>
      <c r="O99">
        <v>0</v>
      </c>
      <c r="P99">
        <v>1</v>
      </c>
      <c r="Q99">
        <v>0</v>
      </c>
      <c r="S99" t="str">
        <f t="shared" si="39"/>
        <v>21:59:55.000</v>
      </c>
      <c r="T99" t="str">
        <f t="shared" si="39"/>
        <v>21:59:55.000</v>
      </c>
      <c r="U99" t="str">
        <f t="shared" si="25"/>
        <v>A14F74</v>
      </c>
      <c r="V99">
        <v>0</v>
      </c>
      <c r="W99">
        <v>0</v>
      </c>
      <c r="X99">
        <v>6</v>
      </c>
      <c r="Y99">
        <v>0</v>
      </c>
      <c r="AA99">
        <v>1</v>
      </c>
      <c r="AB99">
        <v>8</v>
      </c>
      <c r="AC99">
        <v>3</v>
      </c>
      <c r="AD99">
        <v>0</v>
      </c>
      <c r="AE99">
        <v>9</v>
      </c>
      <c r="AF99" t="s">
        <v>126</v>
      </c>
      <c r="AG99">
        <v>0</v>
      </c>
      <c r="AH99">
        <v>3</v>
      </c>
      <c r="AI99">
        <v>2</v>
      </c>
      <c r="AJ99">
        <v>0</v>
      </c>
      <c r="AK99" t="s">
        <v>176</v>
      </c>
      <c r="AL99">
        <v>32.816161999999998</v>
      </c>
      <c r="AM99" t="s">
        <v>177</v>
      </c>
      <c r="AN99">
        <v>-117.143226</v>
      </c>
      <c r="AO99">
        <v>25</v>
      </c>
      <c r="AP99">
        <v>700</v>
      </c>
      <c r="AQ99" t="s">
        <v>129</v>
      </c>
      <c r="AR99">
        <v>-74</v>
      </c>
      <c r="AS99">
        <v>35</v>
      </c>
      <c r="AT99">
        <v>1088</v>
      </c>
      <c r="BB99" t="str">
        <f t="shared" si="26"/>
        <v>1200</v>
      </c>
      <c r="BC99">
        <v>1</v>
      </c>
      <c r="BD99" t="str">
        <f t="shared" si="27"/>
        <v xml:space="preserve">N1839R  </v>
      </c>
      <c r="BE99">
        <v>1</v>
      </c>
      <c r="BG99">
        <v>0</v>
      </c>
      <c r="BH99">
        <v>0</v>
      </c>
      <c r="BI99">
        <v>0</v>
      </c>
      <c r="BJ99">
        <v>525</v>
      </c>
      <c r="BK99">
        <v>-175</v>
      </c>
      <c r="BL99" t="s">
        <v>130</v>
      </c>
      <c r="BM99">
        <v>1</v>
      </c>
      <c r="BN99">
        <v>1</v>
      </c>
      <c r="BO99">
        <v>0</v>
      </c>
      <c r="BP99">
        <v>0</v>
      </c>
      <c r="BS99">
        <v>0</v>
      </c>
      <c r="BT99">
        <v>0</v>
      </c>
      <c r="BU99">
        <v>0</v>
      </c>
      <c r="CE99" t="str">
        <f t="shared" si="40"/>
        <v>21:59:55.750</v>
      </c>
      <c r="CF99">
        <v>750339837</v>
      </c>
      <c r="CS99">
        <v>3</v>
      </c>
      <c r="CT99">
        <v>2</v>
      </c>
      <c r="CU99">
        <v>0</v>
      </c>
      <c r="CV99">
        <v>2</v>
      </c>
      <c r="CW99">
        <v>0</v>
      </c>
      <c r="CX99">
        <v>4</v>
      </c>
      <c r="CY99">
        <v>7</v>
      </c>
      <c r="CZ99" t="s">
        <v>131</v>
      </c>
      <c r="DA99">
        <v>300</v>
      </c>
      <c r="DB99">
        <v>0</v>
      </c>
      <c r="DC99" t="s">
        <v>157</v>
      </c>
      <c r="DD99" t="s">
        <v>158</v>
      </c>
      <c r="DG99">
        <v>8320280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 t="shared" si="37"/>
        <v>07/09/2023 21:59:56.085</v>
      </c>
      <c r="C100" t="str">
        <f t="shared" si="38"/>
        <v>FFDFD3C0</v>
      </c>
      <c r="D100" t="s">
        <v>138</v>
      </c>
      <c r="E100">
        <v>20</v>
      </c>
      <c r="F100">
        <v>1020</v>
      </c>
      <c r="G100" t="s">
        <v>139</v>
      </c>
      <c r="J100" t="s">
        <v>140</v>
      </c>
      <c r="K100">
        <v>0</v>
      </c>
      <c r="L100">
        <v>3</v>
      </c>
      <c r="M100">
        <v>0</v>
      </c>
      <c r="N100">
        <v>2</v>
      </c>
      <c r="O100">
        <v>0</v>
      </c>
      <c r="P100">
        <v>1</v>
      </c>
      <c r="Q100">
        <v>0</v>
      </c>
      <c r="S100" t="str">
        <f t="shared" si="39"/>
        <v>21:59:55.000</v>
      </c>
      <c r="T100" t="str">
        <f t="shared" si="39"/>
        <v>21:59:55.000</v>
      </c>
      <c r="U100" t="str">
        <f t="shared" si="25"/>
        <v>A14F74</v>
      </c>
      <c r="V100">
        <v>0</v>
      </c>
      <c r="W100">
        <v>0</v>
      </c>
      <c r="X100">
        <v>6</v>
      </c>
      <c r="Y100">
        <v>0</v>
      </c>
      <c r="AA100">
        <v>1</v>
      </c>
      <c r="AB100">
        <v>8</v>
      </c>
      <c r="AC100">
        <v>3</v>
      </c>
      <c r="AD100">
        <v>0</v>
      </c>
      <c r="AE100">
        <v>9</v>
      </c>
      <c r="AF100" t="s">
        <v>126</v>
      </c>
      <c r="AG100">
        <v>0</v>
      </c>
      <c r="AH100">
        <v>3</v>
      </c>
      <c r="AI100">
        <v>2</v>
      </c>
      <c r="AJ100">
        <v>0</v>
      </c>
      <c r="AK100" t="s">
        <v>176</v>
      </c>
      <c r="AL100">
        <v>32.816161999999998</v>
      </c>
      <c r="AM100" t="s">
        <v>177</v>
      </c>
      <c r="AN100">
        <v>-117.143226</v>
      </c>
      <c r="AO100">
        <v>25</v>
      </c>
      <c r="AP100">
        <v>700</v>
      </c>
      <c r="AQ100" t="s">
        <v>129</v>
      </c>
      <c r="AR100">
        <v>-74</v>
      </c>
      <c r="AS100">
        <v>35</v>
      </c>
      <c r="AT100">
        <v>1088</v>
      </c>
      <c r="BB100" t="str">
        <f t="shared" si="26"/>
        <v>1200</v>
      </c>
      <c r="BC100">
        <v>1</v>
      </c>
      <c r="BD100" t="str">
        <f t="shared" si="27"/>
        <v xml:space="preserve">N1839R  </v>
      </c>
      <c r="BE100">
        <v>1</v>
      </c>
      <c r="BG100">
        <v>0</v>
      </c>
      <c r="BH100">
        <v>0</v>
      </c>
      <c r="BI100">
        <v>0</v>
      </c>
      <c r="BJ100">
        <v>525</v>
      </c>
      <c r="BK100">
        <v>-175</v>
      </c>
      <c r="BL100" t="s">
        <v>130</v>
      </c>
      <c r="BM100">
        <v>1</v>
      </c>
      <c r="BN100">
        <v>1</v>
      </c>
      <c r="BO100">
        <v>0</v>
      </c>
      <c r="BP100">
        <v>0</v>
      </c>
      <c r="BS100">
        <v>0</v>
      </c>
      <c r="BT100">
        <v>0</v>
      </c>
      <c r="BU100">
        <v>0</v>
      </c>
      <c r="CE100" t="str">
        <f t="shared" si="40"/>
        <v>21:59:55.750</v>
      </c>
      <c r="CF100">
        <v>750339837</v>
      </c>
      <c r="CS100">
        <v>3</v>
      </c>
      <c r="CT100">
        <v>2</v>
      </c>
      <c r="CU100">
        <v>0</v>
      </c>
      <c r="CV100">
        <v>2</v>
      </c>
      <c r="CW100">
        <v>0</v>
      </c>
      <c r="CX100">
        <v>4</v>
      </c>
      <c r="CY100">
        <v>7</v>
      </c>
      <c r="CZ100" t="s">
        <v>131</v>
      </c>
      <c r="DA100">
        <v>300</v>
      </c>
      <c r="DB100">
        <v>0</v>
      </c>
      <c r="DC100" t="s">
        <v>157</v>
      </c>
      <c r="DD100" t="s">
        <v>158</v>
      </c>
      <c r="DG100">
        <v>8320280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 t="shared" si="37"/>
        <v>07/09/2023 21:59:56.085</v>
      </c>
      <c r="C101" t="str">
        <f t="shared" si="38"/>
        <v>FFDFD3C0</v>
      </c>
      <c r="D101" t="s">
        <v>123</v>
      </c>
      <c r="E101">
        <v>7</v>
      </c>
      <c r="F101">
        <v>2007</v>
      </c>
      <c r="G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0</v>
      </c>
      <c r="P101">
        <v>1</v>
      </c>
      <c r="Q101">
        <v>0</v>
      </c>
      <c r="S101" t="str">
        <f t="shared" si="39"/>
        <v>21:59:55.000</v>
      </c>
      <c r="T101" t="str">
        <f t="shared" si="39"/>
        <v>21:59:55.000</v>
      </c>
      <c r="U101" t="str">
        <f t="shared" si="25"/>
        <v>A14F74</v>
      </c>
      <c r="V101">
        <v>0</v>
      </c>
      <c r="W101">
        <v>0</v>
      </c>
      <c r="X101">
        <v>6</v>
      </c>
      <c r="Y101">
        <v>0</v>
      </c>
      <c r="AA101">
        <v>1</v>
      </c>
      <c r="AB101">
        <v>8</v>
      </c>
      <c r="AC101">
        <v>3</v>
      </c>
      <c r="AD101">
        <v>0</v>
      </c>
      <c r="AE101">
        <v>9</v>
      </c>
      <c r="AF101" t="s">
        <v>126</v>
      </c>
      <c r="AG101">
        <v>0</v>
      </c>
      <c r="AH101">
        <v>3</v>
      </c>
      <c r="AI101">
        <v>2</v>
      </c>
      <c r="AJ101">
        <v>0</v>
      </c>
      <c r="AK101" t="s">
        <v>176</v>
      </c>
      <c r="AL101">
        <v>32.816161999999998</v>
      </c>
      <c r="AM101" t="s">
        <v>177</v>
      </c>
      <c r="AN101">
        <v>-117.143226</v>
      </c>
      <c r="AO101">
        <v>25</v>
      </c>
      <c r="AP101">
        <v>700</v>
      </c>
      <c r="AQ101" t="s">
        <v>129</v>
      </c>
      <c r="AR101">
        <v>-74</v>
      </c>
      <c r="AS101">
        <v>35</v>
      </c>
      <c r="AT101">
        <v>1088</v>
      </c>
      <c r="BB101" t="str">
        <f t="shared" si="26"/>
        <v>1200</v>
      </c>
      <c r="BC101">
        <v>1</v>
      </c>
      <c r="BD101" t="str">
        <f t="shared" si="27"/>
        <v xml:space="preserve">N1839R  </v>
      </c>
      <c r="BE101">
        <v>1</v>
      </c>
      <c r="BG101">
        <v>0</v>
      </c>
      <c r="BH101">
        <v>0</v>
      </c>
      <c r="BI101">
        <v>0</v>
      </c>
      <c r="BJ101">
        <v>525</v>
      </c>
      <c r="BK101">
        <v>-175</v>
      </c>
      <c r="BL101" t="s">
        <v>130</v>
      </c>
      <c r="BM101">
        <v>1</v>
      </c>
      <c r="BN101">
        <v>1</v>
      </c>
      <c r="BO101">
        <v>0</v>
      </c>
      <c r="BP101">
        <v>0</v>
      </c>
      <c r="BS101">
        <v>0</v>
      </c>
      <c r="BT101">
        <v>0</v>
      </c>
      <c r="BU101">
        <v>0</v>
      </c>
      <c r="CE101" t="str">
        <f t="shared" si="40"/>
        <v>21:59:55.750</v>
      </c>
      <c r="CF101">
        <v>750339837</v>
      </c>
      <c r="CS101">
        <v>3</v>
      </c>
      <c r="CT101">
        <v>2</v>
      </c>
      <c r="CU101">
        <v>0</v>
      </c>
      <c r="CV101">
        <v>2</v>
      </c>
      <c r="CW101">
        <v>0</v>
      </c>
      <c r="CX101">
        <v>4</v>
      </c>
      <c r="CY101">
        <v>7</v>
      </c>
      <c r="CZ101" t="s">
        <v>131</v>
      </c>
      <c r="DA101">
        <v>300</v>
      </c>
      <c r="DB101">
        <v>0</v>
      </c>
      <c r="DC101" t="s">
        <v>157</v>
      </c>
      <c r="DD101" t="s">
        <v>158</v>
      </c>
      <c r="DG101">
        <v>8320280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 t="shared" si="37"/>
        <v>07/09/2023 21:59:56.085</v>
      </c>
      <c r="C102" t="str">
        <f t="shared" si="38"/>
        <v>FFDFD3C0</v>
      </c>
      <c r="D102" t="s">
        <v>141</v>
      </c>
      <c r="E102">
        <v>15</v>
      </c>
      <c r="J102" t="s">
        <v>142</v>
      </c>
      <c r="K102">
        <v>0</v>
      </c>
      <c r="L102">
        <v>3</v>
      </c>
      <c r="M102">
        <v>0</v>
      </c>
      <c r="N102">
        <v>2</v>
      </c>
      <c r="O102">
        <v>0</v>
      </c>
      <c r="P102">
        <v>1</v>
      </c>
      <c r="Q102">
        <v>0</v>
      </c>
      <c r="S102" t="str">
        <f t="shared" si="39"/>
        <v>21:59:55.000</v>
      </c>
      <c r="T102" t="str">
        <f t="shared" si="39"/>
        <v>21:59:55.000</v>
      </c>
      <c r="U102" t="str">
        <f t="shared" si="25"/>
        <v>A14F74</v>
      </c>
      <c r="V102">
        <v>0</v>
      </c>
      <c r="W102">
        <v>0</v>
      </c>
      <c r="X102">
        <v>6</v>
      </c>
      <c r="Y102">
        <v>0</v>
      </c>
      <c r="AA102">
        <v>1</v>
      </c>
      <c r="AB102">
        <v>8</v>
      </c>
      <c r="AC102">
        <v>3</v>
      </c>
      <c r="AD102">
        <v>0</v>
      </c>
      <c r="AE102">
        <v>9</v>
      </c>
      <c r="AF102" t="s">
        <v>126</v>
      </c>
      <c r="AG102">
        <v>0</v>
      </c>
      <c r="AH102">
        <v>3</v>
      </c>
      <c r="AI102">
        <v>2</v>
      </c>
      <c r="AJ102">
        <v>0</v>
      </c>
      <c r="AK102" t="s">
        <v>176</v>
      </c>
      <c r="AL102">
        <v>32.816161999999998</v>
      </c>
      <c r="AM102" t="s">
        <v>177</v>
      </c>
      <c r="AN102">
        <v>-117.143226</v>
      </c>
      <c r="AO102">
        <v>25</v>
      </c>
      <c r="AP102">
        <v>700</v>
      </c>
      <c r="AQ102" t="s">
        <v>129</v>
      </c>
      <c r="AR102">
        <v>-74</v>
      </c>
      <c r="AS102">
        <v>35</v>
      </c>
      <c r="AT102">
        <v>1088</v>
      </c>
      <c r="BB102" t="str">
        <f t="shared" si="26"/>
        <v>1200</v>
      </c>
      <c r="BC102">
        <v>1</v>
      </c>
      <c r="BD102" t="str">
        <f t="shared" si="27"/>
        <v xml:space="preserve">N1839R  </v>
      </c>
      <c r="BE102">
        <v>1</v>
      </c>
      <c r="BG102">
        <v>0</v>
      </c>
      <c r="BH102">
        <v>0</v>
      </c>
      <c r="BI102">
        <v>0</v>
      </c>
      <c r="BJ102">
        <v>525</v>
      </c>
      <c r="BK102">
        <v>-175</v>
      </c>
      <c r="BL102" t="s">
        <v>130</v>
      </c>
      <c r="BM102">
        <v>1</v>
      </c>
      <c r="BN102">
        <v>1</v>
      </c>
      <c r="BO102">
        <v>0</v>
      </c>
      <c r="BP102">
        <v>0</v>
      </c>
      <c r="BS102">
        <v>0</v>
      </c>
      <c r="BT102">
        <v>0</v>
      </c>
      <c r="BU102">
        <v>0</v>
      </c>
      <c r="CE102" t="str">
        <f t="shared" si="40"/>
        <v>21:59:55.750</v>
      </c>
      <c r="CF102">
        <v>750339837</v>
      </c>
      <c r="CS102">
        <v>3</v>
      </c>
      <c r="CT102">
        <v>2</v>
      </c>
      <c r="CU102">
        <v>0</v>
      </c>
      <c r="CV102">
        <v>2</v>
      </c>
      <c r="CW102">
        <v>0</v>
      </c>
      <c r="CX102">
        <v>4</v>
      </c>
      <c r="CY102">
        <v>7</v>
      </c>
      <c r="CZ102" t="s">
        <v>131</v>
      </c>
      <c r="DA102">
        <v>300</v>
      </c>
      <c r="DB102">
        <v>0</v>
      </c>
      <c r="DC102" t="s">
        <v>157</v>
      </c>
      <c r="DD102" t="s">
        <v>158</v>
      </c>
      <c r="DG102">
        <v>8320280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 t="shared" si="37"/>
        <v>07/09/2023 21:59:56.085</v>
      </c>
      <c r="C103" t="str">
        <f t="shared" si="38"/>
        <v>FFDFD3C0</v>
      </c>
      <c r="D103" t="s">
        <v>134</v>
      </c>
      <c r="E103">
        <v>4</v>
      </c>
      <c r="H103">
        <v>4</v>
      </c>
      <c r="I103" t="s">
        <v>143</v>
      </c>
      <c r="J103" t="s">
        <v>126</v>
      </c>
      <c r="K103">
        <v>0</v>
      </c>
      <c r="L103">
        <v>3</v>
      </c>
      <c r="M103">
        <v>0</v>
      </c>
      <c r="N103">
        <v>2</v>
      </c>
      <c r="O103">
        <v>0</v>
      </c>
      <c r="P103">
        <v>1</v>
      </c>
      <c r="Q103">
        <v>0</v>
      </c>
      <c r="S103" t="str">
        <f t="shared" si="39"/>
        <v>21:59:55.000</v>
      </c>
      <c r="T103" t="str">
        <f t="shared" si="39"/>
        <v>21:59:55.000</v>
      </c>
      <c r="U103" t="str">
        <f t="shared" si="25"/>
        <v>A14F74</v>
      </c>
      <c r="V103">
        <v>0</v>
      </c>
      <c r="W103">
        <v>0</v>
      </c>
      <c r="X103">
        <v>6</v>
      </c>
      <c r="Y103">
        <v>0</v>
      </c>
      <c r="AA103">
        <v>1</v>
      </c>
      <c r="AB103">
        <v>8</v>
      </c>
      <c r="AC103">
        <v>3</v>
      </c>
      <c r="AD103">
        <v>0</v>
      </c>
      <c r="AE103">
        <v>9</v>
      </c>
      <c r="AF103" t="s">
        <v>126</v>
      </c>
      <c r="AG103">
        <v>0</v>
      </c>
      <c r="AH103">
        <v>3</v>
      </c>
      <c r="AI103">
        <v>2</v>
      </c>
      <c r="AJ103">
        <v>0</v>
      </c>
      <c r="AK103" t="s">
        <v>176</v>
      </c>
      <c r="AL103">
        <v>32.816161999999998</v>
      </c>
      <c r="AM103" t="s">
        <v>177</v>
      </c>
      <c r="AN103">
        <v>-117.143226</v>
      </c>
      <c r="AO103">
        <v>25</v>
      </c>
      <c r="AP103">
        <v>700</v>
      </c>
      <c r="AQ103" t="s">
        <v>129</v>
      </c>
      <c r="AR103">
        <v>-74</v>
      </c>
      <c r="AS103">
        <v>35</v>
      </c>
      <c r="AT103">
        <v>1088</v>
      </c>
      <c r="BB103" t="str">
        <f t="shared" si="26"/>
        <v>1200</v>
      </c>
      <c r="BC103">
        <v>1</v>
      </c>
      <c r="BD103" t="str">
        <f t="shared" si="27"/>
        <v xml:space="preserve">N1839R  </v>
      </c>
      <c r="BE103">
        <v>1</v>
      </c>
      <c r="BG103">
        <v>0</v>
      </c>
      <c r="BH103">
        <v>0</v>
      </c>
      <c r="BI103">
        <v>0</v>
      </c>
      <c r="BJ103">
        <v>525</v>
      </c>
      <c r="BK103">
        <v>-175</v>
      </c>
      <c r="BL103" t="s">
        <v>130</v>
      </c>
      <c r="BM103">
        <v>1</v>
      </c>
      <c r="BN103">
        <v>1</v>
      </c>
      <c r="BO103">
        <v>0</v>
      </c>
      <c r="BP103">
        <v>0</v>
      </c>
      <c r="BS103">
        <v>0</v>
      </c>
      <c r="BT103">
        <v>0</v>
      </c>
      <c r="BU103">
        <v>0</v>
      </c>
      <c r="CE103" t="str">
        <f t="shared" si="40"/>
        <v>21:59:55.750</v>
      </c>
      <c r="CF103">
        <v>750339837</v>
      </c>
      <c r="CS103">
        <v>3</v>
      </c>
      <c r="CT103">
        <v>2</v>
      </c>
      <c r="CU103">
        <v>0</v>
      </c>
      <c r="CV103">
        <v>2</v>
      </c>
      <c r="CW103">
        <v>0</v>
      </c>
      <c r="CX103">
        <v>4</v>
      </c>
      <c r="CY103">
        <v>7</v>
      </c>
      <c r="CZ103" t="s">
        <v>131</v>
      </c>
      <c r="DA103">
        <v>300</v>
      </c>
      <c r="DB103">
        <v>0</v>
      </c>
      <c r="DC103" t="s">
        <v>157</v>
      </c>
      <c r="DD103" t="s">
        <v>158</v>
      </c>
      <c r="DG103">
        <v>8320280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 t="shared" si="37"/>
        <v>07/09/2023 21:59:56.085</v>
      </c>
      <c r="C104" t="str">
        <f t="shared" si="38"/>
        <v>FFDFD3C0</v>
      </c>
      <c r="D104" t="s">
        <v>144</v>
      </c>
      <c r="E104">
        <v>6</v>
      </c>
      <c r="H104">
        <v>210</v>
      </c>
      <c r="I104" t="s">
        <v>145</v>
      </c>
      <c r="J104" t="s">
        <v>146</v>
      </c>
      <c r="K104">
        <v>0</v>
      </c>
      <c r="L104">
        <v>3</v>
      </c>
      <c r="M104">
        <v>0</v>
      </c>
      <c r="N104">
        <v>2</v>
      </c>
      <c r="O104">
        <v>0</v>
      </c>
      <c r="P104">
        <v>1</v>
      </c>
      <c r="Q104">
        <v>0</v>
      </c>
      <c r="S104" t="str">
        <f t="shared" si="39"/>
        <v>21:59:55.000</v>
      </c>
      <c r="T104" t="str">
        <f t="shared" si="39"/>
        <v>21:59:55.000</v>
      </c>
      <c r="U104" t="str">
        <f t="shared" si="25"/>
        <v>A14F74</v>
      </c>
      <c r="V104">
        <v>0</v>
      </c>
      <c r="W104">
        <v>0</v>
      </c>
      <c r="X104">
        <v>6</v>
      </c>
      <c r="Y104">
        <v>0</v>
      </c>
      <c r="AA104">
        <v>1</v>
      </c>
      <c r="AB104">
        <v>8</v>
      </c>
      <c r="AC104">
        <v>3</v>
      </c>
      <c r="AD104">
        <v>0</v>
      </c>
      <c r="AE104">
        <v>9</v>
      </c>
      <c r="AF104" t="s">
        <v>126</v>
      </c>
      <c r="AG104">
        <v>0</v>
      </c>
      <c r="AH104">
        <v>0</v>
      </c>
      <c r="AI104">
        <v>2</v>
      </c>
      <c r="AJ104">
        <v>0</v>
      </c>
      <c r="AK104" t="s">
        <v>176</v>
      </c>
      <c r="AL104">
        <v>32.816161999999998</v>
      </c>
      <c r="AM104" t="s">
        <v>177</v>
      </c>
      <c r="AN104">
        <v>-117.143226</v>
      </c>
      <c r="AO104">
        <v>25</v>
      </c>
      <c r="AP104">
        <v>700</v>
      </c>
      <c r="AQ104" t="s">
        <v>129</v>
      </c>
      <c r="AR104">
        <v>-74</v>
      </c>
      <c r="AS104">
        <v>35</v>
      </c>
      <c r="AT104">
        <v>1088</v>
      </c>
      <c r="BB104" t="str">
        <f t="shared" si="26"/>
        <v>1200</v>
      </c>
      <c r="BC104">
        <v>1</v>
      </c>
      <c r="BD104" t="str">
        <f t="shared" si="27"/>
        <v xml:space="preserve">N1839R  </v>
      </c>
      <c r="BE104">
        <v>1</v>
      </c>
      <c r="BG104">
        <v>0</v>
      </c>
      <c r="BH104">
        <v>0</v>
      </c>
      <c r="BI104">
        <v>0</v>
      </c>
      <c r="BJ104">
        <v>525</v>
      </c>
      <c r="BK104">
        <v>-175</v>
      </c>
      <c r="BL104" t="s">
        <v>130</v>
      </c>
      <c r="BM104">
        <v>1</v>
      </c>
      <c r="BN104">
        <v>1</v>
      </c>
      <c r="BO104">
        <v>0</v>
      </c>
      <c r="BP104">
        <v>0</v>
      </c>
      <c r="BS104">
        <v>0</v>
      </c>
      <c r="BT104">
        <v>0</v>
      </c>
      <c r="BU104">
        <v>0</v>
      </c>
      <c r="CE104" t="str">
        <f t="shared" si="40"/>
        <v>21:59:55.750</v>
      </c>
      <c r="CF104">
        <v>750339837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4</v>
      </c>
      <c r="CY104">
        <v>7</v>
      </c>
      <c r="CZ104" t="s">
        <v>131</v>
      </c>
      <c r="DA104">
        <v>300</v>
      </c>
      <c r="DB104">
        <v>0</v>
      </c>
      <c r="DC104" t="s">
        <v>157</v>
      </c>
      <c r="DD104" t="s">
        <v>158</v>
      </c>
      <c r="DG104">
        <v>8320280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 t="shared" si="37"/>
        <v>07/09/2023 21:59:56.085</v>
      </c>
      <c r="C105" t="str">
        <f t="shared" si="38"/>
        <v>FFDFD3C0</v>
      </c>
      <c r="D105" t="s">
        <v>147</v>
      </c>
      <c r="E105">
        <v>8</v>
      </c>
      <c r="H105">
        <v>225</v>
      </c>
      <c r="I105" t="s">
        <v>148</v>
      </c>
      <c r="J105" t="s">
        <v>126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1</v>
      </c>
      <c r="Q105">
        <v>0</v>
      </c>
      <c r="S105" t="str">
        <f t="shared" si="39"/>
        <v>21:59:55.000</v>
      </c>
      <c r="T105" t="str">
        <f t="shared" si="39"/>
        <v>21:59:55.000</v>
      </c>
      <c r="U105" t="str">
        <f t="shared" si="25"/>
        <v>A14F74</v>
      </c>
      <c r="V105">
        <v>0</v>
      </c>
      <c r="W105">
        <v>0</v>
      </c>
      <c r="X105">
        <v>6</v>
      </c>
      <c r="Y105">
        <v>0</v>
      </c>
      <c r="AA105">
        <v>1</v>
      </c>
      <c r="AB105">
        <v>8</v>
      </c>
      <c r="AC105">
        <v>3</v>
      </c>
      <c r="AD105">
        <v>0</v>
      </c>
      <c r="AE105">
        <v>9</v>
      </c>
      <c r="AF105" t="s">
        <v>126</v>
      </c>
      <c r="AG105">
        <v>0</v>
      </c>
      <c r="AH105">
        <v>3</v>
      </c>
      <c r="AI105">
        <v>2</v>
      </c>
      <c r="AJ105">
        <v>0</v>
      </c>
      <c r="AK105" t="s">
        <v>176</v>
      </c>
      <c r="AL105">
        <v>32.816161999999998</v>
      </c>
      <c r="AM105" t="s">
        <v>177</v>
      </c>
      <c r="AN105">
        <v>-117.143226</v>
      </c>
      <c r="AO105">
        <v>25</v>
      </c>
      <c r="AP105">
        <v>700</v>
      </c>
      <c r="AQ105" t="s">
        <v>129</v>
      </c>
      <c r="AR105">
        <v>-74</v>
      </c>
      <c r="AS105">
        <v>35</v>
      </c>
      <c r="AT105">
        <v>1088</v>
      </c>
      <c r="BB105" t="str">
        <f t="shared" si="26"/>
        <v>1200</v>
      </c>
      <c r="BC105">
        <v>1</v>
      </c>
      <c r="BD105" t="str">
        <f t="shared" si="27"/>
        <v xml:space="preserve">N1839R  </v>
      </c>
      <c r="BE105">
        <v>1</v>
      </c>
      <c r="BG105">
        <v>0</v>
      </c>
      <c r="BH105">
        <v>0</v>
      </c>
      <c r="BI105">
        <v>0</v>
      </c>
      <c r="BJ105">
        <v>525</v>
      </c>
      <c r="BK105">
        <v>-175</v>
      </c>
      <c r="BL105" t="s">
        <v>130</v>
      </c>
      <c r="BM105">
        <v>1</v>
      </c>
      <c r="BN105">
        <v>1</v>
      </c>
      <c r="BO105">
        <v>0</v>
      </c>
      <c r="BP105">
        <v>0</v>
      </c>
      <c r="BS105">
        <v>0</v>
      </c>
      <c r="BT105">
        <v>0</v>
      </c>
      <c r="BU105">
        <v>0</v>
      </c>
      <c r="CE105" t="str">
        <f t="shared" si="40"/>
        <v>21:59:55.750</v>
      </c>
      <c r="CF105">
        <v>750339837</v>
      </c>
      <c r="CS105">
        <v>3</v>
      </c>
      <c r="CT105">
        <v>2</v>
      </c>
      <c r="CU105">
        <v>0</v>
      </c>
      <c r="CV105">
        <v>2</v>
      </c>
      <c r="CW105">
        <v>0</v>
      </c>
      <c r="CX105">
        <v>4</v>
      </c>
      <c r="CY105">
        <v>7</v>
      </c>
      <c r="CZ105" t="s">
        <v>131</v>
      </c>
      <c r="DA105">
        <v>300</v>
      </c>
      <c r="DB105">
        <v>0</v>
      </c>
      <c r="DC105" t="s">
        <v>157</v>
      </c>
      <c r="DD105" t="s">
        <v>158</v>
      </c>
      <c r="DG105">
        <v>8320280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 t="shared" ref="A106:A113" si="41">"07/09/2023 21:59:57.585"</f>
        <v>07/09/2023 21:59:57.585</v>
      </c>
      <c r="C106" t="str">
        <f t="shared" si="38"/>
        <v>FFDFD3C0</v>
      </c>
      <c r="D106" t="s">
        <v>134</v>
      </c>
      <c r="E106">
        <v>4</v>
      </c>
      <c r="H106">
        <v>4</v>
      </c>
      <c r="I106" t="s">
        <v>143</v>
      </c>
      <c r="J106" t="s">
        <v>126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1</v>
      </c>
      <c r="Q106">
        <v>0</v>
      </c>
      <c r="S106" t="str">
        <f t="shared" ref="S106:T113" si="42">"21:59:57.000"</f>
        <v>21:59:57.000</v>
      </c>
      <c r="T106" t="str">
        <f t="shared" si="42"/>
        <v>21:59:57.000</v>
      </c>
      <c r="U106" t="str">
        <f t="shared" si="25"/>
        <v>A14F74</v>
      </c>
      <c r="V106">
        <v>0</v>
      </c>
      <c r="W106">
        <v>0</v>
      </c>
      <c r="X106">
        <v>6</v>
      </c>
      <c r="Y106">
        <v>0</v>
      </c>
      <c r="AA106">
        <v>1</v>
      </c>
      <c r="AB106">
        <v>8</v>
      </c>
      <c r="AC106">
        <v>3</v>
      </c>
      <c r="AD106">
        <v>0</v>
      </c>
      <c r="AE106">
        <v>9</v>
      </c>
      <c r="AF106" t="s">
        <v>126</v>
      </c>
      <c r="AG106">
        <v>0</v>
      </c>
      <c r="AH106">
        <v>3</v>
      </c>
      <c r="AI106">
        <v>2</v>
      </c>
      <c r="AJ106">
        <v>0</v>
      </c>
      <c r="AK106" t="s">
        <v>178</v>
      </c>
      <c r="AL106">
        <v>32.816527000000001</v>
      </c>
      <c r="AM106" t="s">
        <v>179</v>
      </c>
      <c r="AN106">
        <v>-117.143912</v>
      </c>
      <c r="AO106">
        <v>25</v>
      </c>
      <c r="AP106">
        <v>700</v>
      </c>
      <c r="AQ106" t="s">
        <v>129</v>
      </c>
      <c r="AR106">
        <v>-75</v>
      </c>
      <c r="AS106">
        <v>33</v>
      </c>
      <c r="AT106">
        <v>1152</v>
      </c>
      <c r="BB106" t="str">
        <f t="shared" si="26"/>
        <v>1200</v>
      </c>
      <c r="BC106">
        <v>1</v>
      </c>
      <c r="BD106" t="str">
        <f t="shared" si="27"/>
        <v xml:space="preserve">N1839R  </v>
      </c>
      <c r="BE106">
        <v>1</v>
      </c>
      <c r="BG106">
        <v>0</v>
      </c>
      <c r="BH106">
        <v>0</v>
      </c>
      <c r="BI106">
        <v>0</v>
      </c>
      <c r="BJ106">
        <v>600</v>
      </c>
      <c r="BK106">
        <v>-100</v>
      </c>
      <c r="BL106" t="s">
        <v>130</v>
      </c>
      <c r="BM106">
        <v>1</v>
      </c>
      <c r="BN106">
        <v>1</v>
      </c>
      <c r="BO106">
        <v>0</v>
      </c>
      <c r="BP106">
        <v>0</v>
      </c>
      <c r="BS106">
        <v>0</v>
      </c>
      <c r="BT106">
        <v>0</v>
      </c>
      <c r="BU106">
        <v>0</v>
      </c>
      <c r="CE106" t="str">
        <f t="shared" ref="CE106:CE113" si="43">"21:59:57.309"</f>
        <v>21:59:57.309</v>
      </c>
      <c r="CF106">
        <v>308839340</v>
      </c>
      <c r="CS106">
        <v>3</v>
      </c>
      <c r="CT106">
        <v>2</v>
      </c>
      <c r="CU106">
        <v>0</v>
      </c>
      <c r="CV106">
        <v>2</v>
      </c>
      <c r="CW106">
        <v>0</v>
      </c>
      <c r="CX106">
        <v>3</v>
      </c>
      <c r="CY106">
        <v>7</v>
      </c>
      <c r="CZ106" t="s">
        <v>131</v>
      </c>
      <c r="DA106">
        <v>300</v>
      </c>
      <c r="DB106">
        <v>0</v>
      </c>
      <c r="DC106" t="s">
        <v>157</v>
      </c>
      <c r="DD106" t="s">
        <v>158</v>
      </c>
      <c r="DG106">
        <v>8320602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 t="shared" si="41"/>
        <v>07/09/2023 21:59:57.585</v>
      </c>
      <c r="C107" t="str">
        <f t="shared" si="38"/>
        <v>FFDFD3C0</v>
      </c>
      <c r="D107" t="s">
        <v>144</v>
      </c>
      <c r="E107">
        <v>6</v>
      </c>
      <c r="H107">
        <v>210</v>
      </c>
      <c r="I107" t="s">
        <v>145</v>
      </c>
      <c r="J107" t="s">
        <v>146</v>
      </c>
      <c r="K107">
        <v>0</v>
      </c>
      <c r="L107">
        <v>3</v>
      </c>
      <c r="M107">
        <v>0</v>
      </c>
      <c r="N107">
        <v>2</v>
      </c>
      <c r="O107">
        <v>0</v>
      </c>
      <c r="P107">
        <v>1</v>
      </c>
      <c r="Q107">
        <v>0</v>
      </c>
      <c r="S107" t="str">
        <f t="shared" si="42"/>
        <v>21:59:57.000</v>
      </c>
      <c r="T107" t="str">
        <f t="shared" si="42"/>
        <v>21:59:57.000</v>
      </c>
      <c r="U107" t="str">
        <f t="shared" si="25"/>
        <v>A14F74</v>
      </c>
      <c r="V107">
        <v>0</v>
      </c>
      <c r="W107">
        <v>0</v>
      </c>
      <c r="X107">
        <v>6</v>
      </c>
      <c r="Y107">
        <v>0</v>
      </c>
      <c r="AA107">
        <v>1</v>
      </c>
      <c r="AB107">
        <v>8</v>
      </c>
      <c r="AC107">
        <v>3</v>
      </c>
      <c r="AD107">
        <v>0</v>
      </c>
      <c r="AE107">
        <v>9</v>
      </c>
      <c r="AF107" t="s">
        <v>126</v>
      </c>
      <c r="AG107">
        <v>0</v>
      </c>
      <c r="AH107">
        <v>0</v>
      </c>
      <c r="AI107">
        <v>2</v>
      </c>
      <c r="AJ107">
        <v>0</v>
      </c>
      <c r="AK107" t="s">
        <v>178</v>
      </c>
      <c r="AL107">
        <v>32.816527000000001</v>
      </c>
      <c r="AM107" t="s">
        <v>179</v>
      </c>
      <c r="AN107">
        <v>-117.143912</v>
      </c>
      <c r="AO107">
        <v>25</v>
      </c>
      <c r="AP107">
        <v>700</v>
      </c>
      <c r="AQ107" t="s">
        <v>129</v>
      </c>
      <c r="AR107">
        <v>-75</v>
      </c>
      <c r="AS107">
        <v>33</v>
      </c>
      <c r="AT107">
        <v>1152</v>
      </c>
      <c r="BB107" t="str">
        <f t="shared" si="26"/>
        <v>1200</v>
      </c>
      <c r="BC107">
        <v>1</v>
      </c>
      <c r="BD107" t="str">
        <f t="shared" si="27"/>
        <v xml:space="preserve">N1839R  </v>
      </c>
      <c r="BE107">
        <v>1</v>
      </c>
      <c r="BG107">
        <v>0</v>
      </c>
      <c r="BH107">
        <v>0</v>
      </c>
      <c r="BI107">
        <v>0</v>
      </c>
      <c r="BJ107">
        <v>600</v>
      </c>
      <c r="BK107">
        <v>-100</v>
      </c>
      <c r="BL107" t="s">
        <v>130</v>
      </c>
      <c r="BM107">
        <v>1</v>
      </c>
      <c r="BN107">
        <v>1</v>
      </c>
      <c r="BO107">
        <v>0</v>
      </c>
      <c r="BP107">
        <v>0</v>
      </c>
      <c r="BS107">
        <v>0</v>
      </c>
      <c r="BT107">
        <v>0</v>
      </c>
      <c r="BU107">
        <v>0</v>
      </c>
      <c r="CE107" t="str">
        <f t="shared" si="43"/>
        <v>21:59:57.309</v>
      </c>
      <c r="CF107">
        <v>308839340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3</v>
      </c>
      <c r="CY107">
        <v>7</v>
      </c>
      <c r="CZ107" t="s">
        <v>131</v>
      </c>
      <c r="DA107">
        <v>300</v>
      </c>
      <c r="DB107">
        <v>0</v>
      </c>
      <c r="DC107" t="s">
        <v>157</v>
      </c>
      <c r="DD107" t="s">
        <v>158</v>
      </c>
      <c r="DG107">
        <v>8320602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 t="shared" si="41"/>
        <v>07/09/2023 21:59:57.585</v>
      </c>
      <c r="C108" t="str">
        <f t="shared" si="38"/>
        <v>FFDFD3C0</v>
      </c>
      <c r="D108" t="s">
        <v>147</v>
      </c>
      <c r="E108">
        <v>8</v>
      </c>
      <c r="H108">
        <v>225</v>
      </c>
      <c r="I108" t="s">
        <v>148</v>
      </c>
      <c r="J108" t="s">
        <v>126</v>
      </c>
      <c r="K108">
        <v>0</v>
      </c>
      <c r="L108">
        <v>3</v>
      </c>
      <c r="M108">
        <v>0</v>
      </c>
      <c r="N108">
        <v>2</v>
      </c>
      <c r="O108">
        <v>0</v>
      </c>
      <c r="P108">
        <v>1</v>
      </c>
      <c r="Q108">
        <v>0</v>
      </c>
      <c r="S108" t="str">
        <f t="shared" si="42"/>
        <v>21:59:57.000</v>
      </c>
      <c r="T108" t="str">
        <f t="shared" si="42"/>
        <v>21:59:57.000</v>
      </c>
      <c r="U108" t="str">
        <f t="shared" si="25"/>
        <v>A14F74</v>
      </c>
      <c r="V108">
        <v>0</v>
      </c>
      <c r="W108">
        <v>0</v>
      </c>
      <c r="X108">
        <v>6</v>
      </c>
      <c r="Y108">
        <v>0</v>
      </c>
      <c r="AA108">
        <v>1</v>
      </c>
      <c r="AB108">
        <v>8</v>
      </c>
      <c r="AC108">
        <v>3</v>
      </c>
      <c r="AD108">
        <v>0</v>
      </c>
      <c r="AE108">
        <v>9</v>
      </c>
      <c r="AF108" t="s">
        <v>126</v>
      </c>
      <c r="AG108">
        <v>0</v>
      </c>
      <c r="AH108">
        <v>3</v>
      </c>
      <c r="AI108">
        <v>2</v>
      </c>
      <c r="AJ108">
        <v>0</v>
      </c>
      <c r="AK108" t="s">
        <v>178</v>
      </c>
      <c r="AL108">
        <v>32.816527000000001</v>
      </c>
      <c r="AM108" t="s">
        <v>179</v>
      </c>
      <c r="AN108">
        <v>-117.143912</v>
      </c>
      <c r="AO108">
        <v>25</v>
      </c>
      <c r="AP108">
        <v>700</v>
      </c>
      <c r="AQ108" t="s">
        <v>129</v>
      </c>
      <c r="AR108">
        <v>-75</v>
      </c>
      <c r="AS108">
        <v>33</v>
      </c>
      <c r="AT108">
        <v>1152</v>
      </c>
      <c r="BB108" t="str">
        <f t="shared" si="26"/>
        <v>1200</v>
      </c>
      <c r="BC108">
        <v>1</v>
      </c>
      <c r="BD108" t="str">
        <f t="shared" si="27"/>
        <v xml:space="preserve">N1839R  </v>
      </c>
      <c r="BE108">
        <v>1</v>
      </c>
      <c r="BG108">
        <v>0</v>
      </c>
      <c r="BH108">
        <v>0</v>
      </c>
      <c r="BI108">
        <v>0</v>
      </c>
      <c r="BJ108">
        <v>600</v>
      </c>
      <c r="BK108">
        <v>-100</v>
      </c>
      <c r="BL108" t="s">
        <v>130</v>
      </c>
      <c r="BM108">
        <v>1</v>
      </c>
      <c r="BN108">
        <v>1</v>
      </c>
      <c r="BO108">
        <v>0</v>
      </c>
      <c r="BP108">
        <v>0</v>
      </c>
      <c r="BS108">
        <v>0</v>
      </c>
      <c r="BT108">
        <v>0</v>
      </c>
      <c r="BU108">
        <v>0</v>
      </c>
      <c r="CE108" t="str">
        <f t="shared" si="43"/>
        <v>21:59:57.309</v>
      </c>
      <c r="CF108">
        <v>308839340</v>
      </c>
      <c r="CS108">
        <v>3</v>
      </c>
      <c r="CT108">
        <v>2</v>
      </c>
      <c r="CU108">
        <v>0</v>
      </c>
      <c r="CV108">
        <v>2</v>
      </c>
      <c r="CW108">
        <v>0</v>
      </c>
      <c r="CX108">
        <v>3</v>
      </c>
      <c r="CY108">
        <v>7</v>
      </c>
      <c r="CZ108" t="s">
        <v>131</v>
      </c>
      <c r="DA108">
        <v>300</v>
      </c>
      <c r="DB108">
        <v>0</v>
      </c>
      <c r="DC108" t="s">
        <v>157</v>
      </c>
      <c r="DD108" t="s">
        <v>158</v>
      </c>
      <c r="DG108">
        <v>8320602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 t="shared" si="41"/>
        <v>07/09/2023 21:59:57.585</v>
      </c>
      <c r="C109" t="str">
        <f t="shared" si="38"/>
        <v>FFDFD3C0</v>
      </c>
      <c r="D109" t="s">
        <v>149</v>
      </c>
      <c r="E109">
        <v>3</v>
      </c>
      <c r="H109">
        <v>166</v>
      </c>
      <c r="I109" t="s">
        <v>139</v>
      </c>
      <c r="J109" t="s">
        <v>150</v>
      </c>
      <c r="K109">
        <v>0</v>
      </c>
      <c r="L109">
        <v>3</v>
      </c>
      <c r="M109">
        <v>0</v>
      </c>
      <c r="N109">
        <v>2</v>
      </c>
      <c r="O109">
        <v>0</v>
      </c>
      <c r="P109">
        <v>1</v>
      </c>
      <c r="Q109">
        <v>0</v>
      </c>
      <c r="S109" t="str">
        <f t="shared" si="42"/>
        <v>21:59:57.000</v>
      </c>
      <c r="T109" t="str">
        <f t="shared" si="42"/>
        <v>21:59:57.000</v>
      </c>
      <c r="U109" t="str">
        <f t="shared" si="25"/>
        <v>A14F74</v>
      </c>
      <c r="V109">
        <v>0</v>
      </c>
      <c r="W109">
        <v>0</v>
      </c>
      <c r="X109">
        <v>6</v>
      </c>
      <c r="Y109">
        <v>0</v>
      </c>
      <c r="AA109">
        <v>1</v>
      </c>
      <c r="AB109">
        <v>8</v>
      </c>
      <c r="AC109">
        <v>3</v>
      </c>
      <c r="AD109">
        <v>0</v>
      </c>
      <c r="AE109">
        <v>9</v>
      </c>
      <c r="AF109" t="s">
        <v>126</v>
      </c>
      <c r="AG109">
        <v>0</v>
      </c>
      <c r="AH109">
        <v>3</v>
      </c>
      <c r="AI109">
        <v>2</v>
      </c>
      <c r="AJ109">
        <v>0</v>
      </c>
      <c r="AK109" t="s">
        <v>178</v>
      </c>
      <c r="AL109">
        <v>32.816527000000001</v>
      </c>
      <c r="AM109" t="s">
        <v>179</v>
      </c>
      <c r="AN109">
        <v>-117.143912</v>
      </c>
      <c r="AO109">
        <v>25</v>
      </c>
      <c r="AP109">
        <v>700</v>
      </c>
      <c r="AQ109" t="s">
        <v>129</v>
      </c>
      <c r="AR109">
        <v>-75</v>
      </c>
      <c r="AS109">
        <v>33</v>
      </c>
      <c r="AT109">
        <v>1152</v>
      </c>
      <c r="BB109" t="str">
        <f t="shared" si="26"/>
        <v>1200</v>
      </c>
      <c r="BC109">
        <v>1</v>
      </c>
      <c r="BD109" t="str">
        <f t="shared" si="27"/>
        <v xml:space="preserve">N1839R  </v>
      </c>
      <c r="BE109">
        <v>1</v>
      </c>
      <c r="BG109">
        <v>0</v>
      </c>
      <c r="BH109">
        <v>0</v>
      </c>
      <c r="BI109">
        <v>0</v>
      </c>
      <c r="BJ109">
        <v>600</v>
      </c>
      <c r="BK109">
        <v>-100</v>
      </c>
      <c r="BL109" t="s">
        <v>130</v>
      </c>
      <c r="BM109">
        <v>1</v>
      </c>
      <c r="BN109">
        <v>1</v>
      </c>
      <c r="BO109">
        <v>0</v>
      </c>
      <c r="BP109">
        <v>0</v>
      </c>
      <c r="BS109">
        <v>0</v>
      </c>
      <c r="BT109">
        <v>0</v>
      </c>
      <c r="BU109">
        <v>0</v>
      </c>
      <c r="CE109" t="str">
        <f t="shared" si="43"/>
        <v>21:59:57.309</v>
      </c>
      <c r="CF109">
        <v>308839340</v>
      </c>
      <c r="CS109">
        <v>3</v>
      </c>
      <c r="CT109">
        <v>2</v>
      </c>
      <c r="CU109">
        <v>0</v>
      </c>
      <c r="CV109">
        <v>2</v>
      </c>
      <c r="CW109">
        <v>0</v>
      </c>
      <c r="CX109">
        <v>3</v>
      </c>
      <c r="CY109">
        <v>7</v>
      </c>
      <c r="CZ109" t="s">
        <v>131</v>
      </c>
      <c r="DA109">
        <v>300</v>
      </c>
      <c r="DB109">
        <v>0</v>
      </c>
      <c r="DC109" t="s">
        <v>157</v>
      </c>
      <c r="DD109" t="s">
        <v>158</v>
      </c>
      <c r="DG109">
        <v>8320602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 t="shared" si="41"/>
        <v>07/09/2023 21:59:57.585</v>
      </c>
      <c r="C110" t="str">
        <f t="shared" si="38"/>
        <v>FFDFD3C0</v>
      </c>
      <c r="D110" t="s">
        <v>123</v>
      </c>
      <c r="E110">
        <v>7</v>
      </c>
      <c r="F110">
        <v>2007</v>
      </c>
      <c r="G110" t="s">
        <v>124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0</v>
      </c>
      <c r="P110">
        <v>1</v>
      </c>
      <c r="Q110">
        <v>0</v>
      </c>
      <c r="S110" t="str">
        <f t="shared" si="42"/>
        <v>21:59:57.000</v>
      </c>
      <c r="T110" t="str">
        <f t="shared" si="42"/>
        <v>21:59:57.000</v>
      </c>
      <c r="U110" t="str">
        <f t="shared" si="25"/>
        <v>A14F74</v>
      </c>
      <c r="V110">
        <v>0</v>
      </c>
      <c r="W110">
        <v>0</v>
      </c>
      <c r="X110">
        <v>6</v>
      </c>
      <c r="Y110">
        <v>0</v>
      </c>
      <c r="AA110">
        <v>1</v>
      </c>
      <c r="AB110">
        <v>8</v>
      </c>
      <c r="AC110">
        <v>3</v>
      </c>
      <c r="AD110">
        <v>0</v>
      </c>
      <c r="AE110">
        <v>9</v>
      </c>
      <c r="AF110" t="s">
        <v>126</v>
      </c>
      <c r="AG110">
        <v>0</v>
      </c>
      <c r="AH110">
        <v>3</v>
      </c>
      <c r="AI110">
        <v>2</v>
      </c>
      <c r="AJ110">
        <v>0</v>
      </c>
      <c r="AK110" t="s">
        <v>178</v>
      </c>
      <c r="AL110">
        <v>32.816527000000001</v>
      </c>
      <c r="AM110" t="s">
        <v>179</v>
      </c>
      <c r="AN110">
        <v>-117.143912</v>
      </c>
      <c r="AO110">
        <v>25</v>
      </c>
      <c r="AP110">
        <v>700</v>
      </c>
      <c r="AQ110" t="s">
        <v>129</v>
      </c>
      <c r="AR110">
        <v>-75</v>
      </c>
      <c r="AS110">
        <v>33</v>
      </c>
      <c r="AT110">
        <v>1152</v>
      </c>
      <c r="BB110" t="str">
        <f t="shared" si="26"/>
        <v>1200</v>
      </c>
      <c r="BC110">
        <v>1</v>
      </c>
      <c r="BD110" t="str">
        <f t="shared" si="27"/>
        <v xml:space="preserve">N1839R  </v>
      </c>
      <c r="BE110">
        <v>1</v>
      </c>
      <c r="BG110">
        <v>0</v>
      </c>
      <c r="BH110">
        <v>0</v>
      </c>
      <c r="BI110">
        <v>0</v>
      </c>
      <c r="BJ110">
        <v>600</v>
      </c>
      <c r="BK110">
        <v>-100</v>
      </c>
      <c r="BL110" t="s">
        <v>130</v>
      </c>
      <c r="BM110">
        <v>1</v>
      </c>
      <c r="BN110">
        <v>1</v>
      </c>
      <c r="BO110">
        <v>0</v>
      </c>
      <c r="BP110">
        <v>0</v>
      </c>
      <c r="BS110">
        <v>0</v>
      </c>
      <c r="BT110">
        <v>0</v>
      </c>
      <c r="BU110">
        <v>0</v>
      </c>
      <c r="CE110" t="str">
        <f t="shared" si="43"/>
        <v>21:59:57.309</v>
      </c>
      <c r="CF110">
        <v>308839340</v>
      </c>
      <c r="CS110">
        <v>3</v>
      </c>
      <c r="CT110">
        <v>2</v>
      </c>
      <c r="CU110">
        <v>0</v>
      </c>
      <c r="CV110">
        <v>2</v>
      </c>
      <c r="CW110">
        <v>0</v>
      </c>
      <c r="CX110">
        <v>3</v>
      </c>
      <c r="CY110">
        <v>7</v>
      </c>
      <c r="CZ110" t="s">
        <v>131</v>
      </c>
      <c r="DA110">
        <v>300</v>
      </c>
      <c r="DB110">
        <v>0</v>
      </c>
      <c r="DC110" t="s">
        <v>157</v>
      </c>
      <c r="DD110" t="s">
        <v>158</v>
      </c>
      <c r="DG110">
        <v>8320602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 t="shared" si="41"/>
        <v>07/09/2023 21:59:57.585</v>
      </c>
      <c r="C111" t="str">
        <f t="shared" si="38"/>
        <v>FFDFD3C0</v>
      </c>
      <c r="D111" t="s">
        <v>134</v>
      </c>
      <c r="E111">
        <v>3</v>
      </c>
      <c r="H111">
        <v>3</v>
      </c>
      <c r="I111" t="s">
        <v>135</v>
      </c>
      <c r="J111" t="s">
        <v>126</v>
      </c>
      <c r="K111">
        <v>0</v>
      </c>
      <c r="L111">
        <v>3</v>
      </c>
      <c r="M111">
        <v>0</v>
      </c>
      <c r="N111">
        <v>2</v>
      </c>
      <c r="O111">
        <v>0</v>
      </c>
      <c r="P111">
        <v>1</v>
      </c>
      <c r="Q111">
        <v>0</v>
      </c>
      <c r="S111" t="str">
        <f t="shared" si="42"/>
        <v>21:59:57.000</v>
      </c>
      <c r="T111" t="str">
        <f t="shared" si="42"/>
        <v>21:59:57.000</v>
      </c>
      <c r="U111" t="str">
        <f t="shared" si="25"/>
        <v>A14F74</v>
      </c>
      <c r="V111">
        <v>0</v>
      </c>
      <c r="W111">
        <v>0</v>
      </c>
      <c r="X111">
        <v>6</v>
      </c>
      <c r="Y111">
        <v>0</v>
      </c>
      <c r="AA111">
        <v>1</v>
      </c>
      <c r="AB111">
        <v>8</v>
      </c>
      <c r="AC111">
        <v>3</v>
      </c>
      <c r="AD111">
        <v>0</v>
      </c>
      <c r="AE111">
        <v>9</v>
      </c>
      <c r="AF111" t="s">
        <v>126</v>
      </c>
      <c r="AG111">
        <v>0</v>
      </c>
      <c r="AH111">
        <v>3</v>
      </c>
      <c r="AI111">
        <v>2</v>
      </c>
      <c r="AJ111">
        <v>0</v>
      </c>
      <c r="AK111" t="s">
        <v>178</v>
      </c>
      <c r="AL111">
        <v>32.816527000000001</v>
      </c>
      <c r="AM111" t="s">
        <v>179</v>
      </c>
      <c r="AN111">
        <v>-117.143912</v>
      </c>
      <c r="AO111">
        <v>25</v>
      </c>
      <c r="AP111">
        <v>700</v>
      </c>
      <c r="AQ111" t="s">
        <v>129</v>
      </c>
      <c r="AR111">
        <v>-75</v>
      </c>
      <c r="AS111">
        <v>33</v>
      </c>
      <c r="AT111">
        <v>1152</v>
      </c>
      <c r="BB111" t="str">
        <f t="shared" si="26"/>
        <v>1200</v>
      </c>
      <c r="BC111">
        <v>1</v>
      </c>
      <c r="BD111" t="str">
        <f t="shared" si="27"/>
        <v xml:space="preserve">N1839R  </v>
      </c>
      <c r="BE111">
        <v>1</v>
      </c>
      <c r="BG111">
        <v>0</v>
      </c>
      <c r="BH111">
        <v>0</v>
      </c>
      <c r="BI111">
        <v>0</v>
      </c>
      <c r="BJ111">
        <v>600</v>
      </c>
      <c r="BK111">
        <v>-100</v>
      </c>
      <c r="BL111" t="s">
        <v>130</v>
      </c>
      <c r="BM111">
        <v>1</v>
      </c>
      <c r="BN111">
        <v>1</v>
      </c>
      <c r="BO111">
        <v>0</v>
      </c>
      <c r="BP111">
        <v>0</v>
      </c>
      <c r="BS111">
        <v>0</v>
      </c>
      <c r="BT111">
        <v>0</v>
      </c>
      <c r="BU111">
        <v>0</v>
      </c>
      <c r="CE111" t="str">
        <f t="shared" si="43"/>
        <v>21:59:57.309</v>
      </c>
      <c r="CF111">
        <v>308839340</v>
      </c>
      <c r="CS111">
        <v>3</v>
      </c>
      <c r="CT111">
        <v>2</v>
      </c>
      <c r="CU111">
        <v>0</v>
      </c>
      <c r="CV111">
        <v>2</v>
      </c>
      <c r="CW111">
        <v>0</v>
      </c>
      <c r="CX111">
        <v>3</v>
      </c>
      <c r="CY111">
        <v>7</v>
      </c>
      <c r="CZ111" t="s">
        <v>131</v>
      </c>
      <c r="DA111">
        <v>300</v>
      </c>
      <c r="DB111">
        <v>0</v>
      </c>
      <c r="DC111" t="s">
        <v>157</v>
      </c>
      <c r="DD111" t="s">
        <v>158</v>
      </c>
      <c r="DG111">
        <v>8320602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 t="shared" si="41"/>
        <v>07/09/2023 21:59:57.585</v>
      </c>
      <c r="C112" t="str">
        <f t="shared" si="38"/>
        <v>FFDFD3C0</v>
      </c>
      <c r="D112" t="s">
        <v>138</v>
      </c>
      <c r="E112">
        <v>20</v>
      </c>
      <c r="F112">
        <v>1020</v>
      </c>
      <c r="G112" t="s">
        <v>139</v>
      </c>
      <c r="J112" t="s">
        <v>140</v>
      </c>
      <c r="K112">
        <v>0</v>
      </c>
      <c r="L112">
        <v>3</v>
      </c>
      <c r="M112">
        <v>0</v>
      </c>
      <c r="N112">
        <v>2</v>
      </c>
      <c r="O112">
        <v>0</v>
      </c>
      <c r="P112">
        <v>1</v>
      </c>
      <c r="Q112">
        <v>0</v>
      </c>
      <c r="S112" t="str">
        <f t="shared" si="42"/>
        <v>21:59:57.000</v>
      </c>
      <c r="T112" t="str">
        <f t="shared" si="42"/>
        <v>21:59:57.000</v>
      </c>
      <c r="U112" t="str">
        <f t="shared" si="25"/>
        <v>A14F74</v>
      </c>
      <c r="V112">
        <v>0</v>
      </c>
      <c r="W112">
        <v>0</v>
      </c>
      <c r="X112">
        <v>6</v>
      </c>
      <c r="Y112">
        <v>0</v>
      </c>
      <c r="AA112">
        <v>1</v>
      </c>
      <c r="AB112">
        <v>8</v>
      </c>
      <c r="AC112">
        <v>3</v>
      </c>
      <c r="AD112">
        <v>0</v>
      </c>
      <c r="AE112">
        <v>9</v>
      </c>
      <c r="AF112" t="s">
        <v>126</v>
      </c>
      <c r="AG112">
        <v>0</v>
      </c>
      <c r="AH112">
        <v>3</v>
      </c>
      <c r="AI112">
        <v>2</v>
      </c>
      <c r="AJ112">
        <v>0</v>
      </c>
      <c r="AK112" t="s">
        <v>178</v>
      </c>
      <c r="AL112">
        <v>32.816527000000001</v>
      </c>
      <c r="AM112" t="s">
        <v>179</v>
      </c>
      <c r="AN112">
        <v>-117.143912</v>
      </c>
      <c r="AO112">
        <v>25</v>
      </c>
      <c r="AP112">
        <v>700</v>
      </c>
      <c r="AQ112" t="s">
        <v>129</v>
      </c>
      <c r="AR112">
        <v>-75</v>
      </c>
      <c r="AS112">
        <v>33</v>
      </c>
      <c r="AT112">
        <v>1152</v>
      </c>
      <c r="BB112" t="str">
        <f t="shared" si="26"/>
        <v>1200</v>
      </c>
      <c r="BC112">
        <v>1</v>
      </c>
      <c r="BD112" t="str">
        <f t="shared" si="27"/>
        <v xml:space="preserve">N1839R  </v>
      </c>
      <c r="BE112">
        <v>1</v>
      </c>
      <c r="BG112">
        <v>0</v>
      </c>
      <c r="BH112">
        <v>0</v>
      </c>
      <c r="BI112">
        <v>0</v>
      </c>
      <c r="BJ112">
        <v>600</v>
      </c>
      <c r="BK112">
        <v>-100</v>
      </c>
      <c r="BL112" t="s">
        <v>130</v>
      </c>
      <c r="BM112">
        <v>1</v>
      </c>
      <c r="BN112">
        <v>1</v>
      </c>
      <c r="BO112">
        <v>0</v>
      </c>
      <c r="BP112">
        <v>0</v>
      </c>
      <c r="BS112">
        <v>0</v>
      </c>
      <c r="BT112">
        <v>0</v>
      </c>
      <c r="BU112">
        <v>0</v>
      </c>
      <c r="CE112" t="str">
        <f t="shared" si="43"/>
        <v>21:59:57.309</v>
      </c>
      <c r="CF112">
        <v>308839340</v>
      </c>
      <c r="CS112">
        <v>3</v>
      </c>
      <c r="CT112">
        <v>2</v>
      </c>
      <c r="CU112">
        <v>0</v>
      </c>
      <c r="CV112">
        <v>2</v>
      </c>
      <c r="CW112">
        <v>0</v>
      </c>
      <c r="CX112">
        <v>3</v>
      </c>
      <c r="CY112">
        <v>7</v>
      </c>
      <c r="CZ112" t="s">
        <v>131</v>
      </c>
      <c r="DA112">
        <v>300</v>
      </c>
      <c r="DB112">
        <v>0</v>
      </c>
      <c r="DC112" t="s">
        <v>157</v>
      </c>
      <c r="DD112" t="s">
        <v>158</v>
      </c>
      <c r="DG112">
        <v>8320602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 t="shared" si="41"/>
        <v>07/09/2023 21:59:57.585</v>
      </c>
      <c r="C113" t="str">
        <f t="shared" si="38"/>
        <v>FFDFD3C0</v>
      </c>
      <c r="D113" t="s">
        <v>141</v>
      </c>
      <c r="E113">
        <v>15</v>
      </c>
      <c r="J113" t="s">
        <v>142</v>
      </c>
      <c r="K113">
        <v>0</v>
      </c>
      <c r="L113">
        <v>3</v>
      </c>
      <c r="M113">
        <v>0</v>
      </c>
      <c r="N113">
        <v>2</v>
      </c>
      <c r="O113">
        <v>0</v>
      </c>
      <c r="P113">
        <v>1</v>
      </c>
      <c r="Q113">
        <v>0</v>
      </c>
      <c r="S113" t="str">
        <f t="shared" si="42"/>
        <v>21:59:57.000</v>
      </c>
      <c r="T113" t="str">
        <f t="shared" si="42"/>
        <v>21:59:57.000</v>
      </c>
      <c r="U113" t="str">
        <f t="shared" si="25"/>
        <v>A14F74</v>
      </c>
      <c r="V113">
        <v>0</v>
      </c>
      <c r="W113">
        <v>0</v>
      </c>
      <c r="X113">
        <v>6</v>
      </c>
      <c r="Y113">
        <v>0</v>
      </c>
      <c r="AA113">
        <v>1</v>
      </c>
      <c r="AB113">
        <v>8</v>
      </c>
      <c r="AC113">
        <v>3</v>
      </c>
      <c r="AD113">
        <v>0</v>
      </c>
      <c r="AE113">
        <v>9</v>
      </c>
      <c r="AF113" t="s">
        <v>126</v>
      </c>
      <c r="AG113">
        <v>0</v>
      </c>
      <c r="AH113">
        <v>3</v>
      </c>
      <c r="AI113">
        <v>2</v>
      </c>
      <c r="AJ113">
        <v>0</v>
      </c>
      <c r="AK113" t="s">
        <v>178</v>
      </c>
      <c r="AL113">
        <v>32.816527000000001</v>
      </c>
      <c r="AM113" t="s">
        <v>179</v>
      </c>
      <c r="AN113">
        <v>-117.143912</v>
      </c>
      <c r="AO113">
        <v>25</v>
      </c>
      <c r="AP113">
        <v>700</v>
      </c>
      <c r="AQ113" t="s">
        <v>129</v>
      </c>
      <c r="AR113">
        <v>-75</v>
      </c>
      <c r="AS113">
        <v>33</v>
      </c>
      <c r="AT113">
        <v>1152</v>
      </c>
      <c r="BB113" t="str">
        <f t="shared" si="26"/>
        <v>1200</v>
      </c>
      <c r="BC113">
        <v>1</v>
      </c>
      <c r="BD113" t="str">
        <f t="shared" si="27"/>
        <v xml:space="preserve">N1839R  </v>
      </c>
      <c r="BE113">
        <v>1</v>
      </c>
      <c r="BG113">
        <v>0</v>
      </c>
      <c r="BH113">
        <v>0</v>
      </c>
      <c r="BI113">
        <v>0</v>
      </c>
      <c r="BJ113">
        <v>600</v>
      </c>
      <c r="BK113">
        <v>-100</v>
      </c>
      <c r="BL113" t="s">
        <v>130</v>
      </c>
      <c r="BM113">
        <v>1</v>
      </c>
      <c r="BN113">
        <v>1</v>
      </c>
      <c r="BO113">
        <v>0</v>
      </c>
      <c r="BP113">
        <v>0</v>
      </c>
      <c r="BS113">
        <v>0</v>
      </c>
      <c r="BT113">
        <v>0</v>
      </c>
      <c r="BU113">
        <v>0</v>
      </c>
      <c r="CE113" t="str">
        <f t="shared" si="43"/>
        <v>21:59:57.309</v>
      </c>
      <c r="CF113">
        <v>308839340</v>
      </c>
      <c r="CS113">
        <v>3</v>
      </c>
      <c r="CT113">
        <v>2</v>
      </c>
      <c r="CU113">
        <v>0</v>
      </c>
      <c r="CV113">
        <v>2</v>
      </c>
      <c r="CW113">
        <v>0</v>
      </c>
      <c r="CX113">
        <v>3</v>
      </c>
      <c r="CY113">
        <v>7</v>
      </c>
      <c r="CZ113" t="s">
        <v>131</v>
      </c>
      <c r="DA113">
        <v>300</v>
      </c>
      <c r="DB113">
        <v>0</v>
      </c>
      <c r="DC113" t="s">
        <v>157</v>
      </c>
      <c r="DD113" t="s">
        <v>158</v>
      </c>
      <c r="DG113">
        <v>8320602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"07/09/2023 21:59:58.504"</f>
        <v>07/09/2023 21:59:58.504</v>
      </c>
      <c r="C114" t="str">
        <f t="shared" si="38"/>
        <v>FFDFD3C0</v>
      </c>
      <c r="D114" t="s">
        <v>134</v>
      </c>
      <c r="E114">
        <v>4</v>
      </c>
      <c r="H114">
        <v>4</v>
      </c>
      <c r="I114" t="s">
        <v>143</v>
      </c>
      <c r="J114" t="s">
        <v>126</v>
      </c>
      <c r="K114">
        <v>0</v>
      </c>
      <c r="L114">
        <v>3</v>
      </c>
      <c r="M114">
        <v>0</v>
      </c>
      <c r="N114">
        <v>2</v>
      </c>
      <c r="O114">
        <v>0</v>
      </c>
      <c r="P114">
        <v>1</v>
      </c>
      <c r="Q114">
        <v>0</v>
      </c>
      <c r="S114" t="str">
        <f t="shared" ref="S114:T121" si="44">"21:59:58.000"</f>
        <v>21:59:58.000</v>
      </c>
      <c r="T114" t="str">
        <f t="shared" si="44"/>
        <v>21:59:58.000</v>
      </c>
      <c r="U114" t="str">
        <f t="shared" si="25"/>
        <v>A14F74</v>
      </c>
      <c r="V114">
        <v>0</v>
      </c>
      <c r="W114">
        <v>0</v>
      </c>
      <c r="X114">
        <v>6</v>
      </c>
      <c r="Y114">
        <v>0</v>
      </c>
      <c r="AA114">
        <v>1</v>
      </c>
      <c r="AB114">
        <v>8</v>
      </c>
      <c r="AC114">
        <v>3</v>
      </c>
      <c r="AD114">
        <v>0</v>
      </c>
      <c r="AE114">
        <v>9</v>
      </c>
      <c r="AF114" t="s">
        <v>126</v>
      </c>
      <c r="AG114">
        <v>0</v>
      </c>
      <c r="AH114">
        <v>3</v>
      </c>
      <c r="AI114">
        <v>2</v>
      </c>
      <c r="AJ114">
        <v>0</v>
      </c>
      <c r="AK114" t="s">
        <v>180</v>
      </c>
      <c r="AL114">
        <v>32.816634000000001</v>
      </c>
      <c r="AM114" t="s">
        <v>181</v>
      </c>
      <c r="AN114">
        <v>-117.144384</v>
      </c>
      <c r="AO114">
        <v>25</v>
      </c>
      <c r="AP114">
        <v>700</v>
      </c>
      <c r="AQ114" t="s">
        <v>129</v>
      </c>
      <c r="AR114">
        <v>-75</v>
      </c>
      <c r="AS114">
        <v>33</v>
      </c>
      <c r="AT114">
        <v>1152</v>
      </c>
      <c r="BB114" t="str">
        <f t="shared" si="26"/>
        <v>1200</v>
      </c>
      <c r="BC114">
        <v>1</v>
      </c>
      <c r="BD114" t="str">
        <f t="shared" si="27"/>
        <v xml:space="preserve">N1839R  </v>
      </c>
      <c r="BE114">
        <v>1</v>
      </c>
      <c r="BG114">
        <v>0</v>
      </c>
      <c r="BH114">
        <v>0</v>
      </c>
      <c r="BI114">
        <v>0</v>
      </c>
      <c r="BJ114">
        <v>650</v>
      </c>
      <c r="BK114">
        <v>-50</v>
      </c>
      <c r="BL114" t="s">
        <v>130</v>
      </c>
      <c r="BM114">
        <v>1</v>
      </c>
      <c r="BN114">
        <v>1</v>
      </c>
      <c r="BO114">
        <v>0</v>
      </c>
      <c r="BP114">
        <v>0</v>
      </c>
      <c r="BS114">
        <v>0</v>
      </c>
      <c r="BT114">
        <v>0</v>
      </c>
      <c r="BU114">
        <v>0</v>
      </c>
      <c r="CE114" t="str">
        <f t="shared" ref="CE114:CE121" si="45">"21:59:58.270"</f>
        <v>21:59:58.270</v>
      </c>
      <c r="CF114">
        <v>269839410</v>
      </c>
      <c r="CS114">
        <v>3</v>
      </c>
      <c r="CT114">
        <v>2</v>
      </c>
      <c r="CU114">
        <v>0</v>
      </c>
      <c r="CV114">
        <v>2</v>
      </c>
      <c r="CW114">
        <v>0</v>
      </c>
      <c r="CX114">
        <v>4</v>
      </c>
      <c r="CY114">
        <v>7</v>
      </c>
      <c r="CZ114" t="s">
        <v>131</v>
      </c>
      <c r="DA114">
        <v>300</v>
      </c>
      <c r="DB114">
        <v>0</v>
      </c>
      <c r="DC114" t="s">
        <v>157</v>
      </c>
      <c r="DD114" t="s">
        <v>158</v>
      </c>
      <c r="DG114">
        <v>8320804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"07/09/2023 21:59:58.504"</f>
        <v>07/09/2023 21:59:58.504</v>
      </c>
      <c r="C115" t="str">
        <f t="shared" si="38"/>
        <v>FFDFD3C0</v>
      </c>
      <c r="D115" t="s">
        <v>144</v>
      </c>
      <c r="E115">
        <v>6</v>
      </c>
      <c r="H115">
        <v>210</v>
      </c>
      <c r="I115" t="s">
        <v>145</v>
      </c>
      <c r="J115" t="s">
        <v>146</v>
      </c>
      <c r="K115">
        <v>0</v>
      </c>
      <c r="L115">
        <v>3</v>
      </c>
      <c r="M115">
        <v>0</v>
      </c>
      <c r="N115">
        <v>2</v>
      </c>
      <c r="O115">
        <v>0</v>
      </c>
      <c r="P115">
        <v>1</v>
      </c>
      <c r="Q115">
        <v>0</v>
      </c>
      <c r="S115" t="str">
        <f t="shared" si="44"/>
        <v>21:59:58.000</v>
      </c>
      <c r="T115" t="str">
        <f t="shared" si="44"/>
        <v>21:59:58.000</v>
      </c>
      <c r="U115" t="str">
        <f t="shared" si="25"/>
        <v>A14F74</v>
      </c>
      <c r="V115">
        <v>0</v>
      </c>
      <c r="W115">
        <v>0</v>
      </c>
      <c r="X115">
        <v>6</v>
      </c>
      <c r="Y115">
        <v>0</v>
      </c>
      <c r="AA115">
        <v>1</v>
      </c>
      <c r="AB115">
        <v>8</v>
      </c>
      <c r="AC115">
        <v>3</v>
      </c>
      <c r="AD115">
        <v>0</v>
      </c>
      <c r="AE115">
        <v>9</v>
      </c>
      <c r="AF115" t="s">
        <v>126</v>
      </c>
      <c r="AG115">
        <v>0</v>
      </c>
      <c r="AH115">
        <v>0</v>
      </c>
      <c r="AI115">
        <v>2</v>
      </c>
      <c r="AJ115">
        <v>0</v>
      </c>
      <c r="AK115" t="s">
        <v>180</v>
      </c>
      <c r="AL115">
        <v>32.816634000000001</v>
      </c>
      <c r="AM115" t="s">
        <v>181</v>
      </c>
      <c r="AN115">
        <v>-117.144384</v>
      </c>
      <c r="AO115">
        <v>25</v>
      </c>
      <c r="AP115">
        <v>700</v>
      </c>
      <c r="AQ115" t="s">
        <v>129</v>
      </c>
      <c r="AR115">
        <v>-75</v>
      </c>
      <c r="AS115">
        <v>33</v>
      </c>
      <c r="AT115">
        <v>1152</v>
      </c>
      <c r="BB115" t="str">
        <f t="shared" si="26"/>
        <v>1200</v>
      </c>
      <c r="BC115">
        <v>1</v>
      </c>
      <c r="BD115" t="str">
        <f t="shared" si="27"/>
        <v xml:space="preserve">N1839R  </v>
      </c>
      <c r="BE115">
        <v>1</v>
      </c>
      <c r="BG115">
        <v>0</v>
      </c>
      <c r="BH115">
        <v>0</v>
      </c>
      <c r="BI115">
        <v>0</v>
      </c>
      <c r="BJ115">
        <v>650</v>
      </c>
      <c r="BK115">
        <v>-50</v>
      </c>
      <c r="BL115" t="s">
        <v>130</v>
      </c>
      <c r="BM115">
        <v>1</v>
      </c>
      <c r="BN115">
        <v>1</v>
      </c>
      <c r="BO115">
        <v>0</v>
      </c>
      <c r="BP115">
        <v>0</v>
      </c>
      <c r="BS115">
        <v>0</v>
      </c>
      <c r="BT115">
        <v>0</v>
      </c>
      <c r="BU115">
        <v>0</v>
      </c>
      <c r="CE115" t="str">
        <f t="shared" si="45"/>
        <v>21:59:58.270</v>
      </c>
      <c r="CF115">
        <v>269839410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4</v>
      </c>
      <c r="CY115">
        <v>7</v>
      </c>
      <c r="CZ115" t="s">
        <v>131</v>
      </c>
      <c r="DA115">
        <v>300</v>
      </c>
      <c r="DB115">
        <v>0</v>
      </c>
      <c r="DC115" t="s">
        <v>157</v>
      </c>
      <c r="DD115" t="s">
        <v>158</v>
      </c>
      <c r="DG115">
        <v>8320804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"07/09/2023 21:59:58.504"</f>
        <v>07/09/2023 21:59:58.504</v>
      </c>
      <c r="C116" t="str">
        <f t="shared" si="38"/>
        <v>FFDFD3C0</v>
      </c>
      <c r="D116" t="s">
        <v>147</v>
      </c>
      <c r="E116">
        <v>8</v>
      </c>
      <c r="H116">
        <v>225</v>
      </c>
      <c r="I116" t="s">
        <v>148</v>
      </c>
      <c r="J116" t="s">
        <v>126</v>
      </c>
      <c r="K116">
        <v>0</v>
      </c>
      <c r="L116">
        <v>3</v>
      </c>
      <c r="M116">
        <v>0</v>
      </c>
      <c r="N116">
        <v>2</v>
      </c>
      <c r="O116">
        <v>0</v>
      </c>
      <c r="P116">
        <v>1</v>
      </c>
      <c r="Q116">
        <v>0</v>
      </c>
      <c r="S116" t="str">
        <f t="shared" si="44"/>
        <v>21:59:58.000</v>
      </c>
      <c r="T116" t="str">
        <f t="shared" si="44"/>
        <v>21:59:58.000</v>
      </c>
      <c r="U116" t="str">
        <f t="shared" si="25"/>
        <v>A14F74</v>
      </c>
      <c r="V116">
        <v>0</v>
      </c>
      <c r="W116">
        <v>0</v>
      </c>
      <c r="X116">
        <v>6</v>
      </c>
      <c r="Y116">
        <v>0</v>
      </c>
      <c r="AA116">
        <v>1</v>
      </c>
      <c r="AB116">
        <v>8</v>
      </c>
      <c r="AC116">
        <v>3</v>
      </c>
      <c r="AD116">
        <v>0</v>
      </c>
      <c r="AE116">
        <v>9</v>
      </c>
      <c r="AF116" t="s">
        <v>126</v>
      </c>
      <c r="AG116">
        <v>0</v>
      </c>
      <c r="AH116">
        <v>3</v>
      </c>
      <c r="AI116">
        <v>2</v>
      </c>
      <c r="AJ116">
        <v>0</v>
      </c>
      <c r="AK116" t="s">
        <v>180</v>
      </c>
      <c r="AL116">
        <v>32.816634000000001</v>
      </c>
      <c r="AM116" t="s">
        <v>181</v>
      </c>
      <c r="AN116">
        <v>-117.144384</v>
      </c>
      <c r="AO116">
        <v>25</v>
      </c>
      <c r="AP116">
        <v>700</v>
      </c>
      <c r="AQ116" t="s">
        <v>129</v>
      </c>
      <c r="AR116">
        <v>-75</v>
      </c>
      <c r="AS116">
        <v>33</v>
      </c>
      <c r="AT116">
        <v>1152</v>
      </c>
      <c r="BB116" t="str">
        <f t="shared" si="26"/>
        <v>1200</v>
      </c>
      <c r="BC116">
        <v>1</v>
      </c>
      <c r="BD116" t="str">
        <f t="shared" si="27"/>
        <v xml:space="preserve">N1839R  </v>
      </c>
      <c r="BE116">
        <v>1</v>
      </c>
      <c r="BG116">
        <v>0</v>
      </c>
      <c r="BH116">
        <v>0</v>
      </c>
      <c r="BI116">
        <v>0</v>
      </c>
      <c r="BJ116">
        <v>650</v>
      </c>
      <c r="BK116">
        <v>-50</v>
      </c>
      <c r="BL116" t="s">
        <v>130</v>
      </c>
      <c r="BM116">
        <v>1</v>
      </c>
      <c r="BN116">
        <v>1</v>
      </c>
      <c r="BO116">
        <v>0</v>
      </c>
      <c r="BP116">
        <v>0</v>
      </c>
      <c r="BS116">
        <v>0</v>
      </c>
      <c r="BT116">
        <v>0</v>
      </c>
      <c r="BU116">
        <v>0</v>
      </c>
      <c r="CE116" t="str">
        <f t="shared" si="45"/>
        <v>21:59:58.270</v>
      </c>
      <c r="CF116">
        <v>269839410</v>
      </c>
      <c r="CS116">
        <v>3</v>
      </c>
      <c r="CT116">
        <v>2</v>
      </c>
      <c r="CU116">
        <v>0</v>
      </c>
      <c r="CV116">
        <v>2</v>
      </c>
      <c r="CW116">
        <v>0</v>
      </c>
      <c r="CX116">
        <v>4</v>
      </c>
      <c r="CY116">
        <v>7</v>
      </c>
      <c r="CZ116" t="s">
        <v>131</v>
      </c>
      <c r="DA116">
        <v>300</v>
      </c>
      <c r="DB116">
        <v>0</v>
      </c>
      <c r="DC116" t="s">
        <v>157</v>
      </c>
      <c r="DD116" t="s">
        <v>158</v>
      </c>
      <c r="DG116">
        <v>8320804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"07/09/2023 21:59:58.520"</f>
        <v>07/09/2023 21:59:58.520</v>
      </c>
      <c r="C117" t="str">
        <f t="shared" si="38"/>
        <v>FFDFD3C0</v>
      </c>
      <c r="D117" t="s">
        <v>149</v>
      </c>
      <c r="E117">
        <v>3</v>
      </c>
      <c r="H117">
        <v>166</v>
      </c>
      <c r="I117" t="s">
        <v>139</v>
      </c>
      <c r="J117" t="s">
        <v>150</v>
      </c>
      <c r="K117">
        <v>0</v>
      </c>
      <c r="L117">
        <v>3</v>
      </c>
      <c r="M117">
        <v>0</v>
      </c>
      <c r="N117">
        <v>2</v>
      </c>
      <c r="O117">
        <v>0</v>
      </c>
      <c r="P117">
        <v>1</v>
      </c>
      <c r="Q117">
        <v>0</v>
      </c>
      <c r="S117" t="str">
        <f t="shared" si="44"/>
        <v>21:59:58.000</v>
      </c>
      <c r="T117" t="str">
        <f t="shared" si="44"/>
        <v>21:59:58.000</v>
      </c>
      <c r="U117" t="str">
        <f t="shared" si="25"/>
        <v>A14F74</v>
      </c>
      <c r="V117">
        <v>0</v>
      </c>
      <c r="W117">
        <v>0</v>
      </c>
      <c r="X117">
        <v>6</v>
      </c>
      <c r="Y117">
        <v>0</v>
      </c>
      <c r="AA117">
        <v>1</v>
      </c>
      <c r="AB117">
        <v>8</v>
      </c>
      <c r="AC117">
        <v>3</v>
      </c>
      <c r="AD117">
        <v>0</v>
      </c>
      <c r="AE117">
        <v>9</v>
      </c>
      <c r="AF117" t="s">
        <v>126</v>
      </c>
      <c r="AG117">
        <v>0</v>
      </c>
      <c r="AH117">
        <v>3</v>
      </c>
      <c r="AI117">
        <v>2</v>
      </c>
      <c r="AJ117">
        <v>0</v>
      </c>
      <c r="AK117" t="s">
        <v>180</v>
      </c>
      <c r="AL117">
        <v>32.816634000000001</v>
      </c>
      <c r="AM117" t="s">
        <v>181</v>
      </c>
      <c r="AN117">
        <v>-117.144384</v>
      </c>
      <c r="AO117">
        <v>25</v>
      </c>
      <c r="AP117">
        <v>700</v>
      </c>
      <c r="AQ117" t="s">
        <v>129</v>
      </c>
      <c r="AR117">
        <v>-75</v>
      </c>
      <c r="AS117">
        <v>33</v>
      </c>
      <c r="AT117">
        <v>1152</v>
      </c>
      <c r="BB117" t="str">
        <f t="shared" si="26"/>
        <v>1200</v>
      </c>
      <c r="BC117">
        <v>1</v>
      </c>
      <c r="BD117" t="str">
        <f t="shared" si="27"/>
        <v xml:space="preserve">N1839R  </v>
      </c>
      <c r="BE117">
        <v>1</v>
      </c>
      <c r="BG117">
        <v>0</v>
      </c>
      <c r="BH117">
        <v>0</v>
      </c>
      <c r="BI117">
        <v>0</v>
      </c>
      <c r="BJ117">
        <v>650</v>
      </c>
      <c r="BK117">
        <v>-50</v>
      </c>
      <c r="BL117" t="s">
        <v>130</v>
      </c>
      <c r="BM117">
        <v>1</v>
      </c>
      <c r="BN117">
        <v>1</v>
      </c>
      <c r="BO117">
        <v>0</v>
      </c>
      <c r="BP117">
        <v>0</v>
      </c>
      <c r="BS117">
        <v>0</v>
      </c>
      <c r="BT117">
        <v>0</v>
      </c>
      <c r="BU117">
        <v>0</v>
      </c>
      <c r="CE117" t="str">
        <f t="shared" si="45"/>
        <v>21:59:58.270</v>
      </c>
      <c r="CF117">
        <v>269839410</v>
      </c>
      <c r="CS117">
        <v>3</v>
      </c>
      <c r="CT117">
        <v>2</v>
      </c>
      <c r="CU117">
        <v>0</v>
      </c>
      <c r="CV117">
        <v>2</v>
      </c>
      <c r="CW117">
        <v>0</v>
      </c>
      <c r="CX117">
        <v>4</v>
      </c>
      <c r="CY117">
        <v>7</v>
      </c>
      <c r="CZ117" t="s">
        <v>131</v>
      </c>
      <c r="DA117">
        <v>300</v>
      </c>
      <c r="DB117">
        <v>0</v>
      </c>
      <c r="DC117" t="s">
        <v>157</v>
      </c>
      <c r="DD117" t="s">
        <v>158</v>
      </c>
      <c r="DG117">
        <v>8320804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"07/09/2023 21:59:58.536"</f>
        <v>07/09/2023 21:59:58.536</v>
      </c>
      <c r="C118" t="str">
        <f t="shared" si="38"/>
        <v>FFDFD3C0</v>
      </c>
      <c r="D118" t="s">
        <v>123</v>
      </c>
      <c r="E118">
        <v>7</v>
      </c>
      <c r="F118">
        <v>2007</v>
      </c>
      <c r="G118" t="s">
        <v>124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0</v>
      </c>
      <c r="P118">
        <v>1</v>
      </c>
      <c r="Q118">
        <v>0</v>
      </c>
      <c r="S118" t="str">
        <f t="shared" si="44"/>
        <v>21:59:58.000</v>
      </c>
      <c r="T118" t="str">
        <f t="shared" si="44"/>
        <v>21:59:58.000</v>
      </c>
      <c r="U118" t="str">
        <f t="shared" si="25"/>
        <v>A14F74</v>
      </c>
      <c r="V118">
        <v>0</v>
      </c>
      <c r="W118">
        <v>0</v>
      </c>
      <c r="X118">
        <v>6</v>
      </c>
      <c r="Y118">
        <v>0</v>
      </c>
      <c r="AA118">
        <v>1</v>
      </c>
      <c r="AB118">
        <v>8</v>
      </c>
      <c r="AC118">
        <v>3</v>
      </c>
      <c r="AD118">
        <v>0</v>
      </c>
      <c r="AE118">
        <v>9</v>
      </c>
      <c r="AF118" t="s">
        <v>126</v>
      </c>
      <c r="AG118">
        <v>0</v>
      </c>
      <c r="AH118">
        <v>3</v>
      </c>
      <c r="AI118">
        <v>2</v>
      </c>
      <c r="AJ118">
        <v>0</v>
      </c>
      <c r="AK118" t="s">
        <v>180</v>
      </c>
      <c r="AL118">
        <v>32.816634000000001</v>
      </c>
      <c r="AM118" t="s">
        <v>181</v>
      </c>
      <c r="AN118">
        <v>-117.144384</v>
      </c>
      <c r="AO118">
        <v>25</v>
      </c>
      <c r="AP118">
        <v>700</v>
      </c>
      <c r="AQ118" t="s">
        <v>129</v>
      </c>
      <c r="AR118">
        <v>-75</v>
      </c>
      <c r="AS118">
        <v>33</v>
      </c>
      <c r="AT118">
        <v>1152</v>
      </c>
      <c r="BB118" t="str">
        <f t="shared" si="26"/>
        <v>1200</v>
      </c>
      <c r="BC118">
        <v>1</v>
      </c>
      <c r="BD118" t="str">
        <f t="shared" si="27"/>
        <v xml:space="preserve">N1839R  </v>
      </c>
      <c r="BE118">
        <v>1</v>
      </c>
      <c r="BG118">
        <v>0</v>
      </c>
      <c r="BH118">
        <v>0</v>
      </c>
      <c r="BI118">
        <v>0</v>
      </c>
      <c r="BJ118">
        <v>650</v>
      </c>
      <c r="BK118">
        <v>-50</v>
      </c>
      <c r="BL118" t="s">
        <v>130</v>
      </c>
      <c r="BM118">
        <v>1</v>
      </c>
      <c r="BN118">
        <v>1</v>
      </c>
      <c r="BO118">
        <v>0</v>
      </c>
      <c r="BP118">
        <v>0</v>
      </c>
      <c r="BS118">
        <v>0</v>
      </c>
      <c r="BT118">
        <v>0</v>
      </c>
      <c r="BU118">
        <v>0</v>
      </c>
      <c r="CE118" t="str">
        <f t="shared" si="45"/>
        <v>21:59:58.270</v>
      </c>
      <c r="CF118">
        <v>269839410</v>
      </c>
      <c r="CS118">
        <v>3</v>
      </c>
      <c r="CT118">
        <v>2</v>
      </c>
      <c r="CU118">
        <v>0</v>
      </c>
      <c r="CV118">
        <v>2</v>
      </c>
      <c r="CW118">
        <v>0</v>
      </c>
      <c r="CX118">
        <v>4</v>
      </c>
      <c r="CY118">
        <v>7</v>
      </c>
      <c r="CZ118" t="s">
        <v>131</v>
      </c>
      <c r="DA118">
        <v>300</v>
      </c>
      <c r="DB118">
        <v>0</v>
      </c>
      <c r="DC118" t="s">
        <v>157</v>
      </c>
      <c r="DD118" t="s">
        <v>158</v>
      </c>
      <c r="DG118">
        <v>8320804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"07/09/2023 21:59:58.536"</f>
        <v>07/09/2023 21:59:58.536</v>
      </c>
      <c r="C119" t="str">
        <f t="shared" si="38"/>
        <v>FFDFD3C0</v>
      </c>
      <c r="D119" t="s">
        <v>134</v>
      </c>
      <c r="E119">
        <v>3</v>
      </c>
      <c r="H119">
        <v>3</v>
      </c>
      <c r="I119" t="s">
        <v>135</v>
      </c>
      <c r="J119" t="s">
        <v>126</v>
      </c>
      <c r="K119">
        <v>0</v>
      </c>
      <c r="L119">
        <v>3</v>
      </c>
      <c r="M119">
        <v>0</v>
      </c>
      <c r="N119">
        <v>2</v>
      </c>
      <c r="O119">
        <v>0</v>
      </c>
      <c r="P119">
        <v>1</v>
      </c>
      <c r="Q119">
        <v>0</v>
      </c>
      <c r="S119" t="str">
        <f t="shared" si="44"/>
        <v>21:59:58.000</v>
      </c>
      <c r="T119" t="str">
        <f t="shared" si="44"/>
        <v>21:59:58.000</v>
      </c>
      <c r="U119" t="str">
        <f t="shared" si="25"/>
        <v>A14F74</v>
      </c>
      <c r="V119">
        <v>0</v>
      </c>
      <c r="W119">
        <v>0</v>
      </c>
      <c r="X119">
        <v>6</v>
      </c>
      <c r="Y119">
        <v>0</v>
      </c>
      <c r="AA119">
        <v>1</v>
      </c>
      <c r="AB119">
        <v>8</v>
      </c>
      <c r="AC119">
        <v>3</v>
      </c>
      <c r="AD119">
        <v>0</v>
      </c>
      <c r="AE119">
        <v>9</v>
      </c>
      <c r="AF119" t="s">
        <v>126</v>
      </c>
      <c r="AG119">
        <v>0</v>
      </c>
      <c r="AH119">
        <v>3</v>
      </c>
      <c r="AI119">
        <v>2</v>
      </c>
      <c r="AJ119">
        <v>0</v>
      </c>
      <c r="AK119" t="s">
        <v>180</v>
      </c>
      <c r="AL119">
        <v>32.816634000000001</v>
      </c>
      <c r="AM119" t="s">
        <v>181</v>
      </c>
      <c r="AN119">
        <v>-117.144384</v>
      </c>
      <c r="AO119">
        <v>25</v>
      </c>
      <c r="AP119">
        <v>700</v>
      </c>
      <c r="AQ119" t="s">
        <v>129</v>
      </c>
      <c r="AR119">
        <v>-75</v>
      </c>
      <c r="AS119">
        <v>33</v>
      </c>
      <c r="AT119">
        <v>1152</v>
      </c>
      <c r="BB119" t="str">
        <f t="shared" si="26"/>
        <v>1200</v>
      </c>
      <c r="BC119">
        <v>1</v>
      </c>
      <c r="BD119" t="str">
        <f t="shared" si="27"/>
        <v xml:space="preserve">N1839R  </v>
      </c>
      <c r="BE119">
        <v>1</v>
      </c>
      <c r="BG119">
        <v>0</v>
      </c>
      <c r="BH119">
        <v>0</v>
      </c>
      <c r="BI119">
        <v>0</v>
      </c>
      <c r="BJ119">
        <v>650</v>
      </c>
      <c r="BK119">
        <v>-50</v>
      </c>
      <c r="BL119" t="s">
        <v>130</v>
      </c>
      <c r="BM119">
        <v>1</v>
      </c>
      <c r="BN119">
        <v>1</v>
      </c>
      <c r="BO119">
        <v>0</v>
      </c>
      <c r="BP119">
        <v>0</v>
      </c>
      <c r="BS119">
        <v>0</v>
      </c>
      <c r="BT119">
        <v>0</v>
      </c>
      <c r="BU119">
        <v>0</v>
      </c>
      <c r="CE119" t="str">
        <f t="shared" si="45"/>
        <v>21:59:58.270</v>
      </c>
      <c r="CF119">
        <v>269839410</v>
      </c>
      <c r="CS119">
        <v>3</v>
      </c>
      <c r="CT119">
        <v>2</v>
      </c>
      <c r="CU119">
        <v>0</v>
      </c>
      <c r="CV119">
        <v>2</v>
      </c>
      <c r="CW119">
        <v>0</v>
      </c>
      <c r="CX119">
        <v>4</v>
      </c>
      <c r="CY119">
        <v>7</v>
      </c>
      <c r="CZ119" t="s">
        <v>131</v>
      </c>
      <c r="DA119">
        <v>300</v>
      </c>
      <c r="DB119">
        <v>0</v>
      </c>
      <c r="DC119" t="s">
        <v>157</v>
      </c>
      <c r="DD119" t="s">
        <v>158</v>
      </c>
      <c r="DG119">
        <v>8320804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"07/09/2023 21:59:58.536"</f>
        <v>07/09/2023 21:59:58.536</v>
      </c>
      <c r="C120" t="str">
        <f t="shared" si="38"/>
        <v>FFDFD3C0</v>
      </c>
      <c r="D120" t="s">
        <v>138</v>
      </c>
      <c r="E120">
        <v>20</v>
      </c>
      <c r="F120">
        <v>1020</v>
      </c>
      <c r="G120" t="s">
        <v>139</v>
      </c>
      <c r="J120" t="s">
        <v>140</v>
      </c>
      <c r="K120">
        <v>0</v>
      </c>
      <c r="L120">
        <v>3</v>
      </c>
      <c r="M120">
        <v>0</v>
      </c>
      <c r="N120">
        <v>2</v>
      </c>
      <c r="O120">
        <v>0</v>
      </c>
      <c r="P120">
        <v>1</v>
      </c>
      <c r="Q120">
        <v>0</v>
      </c>
      <c r="S120" t="str">
        <f t="shared" si="44"/>
        <v>21:59:58.000</v>
      </c>
      <c r="T120" t="str">
        <f t="shared" si="44"/>
        <v>21:59:58.000</v>
      </c>
      <c r="U120" t="str">
        <f t="shared" si="25"/>
        <v>A14F74</v>
      </c>
      <c r="V120">
        <v>0</v>
      </c>
      <c r="W120">
        <v>0</v>
      </c>
      <c r="X120">
        <v>6</v>
      </c>
      <c r="Y120">
        <v>0</v>
      </c>
      <c r="AA120">
        <v>1</v>
      </c>
      <c r="AB120">
        <v>8</v>
      </c>
      <c r="AC120">
        <v>3</v>
      </c>
      <c r="AD120">
        <v>0</v>
      </c>
      <c r="AE120">
        <v>9</v>
      </c>
      <c r="AF120" t="s">
        <v>126</v>
      </c>
      <c r="AG120">
        <v>0</v>
      </c>
      <c r="AH120">
        <v>3</v>
      </c>
      <c r="AI120">
        <v>2</v>
      </c>
      <c r="AJ120">
        <v>0</v>
      </c>
      <c r="AK120" t="s">
        <v>180</v>
      </c>
      <c r="AL120">
        <v>32.816634000000001</v>
      </c>
      <c r="AM120" t="s">
        <v>181</v>
      </c>
      <c r="AN120">
        <v>-117.144384</v>
      </c>
      <c r="AO120">
        <v>25</v>
      </c>
      <c r="AP120">
        <v>700</v>
      </c>
      <c r="AQ120" t="s">
        <v>129</v>
      </c>
      <c r="AR120">
        <v>-75</v>
      </c>
      <c r="AS120">
        <v>33</v>
      </c>
      <c r="AT120">
        <v>1152</v>
      </c>
      <c r="BB120" t="str">
        <f t="shared" si="26"/>
        <v>1200</v>
      </c>
      <c r="BC120">
        <v>1</v>
      </c>
      <c r="BD120" t="str">
        <f t="shared" si="27"/>
        <v xml:space="preserve">N1839R  </v>
      </c>
      <c r="BE120">
        <v>1</v>
      </c>
      <c r="BG120">
        <v>0</v>
      </c>
      <c r="BH120">
        <v>0</v>
      </c>
      <c r="BI120">
        <v>0</v>
      </c>
      <c r="BJ120">
        <v>650</v>
      </c>
      <c r="BK120">
        <v>-50</v>
      </c>
      <c r="BL120" t="s">
        <v>130</v>
      </c>
      <c r="BM120">
        <v>1</v>
      </c>
      <c r="BN120">
        <v>1</v>
      </c>
      <c r="BO120">
        <v>0</v>
      </c>
      <c r="BP120">
        <v>0</v>
      </c>
      <c r="BS120">
        <v>0</v>
      </c>
      <c r="BT120">
        <v>0</v>
      </c>
      <c r="BU120">
        <v>0</v>
      </c>
      <c r="CE120" t="str">
        <f t="shared" si="45"/>
        <v>21:59:58.270</v>
      </c>
      <c r="CF120">
        <v>269839410</v>
      </c>
      <c r="CS120">
        <v>3</v>
      </c>
      <c r="CT120">
        <v>2</v>
      </c>
      <c r="CU120">
        <v>0</v>
      </c>
      <c r="CV120">
        <v>2</v>
      </c>
      <c r="CW120">
        <v>0</v>
      </c>
      <c r="CX120">
        <v>4</v>
      </c>
      <c r="CY120">
        <v>7</v>
      </c>
      <c r="CZ120" t="s">
        <v>131</v>
      </c>
      <c r="DA120">
        <v>300</v>
      </c>
      <c r="DB120">
        <v>0</v>
      </c>
      <c r="DC120" t="s">
        <v>157</v>
      </c>
      <c r="DD120" t="s">
        <v>158</v>
      </c>
      <c r="DG120">
        <v>8320804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"07/09/2023 21:59:58.551"</f>
        <v>07/09/2023 21:59:58.551</v>
      </c>
      <c r="C121" t="str">
        <f t="shared" si="38"/>
        <v>FFDFD3C0</v>
      </c>
      <c r="D121" t="s">
        <v>141</v>
      </c>
      <c r="E121">
        <v>15</v>
      </c>
      <c r="J121" t="s">
        <v>142</v>
      </c>
      <c r="K121">
        <v>0</v>
      </c>
      <c r="L121">
        <v>3</v>
      </c>
      <c r="M121">
        <v>0</v>
      </c>
      <c r="N121">
        <v>2</v>
      </c>
      <c r="O121">
        <v>0</v>
      </c>
      <c r="P121">
        <v>1</v>
      </c>
      <c r="Q121">
        <v>0</v>
      </c>
      <c r="S121" t="str">
        <f t="shared" si="44"/>
        <v>21:59:58.000</v>
      </c>
      <c r="T121" t="str">
        <f t="shared" si="44"/>
        <v>21:59:58.000</v>
      </c>
      <c r="U121" t="str">
        <f t="shared" si="25"/>
        <v>A14F74</v>
      </c>
      <c r="V121">
        <v>0</v>
      </c>
      <c r="W121">
        <v>0</v>
      </c>
      <c r="X121">
        <v>6</v>
      </c>
      <c r="Y121">
        <v>0</v>
      </c>
      <c r="AA121">
        <v>1</v>
      </c>
      <c r="AB121">
        <v>8</v>
      </c>
      <c r="AC121">
        <v>3</v>
      </c>
      <c r="AD121">
        <v>0</v>
      </c>
      <c r="AE121">
        <v>9</v>
      </c>
      <c r="AF121" t="s">
        <v>126</v>
      </c>
      <c r="AG121">
        <v>0</v>
      </c>
      <c r="AH121">
        <v>3</v>
      </c>
      <c r="AI121">
        <v>2</v>
      </c>
      <c r="AJ121">
        <v>0</v>
      </c>
      <c r="AK121" t="s">
        <v>180</v>
      </c>
      <c r="AL121">
        <v>32.816634000000001</v>
      </c>
      <c r="AM121" t="s">
        <v>181</v>
      </c>
      <c r="AN121">
        <v>-117.144384</v>
      </c>
      <c r="AO121">
        <v>25</v>
      </c>
      <c r="AP121">
        <v>700</v>
      </c>
      <c r="AQ121" t="s">
        <v>129</v>
      </c>
      <c r="AR121">
        <v>-75</v>
      </c>
      <c r="AS121">
        <v>33</v>
      </c>
      <c r="AT121">
        <v>1152</v>
      </c>
      <c r="BB121" t="str">
        <f t="shared" si="26"/>
        <v>1200</v>
      </c>
      <c r="BC121">
        <v>1</v>
      </c>
      <c r="BD121" t="str">
        <f t="shared" si="27"/>
        <v xml:space="preserve">N1839R  </v>
      </c>
      <c r="BE121">
        <v>1</v>
      </c>
      <c r="BG121">
        <v>0</v>
      </c>
      <c r="BH121">
        <v>0</v>
      </c>
      <c r="BI121">
        <v>0</v>
      </c>
      <c r="BJ121">
        <v>650</v>
      </c>
      <c r="BK121">
        <v>-50</v>
      </c>
      <c r="BL121" t="s">
        <v>130</v>
      </c>
      <c r="BM121">
        <v>1</v>
      </c>
      <c r="BN121">
        <v>1</v>
      </c>
      <c r="BO121">
        <v>0</v>
      </c>
      <c r="BP121">
        <v>0</v>
      </c>
      <c r="BS121">
        <v>0</v>
      </c>
      <c r="BT121">
        <v>0</v>
      </c>
      <c r="BU121">
        <v>0</v>
      </c>
      <c r="CE121" t="str">
        <f t="shared" si="45"/>
        <v>21:59:58.270</v>
      </c>
      <c r="CF121">
        <v>269839410</v>
      </c>
      <c r="CS121">
        <v>3</v>
      </c>
      <c r="CT121">
        <v>2</v>
      </c>
      <c r="CU121">
        <v>0</v>
      </c>
      <c r="CV121">
        <v>2</v>
      </c>
      <c r="CW121">
        <v>0</v>
      </c>
      <c r="CX121">
        <v>4</v>
      </c>
      <c r="CY121">
        <v>7</v>
      </c>
      <c r="CZ121" t="s">
        <v>131</v>
      </c>
      <c r="DA121">
        <v>300</v>
      </c>
      <c r="DB121">
        <v>0</v>
      </c>
      <c r="DC121" t="s">
        <v>157</v>
      </c>
      <c r="DD121" t="s">
        <v>158</v>
      </c>
      <c r="DG121">
        <v>8320804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 t="shared" ref="A122:A129" si="46">"07/09/2023 21:59:59.865"</f>
        <v>07/09/2023 21:59:59.865</v>
      </c>
      <c r="C122" t="str">
        <f t="shared" si="38"/>
        <v>FFDFD3C0</v>
      </c>
      <c r="D122" t="s">
        <v>138</v>
      </c>
      <c r="E122">
        <v>20</v>
      </c>
      <c r="F122">
        <v>1020</v>
      </c>
      <c r="G122" t="s">
        <v>139</v>
      </c>
      <c r="J122" t="s">
        <v>140</v>
      </c>
      <c r="K122">
        <v>0</v>
      </c>
      <c r="L122">
        <v>3</v>
      </c>
      <c r="M122">
        <v>0</v>
      </c>
      <c r="N122">
        <v>2</v>
      </c>
      <c r="O122">
        <v>0</v>
      </c>
      <c r="P122">
        <v>1</v>
      </c>
      <c r="Q122">
        <v>0</v>
      </c>
      <c r="S122" t="str">
        <f t="shared" ref="S122:T129" si="47">"21:59:59.000"</f>
        <v>21:59:59.000</v>
      </c>
      <c r="T122" t="str">
        <f t="shared" si="47"/>
        <v>21:59:59.000</v>
      </c>
      <c r="U122" t="str">
        <f t="shared" si="25"/>
        <v>A14F74</v>
      </c>
      <c r="V122">
        <v>0</v>
      </c>
      <c r="W122">
        <v>0</v>
      </c>
      <c r="X122">
        <v>6</v>
      </c>
      <c r="Y122">
        <v>0</v>
      </c>
      <c r="AA122">
        <v>1</v>
      </c>
      <c r="AB122">
        <v>8</v>
      </c>
      <c r="AC122">
        <v>3</v>
      </c>
      <c r="AD122">
        <v>0</v>
      </c>
      <c r="AE122">
        <v>9</v>
      </c>
      <c r="AF122" t="s">
        <v>126</v>
      </c>
      <c r="AG122">
        <v>0</v>
      </c>
      <c r="AH122">
        <v>3</v>
      </c>
      <c r="AI122">
        <v>2</v>
      </c>
      <c r="AJ122">
        <v>0</v>
      </c>
      <c r="AK122" t="s">
        <v>182</v>
      </c>
      <c r="AL122">
        <v>32.816827000000004</v>
      </c>
      <c r="AM122" t="s">
        <v>183</v>
      </c>
      <c r="AN122">
        <v>-117.144856</v>
      </c>
      <c r="AO122">
        <v>25</v>
      </c>
      <c r="AP122">
        <v>700</v>
      </c>
      <c r="AQ122" t="s">
        <v>129</v>
      </c>
      <c r="AR122">
        <v>-75</v>
      </c>
      <c r="AS122">
        <v>35</v>
      </c>
      <c r="AT122">
        <v>1024</v>
      </c>
      <c r="BB122" t="str">
        <f t="shared" si="26"/>
        <v>1200</v>
      </c>
      <c r="BC122">
        <v>1</v>
      </c>
      <c r="BD122" t="str">
        <f t="shared" si="27"/>
        <v xml:space="preserve">N1839R  </v>
      </c>
      <c r="BE122">
        <v>1</v>
      </c>
      <c r="BG122">
        <v>0</v>
      </c>
      <c r="BH122">
        <v>0</v>
      </c>
      <c r="BI122">
        <v>0</v>
      </c>
      <c r="BJ122">
        <v>650</v>
      </c>
      <c r="BK122">
        <v>-50</v>
      </c>
      <c r="BL122" t="s">
        <v>130</v>
      </c>
      <c r="BM122">
        <v>1</v>
      </c>
      <c r="BN122">
        <v>1</v>
      </c>
      <c r="BO122">
        <v>0</v>
      </c>
      <c r="BP122">
        <v>0</v>
      </c>
      <c r="BS122">
        <v>0</v>
      </c>
      <c r="BT122">
        <v>0</v>
      </c>
      <c r="BU122">
        <v>0</v>
      </c>
      <c r="CE122" t="str">
        <f t="shared" ref="CE122:CE129" si="48">"21:59:59.462"</f>
        <v>21:59:59.462</v>
      </c>
      <c r="CF122">
        <v>461589679</v>
      </c>
      <c r="CS122">
        <v>3</v>
      </c>
      <c r="CT122">
        <v>2</v>
      </c>
      <c r="CU122">
        <v>0</v>
      </c>
      <c r="CV122">
        <v>2</v>
      </c>
      <c r="CW122">
        <v>0</v>
      </c>
      <c r="CX122">
        <v>2</v>
      </c>
      <c r="CY122">
        <v>7</v>
      </c>
      <c r="CZ122" t="s">
        <v>131</v>
      </c>
      <c r="DA122">
        <v>300</v>
      </c>
      <c r="DB122">
        <v>0</v>
      </c>
      <c r="DC122" t="s">
        <v>157</v>
      </c>
      <c r="DD122" t="s">
        <v>158</v>
      </c>
      <c r="DG122">
        <v>8321062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 t="shared" si="46"/>
        <v>07/09/2023 21:59:59.865</v>
      </c>
      <c r="C123" t="str">
        <f t="shared" si="38"/>
        <v>FFDFD3C0</v>
      </c>
      <c r="D123" t="s">
        <v>141</v>
      </c>
      <c r="E123">
        <v>15</v>
      </c>
      <c r="J123" t="s">
        <v>142</v>
      </c>
      <c r="K123">
        <v>0</v>
      </c>
      <c r="L123">
        <v>3</v>
      </c>
      <c r="M123">
        <v>0</v>
      </c>
      <c r="N123">
        <v>2</v>
      </c>
      <c r="O123">
        <v>0</v>
      </c>
      <c r="P123">
        <v>1</v>
      </c>
      <c r="Q123">
        <v>0</v>
      </c>
      <c r="S123" t="str">
        <f t="shared" si="47"/>
        <v>21:59:59.000</v>
      </c>
      <c r="T123" t="str">
        <f t="shared" si="47"/>
        <v>21:59:59.000</v>
      </c>
      <c r="U123" t="str">
        <f t="shared" si="25"/>
        <v>A14F74</v>
      </c>
      <c r="V123">
        <v>0</v>
      </c>
      <c r="W123">
        <v>0</v>
      </c>
      <c r="X123">
        <v>6</v>
      </c>
      <c r="Y123">
        <v>0</v>
      </c>
      <c r="AA123">
        <v>1</v>
      </c>
      <c r="AB123">
        <v>8</v>
      </c>
      <c r="AC123">
        <v>3</v>
      </c>
      <c r="AD123">
        <v>0</v>
      </c>
      <c r="AE123">
        <v>9</v>
      </c>
      <c r="AF123" t="s">
        <v>126</v>
      </c>
      <c r="AG123">
        <v>0</v>
      </c>
      <c r="AH123">
        <v>3</v>
      </c>
      <c r="AI123">
        <v>2</v>
      </c>
      <c r="AJ123">
        <v>0</v>
      </c>
      <c r="AK123" t="s">
        <v>182</v>
      </c>
      <c r="AL123">
        <v>32.816827000000004</v>
      </c>
      <c r="AM123" t="s">
        <v>183</v>
      </c>
      <c r="AN123">
        <v>-117.144856</v>
      </c>
      <c r="AO123">
        <v>25</v>
      </c>
      <c r="AP123">
        <v>700</v>
      </c>
      <c r="AQ123" t="s">
        <v>129</v>
      </c>
      <c r="AR123">
        <v>-75</v>
      </c>
      <c r="AS123">
        <v>35</v>
      </c>
      <c r="AT123">
        <v>1024</v>
      </c>
      <c r="BB123" t="str">
        <f t="shared" si="26"/>
        <v>1200</v>
      </c>
      <c r="BC123">
        <v>1</v>
      </c>
      <c r="BD123" t="str">
        <f t="shared" si="27"/>
        <v xml:space="preserve">N1839R  </v>
      </c>
      <c r="BE123">
        <v>1</v>
      </c>
      <c r="BG123">
        <v>0</v>
      </c>
      <c r="BH123">
        <v>0</v>
      </c>
      <c r="BI123">
        <v>0</v>
      </c>
      <c r="BJ123">
        <v>650</v>
      </c>
      <c r="BK123">
        <v>-50</v>
      </c>
      <c r="BL123" t="s">
        <v>130</v>
      </c>
      <c r="BM123">
        <v>1</v>
      </c>
      <c r="BN123">
        <v>1</v>
      </c>
      <c r="BO123">
        <v>0</v>
      </c>
      <c r="BP123">
        <v>0</v>
      </c>
      <c r="BS123">
        <v>0</v>
      </c>
      <c r="BT123">
        <v>0</v>
      </c>
      <c r="BU123">
        <v>0</v>
      </c>
      <c r="CE123" t="str">
        <f t="shared" si="48"/>
        <v>21:59:59.462</v>
      </c>
      <c r="CF123">
        <v>461589679</v>
      </c>
      <c r="CS123">
        <v>3</v>
      </c>
      <c r="CT123">
        <v>2</v>
      </c>
      <c r="CU123">
        <v>0</v>
      </c>
      <c r="CV123">
        <v>2</v>
      </c>
      <c r="CW123">
        <v>0</v>
      </c>
      <c r="CX123">
        <v>2</v>
      </c>
      <c r="CY123">
        <v>7</v>
      </c>
      <c r="CZ123" t="s">
        <v>131</v>
      </c>
      <c r="DA123">
        <v>300</v>
      </c>
      <c r="DB123">
        <v>0</v>
      </c>
      <c r="DC123" t="s">
        <v>157</v>
      </c>
      <c r="DD123" t="s">
        <v>158</v>
      </c>
      <c r="DG123">
        <v>8321062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 t="shared" si="46"/>
        <v>07/09/2023 21:59:59.865</v>
      </c>
      <c r="C124" t="str">
        <f t="shared" si="38"/>
        <v>FFDFD3C0</v>
      </c>
      <c r="D124" t="s">
        <v>134</v>
      </c>
      <c r="E124">
        <v>4</v>
      </c>
      <c r="H124">
        <v>4</v>
      </c>
      <c r="I124" t="s">
        <v>143</v>
      </c>
      <c r="J124" t="s">
        <v>126</v>
      </c>
      <c r="K124">
        <v>0</v>
      </c>
      <c r="L124">
        <v>3</v>
      </c>
      <c r="M124">
        <v>0</v>
      </c>
      <c r="N124">
        <v>2</v>
      </c>
      <c r="O124">
        <v>0</v>
      </c>
      <c r="P124">
        <v>1</v>
      </c>
      <c r="Q124">
        <v>0</v>
      </c>
      <c r="S124" t="str">
        <f t="shared" si="47"/>
        <v>21:59:59.000</v>
      </c>
      <c r="T124" t="str">
        <f t="shared" si="47"/>
        <v>21:59:59.000</v>
      </c>
      <c r="U124" t="str">
        <f t="shared" si="25"/>
        <v>A14F74</v>
      </c>
      <c r="V124">
        <v>0</v>
      </c>
      <c r="W124">
        <v>0</v>
      </c>
      <c r="X124">
        <v>6</v>
      </c>
      <c r="Y124">
        <v>0</v>
      </c>
      <c r="AA124">
        <v>1</v>
      </c>
      <c r="AB124">
        <v>8</v>
      </c>
      <c r="AC124">
        <v>3</v>
      </c>
      <c r="AD124">
        <v>0</v>
      </c>
      <c r="AE124">
        <v>9</v>
      </c>
      <c r="AF124" t="s">
        <v>126</v>
      </c>
      <c r="AG124">
        <v>0</v>
      </c>
      <c r="AH124">
        <v>3</v>
      </c>
      <c r="AI124">
        <v>2</v>
      </c>
      <c r="AJ124">
        <v>0</v>
      </c>
      <c r="AK124" t="s">
        <v>182</v>
      </c>
      <c r="AL124">
        <v>32.816827000000004</v>
      </c>
      <c r="AM124" t="s">
        <v>183</v>
      </c>
      <c r="AN124">
        <v>-117.144856</v>
      </c>
      <c r="AO124">
        <v>25</v>
      </c>
      <c r="AP124">
        <v>700</v>
      </c>
      <c r="AQ124" t="s">
        <v>129</v>
      </c>
      <c r="AR124">
        <v>-75</v>
      </c>
      <c r="AS124">
        <v>35</v>
      </c>
      <c r="AT124">
        <v>1024</v>
      </c>
      <c r="BB124" t="str">
        <f t="shared" si="26"/>
        <v>1200</v>
      </c>
      <c r="BC124">
        <v>1</v>
      </c>
      <c r="BD124" t="str">
        <f t="shared" si="27"/>
        <v xml:space="preserve">N1839R  </v>
      </c>
      <c r="BE124">
        <v>1</v>
      </c>
      <c r="BG124">
        <v>0</v>
      </c>
      <c r="BH124">
        <v>0</v>
      </c>
      <c r="BI124">
        <v>0</v>
      </c>
      <c r="BJ124">
        <v>650</v>
      </c>
      <c r="BK124">
        <v>-50</v>
      </c>
      <c r="BL124" t="s">
        <v>130</v>
      </c>
      <c r="BM124">
        <v>1</v>
      </c>
      <c r="BN124">
        <v>1</v>
      </c>
      <c r="BO124">
        <v>0</v>
      </c>
      <c r="BP124">
        <v>0</v>
      </c>
      <c r="BS124">
        <v>0</v>
      </c>
      <c r="BT124">
        <v>0</v>
      </c>
      <c r="BU124">
        <v>0</v>
      </c>
      <c r="CE124" t="str">
        <f t="shared" si="48"/>
        <v>21:59:59.462</v>
      </c>
      <c r="CF124">
        <v>461589679</v>
      </c>
      <c r="CS124">
        <v>3</v>
      </c>
      <c r="CT124">
        <v>2</v>
      </c>
      <c r="CU124">
        <v>0</v>
      </c>
      <c r="CV124">
        <v>2</v>
      </c>
      <c r="CW124">
        <v>0</v>
      </c>
      <c r="CX124">
        <v>2</v>
      </c>
      <c r="CY124">
        <v>7</v>
      </c>
      <c r="CZ124" t="s">
        <v>131</v>
      </c>
      <c r="DA124">
        <v>300</v>
      </c>
      <c r="DB124">
        <v>0</v>
      </c>
      <c r="DC124" t="s">
        <v>157</v>
      </c>
      <c r="DD124" t="s">
        <v>158</v>
      </c>
      <c r="DG124">
        <v>8321062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 t="shared" si="46"/>
        <v>07/09/2023 21:59:59.865</v>
      </c>
      <c r="C125" t="str">
        <f t="shared" si="38"/>
        <v>FFDFD3C0</v>
      </c>
      <c r="D125" t="s">
        <v>144</v>
      </c>
      <c r="E125">
        <v>6</v>
      </c>
      <c r="H125">
        <v>210</v>
      </c>
      <c r="I125" t="s">
        <v>145</v>
      </c>
      <c r="J125" t="s">
        <v>146</v>
      </c>
      <c r="K125">
        <v>0</v>
      </c>
      <c r="L125">
        <v>3</v>
      </c>
      <c r="M125">
        <v>0</v>
      </c>
      <c r="N125">
        <v>2</v>
      </c>
      <c r="O125">
        <v>0</v>
      </c>
      <c r="P125">
        <v>1</v>
      </c>
      <c r="Q125">
        <v>0</v>
      </c>
      <c r="S125" t="str">
        <f t="shared" si="47"/>
        <v>21:59:59.000</v>
      </c>
      <c r="T125" t="str">
        <f t="shared" si="47"/>
        <v>21:59:59.000</v>
      </c>
      <c r="U125" t="str">
        <f t="shared" si="25"/>
        <v>A14F74</v>
      </c>
      <c r="V125">
        <v>0</v>
      </c>
      <c r="W125">
        <v>0</v>
      </c>
      <c r="X125">
        <v>6</v>
      </c>
      <c r="Y125">
        <v>0</v>
      </c>
      <c r="AA125">
        <v>1</v>
      </c>
      <c r="AB125">
        <v>8</v>
      </c>
      <c r="AC125">
        <v>3</v>
      </c>
      <c r="AD125">
        <v>0</v>
      </c>
      <c r="AE125">
        <v>9</v>
      </c>
      <c r="AF125" t="s">
        <v>126</v>
      </c>
      <c r="AG125">
        <v>0</v>
      </c>
      <c r="AH125">
        <v>0</v>
      </c>
      <c r="AI125">
        <v>2</v>
      </c>
      <c r="AJ125">
        <v>0</v>
      </c>
      <c r="AK125" t="s">
        <v>182</v>
      </c>
      <c r="AL125">
        <v>32.816827000000004</v>
      </c>
      <c r="AM125" t="s">
        <v>183</v>
      </c>
      <c r="AN125">
        <v>-117.144856</v>
      </c>
      <c r="AO125">
        <v>25</v>
      </c>
      <c r="AP125">
        <v>700</v>
      </c>
      <c r="AQ125" t="s">
        <v>129</v>
      </c>
      <c r="AR125">
        <v>-75</v>
      </c>
      <c r="AS125">
        <v>35</v>
      </c>
      <c r="AT125">
        <v>1024</v>
      </c>
      <c r="BB125" t="str">
        <f t="shared" si="26"/>
        <v>1200</v>
      </c>
      <c r="BC125">
        <v>1</v>
      </c>
      <c r="BD125" t="str">
        <f t="shared" si="27"/>
        <v xml:space="preserve">N1839R  </v>
      </c>
      <c r="BE125">
        <v>1</v>
      </c>
      <c r="BG125">
        <v>0</v>
      </c>
      <c r="BH125">
        <v>0</v>
      </c>
      <c r="BI125">
        <v>0</v>
      </c>
      <c r="BJ125">
        <v>650</v>
      </c>
      <c r="BK125">
        <v>-50</v>
      </c>
      <c r="BL125" t="s">
        <v>130</v>
      </c>
      <c r="BM125">
        <v>1</v>
      </c>
      <c r="BN125">
        <v>1</v>
      </c>
      <c r="BO125">
        <v>0</v>
      </c>
      <c r="BP125">
        <v>0</v>
      </c>
      <c r="BS125">
        <v>0</v>
      </c>
      <c r="BT125">
        <v>0</v>
      </c>
      <c r="BU125">
        <v>0</v>
      </c>
      <c r="CE125" t="str">
        <f t="shared" si="48"/>
        <v>21:59:59.462</v>
      </c>
      <c r="CF125">
        <v>461589679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2</v>
      </c>
      <c r="CY125">
        <v>7</v>
      </c>
      <c r="CZ125" t="s">
        <v>131</v>
      </c>
      <c r="DA125">
        <v>300</v>
      </c>
      <c r="DB125">
        <v>0</v>
      </c>
      <c r="DC125" t="s">
        <v>157</v>
      </c>
      <c r="DD125" t="s">
        <v>158</v>
      </c>
      <c r="DG125">
        <v>8321062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 t="shared" si="46"/>
        <v>07/09/2023 21:59:59.865</v>
      </c>
      <c r="C126" t="str">
        <f t="shared" si="38"/>
        <v>FFDFD3C0</v>
      </c>
      <c r="D126" t="s">
        <v>147</v>
      </c>
      <c r="E126">
        <v>8</v>
      </c>
      <c r="H126">
        <v>225</v>
      </c>
      <c r="I126" t="s">
        <v>148</v>
      </c>
      <c r="J126" t="s">
        <v>126</v>
      </c>
      <c r="K126">
        <v>0</v>
      </c>
      <c r="L126">
        <v>3</v>
      </c>
      <c r="M126">
        <v>0</v>
      </c>
      <c r="N126">
        <v>2</v>
      </c>
      <c r="O126">
        <v>0</v>
      </c>
      <c r="P126">
        <v>1</v>
      </c>
      <c r="Q126">
        <v>0</v>
      </c>
      <c r="S126" t="str">
        <f t="shared" si="47"/>
        <v>21:59:59.000</v>
      </c>
      <c r="T126" t="str">
        <f t="shared" si="47"/>
        <v>21:59:59.000</v>
      </c>
      <c r="U126" t="str">
        <f t="shared" si="25"/>
        <v>A14F74</v>
      </c>
      <c r="V126">
        <v>0</v>
      </c>
      <c r="W126">
        <v>0</v>
      </c>
      <c r="X126">
        <v>6</v>
      </c>
      <c r="Y126">
        <v>0</v>
      </c>
      <c r="AA126">
        <v>1</v>
      </c>
      <c r="AB126">
        <v>8</v>
      </c>
      <c r="AC126">
        <v>3</v>
      </c>
      <c r="AD126">
        <v>0</v>
      </c>
      <c r="AE126">
        <v>9</v>
      </c>
      <c r="AF126" t="s">
        <v>126</v>
      </c>
      <c r="AG126">
        <v>0</v>
      </c>
      <c r="AH126">
        <v>3</v>
      </c>
      <c r="AI126">
        <v>2</v>
      </c>
      <c r="AJ126">
        <v>0</v>
      </c>
      <c r="AK126" t="s">
        <v>182</v>
      </c>
      <c r="AL126">
        <v>32.816827000000004</v>
      </c>
      <c r="AM126" t="s">
        <v>183</v>
      </c>
      <c r="AN126">
        <v>-117.144856</v>
      </c>
      <c r="AO126">
        <v>25</v>
      </c>
      <c r="AP126">
        <v>700</v>
      </c>
      <c r="AQ126" t="s">
        <v>129</v>
      </c>
      <c r="AR126">
        <v>-75</v>
      </c>
      <c r="AS126">
        <v>35</v>
      </c>
      <c r="AT126">
        <v>1024</v>
      </c>
      <c r="BB126" t="str">
        <f t="shared" si="26"/>
        <v>1200</v>
      </c>
      <c r="BC126">
        <v>1</v>
      </c>
      <c r="BD126" t="str">
        <f t="shared" si="27"/>
        <v xml:space="preserve">N1839R  </v>
      </c>
      <c r="BE126">
        <v>1</v>
      </c>
      <c r="BG126">
        <v>0</v>
      </c>
      <c r="BH126">
        <v>0</v>
      </c>
      <c r="BI126">
        <v>0</v>
      </c>
      <c r="BJ126">
        <v>650</v>
      </c>
      <c r="BK126">
        <v>-50</v>
      </c>
      <c r="BL126" t="s">
        <v>130</v>
      </c>
      <c r="BM126">
        <v>1</v>
      </c>
      <c r="BN126">
        <v>1</v>
      </c>
      <c r="BO126">
        <v>0</v>
      </c>
      <c r="BP126">
        <v>0</v>
      </c>
      <c r="BS126">
        <v>0</v>
      </c>
      <c r="BT126">
        <v>0</v>
      </c>
      <c r="BU126">
        <v>0</v>
      </c>
      <c r="CE126" t="str">
        <f t="shared" si="48"/>
        <v>21:59:59.462</v>
      </c>
      <c r="CF126">
        <v>461589679</v>
      </c>
      <c r="CS126">
        <v>3</v>
      </c>
      <c r="CT126">
        <v>2</v>
      </c>
      <c r="CU126">
        <v>0</v>
      </c>
      <c r="CV126">
        <v>2</v>
      </c>
      <c r="CW126">
        <v>0</v>
      </c>
      <c r="CX126">
        <v>2</v>
      </c>
      <c r="CY126">
        <v>7</v>
      </c>
      <c r="CZ126" t="s">
        <v>131</v>
      </c>
      <c r="DA126">
        <v>300</v>
      </c>
      <c r="DB126">
        <v>0</v>
      </c>
      <c r="DC126" t="s">
        <v>157</v>
      </c>
      <c r="DD126" t="s">
        <v>158</v>
      </c>
      <c r="DG126">
        <v>8321062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 t="shared" si="46"/>
        <v>07/09/2023 21:59:59.865</v>
      </c>
      <c r="C127" t="str">
        <f t="shared" si="38"/>
        <v>FFDFD3C0</v>
      </c>
      <c r="D127" t="s">
        <v>149</v>
      </c>
      <c r="E127">
        <v>3</v>
      </c>
      <c r="H127">
        <v>166</v>
      </c>
      <c r="I127" t="s">
        <v>139</v>
      </c>
      <c r="J127" t="s">
        <v>150</v>
      </c>
      <c r="K127">
        <v>0</v>
      </c>
      <c r="L127">
        <v>3</v>
      </c>
      <c r="M127">
        <v>0</v>
      </c>
      <c r="N127">
        <v>2</v>
      </c>
      <c r="O127">
        <v>0</v>
      </c>
      <c r="P127">
        <v>1</v>
      </c>
      <c r="Q127">
        <v>0</v>
      </c>
      <c r="S127" t="str">
        <f t="shared" si="47"/>
        <v>21:59:59.000</v>
      </c>
      <c r="T127" t="str">
        <f t="shared" si="47"/>
        <v>21:59:59.000</v>
      </c>
      <c r="U127" t="str">
        <f t="shared" si="25"/>
        <v>A14F74</v>
      </c>
      <c r="V127">
        <v>0</v>
      </c>
      <c r="W127">
        <v>0</v>
      </c>
      <c r="X127">
        <v>6</v>
      </c>
      <c r="Y127">
        <v>0</v>
      </c>
      <c r="AA127">
        <v>1</v>
      </c>
      <c r="AB127">
        <v>8</v>
      </c>
      <c r="AC127">
        <v>3</v>
      </c>
      <c r="AD127">
        <v>0</v>
      </c>
      <c r="AE127">
        <v>9</v>
      </c>
      <c r="AF127" t="s">
        <v>126</v>
      </c>
      <c r="AG127">
        <v>0</v>
      </c>
      <c r="AH127">
        <v>3</v>
      </c>
      <c r="AI127">
        <v>2</v>
      </c>
      <c r="AJ127">
        <v>0</v>
      </c>
      <c r="AK127" t="s">
        <v>182</v>
      </c>
      <c r="AL127">
        <v>32.816827000000004</v>
      </c>
      <c r="AM127" t="s">
        <v>183</v>
      </c>
      <c r="AN127">
        <v>-117.144856</v>
      </c>
      <c r="AO127">
        <v>25</v>
      </c>
      <c r="AP127">
        <v>700</v>
      </c>
      <c r="AQ127" t="s">
        <v>129</v>
      </c>
      <c r="AR127">
        <v>-75</v>
      </c>
      <c r="AS127">
        <v>35</v>
      </c>
      <c r="AT127">
        <v>1024</v>
      </c>
      <c r="BB127" t="str">
        <f t="shared" si="26"/>
        <v>1200</v>
      </c>
      <c r="BC127">
        <v>1</v>
      </c>
      <c r="BD127" t="str">
        <f t="shared" si="27"/>
        <v xml:space="preserve">N1839R  </v>
      </c>
      <c r="BE127">
        <v>1</v>
      </c>
      <c r="BG127">
        <v>0</v>
      </c>
      <c r="BH127">
        <v>0</v>
      </c>
      <c r="BI127">
        <v>0</v>
      </c>
      <c r="BJ127">
        <v>650</v>
      </c>
      <c r="BK127">
        <v>-50</v>
      </c>
      <c r="BL127" t="s">
        <v>130</v>
      </c>
      <c r="BM127">
        <v>1</v>
      </c>
      <c r="BN127">
        <v>1</v>
      </c>
      <c r="BO127">
        <v>0</v>
      </c>
      <c r="BP127">
        <v>0</v>
      </c>
      <c r="BS127">
        <v>0</v>
      </c>
      <c r="BT127">
        <v>0</v>
      </c>
      <c r="BU127">
        <v>0</v>
      </c>
      <c r="CE127" t="str">
        <f t="shared" si="48"/>
        <v>21:59:59.462</v>
      </c>
      <c r="CF127">
        <v>461589679</v>
      </c>
      <c r="CS127">
        <v>3</v>
      </c>
      <c r="CT127">
        <v>2</v>
      </c>
      <c r="CU127">
        <v>0</v>
      </c>
      <c r="CV127">
        <v>2</v>
      </c>
      <c r="CW127">
        <v>0</v>
      </c>
      <c r="CX127">
        <v>2</v>
      </c>
      <c r="CY127">
        <v>7</v>
      </c>
      <c r="CZ127" t="s">
        <v>131</v>
      </c>
      <c r="DA127">
        <v>300</v>
      </c>
      <c r="DB127">
        <v>0</v>
      </c>
      <c r="DC127" t="s">
        <v>157</v>
      </c>
      <c r="DD127" t="s">
        <v>158</v>
      </c>
      <c r="DG127">
        <v>8321062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 t="shared" si="46"/>
        <v>07/09/2023 21:59:59.865</v>
      </c>
      <c r="C128" t="str">
        <f t="shared" si="38"/>
        <v>FFDFD3C0</v>
      </c>
      <c r="D128" t="s">
        <v>123</v>
      </c>
      <c r="E128">
        <v>7</v>
      </c>
      <c r="F128">
        <v>2007</v>
      </c>
      <c r="G128" t="s">
        <v>124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0</v>
      </c>
      <c r="P128">
        <v>1</v>
      </c>
      <c r="Q128">
        <v>0</v>
      </c>
      <c r="S128" t="str">
        <f t="shared" si="47"/>
        <v>21:59:59.000</v>
      </c>
      <c r="T128" t="str">
        <f t="shared" si="47"/>
        <v>21:59:59.000</v>
      </c>
      <c r="U128" t="str">
        <f t="shared" si="25"/>
        <v>A14F74</v>
      </c>
      <c r="V128">
        <v>0</v>
      </c>
      <c r="W128">
        <v>0</v>
      </c>
      <c r="X128">
        <v>6</v>
      </c>
      <c r="Y128">
        <v>0</v>
      </c>
      <c r="AA128">
        <v>1</v>
      </c>
      <c r="AB128">
        <v>8</v>
      </c>
      <c r="AC128">
        <v>3</v>
      </c>
      <c r="AD128">
        <v>0</v>
      </c>
      <c r="AE128">
        <v>9</v>
      </c>
      <c r="AF128" t="s">
        <v>126</v>
      </c>
      <c r="AG128">
        <v>0</v>
      </c>
      <c r="AH128">
        <v>3</v>
      </c>
      <c r="AI128">
        <v>2</v>
      </c>
      <c r="AJ128">
        <v>0</v>
      </c>
      <c r="AK128" t="s">
        <v>182</v>
      </c>
      <c r="AL128">
        <v>32.816827000000004</v>
      </c>
      <c r="AM128" t="s">
        <v>183</v>
      </c>
      <c r="AN128">
        <v>-117.144856</v>
      </c>
      <c r="AO128">
        <v>25</v>
      </c>
      <c r="AP128">
        <v>700</v>
      </c>
      <c r="AQ128" t="s">
        <v>129</v>
      </c>
      <c r="AR128">
        <v>-75</v>
      </c>
      <c r="AS128">
        <v>35</v>
      </c>
      <c r="AT128">
        <v>1024</v>
      </c>
      <c r="BB128" t="str">
        <f t="shared" si="26"/>
        <v>1200</v>
      </c>
      <c r="BC128">
        <v>1</v>
      </c>
      <c r="BD128" t="str">
        <f t="shared" si="27"/>
        <v xml:space="preserve">N1839R  </v>
      </c>
      <c r="BE128">
        <v>1</v>
      </c>
      <c r="BG128">
        <v>0</v>
      </c>
      <c r="BH128">
        <v>0</v>
      </c>
      <c r="BI128">
        <v>0</v>
      </c>
      <c r="BJ128">
        <v>650</v>
      </c>
      <c r="BK128">
        <v>-50</v>
      </c>
      <c r="BL128" t="s">
        <v>130</v>
      </c>
      <c r="BM128">
        <v>1</v>
      </c>
      <c r="BN128">
        <v>1</v>
      </c>
      <c r="BO128">
        <v>0</v>
      </c>
      <c r="BP128">
        <v>0</v>
      </c>
      <c r="BS128">
        <v>0</v>
      </c>
      <c r="BT128">
        <v>0</v>
      </c>
      <c r="BU128">
        <v>0</v>
      </c>
      <c r="CE128" t="str">
        <f t="shared" si="48"/>
        <v>21:59:59.462</v>
      </c>
      <c r="CF128">
        <v>461589679</v>
      </c>
      <c r="CS128">
        <v>3</v>
      </c>
      <c r="CT128">
        <v>2</v>
      </c>
      <c r="CU128">
        <v>0</v>
      </c>
      <c r="CV128">
        <v>2</v>
      </c>
      <c r="CW128">
        <v>0</v>
      </c>
      <c r="CX128">
        <v>2</v>
      </c>
      <c r="CY128">
        <v>7</v>
      </c>
      <c r="CZ128" t="s">
        <v>131</v>
      </c>
      <c r="DA128">
        <v>300</v>
      </c>
      <c r="DB128">
        <v>0</v>
      </c>
      <c r="DC128" t="s">
        <v>157</v>
      </c>
      <c r="DD128" t="s">
        <v>158</v>
      </c>
      <c r="DG128">
        <v>8321062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 t="shared" si="46"/>
        <v>07/09/2023 21:59:59.865</v>
      </c>
      <c r="C129" t="str">
        <f t="shared" si="38"/>
        <v>FFDFD3C0</v>
      </c>
      <c r="D129" t="s">
        <v>134</v>
      </c>
      <c r="E129">
        <v>3</v>
      </c>
      <c r="H129">
        <v>3</v>
      </c>
      <c r="I129" t="s">
        <v>135</v>
      </c>
      <c r="J129" t="s">
        <v>126</v>
      </c>
      <c r="K129">
        <v>0</v>
      </c>
      <c r="L129">
        <v>3</v>
      </c>
      <c r="M129">
        <v>0</v>
      </c>
      <c r="N129">
        <v>2</v>
      </c>
      <c r="O129">
        <v>0</v>
      </c>
      <c r="P129">
        <v>1</v>
      </c>
      <c r="Q129">
        <v>0</v>
      </c>
      <c r="S129" t="str">
        <f t="shared" si="47"/>
        <v>21:59:59.000</v>
      </c>
      <c r="T129" t="str">
        <f t="shared" si="47"/>
        <v>21:59:59.000</v>
      </c>
      <c r="U129" t="str">
        <f t="shared" si="25"/>
        <v>A14F74</v>
      </c>
      <c r="V129">
        <v>0</v>
      </c>
      <c r="W129">
        <v>0</v>
      </c>
      <c r="X129">
        <v>6</v>
      </c>
      <c r="Y129">
        <v>0</v>
      </c>
      <c r="AA129">
        <v>1</v>
      </c>
      <c r="AB129">
        <v>8</v>
      </c>
      <c r="AC129">
        <v>3</v>
      </c>
      <c r="AD129">
        <v>0</v>
      </c>
      <c r="AE129">
        <v>9</v>
      </c>
      <c r="AF129" t="s">
        <v>126</v>
      </c>
      <c r="AG129">
        <v>0</v>
      </c>
      <c r="AH129">
        <v>3</v>
      </c>
      <c r="AI129">
        <v>2</v>
      </c>
      <c r="AJ129">
        <v>0</v>
      </c>
      <c r="AK129" t="s">
        <v>182</v>
      </c>
      <c r="AL129">
        <v>32.816827000000004</v>
      </c>
      <c r="AM129" t="s">
        <v>183</v>
      </c>
      <c r="AN129">
        <v>-117.144856</v>
      </c>
      <c r="AO129">
        <v>25</v>
      </c>
      <c r="AP129">
        <v>700</v>
      </c>
      <c r="AQ129" t="s">
        <v>129</v>
      </c>
      <c r="AR129">
        <v>-75</v>
      </c>
      <c r="AS129">
        <v>35</v>
      </c>
      <c r="AT129">
        <v>1024</v>
      </c>
      <c r="BB129" t="str">
        <f t="shared" si="26"/>
        <v>1200</v>
      </c>
      <c r="BC129">
        <v>1</v>
      </c>
      <c r="BD129" t="str">
        <f t="shared" si="27"/>
        <v xml:space="preserve">N1839R  </v>
      </c>
      <c r="BE129">
        <v>1</v>
      </c>
      <c r="BG129">
        <v>0</v>
      </c>
      <c r="BH129">
        <v>0</v>
      </c>
      <c r="BI129">
        <v>0</v>
      </c>
      <c r="BJ129">
        <v>650</v>
      </c>
      <c r="BK129">
        <v>-50</v>
      </c>
      <c r="BL129" t="s">
        <v>130</v>
      </c>
      <c r="BM129">
        <v>1</v>
      </c>
      <c r="BN129">
        <v>1</v>
      </c>
      <c r="BO129">
        <v>0</v>
      </c>
      <c r="BP129">
        <v>0</v>
      </c>
      <c r="BS129">
        <v>0</v>
      </c>
      <c r="BT129">
        <v>0</v>
      </c>
      <c r="BU129">
        <v>0</v>
      </c>
      <c r="CE129" t="str">
        <f t="shared" si="48"/>
        <v>21:59:59.462</v>
      </c>
      <c r="CF129">
        <v>461589679</v>
      </c>
      <c r="CS129">
        <v>3</v>
      </c>
      <c r="CT129">
        <v>2</v>
      </c>
      <c r="CU129">
        <v>0</v>
      </c>
      <c r="CV129">
        <v>2</v>
      </c>
      <c r="CW129">
        <v>0</v>
      </c>
      <c r="CX129">
        <v>2</v>
      </c>
      <c r="CY129">
        <v>7</v>
      </c>
      <c r="CZ129" t="s">
        <v>131</v>
      </c>
      <c r="DA129">
        <v>300</v>
      </c>
      <c r="DB129">
        <v>0</v>
      </c>
      <c r="DC129" t="s">
        <v>157</v>
      </c>
      <c r="DD129" t="s">
        <v>158</v>
      </c>
      <c r="DG129">
        <v>8321062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 t="shared" ref="A130:A135" si="49">"07/09/2023 22:00:01.847"</f>
        <v>07/09/2023 22:00:01.847</v>
      </c>
      <c r="C130" t="str">
        <f t="shared" ref="C130:C161" si="50">"FFDFD3C0"</f>
        <v>FFDFD3C0</v>
      </c>
      <c r="D130" t="s">
        <v>149</v>
      </c>
      <c r="E130">
        <v>3</v>
      </c>
      <c r="H130">
        <v>166</v>
      </c>
      <c r="I130" t="s">
        <v>139</v>
      </c>
      <c r="J130" t="s">
        <v>150</v>
      </c>
      <c r="K130">
        <v>0</v>
      </c>
      <c r="L130">
        <v>3</v>
      </c>
      <c r="M130">
        <v>0</v>
      </c>
      <c r="N130">
        <v>2</v>
      </c>
      <c r="O130">
        <v>0</v>
      </c>
      <c r="P130">
        <v>1</v>
      </c>
      <c r="Q130">
        <v>0</v>
      </c>
      <c r="S130" t="str">
        <f t="shared" ref="S130:T137" si="51">"22:00:01.000"</f>
        <v>22:00:01.000</v>
      </c>
      <c r="T130" t="str">
        <f t="shared" si="51"/>
        <v>22:00:01.000</v>
      </c>
      <c r="U130" t="str">
        <f t="shared" ref="U130:U193" si="52">"A14F74"</f>
        <v>A14F74</v>
      </c>
      <c r="V130">
        <v>0</v>
      </c>
      <c r="W130">
        <v>0</v>
      </c>
      <c r="X130">
        <v>6</v>
      </c>
      <c r="Y130">
        <v>0</v>
      </c>
      <c r="AA130">
        <v>1</v>
      </c>
      <c r="AB130">
        <v>8</v>
      </c>
      <c r="AC130">
        <v>3</v>
      </c>
      <c r="AD130">
        <v>0</v>
      </c>
      <c r="AE130">
        <v>9</v>
      </c>
      <c r="AF130" t="s">
        <v>126</v>
      </c>
      <c r="AG130">
        <v>0</v>
      </c>
      <c r="AH130">
        <v>3</v>
      </c>
      <c r="AI130">
        <v>2</v>
      </c>
      <c r="AJ130">
        <v>0</v>
      </c>
      <c r="AK130" t="s">
        <v>184</v>
      </c>
      <c r="AL130">
        <v>32.817149000000001</v>
      </c>
      <c r="AM130" t="s">
        <v>185</v>
      </c>
      <c r="AN130">
        <v>-117.145736</v>
      </c>
      <c r="AO130">
        <v>25</v>
      </c>
      <c r="AP130">
        <v>700</v>
      </c>
      <c r="AQ130" t="s">
        <v>129</v>
      </c>
      <c r="AR130">
        <v>-77</v>
      </c>
      <c r="AS130">
        <v>34</v>
      </c>
      <c r="AT130">
        <v>832</v>
      </c>
      <c r="BB130" t="str">
        <f t="shared" ref="BB130:BB193" si="53">"1200"</f>
        <v>1200</v>
      </c>
      <c r="BC130">
        <v>1</v>
      </c>
      <c r="BD130" t="str">
        <f t="shared" ref="BD130:BD193" si="54">"N1839R  "</f>
        <v xml:space="preserve">N1839R  </v>
      </c>
      <c r="BE130">
        <v>1</v>
      </c>
      <c r="BG130">
        <v>0</v>
      </c>
      <c r="BH130">
        <v>0</v>
      </c>
      <c r="BI130">
        <v>0</v>
      </c>
      <c r="BJ130">
        <v>650</v>
      </c>
      <c r="BK130">
        <v>-50</v>
      </c>
      <c r="BL130" t="s">
        <v>130</v>
      </c>
      <c r="BM130">
        <v>1</v>
      </c>
      <c r="BN130">
        <v>1</v>
      </c>
      <c r="BO130">
        <v>0</v>
      </c>
      <c r="BP130">
        <v>0</v>
      </c>
      <c r="BS130">
        <v>0</v>
      </c>
      <c r="BT130">
        <v>0</v>
      </c>
      <c r="BU130">
        <v>0</v>
      </c>
      <c r="CE130" t="str">
        <f t="shared" ref="CE130:CE137" si="55">"22:00:01.608"</f>
        <v>22:00:01.608</v>
      </c>
      <c r="CF130">
        <v>607589817</v>
      </c>
      <c r="CS130">
        <v>3</v>
      </c>
      <c r="CT130">
        <v>2</v>
      </c>
      <c r="CU130">
        <v>0</v>
      </c>
      <c r="CV130">
        <v>2</v>
      </c>
      <c r="CW130">
        <v>0</v>
      </c>
      <c r="CX130">
        <v>5</v>
      </c>
      <c r="CY130">
        <v>7</v>
      </c>
      <c r="CZ130" t="s">
        <v>131</v>
      </c>
      <c r="DA130">
        <v>300</v>
      </c>
      <c r="DB130">
        <v>0</v>
      </c>
      <c r="DC130" t="s">
        <v>157</v>
      </c>
      <c r="DD130" t="s">
        <v>158</v>
      </c>
      <c r="DG130">
        <v>8321497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 t="shared" si="49"/>
        <v>07/09/2023 22:00:01.847</v>
      </c>
      <c r="C131" t="str">
        <f t="shared" si="50"/>
        <v>FFDFD3C0</v>
      </c>
      <c r="D131" t="s">
        <v>144</v>
      </c>
      <c r="E131">
        <v>6</v>
      </c>
      <c r="H131">
        <v>210</v>
      </c>
      <c r="I131" t="s">
        <v>145</v>
      </c>
      <c r="J131" t="s">
        <v>146</v>
      </c>
      <c r="K131">
        <v>0</v>
      </c>
      <c r="L131">
        <v>3</v>
      </c>
      <c r="M131">
        <v>0</v>
      </c>
      <c r="N131">
        <v>2</v>
      </c>
      <c r="O131">
        <v>0</v>
      </c>
      <c r="P131">
        <v>1</v>
      </c>
      <c r="Q131">
        <v>0</v>
      </c>
      <c r="S131" t="str">
        <f t="shared" si="51"/>
        <v>22:00:01.000</v>
      </c>
      <c r="T131" t="str">
        <f t="shared" si="51"/>
        <v>22:00:01.000</v>
      </c>
      <c r="U131" t="str">
        <f t="shared" si="52"/>
        <v>A14F74</v>
      </c>
      <c r="V131">
        <v>0</v>
      </c>
      <c r="W131">
        <v>0</v>
      </c>
      <c r="X131">
        <v>6</v>
      </c>
      <c r="Y131">
        <v>0</v>
      </c>
      <c r="AA131">
        <v>1</v>
      </c>
      <c r="AB131">
        <v>8</v>
      </c>
      <c r="AC131">
        <v>3</v>
      </c>
      <c r="AD131">
        <v>0</v>
      </c>
      <c r="AE131">
        <v>9</v>
      </c>
      <c r="AF131" t="s">
        <v>126</v>
      </c>
      <c r="AG131">
        <v>0</v>
      </c>
      <c r="AH131">
        <v>0</v>
      </c>
      <c r="AI131">
        <v>2</v>
      </c>
      <c r="AJ131">
        <v>0</v>
      </c>
      <c r="AK131" t="s">
        <v>184</v>
      </c>
      <c r="AL131">
        <v>32.817149000000001</v>
      </c>
      <c r="AM131" t="s">
        <v>185</v>
      </c>
      <c r="AN131">
        <v>-117.145736</v>
      </c>
      <c r="AO131">
        <v>25</v>
      </c>
      <c r="AP131">
        <v>700</v>
      </c>
      <c r="AQ131" t="s">
        <v>129</v>
      </c>
      <c r="AR131">
        <v>-77</v>
      </c>
      <c r="AS131">
        <v>34</v>
      </c>
      <c r="AT131">
        <v>832</v>
      </c>
      <c r="BB131" t="str">
        <f t="shared" si="53"/>
        <v>1200</v>
      </c>
      <c r="BC131">
        <v>1</v>
      </c>
      <c r="BD131" t="str">
        <f t="shared" si="54"/>
        <v xml:space="preserve">N1839R  </v>
      </c>
      <c r="BE131">
        <v>1</v>
      </c>
      <c r="BG131">
        <v>0</v>
      </c>
      <c r="BH131">
        <v>0</v>
      </c>
      <c r="BI131">
        <v>0</v>
      </c>
      <c r="BJ131">
        <v>650</v>
      </c>
      <c r="BK131">
        <v>-50</v>
      </c>
      <c r="BL131" t="s">
        <v>130</v>
      </c>
      <c r="BM131">
        <v>1</v>
      </c>
      <c r="BN131">
        <v>1</v>
      </c>
      <c r="BO131">
        <v>0</v>
      </c>
      <c r="BP131">
        <v>0</v>
      </c>
      <c r="BS131">
        <v>0</v>
      </c>
      <c r="BT131">
        <v>0</v>
      </c>
      <c r="BU131">
        <v>0</v>
      </c>
      <c r="CE131" t="str">
        <f t="shared" si="55"/>
        <v>22:00:01.608</v>
      </c>
      <c r="CF131">
        <v>607589817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5</v>
      </c>
      <c r="CY131">
        <v>7</v>
      </c>
      <c r="CZ131" t="s">
        <v>131</v>
      </c>
      <c r="DA131">
        <v>300</v>
      </c>
      <c r="DB131">
        <v>0</v>
      </c>
      <c r="DC131" t="s">
        <v>157</v>
      </c>
      <c r="DD131" t="s">
        <v>158</v>
      </c>
      <c r="DG131">
        <v>8321497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 t="shared" si="49"/>
        <v>07/09/2023 22:00:01.847</v>
      </c>
      <c r="C132" t="str">
        <f t="shared" si="50"/>
        <v>FFDFD3C0</v>
      </c>
      <c r="D132" t="s">
        <v>123</v>
      </c>
      <c r="E132">
        <v>7</v>
      </c>
      <c r="F132">
        <v>2007</v>
      </c>
      <c r="G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0</v>
      </c>
      <c r="P132">
        <v>1</v>
      </c>
      <c r="Q132">
        <v>0</v>
      </c>
      <c r="S132" t="str">
        <f t="shared" si="51"/>
        <v>22:00:01.000</v>
      </c>
      <c r="T132" t="str">
        <f t="shared" si="51"/>
        <v>22:00:01.000</v>
      </c>
      <c r="U132" t="str">
        <f t="shared" si="52"/>
        <v>A14F74</v>
      </c>
      <c r="V132">
        <v>0</v>
      </c>
      <c r="W132">
        <v>0</v>
      </c>
      <c r="X132">
        <v>6</v>
      </c>
      <c r="Y132">
        <v>0</v>
      </c>
      <c r="AA132">
        <v>1</v>
      </c>
      <c r="AB132">
        <v>8</v>
      </c>
      <c r="AC132">
        <v>3</v>
      </c>
      <c r="AD132">
        <v>0</v>
      </c>
      <c r="AE132">
        <v>9</v>
      </c>
      <c r="AF132" t="s">
        <v>126</v>
      </c>
      <c r="AG132">
        <v>0</v>
      </c>
      <c r="AH132">
        <v>3</v>
      </c>
      <c r="AI132">
        <v>2</v>
      </c>
      <c r="AJ132">
        <v>0</v>
      </c>
      <c r="AK132" t="s">
        <v>184</v>
      </c>
      <c r="AL132">
        <v>32.817149000000001</v>
      </c>
      <c r="AM132" t="s">
        <v>185</v>
      </c>
      <c r="AN132">
        <v>-117.145736</v>
      </c>
      <c r="AO132">
        <v>25</v>
      </c>
      <c r="AP132">
        <v>700</v>
      </c>
      <c r="AQ132" t="s">
        <v>129</v>
      </c>
      <c r="AR132">
        <v>-77</v>
      </c>
      <c r="AS132">
        <v>34</v>
      </c>
      <c r="AT132">
        <v>832</v>
      </c>
      <c r="BB132" t="str">
        <f t="shared" si="53"/>
        <v>1200</v>
      </c>
      <c r="BC132">
        <v>1</v>
      </c>
      <c r="BD132" t="str">
        <f t="shared" si="54"/>
        <v xml:space="preserve">N1839R  </v>
      </c>
      <c r="BE132">
        <v>1</v>
      </c>
      <c r="BG132">
        <v>0</v>
      </c>
      <c r="BH132">
        <v>0</v>
      </c>
      <c r="BI132">
        <v>0</v>
      </c>
      <c r="BJ132">
        <v>650</v>
      </c>
      <c r="BK132">
        <v>-50</v>
      </c>
      <c r="BL132" t="s">
        <v>130</v>
      </c>
      <c r="BM132">
        <v>1</v>
      </c>
      <c r="BN132">
        <v>1</v>
      </c>
      <c r="BO132">
        <v>0</v>
      </c>
      <c r="BP132">
        <v>0</v>
      </c>
      <c r="BS132">
        <v>0</v>
      </c>
      <c r="BT132">
        <v>0</v>
      </c>
      <c r="BU132">
        <v>0</v>
      </c>
      <c r="CE132" t="str">
        <f t="shared" si="55"/>
        <v>22:00:01.608</v>
      </c>
      <c r="CF132">
        <v>607589817</v>
      </c>
      <c r="CS132">
        <v>3</v>
      </c>
      <c r="CT132">
        <v>2</v>
      </c>
      <c r="CU132">
        <v>0</v>
      </c>
      <c r="CV132">
        <v>2</v>
      </c>
      <c r="CW132">
        <v>0</v>
      </c>
      <c r="CX132">
        <v>5</v>
      </c>
      <c r="CY132">
        <v>7</v>
      </c>
      <c r="CZ132" t="s">
        <v>131</v>
      </c>
      <c r="DA132">
        <v>300</v>
      </c>
      <c r="DB132">
        <v>0</v>
      </c>
      <c r="DC132" t="s">
        <v>157</v>
      </c>
      <c r="DD132" t="s">
        <v>158</v>
      </c>
      <c r="DG132">
        <v>8321497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 t="shared" si="49"/>
        <v>07/09/2023 22:00:01.847</v>
      </c>
      <c r="C133" t="str">
        <f t="shared" si="50"/>
        <v>FFDFD3C0</v>
      </c>
      <c r="D133" t="s">
        <v>134</v>
      </c>
      <c r="E133">
        <v>3</v>
      </c>
      <c r="H133">
        <v>3</v>
      </c>
      <c r="I133" t="s">
        <v>135</v>
      </c>
      <c r="J133" t="s">
        <v>126</v>
      </c>
      <c r="K133">
        <v>0</v>
      </c>
      <c r="L133">
        <v>3</v>
      </c>
      <c r="M133">
        <v>0</v>
      </c>
      <c r="N133">
        <v>2</v>
      </c>
      <c r="O133">
        <v>0</v>
      </c>
      <c r="P133">
        <v>1</v>
      </c>
      <c r="Q133">
        <v>0</v>
      </c>
      <c r="S133" t="str">
        <f t="shared" si="51"/>
        <v>22:00:01.000</v>
      </c>
      <c r="T133" t="str">
        <f t="shared" si="51"/>
        <v>22:00:01.000</v>
      </c>
      <c r="U133" t="str">
        <f t="shared" si="52"/>
        <v>A14F74</v>
      </c>
      <c r="V133">
        <v>0</v>
      </c>
      <c r="W133">
        <v>0</v>
      </c>
      <c r="X133">
        <v>6</v>
      </c>
      <c r="Y133">
        <v>0</v>
      </c>
      <c r="AA133">
        <v>1</v>
      </c>
      <c r="AB133">
        <v>8</v>
      </c>
      <c r="AC133">
        <v>3</v>
      </c>
      <c r="AD133">
        <v>0</v>
      </c>
      <c r="AE133">
        <v>9</v>
      </c>
      <c r="AF133" t="s">
        <v>126</v>
      </c>
      <c r="AG133">
        <v>0</v>
      </c>
      <c r="AH133">
        <v>3</v>
      </c>
      <c r="AI133">
        <v>2</v>
      </c>
      <c r="AJ133">
        <v>0</v>
      </c>
      <c r="AK133" t="s">
        <v>184</v>
      </c>
      <c r="AL133">
        <v>32.817149000000001</v>
      </c>
      <c r="AM133" t="s">
        <v>185</v>
      </c>
      <c r="AN133">
        <v>-117.145736</v>
      </c>
      <c r="AO133">
        <v>25</v>
      </c>
      <c r="AP133">
        <v>700</v>
      </c>
      <c r="AQ133" t="s">
        <v>129</v>
      </c>
      <c r="AR133">
        <v>-77</v>
      </c>
      <c r="AS133">
        <v>34</v>
      </c>
      <c r="AT133">
        <v>832</v>
      </c>
      <c r="BB133" t="str">
        <f t="shared" si="53"/>
        <v>1200</v>
      </c>
      <c r="BC133">
        <v>1</v>
      </c>
      <c r="BD133" t="str">
        <f t="shared" si="54"/>
        <v xml:space="preserve">N1839R  </v>
      </c>
      <c r="BE133">
        <v>1</v>
      </c>
      <c r="BG133">
        <v>0</v>
      </c>
      <c r="BH133">
        <v>0</v>
      </c>
      <c r="BI133">
        <v>0</v>
      </c>
      <c r="BJ133">
        <v>650</v>
      </c>
      <c r="BK133">
        <v>-50</v>
      </c>
      <c r="BL133" t="s">
        <v>130</v>
      </c>
      <c r="BM133">
        <v>1</v>
      </c>
      <c r="BN133">
        <v>1</v>
      </c>
      <c r="BO133">
        <v>0</v>
      </c>
      <c r="BP133">
        <v>0</v>
      </c>
      <c r="BS133">
        <v>0</v>
      </c>
      <c r="BT133">
        <v>0</v>
      </c>
      <c r="BU133">
        <v>0</v>
      </c>
      <c r="CE133" t="str">
        <f t="shared" si="55"/>
        <v>22:00:01.608</v>
      </c>
      <c r="CF133">
        <v>607589817</v>
      </c>
      <c r="CS133">
        <v>3</v>
      </c>
      <c r="CT133">
        <v>2</v>
      </c>
      <c r="CU133">
        <v>0</v>
      </c>
      <c r="CV133">
        <v>2</v>
      </c>
      <c r="CW133">
        <v>0</v>
      </c>
      <c r="CX133">
        <v>5</v>
      </c>
      <c r="CY133">
        <v>7</v>
      </c>
      <c r="CZ133" t="s">
        <v>131</v>
      </c>
      <c r="DA133">
        <v>300</v>
      </c>
      <c r="DB133">
        <v>0</v>
      </c>
      <c r="DC133" t="s">
        <v>157</v>
      </c>
      <c r="DD133" t="s">
        <v>158</v>
      </c>
      <c r="DG133">
        <v>8321497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 t="shared" si="49"/>
        <v>07/09/2023 22:00:01.847</v>
      </c>
      <c r="C134" t="str">
        <f t="shared" si="50"/>
        <v>FFDFD3C0</v>
      </c>
      <c r="D134" t="s">
        <v>138</v>
      </c>
      <c r="E134">
        <v>20</v>
      </c>
      <c r="F134">
        <v>1020</v>
      </c>
      <c r="G134" t="s">
        <v>139</v>
      </c>
      <c r="J134" t="s">
        <v>140</v>
      </c>
      <c r="K134">
        <v>0</v>
      </c>
      <c r="L134">
        <v>3</v>
      </c>
      <c r="M134">
        <v>0</v>
      </c>
      <c r="N134">
        <v>2</v>
      </c>
      <c r="O134">
        <v>0</v>
      </c>
      <c r="P134">
        <v>1</v>
      </c>
      <c r="Q134">
        <v>0</v>
      </c>
      <c r="S134" t="str">
        <f t="shared" si="51"/>
        <v>22:00:01.000</v>
      </c>
      <c r="T134" t="str">
        <f t="shared" si="51"/>
        <v>22:00:01.000</v>
      </c>
      <c r="U134" t="str">
        <f t="shared" si="52"/>
        <v>A14F74</v>
      </c>
      <c r="V134">
        <v>0</v>
      </c>
      <c r="W134">
        <v>0</v>
      </c>
      <c r="X134">
        <v>6</v>
      </c>
      <c r="Y134">
        <v>0</v>
      </c>
      <c r="AA134">
        <v>1</v>
      </c>
      <c r="AB134">
        <v>8</v>
      </c>
      <c r="AC134">
        <v>3</v>
      </c>
      <c r="AD134">
        <v>0</v>
      </c>
      <c r="AE134">
        <v>9</v>
      </c>
      <c r="AF134" t="s">
        <v>126</v>
      </c>
      <c r="AG134">
        <v>0</v>
      </c>
      <c r="AH134">
        <v>3</v>
      </c>
      <c r="AI134">
        <v>2</v>
      </c>
      <c r="AJ134">
        <v>0</v>
      </c>
      <c r="AK134" t="s">
        <v>184</v>
      </c>
      <c r="AL134">
        <v>32.817149000000001</v>
      </c>
      <c r="AM134" t="s">
        <v>185</v>
      </c>
      <c r="AN134">
        <v>-117.145736</v>
      </c>
      <c r="AO134">
        <v>25</v>
      </c>
      <c r="AP134">
        <v>700</v>
      </c>
      <c r="AQ134" t="s">
        <v>129</v>
      </c>
      <c r="AR134">
        <v>-77</v>
      </c>
      <c r="AS134">
        <v>34</v>
      </c>
      <c r="AT134">
        <v>832</v>
      </c>
      <c r="BB134" t="str">
        <f t="shared" si="53"/>
        <v>1200</v>
      </c>
      <c r="BC134">
        <v>1</v>
      </c>
      <c r="BD134" t="str">
        <f t="shared" si="54"/>
        <v xml:space="preserve">N1839R  </v>
      </c>
      <c r="BE134">
        <v>1</v>
      </c>
      <c r="BG134">
        <v>0</v>
      </c>
      <c r="BH134">
        <v>0</v>
      </c>
      <c r="BI134">
        <v>0</v>
      </c>
      <c r="BJ134">
        <v>650</v>
      </c>
      <c r="BK134">
        <v>-50</v>
      </c>
      <c r="BL134" t="s">
        <v>130</v>
      </c>
      <c r="BM134">
        <v>1</v>
      </c>
      <c r="BN134">
        <v>1</v>
      </c>
      <c r="BO134">
        <v>0</v>
      </c>
      <c r="BP134">
        <v>0</v>
      </c>
      <c r="BS134">
        <v>0</v>
      </c>
      <c r="BT134">
        <v>0</v>
      </c>
      <c r="BU134">
        <v>0</v>
      </c>
      <c r="CE134" t="str">
        <f t="shared" si="55"/>
        <v>22:00:01.608</v>
      </c>
      <c r="CF134">
        <v>607589817</v>
      </c>
      <c r="CS134">
        <v>3</v>
      </c>
      <c r="CT134">
        <v>2</v>
      </c>
      <c r="CU134">
        <v>0</v>
      </c>
      <c r="CV134">
        <v>2</v>
      </c>
      <c r="CW134">
        <v>0</v>
      </c>
      <c r="CX134">
        <v>5</v>
      </c>
      <c r="CY134">
        <v>7</v>
      </c>
      <c r="CZ134" t="s">
        <v>131</v>
      </c>
      <c r="DA134">
        <v>300</v>
      </c>
      <c r="DB134">
        <v>0</v>
      </c>
      <c r="DC134" t="s">
        <v>157</v>
      </c>
      <c r="DD134" t="s">
        <v>158</v>
      </c>
      <c r="DG134">
        <v>8321497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 t="shared" si="49"/>
        <v>07/09/2023 22:00:01.847</v>
      </c>
      <c r="C135" t="str">
        <f t="shared" si="50"/>
        <v>FFDFD3C0</v>
      </c>
      <c r="D135" t="s">
        <v>141</v>
      </c>
      <c r="E135">
        <v>15</v>
      </c>
      <c r="J135" t="s">
        <v>142</v>
      </c>
      <c r="K135">
        <v>0</v>
      </c>
      <c r="L135">
        <v>3</v>
      </c>
      <c r="M135">
        <v>0</v>
      </c>
      <c r="N135">
        <v>2</v>
      </c>
      <c r="O135">
        <v>0</v>
      </c>
      <c r="P135">
        <v>1</v>
      </c>
      <c r="Q135">
        <v>0</v>
      </c>
      <c r="S135" t="str">
        <f t="shared" si="51"/>
        <v>22:00:01.000</v>
      </c>
      <c r="T135" t="str">
        <f t="shared" si="51"/>
        <v>22:00:01.000</v>
      </c>
      <c r="U135" t="str">
        <f t="shared" si="52"/>
        <v>A14F74</v>
      </c>
      <c r="V135">
        <v>0</v>
      </c>
      <c r="W135">
        <v>0</v>
      </c>
      <c r="X135">
        <v>6</v>
      </c>
      <c r="Y135">
        <v>0</v>
      </c>
      <c r="AA135">
        <v>1</v>
      </c>
      <c r="AB135">
        <v>8</v>
      </c>
      <c r="AC135">
        <v>3</v>
      </c>
      <c r="AD135">
        <v>0</v>
      </c>
      <c r="AE135">
        <v>9</v>
      </c>
      <c r="AF135" t="s">
        <v>126</v>
      </c>
      <c r="AG135">
        <v>0</v>
      </c>
      <c r="AH135">
        <v>3</v>
      </c>
      <c r="AI135">
        <v>2</v>
      </c>
      <c r="AJ135">
        <v>0</v>
      </c>
      <c r="AK135" t="s">
        <v>184</v>
      </c>
      <c r="AL135">
        <v>32.817149000000001</v>
      </c>
      <c r="AM135" t="s">
        <v>185</v>
      </c>
      <c r="AN135">
        <v>-117.145736</v>
      </c>
      <c r="AO135">
        <v>25</v>
      </c>
      <c r="AP135">
        <v>700</v>
      </c>
      <c r="AQ135" t="s">
        <v>129</v>
      </c>
      <c r="AR135">
        <v>-77</v>
      </c>
      <c r="AS135">
        <v>34</v>
      </c>
      <c r="AT135">
        <v>832</v>
      </c>
      <c r="BB135" t="str">
        <f t="shared" si="53"/>
        <v>1200</v>
      </c>
      <c r="BC135">
        <v>1</v>
      </c>
      <c r="BD135" t="str">
        <f t="shared" si="54"/>
        <v xml:space="preserve">N1839R  </v>
      </c>
      <c r="BE135">
        <v>1</v>
      </c>
      <c r="BG135">
        <v>0</v>
      </c>
      <c r="BH135">
        <v>0</v>
      </c>
      <c r="BI135">
        <v>0</v>
      </c>
      <c r="BJ135">
        <v>650</v>
      </c>
      <c r="BK135">
        <v>-50</v>
      </c>
      <c r="BL135" t="s">
        <v>130</v>
      </c>
      <c r="BM135">
        <v>1</v>
      </c>
      <c r="BN135">
        <v>1</v>
      </c>
      <c r="BO135">
        <v>0</v>
      </c>
      <c r="BP135">
        <v>0</v>
      </c>
      <c r="BS135">
        <v>0</v>
      </c>
      <c r="BT135">
        <v>0</v>
      </c>
      <c r="BU135">
        <v>0</v>
      </c>
      <c r="CE135" t="str">
        <f t="shared" si="55"/>
        <v>22:00:01.608</v>
      </c>
      <c r="CF135">
        <v>607589817</v>
      </c>
      <c r="CS135">
        <v>3</v>
      </c>
      <c r="CT135">
        <v>2</v>
      </c>
      <c r="CU135">
        <v>0</v>
      </c>
      <c r="CV135">
        <v>2</v>
      </c>
      <c r="CW135">
        <v>0</v>
      </c>
      <c r="CX135">
        <v>5</v>
      </c>
      <c r="CY135">
        <v>7</v>
      </c>
      <c r="CZ135" t="s">
        <v>131</v>
      </c>
      <c r="DA135">
        <v>300</v>
      </c>
      <c r="DB135">
        <v>0</v>
      </c>
      <c r="DC135" t="s">
        <v>157</v>
      </c>
      <c r="DD135" t="s">
        <v>158</v>
      </c>
      <c r="DG135">
        <v>8321497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"07/09/2023 22:00:01.878"</f>
        <v>07/09/2023 22:00:01.878</v>
      </c>
      <c r="C136" t="str">
        <f t="shared" si="50"/>
        <v>FFDFD3C0</v>
      </c>
      <c r="D136" t="s">
        <v>134</v>
      </c>
      <c r="E136">
        <v>4</v>
      </c>
      <c r="H136">
        <v>4</v>
      </c>
      <c r="I136" t="s">
        <v>143</v>
      </c>
      <c r="J136" t="s">
        <v>126</v>
      </c>
      <c r="K136">
        <v>0</v>
      </c>
      <c r="L136">
        <v>3</v>
      </c>
      <c r="M136">
        <v>0</v>
      </c>
      <c r="N136">
        <v>2</v>
      </c>
      <c r="O136">
        <v>0</v>
      </c>
      <c r="P136">
        <v>1</v>
      </c>
      <c r="Q136">
        <v>0</v>
      </c>
      <c r="S136" t="str">
        <f t="shared" si="51"/>
        <v>22:00:01.000</v>
      </c>
      <c r="T136" t="str">
        <f t="shared" si="51"/>
        <v>22:00:01.000</v>
      </c>
      <c r="U136" t="str">
        <f t="shared" si="52"/>
        <v>A14F74</v>
      </c>
      <c r="V136">
        <v>0</v>
      </c>
      <c r="W136">
        <v>0</v>
      </c>
      <c r="X136">
        <v>6</v>
      </c>
      <c r="Y136">
        <v>0</v>
      </c>
      <c r="AA136">
        <v>1</v>
      </c>
      <c r="AB136">
        <v>8</v>
      </c>
      <c r="AC136">
        <v>3</v>
      </c>
      <c r="AD136">
        <v>0</v>
      </c>
      <c r="AE136">
        <v>9</v>
      </c>
      <c r="AF136" t="s">
        <v>126</v>
      </c>
      <c r="AG136">
        <v>0</v>
      </c>
      <c r="AH136">
        <v>3</v>
      </c>
      <c r="AI136">
        <v>2</v>
      </c>
      <c r="AJ136">
        <v>0</v>
      </c>
      <c r="AK136" t="s">
        <v>184</v>
      </c>
      <c r="AL136">
        <v>32.817149000000001</v>
      </c>
      <c r="AM136" t="s">
        <v>185</v>
      </c>
      <c r="AN136">
        <v>-117.145736</v>
      </c>
      <c r="AO136">
        <v>25</v>
      </c>
      <c r="AP136">
        <v>700</v>
      </c>
      <c r="AQ136" t="s">
        <v>129</v>
      </c>
      <c r="AR136">
        <v>-77</v>
      </c>
      <c r="AS136">
        <v>34</v>
      </c>
      <c r="AT136">
        <v>832</v>
      </c>
      <c r="BB136" t="str">
        <f t="shared" si="53"/>
        <v>1200</v>
      </c>
      <c r="BC136">
        <v>1</v>
      </c>
      <c r="BD136" t="str">
        <f t="shared" si="54"/>
        <v xml:space="preserve">N1839R  </v>
      </c>
      <c r="BE136">
        <v>1</v>
      </c>
      <c r="BG136">
        <v>0</v>
      </c>
      <c r="BH136">
        <v>0</v>
      </c>
      <c r="BI136">
        <v>0</v>
      </c>
      <c r="BJ136">
        <v>650</v>
      </c>
      <c r="BK136">
        <v>-50</v>
      </c>
      <c r="BL136" t="s">
        <v>130</v>
      </c>
      <c r="BM136">
        <v>1</v>
      </c>
      <c r="BN136">
        <v>1</v>
      </c>
      <c r="BO136">
        <v>0</v>
      </c>
      <c r="BP136">
        <v>0</v>
      </c>
      <c r="BS136">
        <v>0</v>
      </c>
      <c r="BT136">
        <v>0</v>
      </c>
      <c r="BU136">
        <v>0</v>
      </c>
      <c r="CE136" t="str">
        <f t="shared" si="55"/>
        <v>22:00:01.608</v>
      </c>
      <c r="CF136">
        <v>607589817</v>
      </c>
      <c r="CS136">
        <v>3</v>
      </c>
      <c r="CT136">
        <v>2</v>
      </c>
      <c r="CU136">
        <v>0</v>
      </c>
      <c r="CV136">
        <v>2</v>
      </c>
      <c r="CW136">
        <v>0</v>
      </c>
      <c r="CX136">
        <v>5</v>
      </c>
      <c r="CY136">
        <v>7</v>
      </c>
      <c r="CZ136" t="s">
        <v>131</v>
      </c>
      <c r="DA136">
        <v>300</v>
      </c>
      <c r="DB136">
        <v>0</v>
      </c>
      <c r="DC136" t="s">
        <v>157</v>
      </c>
      <c r="DD136" t="s">
        <v>158</v>
      </c>
      <c r="DG136">
        <v>8321497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"07/09/2023 22:00:01.878"</f>
        <v>07/09/2023 22:00:01.878</v>
      </c>
      <c r="C137" t="str">
        <f t="shared" si="50"/>
        <v>FFDFD3C0</v>
      </c>
      <c r="D137" t="s">
        <v>147</v>
      </c>
      <c r="E137">
        <v>8</v>
      </c>
      <c r="H137">
        <v>225</v>
      </c>
      <c r="I137" t="s">
        <v>148</v>
      </c>
      <c r="J137" t="s">
        <v>126</v>
      </c>
      <c r="K137">
        <v>0</v>
      </c>
      <c r="L137">
        <v>3</v>
      </c>
      <c r="M137">
        <v>0</v>
      </c>
      <c r="N137">
        <v>2</v>
      </c>
      <c r="O137">
        <v>0</v>
      </c>
      <c r="P137">
        <v>1</v>
      </c>
      <c r="Q137">
        <v>0</v>
      </c>
      <c r="S137" t="str">
        <f t="shared" si="51"/>
        <v>22:00:01.000</v>
      </c>
      <c r="T137" t="str">
        <f t="shared" si="51"/>
        <v>22:00:01.000</v>
      </c>
      <c r="U137" t="str">
        <f t="shared" si="52"/>
        <v>A14F74</v>
      </c>
      <c r="V137">
        <v>0</v>
      </c>
      <c r="W137">
        <v>0</v>
      </c>
      <c r="X137">
        <v>6</v>
      </c>
      <c r="Y137">
        <v>0</v>
      </c>
      <c r="AA137">
        <v>1</v>
      </c>
      <c r="AB137">
        <v>8</v>
      </c>
      <c r="AC137">
        <v>3</v>
      </c>
      <c r="AD137">
        <v>0</v>
      </c>
      <c r="AE137">
        <v>9</v>
      </c>
      <c r="AF137" t="s">
        <v>126</v>
      </c>
      <c r="AG137">
        <v>0</v>
      </c>
      <c r="AH137">
        <v>3</v>
      </c>
      <c r="AI137">
        <v>2</v>
      </c>
      <c r="AJ137">
        <v>0</v>
      </c>
      <c r="AK137" t="s">
        <v>184</v>
      </c>
      <c r="AL137">
        <v>32.817149000000001</v>
      </c>
      <c r="AM137" t="s">
        <v>185</v>
      </c>
      <c r="AN137">
        <v>-117.145736</v>
      </c>
      <c r="AO137">
        <v>25</v>
      </c>
      <c r="AP137">
        <v>700</v>
      </c>
      <c r="AQ137" t="s">
        <v>129</v>
      </c>
      <c r="AR137">
        <v>-77</v>
      </c>
      <c r="AS137">
        <v>34</v>
      </c>
      <c r="AT137">
        <v>832</v>
      </c>
      <c r="BB137" t="str">
        <f t="shared" si="53"/>
        <v>1200</v>
      </c>
      <c r="BC137">
        <v>1</v>
      </c>
      <c r="BD137" t="str">
        <f t="shared" si="54"/>
        <v xml:space="preserve">N1839R  </v>
      </c>
      <c r="BE137">
        <v>1</v>
      </c>
      <c r="BG137">
        <v>0</v>
      </c>
      <c r="BH137">
        <v>0</v>
      </c>
      <c r="BI137">
        <v>0</v>
      </c>
      <c r="BJ137">
        <v>650</v>
      </c>
      <c r="BK137">
        <v>-50</v>
      </c>
      <c r="BL137" t="s">
        <v>130</v>
      </c>
      <c r="BM137">
        <v>1</v>
      </c>
      <c r="BN137">
        <v>1</v>
      </c>
      <c r="BO137">
        <v>0</v>
      </c>
      <c r="BP137">
        <v>0</v>
      </c>
      <c r="BS137">
        <v>0</v>
      </c>
      <c r="BT137">
        <v>0</v>
      </c>
      <c r="BU137">
        <v>0</v>
      </c>
      <c r="CE137" t="str">
        <f t="shared" si="55"/>
        <v>22:00:01.608</v>
      </c>
      <c r="CF137">
        <v>607589817</v>
      </c>
      <c r="CS137">
        <v>3</v>
      </c>
      <c r="CT137">
        <v>2</v>
      </c>
      <c r="CU137">
        <v>0</v>
      </c>
      <c r="CV137">
        <v>2</v>
      </c>
      <c r="CW137">
        <v>0</v>
      </c>
      <c r="CX137">
        <v>5</v>
      </c>
      <c r="CY137">
        <v>7</v>
      </c>
      <c r="CZ137" t="s">
        <v>131</v>
      </c>
      <c r="DA137">
        <v>300</v>
      </c>
      <c r="DB137">
        <v>0</v>
      </c>
      <c r="DC137" t="s">
        <v>157</v>
      </c>
      <c r="DD137" t="s">
        <v>158</v>
      </c>
      <c r="DG137">
        <v>8321497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"07/09/2023 22:00:02.691"</f>
        <v>07/09/2023 22:00:02.691</v>
      </c>
      <c r="C138" t="str">
        <f t="shared" si="50"/>
        <v>FFDFD3C0</v>
      </c>
      <c r="D138" t="s">
        <v>149</v>
      </c>
      <c r="E138">
        <v>3</v>
      </c>
      <c r="H138">
        <v>166</v>
      </c>
      <c r="I138" t="s">
        <v>139</v>
      </c>
      <c r="J138" t="s">
        <v>150</v>
      </c>
      <c r="K138">
        <v>0</v>
      </c>
      <c r="L138">
        <v>3</v>
      </c>
      <c r="M138">
        <v>0</v>
      </c>
      <c r="N138">
        <v>2</v>
      </c>
      <c r="O138">
        <v>0</v>
      </c>
      <c r="P138">
        <v>1</v>
      </c>
      <c r="Q138">
        <v>0</v>
      </c>
      <c r="S138" t="str">
        <f t="shared" ref="S138:T145" si="56">"22:00:02.000"</f>
        <v>22:00:02.000</v>
      </c>
      <c r="T138" t="str">
        <f t="shared" si="56"/>
        <v>22:00:02.000</v>
      </c>
      <c r="U138" t="str">
        <f t="shared" si="52"/>
        <v>A14F74</v>
      </c>
      <c r="V138">
        <v>0</v>
      </c>
      <c r="W138">
        <v>0</v>
      </c>
      <c r="X138">
        <v>6</v>
      </c>
      <c r="Y138">
        <v>0</v>
      </c>
      <c r="AA138">
        <v>1</v>
      </c>
      <c r="AB138">
        <v>8</v>
      </c>
      <c r="AC138">
        <v>3</v>
      </c>
      <c r="AD138">
        <v>0</v>
      </c>
      <c r="AE138">
        <v>9</v>
      </c>
      <c r="AF138" t="s">
        <v>126</v>
      </c>
      <c r="AG138">
        <v>0</v>
      </c>
      <c r="AH138">
        <v>3</v>
      </c>
      <c r="AI138">
        <v>2</v>
      </c>
      <c r="AJ138">
        <v>0</v>
      </c>
      <c r="AK138" t="s">
        <v>186</v>
      </c>
      <c r="AL138">
        <v>32.817278000000002</v>
      </c>
      <c r="AM138" t="s">
        <v>187</v>
      </c>
      <c r="AN138">
        <v>-117.14614400000001</v>
      </c>
      <c r="AO138">
        <v>25</v>
      </c>
      <c r="AP138">
        <v>700</v>
      </c>
      <c r="AQ138" t="s">
        <v>129</v>
      </c>
      <c r="AR138">
        <v>-75</v>
      </c>
      <c r="AS138">
        <v>34</v>
      </c>
      <c r="AT138">
        <v>960</v>
      </c>
      <c r="BB138" t="str">
        <f t="shared" si="53"/>
        <v>1200</v>
      </c>
      <c r="BC138">
        <v>1</v>
      </c>
      <c r="BD138" t="str">
        <f t="shared" si="54"/>
        <v xml:space="preserve">N1839R  </v>
      </c>
      <c r="BE138">
        <v>1</v>
      </c>
      <c r="BG138">
        <v>0</v>
      </c>
      <c r="BH138">
        <v>0</v>
      </c>
      <c r="BI138">
        <v>0</v>
      </c>
      <c r="BJ138">
        <v>650</v>
      </c>
      <c r="BK138">
        <v>-50</v>
      </c>
      <c r="BL138" t="s">
        <v>130</v>
      </c>
      <c r="BM138">
        <v>1</v>
      </c>
      <c r="BN138">
        <v>1</v>
      </c>
      <c r="BO138">
        <v>0</v>
      </c>
      <c r="BP138">
        <v>0</v>
      </c>
      <c r="BS138">
        <v>0</v>
      </c>
      <c r="BT138">
        <v>0</v>
      </c>
      <c r="BU138">
        <v>0</v>
      </c>
      <c r="CE138" t="str">
        <f t="shared" ref="CE138:CE145" si="57">"22:00:02.348"</f>
        <v>22:00:02.348</v>
      </c>
      <c r="CF138">
        <v>348089649</v>
      </c>
      <c r="CS138">
        <v>3</v>
      </c>
      <c r="CT138">
        <v>2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131</v>
      </c>
      <c r="DA138">
        <v>300</v>
      </c>
      <c r="DB138">
        <v>0</v>
      </c>
      <c r="DC138" t="s">
        <v>157</v>
      </c>
      <c r="DD138" t="s">
        <v>158</v>
      </c>
      <c r="DG138">
        <v>8321658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"07/09/2023 22:00:02.691"</f>
        <v>07/09/2023 22:00:02.691</v>
      </c>
      <c r="C139" t="str">
        <f t="shared" si="50"/>
        <v>FFDFD3C0</v>
      </c>
      <c r="D139" t="s">
        <v>144</v>
      </c>
      <c r="E139">
        <v>6</v>
      </c>
      <c r="H139">
        <v>210</v>
      </c>
      <c r="I139" t="s">
        <v>145</v>
      </c>
      <c r="J139" t="s">
        <v>146</v>
      </c>
      <c r="K139">
        <v>0</v>
      </c>
      <c r="L139">
        <v>3</v>
      </c>
      <c r="M139">
        <v>0</v>
      </c>
      <c r="N139">
        <v>2</v>
      </c>
      <c r="O139">
        <v>0</v>
      </c>
      <c r="P139">
        <v>1</v>
      </c>
      <c r="Q139">
        <v>0</v>
      </c>
      <c r="S139" t="str">
        <f t="shared" si="56"/>
        <v>22:00:02.000</v>
      </c>
      <c r="T139" t="str">
        <f t="shared" si="56"/>
        <v>22:00:02.000</v>
      </c>
      <c r="U139" t="str">
        <f t="shared" si="52"/>
        <v>A14F74</v>
      </c>
      <c r="V139">
        <v>0</v>
      </c>
      <c r="W139">
        <v>0</v>
      </c>
      <c r="X139">
        <v>6</v>
      </c>
      <c r="Y139">
        <v>0</v>
      </c>
      <c r="AA139">
        <v>1</v>
      </c>
      <c r="AB139">
        <v>8</v>
      </c>
      <c r="AC139">
        <v>3</v>
      </c>
      <c r="AD139">
        <v>0</v>
      </c>
      <c r="AE139">
        <v>9</v>
      </c>
      <c r="AF139" t="s">
        <v>126</v>
      </c>
      <c r="AG139">
        <v>0</v>
      </c>
      <c r="AH139">
        <v>0</v>
      </c>
      <c r="AI139">
        <v>2</v>
      </c>
      <c r="AJ139">
        <v>0</v>
      </c>
      <c r="AK139" t="s">
        <v>186</v>
      </c>
      <c r="AL139">
        <v>32.817278000000002</v>
      </c>
      <c r="AM139" t="s">
        <v>187</v>
      </c>
      <c r="AN139">
        <v>-117.14614400000001</v>
      </c>
      <c r="AO139">
        <v>25</v>
      </c>
      <c r="AP139">
        <v>700</v>
      </c>
      <c r="AQ139" t="s">
        <v>129</v>
      </c>
      <c r="AR139">
        <v>-75</v>
      </c>
      <c r="AS139">
        <v>34</v>
      </c>
      <c r="AT139">
        <v>960</v>
      </c>
      <c r="BB139" t="str">
        <f t="shared" si="53"/>
        <v>1200</v>
      </c>
      <c r="BC139">
        <v>1</v>
      </c>
      <c r="BD139" t="str">
        <f t="shared" si="54"/>
        <v xml:space="preserve">N1839R  </v>
      </c>
      <c r="BE139">
        <v>1</v>
      </c>
      <c r="BG139">
        <v>0</v>
      </c>
      <c r="BH139">
        <v>0</v>
      </c>
      <c r="BI139">
        <v>0</v>
      </c>
      <c r="BJ139">
        <v>650</v>
      </c>
      <c r="BK139">
        <v>-50</v>
      </c>
      <c r="BL139" t="s">
        <v>130</v>
      </c>
      <c r="BM139">
        <v>1</v>
      </c>
      <c r="BN139">
        <v>1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 t="shared" si="57"/>
        <v>22:00:02.348</v>
      </c>
      <c r="CF139">
        <v>348089649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5</v>
      </c>
      <c r="CY139">
        <v>7</v>
      </c>
      <c r="CZ139" t="s">
        <v>131</v>
      </c>
      <c r="DA139">
        <v>300</v>
      </c>
      <c r="DB139">
        <v>0</v>
      </c>
      <c r="DC139" t="s">
        <v>157</v>
      </c>
      <c r="DD139" t="s">
        <v>158</v>
      </c>
      <c r="DG139">
        <v>8321658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"07/09/2023 22:00:02.691"</f>
        <v>07/09/2023 22:00:02.691</v>
      </c>
      <c r="C140" t="str">
        <f t="shared" si="50"/>
        <v>FFDFD3C0</v>
      </c>
      <c r="D140" t="s">
        <v>123</v>
      </c>
      <c r="E140">
        <v>7</v>
      </c>
      <c r="F140">
        <v>2007</v>
      </c>
      <c r="G140" t="s">
        <v>124</v>
      </c>
      <c r="J140" t="s">
        <v>125</v>
      </c>
      <c r="K140">
        <v>0</v>
      </c>
      <c r="L140">
        <v>3</v>
      </c>
      <c r="M140">
        <v>0</v>
      </c>
      <c r="N140">
        <v>2</v>
      </c>
      <c r="O140">
        <v>0</v>
      </c>
      <c r="P140">
        <v>1</v>
      </c>
      <c r="Q140">
        <v>0</v>
      </c>
      <c r="S140" t="str">
        <f t="shared" si="56"/>
        <v>22:00:02.000</v>
      </c>
      <c r="T140" t="str">
        <f t="shared" si="56"/>
        <v>22:00:02.000</v>
      </c>
      <c r="U140" t="str">
        <f t="shared" si="52"/>
        <v>A14F74</v>
      </c>
      <c r="V140">
        <v>0</v>
      </c>
      <c r="W140">
        <v>0</v>
      </c>
      <c r="X140">
        <v>6</v>
      </c>
      <c r="Y140">
        <v>0</v>
      </c>
      <c r="AA140">
        <v>1</v>
      </c>
      <c r="AB140">
        <v>8</v>
      </c>
      <c r="AC140">
        <v>3</v>
      </c>
      <c r="AD140">
        <v>0</v>
      </c>
      <c r="AE140">
        <v>9</v>
      </c>
      <c r="AF140" t="s">
        <v>126</v>
      </c>
      <c r="AG140">
        <v>0</v>
      </c>
      <c r="AH140">
        <v>3</v>
      </c>
      <c r="AI140">
        <v>2</v>
      </c>
      <c r="AJ140">
        <v>0</v>
      </c>
      <c r="AK140" t="s">
        <v>186</v>
      </c>
      <c r="AL140">
        <v>32.817278000000002</v>
      </c>
      <c r="AM140" t="s">
        <v>187</v>
      </c>
      <c r="AN140">
        <v>-117.14614400000001</v>
      </c>
      <c r="AO140">
        <v>25</v>
      </c>
      <c r="AP140">
        <v>700</v>
      </c>
      <c r="AQ140" t="s">
        <v>129</v>
      </c>
      <c r="AR140">
        <v>-75</v>
      </c>
      <c r="AS140">
        <v>34</v>
      </c>
      <c r="AT140">
        <v>960</v>
      </c>
      <c r="BB140" t="str">
        <f t="shared" si="53"/>
        <v>1200</v>
      </c>
      <c r="BC140">
        <v>1</v>
      </c>
      <c r="BD140" t="str">
        <f t="shared" si="54"/>
        <v xml:space="preserve">N1839R  </v>
      </c>
      <c r="BE140">
        <v>1</v>
      </c>
      <c r="BG140">
        <v>0</v>
      </c>
      <c r="BH140">
        <v>0</v>
      </c>
      <c r="BI140">
        <v>0</v>
      </c>
      <c r="BJ140">
        <v>650</v>
      </c>
      <c r="BK140">
        <v>-50</v>
      </c>
      <c r="BL140" t="s">
        <v>130</v>
      </c>
      <c r="BM140">
        <v>1</v>
      </c>
      <c r="BN140">
        <v>1</v>
      </c>
      <c r="BO140">
        <v>0</v>
      </c>
      <c r="BP140">
        <v>0</v>
      </c>
      <c r="BS140">
        <v>0</v>
      </c>
      <c r="BT140">
        <v>0</v>
      </c>
      <c r="BU140">
        <v>0</v>
      </c>
      <c r="CE140" t="str">
        <f t="shared" si="57"/>
        <v>22:00:02.348</v>
      </c>
      <c r="CF140">
        <v>348089649</v>
      </c>
      <c r="CS140">
        <v>3</v>
      </c>
      <c r="CT140">
        <v>2</v>
      </c>
      <c r="CU140">
        <v>0</v>
      </c>
      <c r="CV140">
        <v>2</v>
      </c>
      <c r="CW140">
        <v>0</v>
      </c>
      <c r="CX140">
        <v>5</v>
      </c>
      <c r="CY140">
        <v>7</v>
      </c>
      <c r="CZ140" t="s">
        <v>131</v>
      </c>
      <c r="DA140">
        <v>300</v>
      </c>
      <c r="DB140">
        <v>0</v>
      </c>
      <c r="DC140" t="s">
        <v>157</v>
      </c>
      <c r="DD140" t="s">
        <v>158</v>
      </c>
      <c r="DG140">
        <v>8321658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"07/09/2023 22:00:02.722"</f>
        <v>07/09/2023 22:00:02.722</v>
      </c>
      <c r="C141" t="str">
        <f t="shared" si="50"/>
        <v>FFDFD3C0</v>
      </c>
      <c r="D141" t="s">
        <v>134</v>
      </c>
      <c r="E141">
        <v>3</v>
      </c>
      <c r="H141">
        <v>3</v>
      </c>
      <c r="I141" t="s">
        <v>135</v>
      </c>
      <c r="J141" t="s">
        <v>126</v>
      </c>
      <c r="K141">
        <v>0</v>
      </c>
      <c r="L141">
        <v>3</v>
      </c>
      <c r="M141">
        <v>0</v>
      </c>
      <c r="N141">
        <v>2</v>
      </c>
      <c r="O141">
        <v>0</v>
      </c>
      <c r="P141">
        <v>1</v>
      </c>
      <c r="Q141">
        <v>0</v>
      </c>
      <c r="S141" t="str">
        <f t="shared" si="56"/>
        <v>22:00:02.000</v>
      </c>
      <c r="T141" t="str">
        <f t="shared" si="56"/>
        <v>22:00:02.000</v>
      </c>
      <c r="U141" t="str">
        <f t="shared" si="52"/>
        <v>A14F74</v>
      </c>
      <c r="V141">
        <v>0</v>
      </c>
      <c r="W141">
        <v>0</v>
      </c>
      <c r="X141">
        <v>6</v>
      </c>
      <c r="Y141">
        <v>0</v>
      </c>
      <c r="AA141">
        <v>1</v>
      </c>
      <c r="AB141">
        <v>8</v>
      </c>
      <c r="AC141">
        <v>3</v>
      </c>
      <c r="AD141">
        <v>0</v>
      </c>
      <c r="AE141">
        <v>9</v>
      </c>
      <c r="AF141" t="s">
        <v>126</v>
      </c>
      <c r="AG141">
        <v>0</v>
      </c>
      <c r="AH141">
        <v>3</v>
      </c>
      <c r="AI141">
        <v>2</v>
      </c>
      <c r="AJ141">
        <v>0</v>
      </c>
      <c r="AK141" t="s">
        <v>186</v>
      </c>
      <c r="AL141">
        <v>32.817278000000002</v>
      </c>
      <c r="AM141" t="s">
        <v>187</v>
      </c>
      <c r="AN141">
        <v>-117.14614400000001</v>
      </c>
      <c r="AO141">
        <v>25</v>
      </c>
      <c r="AP141">
        <v>700</v>
      </c>
      <c r="AQ141" t="s">
        <v>129</v>
      </c>
      <c r="AR141">
        <v>-75</v>
      </c>
      <c r="AS141">
        <v>34</v>
      </c>
      <c r="AT141">
        <v>960</v>
      </c>
      <c r="BB141" t="str">
        <f t="shared" si="53"/>
        <v>1200</v>
      </c>
      <c r="BC141">
        <v>1</v>
      </c>
      <c r="BD141" t="str">
        <f t="shared" si="54"/>
        <v xml:space="preserve">N1839R  </v>
      </c>
      <c r="BE141">
        <v>1</v>
      </c>
      <c r="BG141">
        <v>0</v>
      </c>
      <c r="BH141">
        <v>0</v>
      </c>
      <c r="BI141">
        <v>0</v>
      </c>
      <c r="BJ141">
        <v>650</v>
      </c>
      <c r="BK141">
        <v>-50</v>
      </c>
      <c r="BL141" t="s">
        <v>130</v>
      </c>
      <c r="BM141">
        <v>1</v>
      </c>
      <c r="BN141">
        <v>1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 t="shared" si="57"/>
        <v>22:00:02.348</v>
      </c>
      <c r="CF141">
        <v>348089649</v>
      </c>
      <c r="CS141">
        <v>3</v>
      </c>
      <c r="CT141">
        <v>2</v>
      </c>
      <c r="CU141">
        <v>0</v>
      </c>
      <c r="CV141">
        <v>2</v>
      </c>
      <c r="CW141">
        <v>0</v>
      </c>
      <c r="CX141">
        <v>5</v>
      </c>
      <c r="CY141">
        <v>7</v>
      </c>
      <c r="CZ141" t="s">
        <v>131</v>
      </c>
      <c r="DA141">
        <v>300</v>
      </c>
      <c r="DB141">
        <v>0</v>
      </c>
      <c r="DC141" t="s">
        <v>157</v>
      </c>
      <c r="DD141" t="s">
        <v>158</v>
      </c>
      <c r="DG141">
        <v>8321658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"07/09/2023 22:00:02.722"</f>
        <v>07/09/2023 22:00:02.722</v>
      </c>
      <c r="C142" t="str">
        <f t="shared" si="50"/>
        <v>FFDFD3C0</v>
      </c>
      <c r="D142" t="s">
        <v>138</v>
      </c>
      <c r="E142">
        <v>20</v>
      </c>
      <c r="F142">
        <v>1020</v>
      </c>
      <c r="G142" t="s">
        <v>139</v>
      </c>
      <c r="J142" t="s">
        <v>140</v>
      </c>
      <c r="K142">
        <v>0</v>
      </c>
      <c r="L142">
        <v>3</v>
      </c>
      <c r="M142">
        <v>0</v>
      </c>
      <c r="N142">
        <v>2</v>
      </c>
      <c r="O142">
        <v>0</v>
      </c>
      <c r="P142">
        <v>1</v>
      </c>
      <c r="Q142">
        <v>0</v>
      </c>
      <c r="S142" t="str">
        <f t="shared" si="56"/>
        <v>22:00:02.000</v>
      </c>
      <c r="T142" t="str">
        <f t="shared" si="56"/>
        <v>22:00:02.000</v>
      </c>
      <c r="U142" t="str">
        <f t="shared" si="52"/>
        <v>A14F74</v>
      </c>
      <c r="V142">
        <v>0</v>
      </c>
      <c r="W142">
        <v>0</v>
      </c>
      <c r="X142">
        <v>6</v>
      </c>
      <c r="Y142">
        <v>0</v>
      </c>
      <c r="AA142">
        <v>1</v>
      </c>
      <c r="AB142">
        <v>8</v>
      </c>
      <c r="AC142">
        <v>3</v>
      </c>
      <c r="AD142">
        <v>0</v>
      </c>
      <c r="AE142">
        <v>9</v>
      </c>
      <c r="AF142" t="s">
        <v>126</v>
      </c>
      <c r="AG142">
        <v>0</v>
      </c>
      <c r="AH142">
        <v>3</v>
      </c>
      <c r="AI142">
        <v>2</v>
      </c>
      <c r="AJ142">
        <v>0</v>
      </c>
      <c r="AK142" t="s">
        <v>186</v>
      </c>
      <c r="AL142">
        <v>32.817278000000002</v>
      </c>
      <c r="AM142" t="s">
        <v>187</v>
      </c>
      <c r="AN142">
        <v>-117.14614400000001</v>
      </c>
      <c r="AO142">
        <v>25</v>
      </c>
      <c r="AP142">
        <v>700</v>
      </c>
      <c r="AQ142" t="s">
        <v>129</v>
      </c>
      <c r="AR142">
        <v>-75</v>
      </c>
      <c r="AS142">
        <v>34</v>
      </c>
      <c r="AT142">
        <v>960</v>
      </c>
      <c r="BB142" t="str">
        <f t="shared" si="53"/>
        <v>1200</v>
      </c>
      <c r="BC142">
        <v>1</v>
      </c>
      <c r="BD142" t="str">
        <f t="shared" si="54"/>
        <v xml:space="preserve">N1839R  </v>
      </c>
      <c r="BE142">
        <v>1</v>
      </c>
      <c r="BG142">
        <v>0</v>
      </c>
      <c r="BH142">
        <v>0</v>
      </c>
      <c r="BI142">
        <v>0</v>
      </c>
      <c r="BJ142">
        <v>650</v>
      </c>
      <c r="BK142">
        <v>-50</v>
      </c>
      <c r="BL142" t="s">
        <v>130</v>
      </c>
      <c r="BM142">
        <v>1</v>
      </c>
      <c r="BN142">
        <v>1</v>
      </c>
      <c r="BO142">
        <v>0</v>
      </c>
      <c r="BP142">
        <v>0</v>
      </c>
      <c r="BS142">
        <v>0</v>
      </c>
      <c r="BT142">
        <v>0</v>
      </c>
      <c r="BU142">
        <v>0</v>
      </c>
      <c r="CE142" t="str">
        <f t="shared" si="57"/>
        <v>22:00:02.348</v>
      </c>
      <c r="CF142">
        <v>348089649</v>
      </c>
      <c r="CS142">
        <v>3</v>
      </c>
      <c r="CT142">
        <v>2</v>
      </c>
      <c r="CU142">
        <v>0</v>
      </c>
      <c r="CV142">
        <v>2</v>
      </c>
      <c r="CW142">
        <v>0</v>
      </c>
      <c r="CX142">
        <v>5</v>
      </c>
      <c r="CY142">
        <v>7</v>
      </c>
      <c r="CZ142" t="s">
        <v>131</v>
      </c>
      <c r="DA142">
        <v>300</v>
      </c>
      <c r="DB142">
        <v>0</v>
      </c>
      <c r="DC142" t="s">
        <v>157</v>
      </c>
      <c r="DD142" t="s">
        <v>158</v>
      </c>
      <c r="DG142">
        <v>8321658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"07/09/2023 22:00:02.722"</f>
        <v>07/09/2023 22:00:02.722</v>
      </c>
      <c r="C143" t="str">
        <f t="shared" si="50"/>
        <v>FFDFD3C0</v>
      </c>
      <c r="D143" t="s">
        <v>141</v>
      </c>
      <c r="E143">
        <v>15</v>
      </c>
      <c r="J143" t="s">
        <v>142</v>
      </c>
      <c r="K143">
        <v>0</v>
      </c>
      <c r="L143">
        <v>3</v>
      </c>
      <c r="M143">
        <v>0</v>
      </c>
      <c r="N143">
        <v>2</v>
      </c>
      <c r="O143">
        <v>0</v>
      </c>
      <c r="P143">
        <v>1</v>
      </c>
      <c r="Q143">
        <v>0</v>
      </c>
      <c r="S143" t="str">
        <f t="shared" si="56"/>
        <v>22:00:02.000</v>
      </c>
      <c r="T143" t="str">
        <f t="shared" si="56"/>
        <v>22:00:02.000</v>
      </c>
      <c r="U143" t="str">
        <f t="shared" si="52"/>
        <v>A14F74</v>
      </c>
      <c r="V143">
        <v>0</v>
      </c>
      <c r="W143">
        <v>0</v>
      </c>
      <c r="X143">
        <v>6</v>
      </c>
      <c r="Y143">
        <v>0</v>
      </c>
      <c r="AA143">
        <v>1</v>
      </c>
      <c r="AB143">
        <v>8</v>
      </c>
      <c r="AC143">
        <v>3</v>
      </c>
      <c r="AD143">
        <v>0</v>
      </c>
      <c r="AE143">
        <v>9</v>
      </c>
      <c r="AF143" t="s">
        <v>126</v>
      </c>
      <c r="AG143">
        <v>0</v>
      </c>
      <c r="AH143">
        <v>3</v>
      </c>
      <c r="AI143">
        <v>2</v>
      </c>
      <c r="AJ143">
        <v>0</v>
      </c>
      <c r="AK143" t="s">
        <v>186</v>
      </c>
      <c r="AL143">
        <v>32.817278000000002</v>
      </c>
      <c r="AM143" t="s">
        <v>187</v>
      </c>
      <c r="AN143">
        <v>-117.14614400000001</v>
      </c>
      <c r="AO143">
        <v>25</v>
      </c>
      <c r="AP143">
        <v>700</v>
      </c>
      <c r="AQ143" t="s">
        <v>129</v>
      </c>
      <c r="AR143">
        <v>-75</v>
      </c>
      <c r="AS143">
        <v>34</v>
      </c>
      <c r="AT143">
        <v>960</v>
      </c>
      <c r="BB143" t="str">
        <f t="shared" si="53"/>
        <v>1200</v>
      </c>
      <c r="BC143">
        <v>1</v>
      </c>
      <c r="BD143" t="str">
        <f t="shared" si="54"/>
        <v xml:space="preserve">N1839R  </v>
      </c>
      <c r="BE143">
        <v>1</v>
      </c>
      <c r="BG143">
        <v>0</v>
      </c>
      <c r="BH143">
        <v>0</v>
      </c>
      <c r="BI143">
        <v>0</v>
      </c>
      <c r="BJ143">
        <v>650</v>
      </c>
      <c r="BK143">
        <v>-50</v>
      </c>
      <c r="BL143" t="s">
        <v>130</v>
      </c>
      <c r="BM143">
        <v>1</v>
      </c>
      <c r="BN143">
        <v>1</v>
      </c>
      <c r="BO143">
        <v>0</v>
      </c>
      <c r="BP143">
        <v>0</v>
      </c>
      <c r="BS143">
        <v>0</v>
      </c>
      <c r="BT143">
        <v>0</v>
      </c>
      <c r="BU143">
        <v>0</v>
      </c>
      <c r="CE143" t="str">
        <f t="shared" si="57"/>
        <v>22:00:02.348</v>
      </c>
      <c r="CF143">
        <v>348089649</v>
      </c>
      <c r="CS143">
        <v>3</v>
      </c>
      <c r="CT143">
        <v>2</v>
      </c>
      <c r="CU143">
        <v>0</v>
      </c>
      <c r="CV143">
        <v>2</v>
      </c>
      <c r="CW143">
        <v>0</v>
      </c>
      <c r="CX143">
        <v>5</v>
      </c>
      <c r="CY143">
        <v>7</v>
      </c>
      <c r="CZ143" t="s">
        <v>131</v>
      </c>
      <c r="DA143">
        <v>300</v>
      </c>
      <c r="DB143">
        <v>0</v>
      </c>
      <c r="DC143" t="s">
        <v>157</v>
      </c>
      <c r="DD143" t="s">
        <v>158</v>
      </c>
      <c r="DG143">
        <v>8321658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"07/09/2023 22:00:02.722"</f>
        <v>07/09/2023 22:00:02.722</v>
      </c>
      <c r="C144" t="str">
        <f t="shared" si="50"/>
        <v>FFDFD3C0</v>
      </c>
      <c r="D144" t="s">
        <v>147</v>
      </c>
      <c r="E144">
        <v>8</v>
      </c>
      <c r="H144">
        <v>225</v>
      </c>
      <c r="I144" t="s">
        <v>148</v>
      </c>
      <c r="J144" t="s">
        <v>126</v>
      </c>
      <c r="K144">
        <v>0</v>
      </c>
      <c r="L144">
        <v>3</v>
      </c>
      <c r="M144">
        <v>0</v>
      </c>
      <c r="N144">
        <v>2</v>
      </c>
      <c r="O144">
        <v>0</v>
      </c>
      <c r="P144">
        <v>1</v>
      </c>
      <c r="Q144">
        <v>0</v>
      </c>
      <c r="S144" t="str">
        <f t="shared" si="56"/>
        <v>22:00:02.000</v>
      </c>
      <c r="T144" t="str">
        <f t="shared" si="56"/>
        <v>22:00:02.000</v>
      </c>
      <c r="U144" t="str">
        <f t="shared" si="52"/>
        <v>A14F74</v>
      </c>
      <c r="V144">
        <v>0</v>
      </c>
      <c r="W144">
        <v>0</v>
      </c>
      <c r="X144">
        <v>6</v>
      </c>
      <c r="Y144">
        <v>0</v>
      </c>
      <c r="AA144">
        <v>1</v>
      </c>
      <c r="AB144">
        <v>8</v>
      </c>
      <c r="AC144">
        <v>3</v>
      </c>
      <c r="AD144">
        <v>0</v>
      </c>
      <c r="AE144">
        <v>9</v>
      </c>
      <c r="AF144" t="s">
        <v>126</v>
      </c>
      <c r="AG144">
        <v>0</v>
      </c>
      <c r="AH144">
        <v>3</v>
      </c>
      <c r="AI144">
        <v>2</v>
      </c>
      <c r="AJ144">
        <v>0</v>
      </c>
      <c r="AK144" t="s">
        <v>186</v>
      </c>
      <c r="AL144">
        <v>32.817278000000002</v>
      </c>
      <c r="AM144" t="s">
        <v>187</v>
      </c>
      <c r="AN144">
        <v>-117.14614400000001</v>
      </c>
      <c r="AO144">
        <v>25</v>
      </c>
      <c r="AP144">
        <v>700</v>
      </c>
      <c r="AQ144" t="s">
        <v>129</v>
      </c>
      <c r="AR144">
        <v>-75</v>
      </c>
      <c r="AS144">
        <v>34</v>
      </c>
      <c r="AT144">
        <v>960</v>
      </c>
      <c r="BB144" t="str">
        <f t="shared" si="53"/>
        <v>1200</v>
      </c>
      <c r="BC144">
        <v>1</v>
      </c>
      <c r="BD144" t="str">
        <f t="shared" si="54"/>
        <v xml:space="preserve">N1839R  </v>
      </c>
      <c r="BE144">
        <v>1</v>
      </c>
      <c r="BG144">
        <v>0</v>
      </c>
      <c r="BH144">
        <v>0</v>
      </c>
      <c r="BI144">
        <v>0</v>
      </c>
      <c r="BJ144">
        <v>650</v>
      </c>
      <c r="BK144">
        <v>-50</v>
      </c>
      <c r="BL144" t="s">
        <v>130</v>
      </c>
      <c r="BM144">
        <v>1</v>
      </c>
      <c r="BN144">
        <v>1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 t="shared" si="57"/>
        <v>22:00:02.348</v>
      </c>
      <c r="CF144">
        <v>348089649</v>
      </c>
      <c r="CS144">
        <v>3</v>
      </c>
      <c r="CT144">
        <v>2</v>
      </c>
      <c r="CU144">
        <v>0</v>
      </c>
      <c r="CV144">
        <v>2</v>
      </c>
      <c r="CW144">
        <v>0</v>
      </c>
      <c r="CX144">
        <v>5</v>
      </c>
      <c r="CY144">
        <v>7</v>
      </c>
      <c r="CZ144" t="s">
        <v>131</v>
      </c>
      <c r="DA144">
        <v>300</v>
      </c>
      <c r="DB144">
        <v>0</v>
      </c>
      <c r="DC144" t="s">
        <v>157</v>
      </c>
      <c r="DD144" t="s">
        <v>158</v>
      </c>
      <c r="DG144">
        <v>8321658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"07/09/2023 22:00:02.753"</f>
        <v>07/09/2023 22:00:02.753</v>
      </c>
      <c r="C145" t="str">
        <f t="shared" si="50"/>
        <v>FFDFD3C0</v>
      </c>
      <c r="D145" t="s">
        <v>134</v>
      </c>
      <c r="E145">
        <v>4</v>
      </c>
      <c r="H145">
        <v>4</v>
      </c>
      <c r="I145" t="s">
        <v>143</v>
      </c>
      <c r="J145" t="s">
        <v>126</v>
      </c>
      <c r="K145">
        <v>0</v>
      </c>
      <c r="L145">
        <v>3</v>
      </c>
      <c r="M145">
        <v>0</v>
      </c>
      <c r="N145">
        <v>2</v>
      </c>
      <c r="O145">
        <v>0</v>
      </c>
      <c r="P145">
        <v>1</v>
      </c>
      <c r="Q145">
        <v>0</v>
      </c>
      <c r="S145" t="str">
        <f t="shared" si="56"/>
        <v>22:00:02.000</v>
      </c>
      <c r="T145" t="str">
        <f t="shared" si="56"/>
        <v>22:00:02.000</v>
      </c>
      <c r="U145" t="str">
        <f t="shared" si="52"/>
        <v>A14F74</v>
      </c>
      <c r="V145">
        <v>0</v>
      </c>
      <c r="W145">
        <v>0</v>
      </c>
      <c r="X145">
        <v>6</v>
      </c>
      <c r="Y145">
        <v>0</v>
      </c>
      <c r="AA145">
        <v>1</v>
      </c>
      <c r="AB145">
        <v>8</v>
      </c>
      <c r="AC145">
        <v>3</v>
      </c>
      <c r="AD145">
        <v>0</v>
      </c>
      <c r="AE145">
        <v>9</v>
      </c>
      <c r="AF145" t="s">
        <v>126</v>
      </c>
      <c r="AG145">
        <v>0</v>
      </c>
      <c r="AH145">
        <v>3</v>
      </c>
      <c r="AI145">
        <v>2</v>
      </c>
      <c r="AJ145">
        <v>0</v>
      </c>
      <c r="AK145" t="s">
        <v>186</v>
      </c>
      <c r="AL145">
        <v>32.817278000000002</v>
      </c>
      <c r="AM145" t="s">
        <v>187</v>
      </c>
      <c r="AN145">
        <v>-117.14614400000001</v>
      </c>
      <c r="AO145">
        <v>25</v>
      </c>
      <c r="AP145">
        <v>700</v>
      </c>
      <c r="AQ145" t="s">
        <v>129</v>
      </c>
      <c r="AR145">
        <v>-75</v>
      </c>
      <c r="AS145">
        <v>34</v>
      </c>
      <c r="AT145">
        <v>960</v>
      </c>
      <c r="BB145" t="str">
        <f t="shared" si="53"/>
        <v>1200</v>
      </c>
      <c r="BC145">
        <v>1</v>
      </c>
      <c r="BD145" t="str">
        <f t="shared" si="54"/>
        <v xml:space="preserve">N1839R  </v>
      </c>
      <c r="BE145">
        <v>1</v>
      </c>
      <c r="BG145">
        <v>0</v>
      </c>
      <c r="BH145">
        <v>0</v>
      </c>
      <c r="BI145">
        <v>0</v>
      </c>
      <c r="BJ145">
        <v>650</v>
      </c>
      <c r="BK145">
        <v>-50</v>
      </c>
      <c r="BL145" t="s">
        <v>130</v>
      </c>
      <c r="BM145">
        <v>1</v>
      </c>
      <c r="BN145">
        <v>1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 t="shared" si="57"/>
        <v>22:00:02.348</v>
      </c>
      <c r="CF145">
        <v>348089649</v>
      </c>
      <c r="CS145">
        <v>3</v>
      </c>
      <c r="CT145">
        <v>2</v>
      </c>
      <c r="CU145">
        <v>0</v>
      </c>
      <c r="CV145">
        <v>2</v>
      </c>
      <c r="CW145">
        <v>0</v>
      </c>
      <c r="CX145">
        <v>5</v>
      </c>
      <c r="CY145">
        <v>7</v>
      </c>
      <c r="CZ145" t="s">
        <v>131</v>
      </c>
      <c r="DA145">
        <v>300</v>
      </c>
      <c r="DB145">
        <v>0</v>
      </c>
      <c r="DC145" t="s">
        <v>157</v>
      </c>
      <c r="DD145" t="s">
        <v>158</v>
      </c>
      <c r="DG145">
        <v>8321658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 t="shared" ref="A146:A153" si="58">"07/09/2023 22:00:04.050"</f>
        <v>07/09/2023 22:00:04.050</v>
      </c>
      <c r="C146" t="str">
        <f t="shared" si="50"/>
        <v>FFDFD3C0</v>
      </c>
      <c r="D146" t="s">
        <v>147</v>
      </c>
      <c r="E146">
        <v>8</v>
      </c>
      <c r="H146">
        <v>225</v>
      </c>
      <c r="I146" t="s">
        <v>148</v>
      </c>
      <c r="J146" t="s">
        <v>126</v>
      </c>
      <c r="K146">
        <v>0</v>
      </c>
      <c r="L146">
        <v>3</v>
      </c>
      <c r="M146">
        <v>0</v>
      </c>
      <c r="N146">
        <v>2</v>
      </c>
      <c r="O146">
        <v>0</v>
      </c>
      <c r="P146">
        <v>1</v>
      </c>
      <c r="Q146">
        <v>0</v>
      </c>
      <c r="S146" t="str">
        <f t="shared" ref="S146:T153" si="59">"22:00:03.000"</f>
        <v>22:00:03.000</v>
      </c>
      <c r="T146" t="str">
        <f t="shared" si="59"/>
        <v>22:00:03.000</v>
      </c>
      <c r="U146" t="str">
        <f t="shared" si="52"/>
        <v>A14F74</v>
      </c>
      <c r="V146">
        <v>0</v>
      </c>
      <c r="W146">
        <v>0</v>
      </c>
      <c r="X146">
        <v>6</v>
      </c>
      <c r="Y146">
        <v>0</v>
      </c>
      <c r="AA146">
        <v>1</v>
      </c>
      <c r="AB146">
        <v>8</v>
      </c>
      <c r="AC146">
        <v>3</v>
      </c>
      <c r="AD146">
        <v>0</v>
      </c>
      <c r="AE146">
        <v>9</v>
      </c>
      <c r="AF146" t="s">
        <v>126</v>
      </c>
      <c r="AG146">
        <v>0</v>
      </c>
      <c r="AH146">
        <v>3</v>
      </c>
      <c r="AI146">
        <v>2</v>
      </c>
      <c r="AJ146">
        <v>0</v>
      </c>
      <c r="AK146" t="s">
        <v>188</v>
      </c>
      <c r="AL146">
        <v>32.817470999999998</v>
      </c>
      <c r="AM146" t="s">
        <v>189</v>
      </c>
      <c r="AN146">
        <v>-117.14648699999999</v>
      </c>
      <c r="AO146">
        <v>25</v>
      </c>
      <c r="AP146">
        <v>800</v>
      </c>
      <c r="AQ146" t="s">
        <v>129</v>
      </c>
      <c r="AR146">
        <v>-79</v>
      </c>
      <c r="AS146">
        <v>32</v>
      </c>
      <c r="AT146">
        <v>1024</v>
      </c>
      <c r="BB146" t="str">
        <f t="shared" si="53"/>
        <v>1200</v>
      </c>
      <c r="BC146">
        <v>1</v>
      </c>
      <c r="BD146" t="str">
        <f t="shared" si="54"/>
        <v xml:space="preserve">N1839R  </v>
      </c>
      <c r="BE146">
        <v>1</v>
      </c>
      <c r="BG146">
        <v>0</v>
      </c>
      <c r="BH146">
        <v>0</v>
      </c>
      <c r="BI146">
        <v>0</v>
      </c>
      <c r="BJ146">
        <v>675</v>
      </c>
      <c r="BK146">
        <v>-125</v>
      </c>
      <c r="BL146" t="s">
        <v>130</v>
      </c>
      <c r="BM146">
        <v>1</v>
      </c>
      <c r="BN146">
        <v>1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 t="shared" ref="CE146:CE153" si="60">"22:00:03.747"</f>
        <v>22:00:03.747</v>
      </c>
      <c r="CF146">
        <v>747340236</v>
      </c>
      <c r="CS146">
        <v>3</v>
      </c>
      <c r="CT146">
        <v>2</v>
      </c>
      <c r="CU146">
        <v>0</v>
      </c>
      <c r="CV146">
        <v>2</v>
      </c>
      <c r="CW146">
        <v>0</v>
      </c>
      <c r="CX146">
        <v>4</v>
      </c>
      <c r="CY146">
        <v>7</v>
      </c>
      <c r="CZ146" t="s">
        <v>131</v>
      </c>
      <c r="DA146">
        <v>300</v>
      </c>
      <c r="DB146">
        <v>0</v>
      </c>
      <c r="DC146" t="s">
        <v>157</v>
      </c>
      <c r="DD146" t="s">
        <v>158</v>
      </c>
      <c r="DG146">
        <v>8321959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 t="shared" si="58"/>
        <v>07/09/2023 22:00:04.050</v>
      </c>
      <c r="C147" t="str">
        <f t="shared" si="50"/>
        <v>FFDFD3C0</v>
      </c>
      <c r="D147" t="s">
        <v>134</v>
      </c>
      <c r="E147">
        <v>4</v>
      </c>
      <c r="H147">
        <v>4</v>
      </c>
      <c r="I147" t="s">
        <v>143</v>
      </c>
      <c r="J147" t="s">
        <v>126</v>
      </c>
      <c r="K147">
        <v>0</v>
      </c>
      <c r="L147">
        <v>3</v>
      </c>
      <c r="M147">
        <v>0</v>
      </c>
      <c r="N147">
        <v>2</v>
      </c>
      <c r="O147">
        <v>0</v>
      </c>
      <c r="P147">
        <v>1</v>
      </c>
      <c r="Q147">
        <v>0</v>
      </c>
      <c r="S147" t="str">
        <f t="shared" si="59"/>
        <v>22:00:03.000</v>
      </c>
      <c r="T147" t="str">
        <f t="shared" si="59"/>
        <v>22:00:03.000</v>
      </c>
      <c r="U147" t="str">
        <f t="shared" si="52"/>
        <v>A14F74</v>
      </c>
      <c r="V147">
        <v>0</v>
      </c>
      <c r="W147">
        <v>0</v>
      </c>
      <c r="X147">
        <v>6</v>
      </c>
      <c r="Y147">
        <v>0</v>
      </c>
      <c r="AA147">
        <v>1</v>
      </c>
      <c r="AB147">
        <v>8</v>
      </c>
      <c r="AC147">
        <v>3</v>
      </c>
      <c r="AD147">
        <v>0</v>
      </c>
      <c r="AE147">
        <v>9</v>
      </c>
      <c r="AF147" t="s">
        <v>126</v>
      </c>
      <c r="AG147">
        <v>0</v>
      </c>
      <c r="AH147">
        <v>3</v>
      </c>
      <c r="AI147">
        <v>2</v>
      </c>
      <c r="AJ147">
        <v>0</v>
      </c>
      <c r="AK147" t="s">
        <v>188</v>
      </c>
      <c r="AL147">
        <v>32.817470999999998</v>
      </c>
      <c r="AM147" t="s">
        <v>189</v>
      </c>
      <c r="AN147">
        <v>-117.14648699999999</v>
      </c>
      <c r="AO147">
        <v>25</v>
      </c>
      <c r="AP147">
        <v>800</v>
      </c>
      <c r="AQ147" t="s">
        <v>129</v>
      </c>
      <c r="AR147">
        <v>-79</v>
      </c>
      <c r="AS147">
        <v>32</v>
      </c>
      <c r="AT147">
        <v>1024</v>
      </c>
      <c r="BB147" t="str">
        <f t="shared" si="53"/>
        <v>1200</v>
      </c>
      <c r="BC147">
        <v>1</v>
      </c>
      <c r="BD147" t="str">
        <f t="shared" si="54"/>
        <v xml:space="preserve">N1839R  </v>
      </c>
      <c r="BE147">
        <v>1</v>
      </c>
      <c r="BG147">
        <v>0</v>
      </c>
      <c r="BH147">
        <v>0</v>
      </c>
      <c r="BI147">
        <v>0</v>
      </c>
      <c r="BJ147">
        <v>675</v>
      </c>
      <c r="BK147">
        <v>-125</v>
      </c>
      <c r="BL147" t="s">
        <v>130</v>
      </c>
      <c r="BM147">
        <v>1</v>
      </c>
      <c r="BN147">
        <v>1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 t="shared" si="60"/>
        <v>22:00:03.747</v>
      </c>
      <c r="CF147">
        <v>747340236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4</v>
      </c>
      <c r="CY147">
        <v>7</v>
      </c>
      <c r="CZ147" t="s">
        <v>131</v>
      </c>
      <c r="DA147">
        <v>300</v>
      </c>
      <c r="DB147">
        <v>0</v>
      </c>
      <c r="DC147" t="s">
        <v>157</v>
      </c>
      <c r="DD147" t="s">
        <v>158</v>
      </c>
      <c r="DG147">
        <v>8321959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 t="shared" si="58"/>
        <v>07/09/2023 22:00:04.050</v>
      </c>
      <c r="C148" t="str">
        <f t="shared" si="50"/>
        <v>FFDFD3C0</v>
      </c>
      <c r="D148" t="s">
        <v>144</v>
      </c>
      <c r="E148">
        <v>6</v>
      </c>
      <c r="H148">
        <v>210</v>
      </c>
      <c r="I148" t="s">
        <v>145</v>
      </c>
      <c r="J148" t="s">
        <v>146</v>
      </c>
      <c r="K148">
        <v>0</v>
      </c>
      <c r="L148">
        <v>3</v>
      </c>
      <c r="M148">
        <v>0</v>
      </c>
      <c r="N148">
        <v>2</v>
      </c>
      <c r="O148">
        <v>0</v>
      </c>
      <c r="P148">
        <v>1</v>
      </c>
      <c r="Q148">
        <v>0</v>
      </c>
      <c r="S148" t="str">
        <f t="shared" si="59"/>
        <v>22:00:03.000</v>
      </c>
      <c r="T148" t="str">
        <f t="shared" si="59"/>
        <v>22:00:03.000</v>
      </c>
      <c r="U148" t="str">
        <f t="shared" si="52"/>
        <v>A14F74</v>
      </c>
      <c r="V148">
        <v>0</v>
      </c>
      <c r="W148">
        <v>0</v>
      </c>
      <c r="X148">
        <v>6</v>
      </c>
      <c r="Y148">
        <v>0</v>
      </c>
      <c r="AA148">
        <v>1</v>
      </c>
      <c r="AB148">
        <v>8</v>
      </c>
      <c r="AC148">
        <v>3</v>
      </c>
      <c r="AD148">
        <v>0</v>
      </c>
      <c r="AE148">
        <v>9</v>
      </c>
      <c r="AF148" t="s">
        <v>126</v>
      </c>
      <c r="AG148">
        <v>0</v>
      </c>
      <c r="AH148">
        <v>0</v>
      </c>
      <c r="AI148">
        <v>2</v>
      </c>
      <c r="AJ148">
        <v>0</v>
      </c>
      <c r="AK148" t="s">
        <v>188</v>
      </c>
      <c r="AL148">
        <v>32.817470999999998</v>
      </c>
      <c r="AM148" t="s">
        <v>189</v>
      </c>
      <c r="AN148">
        <v>-117.14648699999999</v>
      </c>
      <c r="AO148">
        <v>25</v>
      </c>
      <c r="AP148">
        <v>800</v>
      </c>
      <c r="AQ148" t="s">
        <v>129</v>
      </c>
      <c r="AR148">
        <v>-79</v>
      </c>
      <c r="AS148">
        <v>32</v>
      </c>
      <c r="AT148">
        <v>1024</v>
      </c>
      <c r="BB148" t="str">
        <f t="shared" si="53"/>
        <v>1200</v>
      </c>
      <c r="BC148">
        <v>1</v>
      </c>
      <c r="BD148" t="str">
        <f t="shared" si="54"/>
        <v xml:space="preserve">N1839R  </v>
      </c>
      <c r="BE148">
        <v>1</v>
      </c>
      <c r="BG148">
        <v>0</v>
      </c>
      <c r="BH148">
        <v>0</v>
      </c>
      <c r="BI148">
        <v>0</v>
      </c>
      <c r="BJ148">
        <v>675</v>
      </c>
      <c r="BK148">
        <v>-125</v>
      </c>
      <c r="BL148" t="s">
        <v>130</v>
      </c>
      <c r="BM148">
        <v>1</v>
      </c>
      <c r="BN148">
        <v>1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 t="shared" si="60"/>
        <v>22:00:03.747</v>
      </c>
      <c r="CF148">
        <v>747340236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4</v>
      </c>
      <c r="CY148">
        <v>7</v>
      </c>
      <c r="CZ148" t="s">
        <v>131</v>
      </c>
      <c r="DA148">
        <v>300</v>
      </c>
      <c r="DB148">
        <v>0</v>
      </c>
      <c r="DC148" t="s">
        <v>157</v>
      </c>
      <c r="DD148" t="s">
        <v>158</v>
      </c>
      <c r="DG148">
        <v>8321959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 t="shared" si="58"/>
        <v>07/09/2023 22:00:04.050</v>
      </c>
      <c r="C149" t="str">
        <f t="shared" si="50"/>
        <v>FFDFD3C0</v>
      </c>
      <c r="D149" t="s">
        <v>149</v>
      </c>
      <c r="E149">
        <v>3</v>
      </c>
      <c r="H149">
        <v>166</v>
      </c>
      <c r="I149" t="s">
        <v>139</v>
      </c>
      <c r="J149" t="s">
        <v>150</v>
      </c>
      <c r="K149">
        <v>0</v>
      </c>
      <c r="L149">
        <v>3</v>
      </c>
      <c r="M149">
        <v>0</v>
      </c>
      <c r="N149">
        <v>2</v>
      </c>
      <c r="O149">
        <v>0</v>
      </c>
      <c r="P149">
        <v>1</v>
      </c>
      <c r="Q149">
        <v>0</v>
      </c>
      <c r="S149" t="str">
        <f t="shared" si="59"/>
        <v>22:00:03.000</v>
      </c>
      <c r="T149" t="str">
        <f t="shared" si="59"/>
        <v>22:00:03.000</v>
      </c>
      <c r="U149" t="str">
        <f t="shared" si="52"/>
        <v>A14F74</v>
      </c>
      <c r="V149">
        <v>0</v>
      </c>
      <c r="W149">
        <v>0</v>
      </c>
      <c r="X149">
        <v>6</v>
      </c>
      <c r="Y149">
        <v>0</v>
      </c>
      <c r="AA149">
        <v>1</v>
      </c>
      <c r="AB149">
        <v>8</v>
      </c>
      <c r="AC149">
        <v>3</v>
      </c>
      <c r="AD149">
        <v>0</v>
      </c>
      <c r="AE149">
        <v>9</v>
      </c>
      <c r="AF149" t="s">
        <v>126</v>
      </c>
      <c r="AG149">
        <v>0</v>
      </c>
      <c r="AH149">
        <v>3</v>
      </c>
      <c r="AI149">
        <v>2</v>
      </c>
      <c r="AJ149">
        <v>0</v>
      </c>
      <c r="AK149" t="s">
        <v>188</v>
      </c>
      <c r="AL149">
        <v>32.817470999999998</v>
      </c>
      <c r="AM149" t="s">
        <v>189</v>
      </c>
      <c r="AN149">
        <v>-117.14648699999999</v>
      </c>
      <c r="AO149">
        <v>25</v>
      </c>
      <c r="AP149">
        <v>800</v>
      </c>
      <c r="AQ149" t="s">
        <v>129</v>
      </c>
      <c r="AR149">
        <v>-79</v>
      </c>
      <c r="AS149">
        <v>32</v>
      </c>
      <c r="AT149">
        <v>1024</v>
      </c>
      <c r="BB149" t="str">
        <f t="shared" si="53"/>
        <v>1200</v>
      </c>
      <c r="BC149">
        <v>1</v>
      </c>
      <c r="BD149" t="str">
        <f t="shared" si="54"/>
        <v xml:space="preserve">N1839R  </v>
      </c>
      <c r="BE149">
        <v>1</v>
      </c>
      <c r="BG149">
        <v>0</v>
      </c>
      <c r="BH149">
        <v>0</v>
      </c>
      <c r="BI149">
        <v>0</v>
      </c>
      <c r="BJ149">
        <v>675</v>
      </c>
      <c r="BK149">
        <v>-125</v>
      </c>
      <c r="BL149" t="s">
        <v>130</v>
      </c>
      <c r="BM149">
        <v>1</v>
      </c>
      <c r="BN149">
        <v>1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 t="shared" si="60"/>
        <v>22:00:03.747</v>
      </c>
      <c r="CF149">
        <v>747340236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4</v>
      </c>
      <c r="CY149">
        <v>7</v>
      </c>
      <c r="CZ149" t="s">
        <v>131</v>
      </c>
      <c r="DA149">
        <v>300</v>
      </c>
      <c r="DB149">
        <v>0</v>
      </c>
      <c r="DC149" t="s">
        <v>157</v>
      </c>
      <c r="DD149" t="s">
        <v>158</v>
      </c>
      <c r="DG149">
        <v>8321959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 t="shared" si="58"/>
        <v>07/09/2023 22:00:04.050</v>
      </c>
      <c r="C150" t="str">
        <f t="shared" si="50"/>
        <v>FFDFD3C0</v>
      </c>
      <c r="D150" t="s">
        <v>123</v>
      </c>
      <c r="E150">
        <v>7</v>
      </c>
      <c r="F150">
        <v>2007</v>
      </c>
      <c r="G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0</v>
      </c>
      <c r="P150">
        <v>1</v>
      </c>
      <c r="Q150">
        <v>0</v>
      </c>
      <c r="S150" t="str">
        <f t="shared" si="59"/>
        <v>22:00:03.000</v>
      </c>
      <c r="T150" t="str">
        <f t="shared" si="59"/>
        <v>22:00:03.000</v>
      </c>
      <c r="U150" t="str">
        <f t="shared" si="52"/>
        <v>A14F74</v>
      </c>
      <c r="V150">
        <v>0</v>
      </c>
      <c r="W150">
        <v>0</v>
      </c>
      <c r="X150">
        <v>6</v>
      </c>
      <c r="Y150">
        <v>0</v>
      </c>
      <c r="AA150">
        <v>1</v>
      </c>
      <c r="AB150">
        <v>8</v>
      </c>
      <c r="AC150">
        <v>3</v>
      </c>
      <c r="AD150">
        <v>0</v>
      </c>
      <c r="AE150">
        <v>9</v>
      </c>
      <c r="AF150" t="s">
        <v>126</v>
      </c>
      <c r="AG150">
        <v>0</v>
      </c>
      <c r="AH150">
        <v>3</v>
      </c>
      <c r="AI150">
        <v>2</v>
      </c>
      <c r="AJ150">
        <v>0</v>
      </c>
      <c r="AK150" t="s">
        <v>188</v>
      </c>
      <c r="AL150">
        <v>32.817470999999998</v>
      </c>
      <c r="AM150" t="s">
        <v>189</v>
      </c>
      <c r="AN150">
        <v>-117.14648699999999</v>
      </c>
      <c r="AO150">
        <v>25</v>
      </c>
      <c r="AP150">
        <v>800</v>
      </c>
      <c r="AQ150" t="s">
        <v>129</v>
      </c>
      <c r="AR150">
        <v>-79</v>
      </c>
      <c r="AS150">
        <v>32</v>
      </c>
      <c r="AT150">
        <v>1024</v>
      </c>
      <c r="BB150" t="str">
        <f t="shared" si="53"/>
        <v>1200</v>
      </c>
      <c r="BC150">
        <v>1</v>
      </c>
      <c r="BD150" t="str">
        <f t="shared" si="54"/>
        <v xml:space="preserve">N1839R  </v>
      </c>
      <c r="BE150">
        <v>1</v>
      </c>
      <c r="BG150">
        <v>0</v>
      </c>
      <c r="BH150">
        <v>0</v>
      </c>
      <c r="BI150">
        <v>0</v>
      </c>
      <c r="BJ150">
        <v>675</v>
      </c>
      <c r="BK150">
        <v>-125</v>
      </c>
      <c r="BL150" t="s">
        <v>130</v>
      </c>
      <c r="BM150">
        <v>1</v>
      </c>
      <c r="BN150">
        <v>1</v>
      </c>
      <c r="BO150">
        <v>0</v>
      </c>
      <c r="BP150">
        <v>0</v>
      </c>
      <c r="BS150">
        <v>0</v>
      </c>
      <c r="BT150">
        <v>0</v>
      </c>
      <c r="BU150">
        <v>0</v>
      </c>
      <c r="CE150" t="str">
        <f t="shared" si="60"/>
        <v>22:00:03.747</v>
      </c>
      <c r="CF150">
        <v>747340236</v>
      </c>
      <c r="CS150">
        <v>3</v>
      </c>
      <c r="CT150">
        <v>2</v>
      </c>
      <c r="CU150">
        <v>0</v>
      </c>
      <c r="CV150">
        <v>2</v>
      </c>
      <c r="CW150">
        <v>0</v>
      </c>
      <c r="CX150">
        <v>4</v>
      </c>
      <c r="CY150">
        <v>7</v>
      </c>
      <c r="CZ150" t="s">
        <v>131</v>
      </c>
      <c r="DA150">
        <v>300</v>
      </c>
      <c r="DB150">
        <v>0</v>
      </c>
      <c r="DC150" t="s">
        <v>157</v>
      </c>
      <c r="DD150" t="s">
        <v>158</v>
      </c>
      <c r="DG150">
        <v>8321959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 t="shared" si="58"/>
        <v>07/09/2023 22:00:04.050</v>
      </c>
      <c r="C151" t="str">
        <f t="shared" si="50"/>
        <v>FFDFD3C0</v>
      </c>
      <c r="D151" t="s">
        <v>134</v>
      </c>
      <c r="E151">
        <v>3</v>
      </c>
      <c r="H151">
        <v>3</v>
      </c>
      <c r="I151" t="s">
        <v>135</v>
      </c>
      <c r="J151" t="s">
        <v>126</v>
      </c>
      <c r="K151">
        <v>0</v>
      </c>
      <c r="L151">
        <v>3</v>
      </c>
      <c r="M151">
        <v>0</v>
      </c>
      <c r="N151">
        <v>2</v>
      </c>
      <c r="O151">
        <v>0</v>
      </c>
      <c r="P151">
        <v>1</v>
      </c>
      <c r="Q151">
        <v>0</v>
      </c>
      <c r="S151" t="str">
        <f t="shared" si="59"/>
        <v>22:00:03.000</v>
      </c>
      <c r="T151" t="str">
        <f t="shared" si="59"/>
        <v>22:00:03.000</v>
      </c>
      <c r="U151" t="str">
        <f t="shared" si="52"/>
        <v>A14F74</v>
      </c>
      <c r="V151">
        <v>0</v>
      </c>
      <c r="W151">
        <v>0</v>
      </c>
      <c r="X151">
        <v>6</v>
      </c>
      <c r="Y151">
        <v>0</v>
      </c>
      <c r="AA151">
        <v>1</v>
      </c>
      <c r="AB151">
        <v>8</v>
      </c>
      <c r="AC151">
        <v>3</v>
      </c>
      <c r="AD151">
        <v>0</v>
      </c>
      <c r="AE151">
        <v>9</v>
      </c>
      <c r="AF151" t="s">
        <v>126</v>
      </c>
      <c r="AG151">
        <v>0</v>
      </c>
      <c r="AH151">
        <v>3</v>
      </c>
      <c r="AI151">
        <v>2</v>
      </c>
      <c r="AJ151">
        <v>0</v>
      </c>
      <c r="AK151" t="s">
        <v>188</v>
      </c>
      <c r="AL151">
        <v>32.817470999999998</v>
      </c>
      <c r="AM151" t="s">
        <v>189</v>
      </c>
      <c r="AN151">
        <v>-117.14648699999999</v>
      </c>
      <c r="AO151">
        <v>25</v>
      </c>
      <c r="AP151">
        <v>800</v>
      </c>
      <c r="AQ151" t="s">
        <v>129</v>
      </c>
      <c r="AR151">
        <v>-79</v>
      </c>
      <c r="AS151">
        <v>32</v>
      </c>
      <c r="AT151">
        <v>1024</v>
      </c>
      <c r="BB151" t="str">
        <f t="shared" si="53"/>
        <v>1200</v>
      </c>
      <c r="BC151">
        <v>1</v>
      </c>
      <c r="BD151" t="str">
        <f t="shared" si="54"/>
        <v xml:space="preserve">N1839R  </v>
      </c>
      <c r="BE151">
        <v>1</v>
      </c>
      <c r="BG151">
        <v>0</v>
      </c>
      <c r="BH151">
        <v>0</v>
      </c>
      <c r="BI151">
        <v>0</v>
      </c>
      <c r="BJ151">
        <v>675</v>
      </c>
      <c r="BK151">
        <v>-125</v>
      </c>
      <c r="BL151" t="s">
        <v>130</v>
      </c>
      <c r="BM151">
        <v>1</v>
      </c>
      <c r="BN151">
        <v>1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 t="shared" si="60"/>
        <v>22:00:03.747</v>
      </c>
      <c r="CF151">
        <v>747340236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4</v>
      </c>
      <c r="CY151">
        <v>7</v>
      </c>
      <c r="CZ151" t="s">
        <v>131</v>
      </c>
      <c r="DA151">
        <v>300</v>
      </c>
      <c r="DB151">
        <v>0</v>
      </c>
      <c r="DC151" t="s">
        <v>157</v>
      </c>
      <c r="DD151" t="s">
        <v>158</v>
      </c>
      <c r="DG151">
        <v>8321959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 t="shared" si="58"/>
        <v>07/09/2023 22:00:04.050</v>
      </c>
      <c r="C152" t="str">
        <f t="shared" si="50"/>
        <v>FFDFD3C0</v>
      </c>
      <c r="D152" t="s">
        <v>138</v>
      </c>
      <c r="E152">
        <v>20</v>
      </c>
      <c r="F152">
        <v>1020</v>
      </c>
      <c r="G152" t="s">
        <v>139</v>
      </c>
      <c r="J152" t="s">
        <v>140</v>
      </c>
      <c r="K152">
        <v>0</v>
      </c>
      <c r="L152">
        <v>3</v>
      </c>
      <c r="M152">
        <v>0</v>
      </c>
      <c r="N152">
        <v>2</v>
      </c>
      <c r="O152">
        <v>0</v>
      </c>
      <c r="P152">
        <v>1</v>
      </c>
      <c r="Q152">
        <v>0</v>
      </c>
      <c r="S152" t="str">
        <f t="shared" si="59"/>
        <v>22:00:03.000</v>
      </c>
      <c r="T152" t="str">
        <f t="shared" si="59"/>
        <v>22:00:03.000</v>
      </c>
      <c r="U152" t="str">
        <f t="shared" si="52"/>
        <v>A14F74</v>
      </c>
      <c r="V152">
        <v>0</v>
      </c>
      <c r="W152">
        <v>0</v>
      </c>
      <c r="X152">
        <v>6</v>
      </c>
      <c r="Y152">
        <v>0</v>
      </c>
      <c r="AA152">
        <v>1</v>
      </c>
      <c r="AB152">
        <v>8</v>
      </c>
      <c r="AC152">
        <v>3</v>
      </c>
      <c r="AD152">
        <v>0</v>
      </c>
      <c r="AE152">
        <v>9</v>
      </c>
      <c r="AF152" t="s">
        <v>126</v>
      </c>
      <c r="AG152">
        <v>0</v>
      </c>
      <c r="AH152">
        <v>3</v>
      </c>
      <c r="AI152">
        <v>2</v>
      </c>
      <c r="AJ152">
        <v>0</v>
      </c>
      <c r="AK152" t="s">
        <v>188</v>
      </c>
      <c r="AL152">
        <v>32.817470999999998</v>
      </c>
      <c r="AM152" t="s">
        <v>189</v>
      </c>
      <c r="AN152">
        <v>-117.14648699999999</v>
      </c>
      <c r="AO152">
        <v>25</v>
      </c>
      <c r="AP152">
        <v>800</v>
      </c>
      <c r="AQ152" t="s">
        <v>129</v>
      </c>
      <c r="AR152">
        <v>-79</v>
      </c>
      <c r="AS152">
        <v>32</v>
      </c>
      <c r="AT152">
        <v>1024</v>
      </c>
      <c r="BB152" t="str">
        <f t="shared" si="53"/>
        <v>1200</v>
      </c>
      <c r="BC152">
        <v>1</v>
      </c>
      <c r="BD152" t="str">
        <f t="shared" si="54"/>
        <v xml:space="preserve">N1839R  </v>
      </c>
      <c r="BE152">
        <v>1</v>
      </c>
      <c r="BG152">
        <v>0</v>
      </c>
      <c r="BH152">
        <v>0</v>
      </c>
      <c r="BI152">
        <v>0</v>
      </c>
      <c r="BJ152">
        <v>675</v>
      </c>
      <c r="BK152">
        <v>-125</v>
      </c>
      <c r="BL152" t="s">
        <v>130</v>
      </c>
      <c r="BM152">
        <v>1</v>
      </c>
      <c r="BN152">
        <v>1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 t="shared" si="60"/>
        <v>22:00:03.747</v>
      </c>
      <c r="CF152">
        <v>747340236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4</v>
      </c>
      <c r="CY152">
        <v>7</v>
      </c>
      <c r="CZ152" t="s">
        <v>131</v>
      </c>
      <c r="DA152">
        <v>300</v>
      </c>
      <c r="DB152">
        <v>0</v>
      </c>
      <c r="DC152" t="s">
        <v>157</v>
      </c>
      <c r="DD152" t="s">
        <v>158</v>
      </c>
      <c r="DG152">
        <v>8321959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 t="shared" si="58"/>
        <v>07/09/2023 22:00:04.050</v>
      </c>
      <c r="C153" t="str">
        <f t="shared" si="50"/>
        <v>FFDFD3C0</v>
      </c>
      <c r="D153" t="s">
        <v>141</v>
      </c>
      <c r="E153">
        <v>15</v>
      </c>
      <c r="J153" t="s">
        <v>142</v>
      </c>
      <c r="K153">
        <v>0</v>
      </c>
      <c r="L153">
        <v>3</v>
      </c>
      <c r="M153">
        <v>0</v>
      </c>
      <c r="N153">
        <v>2</v>
      </c>
      <c r="O153">
        <v>0</v>
      </c>
      <c r="P153">
        <v>1</v>
      </c>
      <c r="Q153">
        <v>0</v>
      </c>
      <c r="S153" t="str">
        <f t="shared" si="59"/>
        <v>22:00:03.000</v>
      </c>
      <c r="T153" t="str">
        <f t="shared" si="59"/>
        <v>22:00:03.000</v>
      </c>
      <c r="U153" t="str">
        <f t="shared" si="52"/>
        <v>A14F74</v>
      </c>
      <c r="V153">
        <v>0</v>
      </c>
      <c r="W153">
        <v>0</v>
      </c>
      <c r="X153">
        <v>6</v>
      </c>
      <c r="Y153">
        <v>0</v>
      </c>
      <c r="AA153">
        <v>1</v>
      </c>
      <c r="AB153">
        <v>8</v>
      </c>
      <c r="AC153">
        <v>3</v>
      </c>
      <c r="AD153">
        <v>0</v>
      </c>
      <c r="AE153">
        <v>9</v>
      </c>
      <c r="AF153" t="s">
        <v>126</v>
      </c>
      <c r="AG153">
        <v>0</v>
      </c>
      <c r="AH153">
        <v>3</v>
      </c>
      <c r="AI153">
        <v>2</v>
      </c>
      <c r="AJ153">
        <v>0</v>
      </c>
      <c r="AK153" t="s">
        <v>188</v>
      </c>
      <c r="AL153">
        <v>32.817470999999998</v>
      </c>
      <c r="AM153" t="s">
        <v>189</v>
      </c>
      <c r="AN153">
        <v>-117.14648699999999</v>
      </c>
      <c r="AO153">
        <v>25</v>
      </c>
      <c r="AP153">
        <v>800</v>
      </c>
      <c r="AQ153" t="s">
        <v>129</v>
      </c>
      <c r="AR153">
        <v>-79</v>
      </c>
      <c r="AS153">
        <v>32</v>
      </c>
      <c r="AT153">
        <v>1024</v>
      </c>
      <c r="BB153" t="str">
        <f t="shared" si="53"/>
        <v>1200</v>
      </c>
      <c r="BC153">
        <v>1</v>
      </c>
      <c r="BD153" t="str">
        <f t="shared" si="54"/>
        <v xml:space="preserve">N1839R  </v>
      </c>
      <c r="BE153">
        <v>1</v>
      </c>
      <c r="BG153">
        <v>0</v>
      </c>
      <c r="BH153">
        <v>0</v>
      </c>
      <c r="BI153">
        <v>0</v>
      </c>
      <c r="BJ153">
        <v>675</v>
      </c>
      <c r="BK153">
        <v>-125</v>
      </c>
      <c r="BL153" t="s">
        <v>130</v>
      </c>
      <c r="BM153">
        <v>1</v>
      </c>
      <c r="BN153">
        <v>1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 t="shared" si="60"/>
        <v>22:00:03.747</v>
      </c>
      <c r="CF153">
        <v>747340236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4</v>
      </c>
      <c r="CY153">
        <v>7</v>
      </c>
      <c r="CZ153" t="s">
        <v>131</v>
      </c>
      <c r="DA153">
        <v>300</v>
      </c>
      <c r="DB153">
        <v>0</v>
      </c>
      <c r="DC153" t="s">
        <v>157</v>
      </c>
      <c r="DD153" t="s">
        <v>158</v>
      </c>
      <c r="DG153">
        <v>8321959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 t="shared" ref="A154:A161" si="61">"07/09/2023 22:00:04.681"</f>
        <v>07/09/2023 22:00:04.681</v>
      </c>
      <c r="C154" t="str">
        <f t="shared" si="50"/>
        <v>FFDFD3C0</v>
      </c>
      <c r="D154" t="s">
        <v>147</v>
      </c>
      <c r="E154">
        <v>8</v>
      </c>
      <c r="H154">
        <v>225</v>
      </c>
      <c r="I154" t="s">
        <v>148</v>
      </c>
      <c r="J154" t="s">
        <v>126</v>
      </c>
      <c r="K154">
        <v>0</v>
      </c>
      <c r="L154">
        <v>3</v>
      </c>
      <c r="M154">
        <v>0</v>
      </c>
      <c r="N154">
        <v>2</v>
      </c>
      <c r="O154">
        <v>0</v>
      </c>
      <c r="P154">
        <v>1</v>
      </c>
      <c r="Q154">
        <v>0</v>
      </c>
      <c r="S154" t="str">
        <f t="shared" ref="S154:T161" si="62">"22:00:04.000"</f>
        <v>22:00:04.000</v>
      </c>
      <c r="T154" t="str">
        <f t="shared" si="62"/>
        <v>22:00:04.000</v>
      </c>
      <c r="U154" t="str">
        <f t="shared" si="52"/>
        <v>A14F74</v>
      </c>
      <c r="V154">
        <v>0</v>
      </c>
      <c r="W154">
        <v>0</v>
      </c>
      <c r="X154">
        <v>6</v>
      </c>
      <c r="Y154">
        <v>0</v>
      </c>
      <c r="AA154">
        <v>1</v>
      </c>
      <c r="AB154">
        <v>8</v>
      </c>
      <c r="AC154">
        <v>3</v>
      </c>
      <c r="AD154">
        <v>0</v>
      </c>
      <c r="AE154">
        <v>9</v>
      </c>
      <c r="AF154" t="s">
        <v>126</v>
      </c>
      <c r="AG154">
        <v>0</v>
      </c>
      <c r="AH154">
        <v>3</v>
      </c>
      <c r="AI154">
        <v>2</v>
      </c>
      <c r="AJ154">
        <v>0</v>
      </c>
      <c r="AK154" t="s">
        <v>190</v>
      </c>
      <c r="AL154">
        <v>32.817621000000003</v>
      </c>
      <c r="AM154" t="s">
        <v>191</v>
      </c>
      <c r="AN154">
        <v>-117.146959</v>
      </c>
      <c r="AO154">
        <v>25</v>
      </c>
      <c r="AP154">
        <v>800</v>
      </c>
      <c r="AQ154" t="s">
        <v>129</v>
      </c>
      <c r="AR154">
        <v>-79</v>
      </c>
      <c r="AS154">
        <v>30</v>
      </c>
      <c r="AT154">
        <v>1024</v>
      </c>
      <c r="BB154" t="str">
        <f t="shared" si="53"/>
        <v>1200</v>
      </c>
      <c r="BC154">
        <v>1</v>
      </c>
      <c r="BD154" t="str">
        <f t="shared" si="54"/>
        <v xml:space="preserve">N1839R  </v>
      </c>
      <c r="BE154">
        <v>1</v>
      </c>
      <c r="BG154">
        <v>0</v>
      </c>
      <c r="BH154">
        <v>0</v>
      </c>
      <c r="BI154">
        <v>0</v>
      </c>
      <c r="BJ154">
        <v>675</v>
      </c>
      <c r="BK154">
        <v>-125</v>
      </c>
      <c r="BL154" t="s">
        <v>130</v>
      </c>
      <c r="BM154">
        <v>1</v>
      </c>
      <c r="BN154">
        <v>1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 t="shared" ref="CE154:CE161" si="63">"22:00:04.278"</f>
        <v>22:00:04.278</v>
      </c>
      <c r="CF154">
        <v>278339669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4</v>
      </c>
      <c r="CY154">
        <v>7</v>
      </c>
      <c r="CZ154" t="s">
        <v>131</v>
      </c>
      <c r="DA154">
        <v>300</v>
      </c>
      <c r="DB154">
        <v>0</v>
      </c>
      <c r="DC154" t="s">
        <v>157</v>
      </c>
      <c r="DD154" t="s">
        <v>158</v>
      </c>
      <c r="DG154">
        <v>8322081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 t="shared" si="61"/>
        <v>07/09/2023 22:00:04.681</v>
      </c>
      <c r="C155" t="str">
        <f t="shared" si="50"/>
        <v>FFDFD3C0</v>
      </c>
      <c r="D155" t="s">
        <v>134</v>
      </c>
      <c r="E155">
        <v>4</v>
      </c>
      <c r="H155">
        <v>4</v>
      </c>
      <c r="I155" t="s">
        <v>143</v>
      </c>
      <c r="J155" t="s">
        <v>126</v>
      </c>
      <c r="K155">
        <v>0</v>
      </c>
      <c r="L155">
        <v>3</v>
      </c>
      <c r="M155">
        <v>0</v>
      </c>
      <c r="N155">
        <v>2</v>
      </c>
      <c r="O155">
        <v>0</v>
      </c>
      <c r="P155">
        <v>1</v>
      </c>
      <c r="Q155">
        <v>0</v>
      </c>
      <c r="S155" t="str">
        <f t="shared" si="62"/>
        <v>22:00:04.000</v>
      </c>
      <c r="T155" t="str">
        <f t="shared" si="62"/>
        <v>22:00:04.000</v>
      </c>
      <c r="U155" t="str">
        <f t="shared" si="52"/>
        <v>A14F74</v>
      </c>
      <c r="V155">
        <v>0</v>
      </c>
      <c r="W155">
        <v>0</v>
      </c>
      <c r="X155">
        <v>6</v>
      </c>
      <c r="Y155">
        <v>0</v>
      </c>
      <c r="AA155">
        <v>1</v>
      </c>
      <c r="AB155">
        <v>8</v>
      </c>
      <c r="AC155">
        <v>3</v>
      </c>
      <c r="AD155">
        <v>0</v>
      </c>
      <c r="AE155">
        <v>9</v>
      </c>
      <c r="AF155" t="s">
        <v>126</v>
      </c>
      <c r="AG155">
        <v>0</v>
      </c>
      <c r="AH155">
        <v>3</v>
      </c>
      <c r="AI155">
        <v>2</v>
      </c>
      <c r="AJ155">
        <v>0</v>
      </c>
      <c r="AK155" t="s">
        <v>190</v>
      </c>
      <c r="AL155">
        <v>32.817621000000003</v>
      </c>
      <c r="AM155" t="s">
        <v>191</v>
      </c>
      <c r="AN155">
        <v>-117.146959</v>
      </c>
      <c r="AO155">
        <v>25</v>
      </c>
      <c r="AP155">
        <v>800</v>
      </c>
      <c r="AQ155" t="s">
        <v>129</v>
      </c>
      <c r="AR155">
        <v>-79</v>
      </c>
      <c r="AS155">
        <v>30</v>
      </c>
      <c r="AT155">
        <v>1024</v>
      </c>
      <c r="BB155" t="str">
        <f t="shared" si="53"/>
        <v>1200</v>
      </c>
      <c r="BC155">
        <v>1</v>
      </c>
      <c r="BD155" t="str">
        <f t="shared" si="54"/>
        <v xml:space="preserve">N1839R  </v>
      </c>
      <c r="BE155">
        <v>1</v>
      </c>
      <c r="BG155">
        <v>0</v>
      </c>
      <c r="BH155">
        <v>0</v>
      </c>
      <c r="BI155">
        <v>0</v>
      </c>
      <c r="BJ155">
        <v>675</v>
      </c>
      <c r="BK155">
        <v>-125</v>
      </c>
      <c r="BL155" t="s">
        <v>130</v>
      </c>
      <c r="BM155">
        <v>1</v>
      </c>
      <c r="BN155">
        <v>1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 t="shared" si="63"/>
        <v>22:00:04.278</v>
      </c>
      <c r="CF155">
        <v>278339669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4</v>
      </c>
      <c r="CY155">
        <v>7</v>
      </c>
      <c r="CZ155" t="s">
        <v>131</v>
      </c>
      <c r="DA155">
        <v>300</v>
      </c>
      <c r="DB155">
        <v>0</v>
      </c>
      <c r="DC155" t="s">
        <v>157</v>
      </c>
      <c r="DD155" t="s">
        <v>158</v>
      </c>
      <c r="DG155">
        <v>8322081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 t="shared" si="61"/>
        <v>07/09/2023 22:00:04.681</v>
      </c>
      <c r="C156" t="str">
        <f t="shared" si="50"/>
        <v>FFDFD3C0</v>
      </c>
      <c r="D156" t="s">
        <v>144</v>
      </c>
      <c r="E156">
        <v>6</v>
      </c>
      <c r="H156">
        <v>210</v>
      </c>
      <c r="I156" t="s">
        <v>145</v>
      </c>
      <c r="J156" t="s">
        <v>146</v>
      </c>
      <c r="K156">
        <v>0</v>
      </c>
      <c r="L156">
        <v>3</v>
      </c>
      <c r="M156">
        <v>0</v>
      </c>
      <c r="N156">
        <v>2</v>
      </c>
      <c r="O156">
        <v>0</v>
      </c>
      <c r="P156">
        <v>1</v>
      </c>
      <c r="Q156">
        <v>0</v>
      </c>
      <c r="S156" t="str">
        <f t="shared" si="62"/>
        <v>22:00:04.000</v>
      </c>
      <c r="T156" t="str">
        <f t="shared" si="62"/>
        <v>22:00:04.000</v>
      </c>
      <c r="U156" t="str">
        <f t="shared" si="52"/>
        <v>A14F74</v>
      </c>
      <c r="V156">
        <v>0</v>
      </c>
      <c r="W156">
        <v>0</v>
      </c>
      <c r="X156">
        <v>6</v>
      </c>
      <c r="Y156">
        <v>0</v>
      </c>
      <c r="AA156">
        <v>1</v>
      </c>
      <c r="AB156">
        <v>8</v>
      </c>
      <c r="AC156">
        <v>3</v>
      </c>
      <c r="AD156">
        <v>0</v>
      </c>
      <c r="AE156">
        <v>9</v>
      </c>
      <c r="AF156" t="s">
        <v>126</v>
      </c>
      <c r="AG156">
        <v>0</v>
      </c>
      <c r="AH156">
        <v>0</v>
      </c>
      <c r="AI156">
        <v>2</v>
      </c>
      <c r="AJ156">
        <v>0</v>
      </c>
      <c r="AK156" t="s">
        <v>190</v>
      </c>
      <c r="AL156">
        <v>32.817621000000003</v>
      </c>
      <c r="AM156" t="s">
        <v>191</v>
      </c>
      <c r="AN156">
        <v>-117.146959</v>
      </c>
      <c r="AO156">
        <v>25</v>
      </c>
      <c r="AP156">
        <v>800</v>
      </c>
      <c r="AQ156" t="s">
        <v>129</v>
      </c>
      <c r="AR156">
        <v>-79</v>
      </c>
      <c r="AS156">
        <v>30</v>
      </c>
      <c r="AT156">
        <v>1024</v>
      </c>
      <c r="BB156" t="str">
        <f t="shared" si="53"/>
        <v>1200</v>
      </c>
      <c r="BC156">
        <v>1</v>
      </c>
      <c r="BD156" t="str">
        <f t="shared" si="54"/>
        <v xml:space="preserve">N1839R  </v>
      </c>
      <c r="BE156">
        <v>1</v>
      </c>
      <c r="BG156">
        <v>0</v>
      </c>
      <c r="BH156">
        <v>0</v>
      </c>
      <c r="BI156">
        <v>0</v>
      </c>
      <c r="BJ156">
        <v>675</v>
      </c>
      <c r="BK156">
        <v>-125</v>
      </c>
      <c r="BL156" t="s">
        <v>130</v>
      </c>
      <c r="BM156">
        <v>1</v>
      </c>
      <c r="BN156">
        <v>1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 t="shared" si="63"/>
        <v>22:00:04.278</v>
      </c>
      <c r="CF156">
        <v>278339669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4</v>
      </c>
      <c r="CY156">
        <v>7</v>
      </c>
      <c r="CZ156" t="s">
        <v>131</v>
      </c>
      <c r="DA156">
        <v>300</v>
      </c>
      <c r="DB156">
        <v>0</v>
      </c>
      <c r="DC156" t="s">
        <v>157</v>
      </c>
      <c r="DD156" t="s">
        <v>158</v>
      </c>
      <c r="DG156">
        <v>8322081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 t="shared" si="61"/>
        <v>07/09/2023 22:00:04.681</v>
      </c>
      <c r="C157" t="str">
        <f t="shared" si="50"/>
        <v>FFDFD3C0</v>
      </c>
      <c r="D157" t="s">
        <v>149</v>
      </c>
      <c r="E157">
        <v>3</v>
      </c>
      <c r="H157">
        <v>166</v>
      </c>
      <c r="I157" t="s">
        <v>139</v>
      </c>
      <c r="J157" t="s">
        <v>150</v>
      </c>
      <c r="K157">
        <v>0</v>
      </c>
      <c r="L157">
        <v>3</v>
      </c>
      <c r="M157">
        <v>0</v>
      </c>
      <c r="N157">
        <v>2</v>
      </c>
      <c r="O157">
        <v>0</v>
      </c>
      <c r="P157">
        <v>1</v>
      </c>
      <c r="Q157">
        <v>0</v>
      </c>
      <c r="S157" t="str">
        <f t="shared" si="62"/>
        <v>22:00:04.000</v>
      </c>
      <c r="T157" t="str">
        <f t="shared" si="62"/>
        <v>22:00:04.000</v>
      </c>
      <c r="U157" t="str">
        <f t="shared" si="52"/>
        <v>A14F74</v>
      </c>
      <c r="V157">
        <v>0</v>
      </c>
      <c r="W157">
        <v>0</v>
      </c>
      <c r="X157">
        <v>6</v>
      </c>
      <c r="Y157">
        <v>0</v>
      </c>
      <c r="AA157">
        <v>1</v>
      </c>
      <c r="AB157">
        <v>8</v>
      </c>
      <c r="AC157">
        <v>3</v>
      </c>
      <c r="AD157">
        <v>0</v>
      </c>
      <c r="AE157">
        <v>9</v>
      </c>
      <c r="AF157" t="s">
        <v>126</v>
      </c>
      <c r="AG157">
        <v>0</v>
      </c>
      <c r="AH157">
        <v>3</v>
      </c>
      <c r="AI157">
        <v>2</v>
      </c>
      <c r="AJ157">
        <v>0</v>
      </c>
      <c r="AK157" t="s">
        <v>190</v>
      </c>
      <c r="AL157">
        <v>32.817621000000003</v>
      </c>
      <c r="AM157" t="s">
        <v>191</v>
      </c>
      <c r="AN157">
        <v>-117.146959</v>
      </c>
      <c r="AO157">
        <v>25</v>
      </c>
      <c r="AP157">
        <v>800</v>
      </c>
      <c r="AQ157" t="s">
        <v>129</v>
      </c>
      <c r="AR157">
        <v>-79</v>
      </c>
      <c r="AS157">
        <v>30</v>
      </c>
      <c r="AT157">
        <v>1024</v>
      </c>
      <c r="BB157" t="str">
        <f t="shared" si="53"/>
        <v>1200</v>
      </c>
      <c r="BC157">
        <v>1</v>
      </c>
      <c r="BD157" t="str">
        <f t="shared" si="54"/>
        <v xml:space="preserve">N1839R  </v>
      </c>
      <c r="BE157">
        <v>1</v>
      </c>
      <c r="BG157">
        <v>0</v>
      </c>
      <c r="BH157">
        <v>0</v>
      </c>
      <c r="BI157">
        <v>0</v>
      </c>
      <c r="BJ157">
        <v>675</v>
      </c>
      <c r="BK157">
        <v>-125</v>
      </c>
      <c r="BL157" t="s">
        <v>130</v>
      </c>
      <c r="BM157">
        <v>1</v>
      </c>
      <c r="BN157">
        <v>1</v>
      </c>
      <c r="BO157">
        <v>0</v>
      </c>
      <c r="BP157">
        <v>0</v>
      </c>
      <c r="BS157">
        <v>0</v>
      </c>
      <c r="BT157">
        <v>0</v>
      </c>
      <c r="BU157">
        <v>0</v>
      </c>
      <c r="CE157" t="str">
        <f t="shared" si="63"/>
        <v>22:00:04.278</v>
      </c>
      <c r="CF157">
        <v>278339669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4</v>
      </c>
      <c r="CY157">
        <v>7</v>
      </c>
      <c r="CZ157" t="s">
        <v>131</v>
      </c>
      <c r="DA157">
        <v>300</v>
      </c>
      <c r="DB157">
        <v>0</v>
      </c>
      <c r="DC157" t="s">
        <v>157</v>
      </c>
      <c r="DD157" t="s">
        <v>158</v>
      </c>
      <c r="DG157">
        <v>8322081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 t="shared" si="61"/>
        <v>07/09/2023 22:00:04.681</v>
      </c>
      <c r="C158" t="str">
        <f t="shared" si="50"/>
        <v>FFDFD3C0</v>
      </c>
      <c r="D158" t="s">
        <v>123</v>
      </c>
      <c r="E158">
        <v>7</v>
      </c>
      <c r="F158">
        <v>2007</v>
      </c>
      <c r="G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0</v>
      </c>
      <c r="P158">
        <v>1</v>
      </c>
      <c r="Q158">
        <v>0</v>
      </c>
      <c r="S158" t="str">
        <f t="shared" si="62"/>
        <v>22:00:04.000</v>
      </c>
      <c r="T158" t="str">
        <f t="shared" si="62"/>
        <v>22:00:04.000</v>
      </c>
      <c r="U158" t="str">
        <f t="shared" si="52"/>
        <v>A14F74</v>
      </c>
      <c r="V158">
        <v>0</v>
      </c>
      <c r="W158">
        <v>0</v>
      </c>
      <c r="X158">
        <v>6</v>
      </c>
      <c r="Y158">
        <v>0</v>
      </c>
      <c r="AA158">
        <v>1</v>
      </c>
      <c r="AB158">
        <v>8</v>
      </c>
      <c r="AC158">
        <v>3</v>
      </c>
      <c r="AD158">
        <v>0</v>
      </c>
      <c r="AE158">
        <v>9</v>
      </c>
      <c r="AF158" t="s">
        <v>126</v>
      </c>
      <c r="AG158">
        <v>0</v>
      </c>
      <c r="AH158">
        <v>3</v>
      </c>
      <c r="AI158">
        <v>2</v>
      </c>
      <c r="AJ158">
        <v>0</v>
      </c>
      <c r="AK158" t="s">
        <v>190</v>
      </c>
      <c r="AL158">
        <v>32.817621000000003</v>
      </c>
      <c r="AM158" t="s">
        <v>191</v>
      </c>
      <c r="AN158">
        <v>-117.146959</v>
      </c>
      <c r="AO158">
        <v>25</v>
      </c>
      <c r="AP158">
        <v>800</v>
      </c>
      <c r="AQ158" t="s">
        <v>129</v>
      </c>
      <c r="AR158">
        <v>-79</v>
      </c>
      <c r="AS158">
        <v>30</v>
      </c>
      <c r="AT158">
        <v>1024</v>
      </c>
      <c r="BB158" t="str">
        <f t="shared" si="53"/>
        <v>1200</v>
      </c>
      <c r="BC158">
        <v>1</v>
      </c>
      <c r="BD158" t="str">
        <f t="shared" si="54"/>
        <v xml:space="preserve">N1839R  </v>
      </c>
      <c r="BE158">
        <v>1</v>
      </c>
      <c r="BG158">
        <v>0</v>
      </c>
      <c r="BH158">
        <v>0</v>
      </c>
      <c r="BI158">
        <v>0</v>
      </c>
      <c r="BJ158">
        <v>675</v>
      </c>
      <c r="BK158">
        <v>-125</v>
      </c>
      <c r="BL158" t="s">
        <v>130</v>
      </c>
      <c r="BM158">
        <v>1</v>
      </c>
      <c r="BN158">
        <v>1</v>
      </c>
      <c r="BO158">
        <v>0</v>
      </c>
      <c r="BP158">
        <v>0</v>
      </c>
      <c r="BS158">
        <v>0</v>
      </c>
      <c r="BT158">
        <v>0</v>
      </c>
      <c r="BU158">
        <v>0</v>
      </c>
      <c r="CE158" t="str">
        <f t="shared" si="63"/>
        <v>22:00:04.278</v>
      </c>
      <c r="CF158">
        <v>278339669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4</v>
      </c>
      <c r="CY158">
        <v>7</v>
      </c>
      <c r="CZ158" t="s">
        <v>131</v>
      </c>
      <c r="DA158">
        <v>300</v>
      </c>
      <c r="DB158">
        <v>0</v>
      </c>
      <c r="DC158" t="s">
        <v>157</v>
      </c>
      <c r="DD158" t="s">
        <v>158</v>
      </c>
      <c r="DG158">
        <v>8322081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 t="shared" si="61"/>
        <v>07/09/2023 22:00:04.681</v>
      </c>
      <c r="C159" t="str">
        <f t="shared" si="50"/>
        <v>FFDFD3C0</v>
      </c>
      <c r="D159" t="s">
        <v>134</v>
      </c>
      <c r="E159">
        <v>3</v>
      </c>
      <c r="H159">
        <v>3</v>
      </c>
      <c r="I159" t="s">
        <v>135</v>
      </c>
      <c r="J159" t="s">
        <v>126</v>
      </c>
      <c r="K159">
        <v>0</v>
      </c>
      <c r="L159">
        <v>3</v>
      </c>
      <c r="M159">
        <v>0</v>
      </c>
      <c r="N159">
        <v>2</v>
      </c>
      <c r="O159">
        <v>0</v>
      </c>
      <c r="P159">
        <v>1</v>
      </c>
      <c r="Q159">
        <v>0</v>
      </c>
      <c r="S159" t="str">
        <f t="shared" si="62"/>
        <v>22:00:04.000</v>
      </c>
      <c r="T159" t="str">
        <f t="shared" si="62"/>
        <v>22:00:04.000</v>
      </c>
      <c r="U159" t="str">
        <f t="shared" si="52"/>
        <v>A14F74</v>
      </c>
      <c r="V159">
        <v>0</v>
      </c>
      <c r="W159">
        <v>0</v>
      </c>
      <c r="X159">
        <v>6</v>
      </c>
      <c r="Y159">
        <v>0</v>
      </c>
      <c r="AA159">
        <v>1</v>
      </c>
      <c r="AB159">
        <v>8</v>
      </c>
      <c r="AC159">
        <v>3</v>
      </c>
      <c r="AD159">
        <v>0</v>
      </c>
      <c r="AE159">
        <v>9</v>
      </c>
      <c r="AF159" t="s">
        <v>126</v>
      </c>
      <c r="AG159">
        <v>0</v>
      </c>
      <c r="AH159">
        <v>3</v>
      </c>
      <c r="AI159">
        <v>2</v>
      </c>
      <c r="AJ159">
        <v>0</v>
      </c>
      <c r="AK159" t="s">
        <v>190</v>
      </c>
      <c r="AL159">
        <v>32.817621000000003</v>
      </c>
      <c r="AM159" t="s">
        <v>191</v>
      </c>
      <c r="AN159">
        <v>-117.146959</v>
      </c>
      <c r="AO159">
        <v>25</v>
      </c>
      <c r="AP159">
        <v>800</v>
      </c>
      <c r="AQ159" t="s">
        <v>129</v>
      </c>
      <c r="AR159">
        <v>-79</v>
      </c>
      <c r="AS159">
        <v>30</v>
      </c>
      <c r="AT159">
        <v>1024</v>
      </c>
      <c r="BB159" t="str">
        <f t="shared" si="53"/>
        <v>1200</v>
      </c>
      <c r="BC159">
        <v>1</v>
      </c>
      <c r="BD159" t="str">
        <f t="shared" si="54"/>
        <v xml:space="preserve">N1839R  </v>
      </c>
      <c r="BE159">
        <v>1</v>
      </c>
      <c r="BG159">
        <v>0</v>
      </c>
      <c r="BH159">
        <v>0</v>
      </c>
      <c r="BI159">
        <v>0</v>
      </c>
      <c r="BJ159">
        <v>675</v>
      </c>
      <c r="BK159">
        <v>-125</v>
      </c>
      <c r="BL159" t="s">
        <v>130</v>
      </c>
      <c r="BM159">
        <v>1</v>
      </c>
      <c r="BN159">
        <v>1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 t="shared" si="63"/>
        <v>22:00:04.278</v>
      </c>
      <c r="CF159">
        <v>278339669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4</v>
      </c>
      <c r="CY159">
        <v>7</v>
      </c>
      <c r="CZ159" t="s">
        <v>131</v>
      </c>
      <c r="DA159">
        <v>300</v>
      </c>
      <c r="DB159">
        <v>0</v>
      </c>
      <c r="DC159" t="s">
        <v>157</v>
      </c>
      <c r="DD159" t="s">
        <v>158</v>
      </c>
      <c r="DG159">
        <v>8322081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 t="shared" si="61"/>
        <v>07/09/2023 22:00:04.681</v>
      </c>
      <c r="C160" t="str">
        <f t="shared" si="50"/>
        <v>FFDFD3C0</v>
      </c>
      <c r="D160" t="s">
        <v>138</v>
      </c>
      <c r="E160">
        <v>20</v>
      </c>
      <c r="F160">
        <v>1020</v>
      </c>
      <c r="G160" t="s">
        <v>139</v>
      </c>
      <c r="J160" t="s">
        <v>140</v>
      </c>
      <c r="K160">
        <v>0</v>
      </c>
      <c r="L160">
        <v>3</v>
      </c>
      <c r="M160">
        <v>0</v>
      </c>
      <c r="N160">
        <v>2</v>
      </c>
      <c r="O160">
        <v>0</v>
      </c>
      <c r="P160">
        <v>1</v>
      </c>
      <c r="Q160">
        <v>0</v>
      </c>
      <c r="S160" t="str">
        <f t="shared" si="62"/>
        <v>22:00:04.000</v>
      </c>
      <c r="T160" t="str">
        <f t="shared" si="62"/>
        <v>22:00:04.000</v>
      </c>
      <c r="U160" t="str">
        <f t="shared" si="52"/>
        <v>A14F74</v>
      </c>
      <c r="V160">
        <v>0</v>
      </c>
      <c r="W160">
        <v>0</v>
      </c>
      <c r="X160">
        <v>6</v>
      </c>
      <c r="Y160">
        <v>0</v>
      </c>
      <c r="AA160">
        <v>1</v>
      </c>
      <c r="AB160">
        <v>8</v>
      </c>
      <c r="AC160">
        <v>3</v>
      </c>
      <c r="AD160">
        <v>0</v>
      </c>
      <c r="AE160">
        <v>9</v>
      </c>
      <c r="AF160" t="s">
        <v>126</v>
      </c>
      <c r="AG160">
        <v>0</v>
      </c>
      <c r="AH160">
        <v>3</v>
      </c>
      <c r="AI160">
        <v>2</v>
      </c>
      <c r="AJ160">
        <v>0</v>
      </c>
      <c r="AK160" t="s">
        <v>190</v>
      </c>
      <c r="AL160">
        <v>32.817621000000003</v>
      </c>
      <c r="AM160" t="s">
        <v>191</v>
      </c>
      <c r="AN160">
        <v>-117.146959</v>
      </c>
      <c r="AO160">
        <v>25</v>
      </c>
      <c r="AP160">
        <v>800</v>
      </c>
      <c r="AQ160" t="s">
        <v>129</v>
      </c>
      <c r="AR160">
        <v>-79</v>
      </c>
      <c r="AS160">
        <v>30</v>
      </c>
      <c r="AT160">
        <v>1024</v>
      </c>
      <c r="BB160" t="str">
        <f t="shared" si="53"/>
        <v>1200</v>
      </c>
      <c r="BC160">
        <v>1</v>
      </c>
      <c r="BD160" t="str">
        <f t="shared" si="54"/>
        <v xml:space="preserve">N1839R  </v>
      </c>
      <c r="BE160">
        <v>1</v>
      </c>
      <c r="BG160">
        <v>0</v>
      </c>
      <c r="BH160">
        <v>0</v>
      </c>
      <c r="BI160">
        <v>0</v>
      </c>
      <c r="BJ160">
        <v>675</v>
      </c>
      <c r="BK160">
        <v>-125</v>
      </c>
      <c r="BL160" t="s">
        <v>130</v>
      </c>
      <c r="BM160">
        <v>1</v>
      </c>
      <c r="BN160">
        <v>1</v>
      </c>
      <c r="BO160">
        <v>0</v>
      </c>
      <c r="BP160">
        <v>0</v>
      </c>
      <c r="BS160">
        <v>0</v>
      </c>
      <c r="BT160">
        <v>0</v>
      </c>
      <c r="BU160">
        <v>0</v>
      </c>
      <c r="CE160" t="str">
        <f t="shared" si="63"/>
        <v>22:00:04.278</v>
      </c>
      <c r="CF160">
        <v>278339669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4</v>
      </c>
      <c r="CY160">
        <v>7</v>
      </c>
      <c r="CZ160" t="s">
        <v>131</v>
      </c>
      <c r="DA160">
        <v>300</v>
      </c>
      <c r="DB160">
        <v>0</v>
      </c>
      <c r="DC160" t="s">
        <v>157</v>
      </c>
      <c r="DD160" t="s">
        <v>158</v>
      </c>
      <c r="DG160">
        <v>8322081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 t="shared" si="61"/>
        <v>07/09/2023 22:00:04.681</v>
      </c>
      <c r="C161" t="str">
        <f t="shared" si="50"/>
        <v>FFDFD3C0</v>
      </c>
      <c r="D161" t="s">
        <v>141</v>
      </c>
      <c r="E161">
        <v>15</v>
      </c>
      <c r="J161" t="s">
        <v>142</v>
      </c>
      <c r="K161">
        <v>0</v>
      </c>
      <c r="L161">
        <v>3</v>
      </c>
      <c r="M161">
        <v>0</v>
      </c>
      <c r="N161">
        <v>2</v>
      </c>
      <c r="O161">
        <v>0</v>
      </c>
      <c r="P161">
        <v>1</v>
      </c>
      <c r="Q161">
        <v>0</v>
      </c>
      <c r="S161" t="str">
        <f t="shared" si="62"/>
        <v>22:00:04.000</v>
      </c>
      <c r="T161" t="str">
        <f t="shared" si="62"/>
        <v>22:00:04.000</v>
      </c>
      <c r="U161" t="str">
        <f t="shared" si="52"/>
        <v>A14F74</v>
      </c>
      <c r="V161">
        <v>0</v>
      </c>
      <c r="W161">
        <v>0</v>
      </c>
      <c r="X161">
        <v>6</v>
      </c>
      <c r="Y161">
        <v>0</v>
      </c>
      <c r="AA161">
        <v>1</v>
      </c>
      <c r="AB161">
        <v>8</v>
      </c>
      <c r="AC161">
        <v>3</v>
      </c>
      <c r="AD161">
        <v>0</v>
      </c>
      <c r="AE161">
        <v>9</v>
      </c>
      <c r="AF161" t="s">
        <v>126</v>
      </c>
      <c r="AG161">
        <v>0</v>
      </c>
      <c r="AH161">
        <v>3</v>
      </c>
      <c r="AI161">
        <v>2</v>
      </c>
      <c r="AJ161">
        <v>0</v>
      </c>
      <c r="AK161" t="s">
        <v>190</v>
      </c>
      <c r="AL161">
        <v>32.817621000000003</v>
      </c>
      <c r="AM161" t="s">
        <v>191</v>
      </c>
      <c r="AN161">
        <v>-117.146959</v>
      </c>
      <c r="AO161">
        <v>25</v>
      </c>
      <c r="AP161">
        <v>800</v>
      </c>
      <c r="AQ161" t="s">
        <v>129</v>
      </c>
      <c r="AR161">
        <v>-79</v>
      </c>
      <c r="AS161">
        <v>30</v>
      </c>
      <c r="AT161">
        <v>1024</v>
      </c>
      <c r="BB161" t="str">
        <f t="shared" si="53"/>
        <v>1200</v>
      </c>
      <c r="BC161">
        <v>1</v>
      </c>
      <c r="BD161" t="str">
        <f t="shared" si="54"/>
        <v xml:space="preserve">N1839R  </v>
      </c>
      <c r="BE161">
        <v>1</v>
      </c>
      <c r="BG161">
        <v>0</v>
      </c>
      <c r="BH161">
        <v>0</v>
      </c>
      <c r="BI161">
        <v>0</v>
      </c>
      <c r="BJ161">
        <v>675</v>
      </c>
      <c r="BK161">
        <v>-125</v>
      </c>
      <c r="BL161" t="s">
        <v>130</v>
      </c>
      <c r="BM161">
        <v>1</v>
      </c>
      <c r="BN161">
        <v>1</v>
      </c>
      <c r="BO161">
        <v>0</v>
      </c>
      <c r="BP161">
        <v>0</v>
      </c>
      <c r="BS161">
        <v>0</v>
      </c>
      <c r="BT161">
        <v>0</v>
      </c>
      <c r="BU161">
        <v>0</v>
      </c>
      <c r="CE161" t="str">
        <f t="shared" si="63"/>
        <v>22:00:04.278</v>
      </c>
      <c r="CF161">
        <v>278339669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4</v>
      </c>
      <c r="CY161">
        <v>7</v>
      </c>
      <c r="CZ161" t="s">
        <v>131</v>
      </c>
      <c r="DA161">
        <v>300</v>
      </c>
      <c r="DB161">
        <v>0</v>
      </c>
      <c r="DC161" t="s">
        <v>157</v>
      </c>
      <c r="DD161" t="s">
        <v>158</v>
      </c>
      <c r="DG161">
        <v>8322081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 t="shared" ref="A162:A168" si="64">"07/09/2023 22:00:06.150"</f>
        <v>07/09/2023 22:00:06.150</v>
      </c>
      <c r="C162" t="str">
        <f t="shared" ref="C162:C169" si="65">"FFDFD3C0"</f>
        <v>FFDFD3C0</v>
      </c>
      <c r="D162" t="s">
        <v>134</v>
      </c>
      <c r="E162">
        <v>4</v>
      </c>
      <c r="H162">
        <v>4</v>
      </c>
      <c r="I162" t="s">
        <v>143</v>
      </c>
      <c r="J162" t="s">
        <v>126</v>
      </c>
      <c r="K162">
        <v>0</v>
      </c>
      <c r="L162">
        <v>3</v>
      </c>
      <c r="M162">
        <v>0</v>
      </c>
      <c r="N162">
        <v>2</v>
      </c>
      <c r="O162">
        <v>0</v>
      </c>
      <c r="P162">
        <v>1</v>
      </c>
      <c r="Q162">
        <v>0</v>
      </c>
      <c r="S162" t="str">
        <f t="shared" ref="S162:T169" si="66">"22:00:05.000"</f>
        <v>22:00:05.000</v>
      </c>
      <c r="T162" t="str">
        <f t="shared" si="66"/>
        <v>22:00:05.000</v>
      </c>
      <c r="U162" t="str">
        <f t="shared" si="52"/>
        <v>A14F74</v>
      </c>
      <c r="V162">
        <v>0</v>
      </c>
      <c r="W162">
        <v>0</v>
      </c>
      <c r="X162">
        <v>6</v>
      </c>
      <c r="Y162">
        <v>0</v>
      </c>
      <c r="AA162">
        <v>1</v>
      </c>
      <c r="AB162">
        <v>8</v>
      </c>
      <c r="AC162">
        <v>3</v>
      </c>
      <c r="AD162">
        <v>0</v>
      </c>
      <c r="AE162">
        <v>9</v>
      </c>
      <c r="AF162" t="s">
        <v>126</v>
      </c>
      <c r="AG162">
        <v>0</v>
      </c>
      <c r="AH162">
        <v>3</v>
      </c>
      <c r="AI162">
        <v>2</v>
      </c>
      <c r="AJ162">
        <v>0</v>
      </c>
      <c r="AK162" t="s">
        <v>192</v>
      </c>
      <c r="AL162">
        <v>32.817729</v>
      </c>
      <c r="AM162" t="s">
        <v>193</v>
      </c>
      <c r="AN162">
        <v>-117.147431</v>
      </c>
      <c r="AO162">
        <v>25</v>
      </c>
      <c r="AP162">
        <v>800</v>
      </c>
      <c r="AQ162" t="s">
        <v>129</v>
      </c>
      <c r="AR162">
        <v>-77</v>
      </c>
      <c r="AS162">
        <v>33</v>
      </c>
      <c r="AT162">
        <v>1152</v>
      </c>
      <c r="BB162" t="str">
        <f t="shared" si="53"/>
        <v>1200</v>
      </c>
      <c r="BC162">
        <v>1</v>
      </c>
      <c r="BD162" t="str">
        <f t="shared" si="54"/>
        <v xml:space="preserve">N1839R  </v>
      </c>
      <c r="BE162">
        <v>1</v>
      </c>
      <c r="BG162">
        <v>0</v>
      </c>
      <c r="BH162">
        <v>0</v>
      </c>
      <c r="BI162">
        <v>0</v>
      </c>
      <c r="BJ162">
        <v>725</v>
      </c>
      <c r="BK162">
        <v>-75</v>
      </c>
      <c r="BL162" t="s">
        <v>130</v>
      </c>
      <c r="BM162">
        <v>1</v>
      </c>
      <c r="BN162">
        <v>1</v>
      </c>
      <c r="BO162">
        <v>0</v>
      </c>
      <c r="BP162">
        <v>0</v>
      </c>
      <c r="BS162">
        <v>0</v>
      </c>
      <c r="BT162">
        <v>0</v>
      </c>
      <c r="BU162">
        <v>0</v>
      </c>
      <c r="CE162" t="str">
        <f t="shared" ref="CE162:CE169" si="67">"22:00:05.881"</f>
        <v>22:00:05.881</v>
      </c>
      <c r="CF162">
        <v>880590612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131</v>
      </c>
      <c r="DA162">
        <v>300</v>
      </c>
      <c r="DB162">
        <v>0</v>
      </c>
      <c r="DC162" t="s">
        <v>157</v>
      </c>
      <c r="DD162" t="s">
        <v>158</v>
      </c>
      <c r="DG162">
        <v>8322414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 t="shared" si="64"/>
        <v>07/09/2023 22:00:06.150</v>
      </c>
      <c r="C163" t="str">
        <f t="shared" si="65"/>
        <v>FFDFD3C0</v>
      </c>
      <c r="D163" t="s">
        <v>123</v>
      </c>
      <c r="E163">
        <v>7</v>
      </c>
      <c r="F163">
        <v>2007</v>
      </c>
      <c r="G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0</v>
      </c>
      <c r="P163">
        <v>1</v>
      </c>
      <c r="Q163">
        <v>0</v>
      </c>
      <c r="S163" t="str">
        <f t="shared" si="66"/>
        <v>22:00:05.000</v>
      </c>
      <c r="T163" t="str">
        <f t="shared" si="66"/>
        <v>22:00:05.000</v>
      </c>
      <c r="U163" t="str">
        <f t="shared" si="52"/>
        <v>A14F74</v>
      </c>
      <c r="V163">
        <v>0</v>
      </c>
      <c r="W163">
        <v>0</v>
      </c>
      <c r="X163">
        <v>6</v>
      </c>
      <c r="Y163">
        <v>0</v>
      </c>
      <c r="AA163">
        <v>1</v>
      </c>
      <c r="AB163">
        <v>8</v>
      </c>
      <c r="AC163">
        <v>3</v>
      </c>
      <c r="AD163">
        <v>0</v>
      </c>
      <c r="AE163">
        <v>9</v>
      </c>
      <c r="AF163" t="s">
        <v>126</v>
      </c>
      <c r="AG163">
        <v>0</v>
      </c>
      <c r="AH163">
        <v>3</v>
      </c>
      <c r="AI163">
        <v>2</v>
      </c>
      <c r="AJ163">
        <v>0</v>
      </c>
      <c r="AK163" t="s">
        <v>192</v>
      </c>
      <c r="AL163">
        <v>32.817729</v>
      </c>
      <c r="AM163" t="s">
        <v>193</v>
      </c>
      <c r="AN163">
        <v>-117.147431</v>
      </c>
      <c r="AO163">
        <v>25</v>
      </c>
      <c r="AP163">
        <v>800</v>
      </c>
      <c r="AQ163" t="s">
        <v>129</v>
      </c>
      <c r="AR163">
        <v>-77</v>
      </c>
      <c r="AS163">
        <v>33</v>
      </c>
      <c r="AT163">
        <v>1152</v>
      </c>
      <c r="BB163" t="str">
        <f t="shared" si="53"/>
        <v>1200</v>
      </c>
      <c r="BC163">
        <v>1</v>
      </c>
      <c r="BD163" t="str">
        <f t="shared" si="54"/>
        <v xml:space="preserve">N1839R  </v>
      </c>
      <c r="BE163">
        <v>1</v>
      </c>
      <c r="BG163">
        <v>0</v>
      </c>
      <c r="BH163">
        <v>0</v>
      </c>
      <c r="BI163">
        <v>0</v>
      </c>
      <c r="BJ163">
        <v>725</v>
      </c>
      <c r="BK163">
        <v>-75</v>
      </c>
      <c r="BL163" t="s">
        <v>130</v>
      </c>
      <c r="BM163">
        <v>1</v>
      </c>
      <c r="BN163">
        <v>1</v>
      </c>
      <c r="BO163">
        <v>0</v>
      </c>
      <c r="BP163">
        <v>0</v>
      </c>
      <c r="BS163">
        <v>0</v>
      </c>
      <c r="BT163">
        <v>0</v>
      </c>
      <c r="BU163">
        <v>0</v>
      </c>
      <c r="CE163" t="str">
        <f t="shared" si="67"/>
        <v>22:00:05.881</v>
      </c>
      <c r="CF163">
        <v>880590612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131</v>
      </c>
      <c r="DA163">
        <v>300</v>
      </c>
      <c r="DB163">
        <v>0</v>
      </c>
      <c r="DC163" t="s">
        <v>157</v>
      </c>
      <c r="DD163" t="s">
        <v>158</v>
      </c>
      <c r="DG163">
        <v>8322414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 t="shared" si="64"/>
        <v>07/09/2023 22:00:06.150</v>
      </c>
      <c r="C164" t="str">
        <f t="shared" si="65"/>
        <v>FFDFD3C0</v>
      </c>
      <c r="D164" t="s">
        <v>144</v>
      </c>
      <c r="E164">
        <v>6</v>
      </c>
      <c r="H164">
        <v>210</v>
      </c>
      <c r="I164" t="s">
        <v>145</v>
      </c>
      <c r="J164" t="s">
        <v>146</v>
      </c>
      <c r="K164">
        <v>0</v>
      </c>
      <c r="L164">
        <v>3</v>
      </c>
      <c r="M164">
        <v>0</v>
      </c>
      <c r="N164">
        <v>2</v>
      </c>
      <c r="O164">
        <v>0</v>
      </c>
      <c r="P164">
        <v>1</v>
      </c>
      <c r="Q164">
        <v>0</v>
      </c>
      <c r="S164" t="str">
        <f t="shared" si="66"/>
        <v>22:00:05.000</v>
      </c>
      <c r="T164" t="str">
        <f t="shared" si="66"/>
        <v>22:00:05.000</v>
      </c>
      <c r="U164" t="str">
        <f t="shared" si="52"/>
        <v>A14F74</v>
      </c>
      <c r="V164">
        <v>0</v>
      </c>
      <c r="W164">
        <v>0</v>
      </c>
      <c r="X164">
        <v>6</v>
      </c>
      <c r="Y164">
        <v>0</v>
      </c>
      <c r="AA164">
        <v>1</v>
      </c>
      <c r="AB164">
        <v>8</v>
      </c>
      <c r="AC164">
        <v>3</v>
      </c>
      <c r="AD164">
        <v>0</v>
      </c>
      <c r="AE164">
        <v>9</v>
      </c>
      <c r="AF164" t="s">
        <v>126</v>
      </c>
      <c r="AG164">
        <v>0</v>
      </c>
      <c r="AH164">
        <v>0</v>
      </c>
      <c r="AI164">
        <v>2</v>
      </c>
      <c r="AJ164">
        <v>0</v>
      </c>
      <c r="AK164" t="s">
        <v>192</v>
      </c>
      <c r="AL164">
        <v>32.817729</v>
      </c>
      <c r="AM164" t="s">
        <v>193</v>
      </c>
      <c r="AN164">
        <v>-117.147431</v>
      </c>
      <c r="AO164">
        <v>25</v>
      </c>
      <c r="AP164">
        <v>800</v>
      </c>
      <c r="AQ164" t="s">
        <v>129</v>
      </c>
      <c r="AR164">
        <v>-77</v>
      </c>
      <c r="AS164">
        <v>33</v>
      </c>
      <c r="AT164">
        <v>1152</v>
      </c>
      <c r="BB164" t="str">
        <f t="shared" si="53"/>
        <v>1200</v>
      </c>
      <c r="BC164">
        <v>1</v>
      </c>
      <c r="BD164" t="str">
        <f t="shared" si="54"/>
        <v xml:space="preserve">N1839R  </v>
      </c>
      <c r="BE164">
        <v>1</v>
      </c>
      <c r="BG164">
        <v>0</v>
      </c>
      <c r="BH164">
        <v>0</v>
      </c>
      <c r="BI164">
        <v>0</v>
      </c>
      <c r="BJ164">
        <v>725</v>
      </c>
      <c r="BK164">
        <v>-75</v>
      </c>
      <c r="BL164" t="s">
        <v>130</v>
      </c>
      <c r="BM164">
        <v>1</v>
      </c>
      <c r="BN164">
        <v>1</v>
      </c>
      <c r="BO164">
        <v>0</v>
      </c>
      <c r="BP164">
        <v>0</v>
      </c>
      <c r="BS164">
        <v>0</v>
      </c>
      <c r="BT164">
        <v>0</v>
      </c>
      <c r="BU164">
        <v>0</v>
      </c>
      <c r="CE164" t="str">
        <f t="shared" si="67"/>
        <v>22:00:05.881</v>
      </c>
      <c r="CF164">
        <v>880590612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131</v>
      </c>
      <c r="DA164">
        <v>300</v>
      </c>
      <c r="DB164">
        <v>0</v>
      </c>
      <c r="DC164" t="s">
        <v>157</v>
      </c>
      <c r="DD164" t="s">
        <v>158</v>
      </c>
      <c r="DG164">
        <v>8322414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 t="shared" si="64"/>
        <v>07/09/2023 22:00:06.150</v>
      </c>
      <c r="C165" t="str">
        <f t="shared" si="65"/>
        <v>FFDFD3C0</v>
      </c>
      <c r="D165" t="s">
        <v>149</v>
      </c>
      <c r="E165">
        <v>3</v>
      </c>
      <c r="H165">
        <v>166</v>
      </c>
      <c r="I165" t="s">
        <v>139</v>
      </c>
      <c r="J165" t="s">
        <v>150</v>
      </c>
      <c r="K165">
        <v>0</v>
      </c>
      <c r="L165">
        <v>3</v>
      </c>
      <c r="M165">
        <v>0</v>
      </c>
      <c r="N165">
        <v>2</v>
      </c>
      <c r="O165">
        <v>0</v>
      </c>
      <c r="P165">
        <v>1</v>
      </c>
      <c r="Q165">
        <v>0</v>
      </c>
      <c r="S165" t="str">
        <f t="shared" si="66"/>
        <v>22:00:05.000</v>
      </c>
      <c r="T165" t="str">
        <f t="shared" si="66"/>
        <v>22:00:05.000</v>
      </c>
      <c r="U165" t="str">
        <f t="shared" si="52"/>
        <v>A14F74</v>
      </c>
      <c r="V165">
        <v>0</v>
      </c>
      <c r="W165">
        <v>0</v>
      </c>
      <c r="X165">
        <v>6</v>
      </c>
      <c r="Y165">
        <v>0</v>
      </c>
      <c r="AA165">
        <v>1</v>
      </c>
      <c r="AB165">
        <v>8</v>
      </c>
      <c r="AC165">
        <v>3</v>
      </c>
      <c r="AD165">
        <v>0</v>
      </c>
      <c r="AE165">
        <v>9</v>
      </c>
      <c r="AF165" t="s">
        <v>126</v>
      </c>
      <c r="AG165">
        <v>0</v>
      </c>
      <c r="AH165">
        <v>3</v>
      </c>
      <c r="AI165">
        <v>2</v>
      </c>
      <c r="AJ165">
        <v>0</v>
      </c>
      <c r="AK165" t="s">
        <v>192</v>
      </c>
      <c r="AL165">
        <v>32.817729</v>
      </c>
      <c r="AM165" t="s">
        <v>193</v>
      </c>
      <c r="AN165">
        <v>-117.147431</v>
      </c>
      <c r="AO165">
        <v>25</v>
      </c>
      <c r="AP165">
        <v>800</v>
      </c>
      <c r="AQ165" t="s">
        <v>129</v>
      </c>
      <c r="AR165">
        <v>-77</v>
      </c>
      <c r="AS165">
        <v>33</v>
      </c>
      <c r="AT165">
        <v>1152</v>
      </c>
      <c r="BB165" t="str">
        <f t="shared" si="53"/>
        <v>1200</v>
      </c>
      <c r="BC165">
        <v>1</v>
      </c>
      <c r="BD165" t="str">
        <f t="shared" si="54"/>
        <v xml:space="preserve">N1839R  </v>
      </c>
      <c r="BE165">
        <v>1</v>
      </c>
      <c r="BG165">
        <v>0</v>
      </c>
      <c r="BH165">
        <v>0</v>
      </c>
      <c r="BI165">
        <v>0</v>
      </c>
      <c r="BJ165">
        <v>725</v>
      </c>
      <c r="BK165">
        <v>-75</v>
      </c>
      <c r="BL165" t="s">
        <v>130</v>
      </c>
      <c r="BM165">
        <v>1</v>
      </c>
      <c r="BN165">
        <v>1</v>
      </c>
      <c r="BO165">
        <v>0</v>
      </c>
      <c r="BP165">
        <v>0</v>
      </c>
      <c r="BS165">
        <v>0</v>
      </c>
      <c r="BT165">
        <v>0</v>
      </c>
      <c r="BU165">
        <v>0</v>
      </c>
      <c r="CE165" t="str">
        <f t="shared" si="67"/>
        <v>22:00:05.881</v>
      </c>
      <c r="CF165">
        <v>880590612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131</v>
      </c>
      <c r="DA165">
        <v>300</v>
      </c>
      <c r="DB165">
        <v>0</v>
      </c>
      <c r="DC165" t="s">
        <v>157</v>
      </c>
      <c r="DD165" t="s">
        <v>158</v>
      </c>
      <c r="DG165">
        <v>8322414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 t="shared" si="64"/>
        <v>07/09/2023 22:00:06.150</v>
      </c>
      <c r="C166" t="str">
        <f t="shared" si="65"/>
        <v>FFDFD3C0</v>
      </c>
      <c r="D166" t="s">
        <v>134</v>
      </c>
      <c r="E166">
        <v>3</v>
      </c>
      <c r="H166">
        <v>3</v>
      </c>
      <c r="I166" t="s">
        <v>135</v>
      </c>
      <c r="J166" t="s">
        <v>126</v>
      </c>
      <c r="K166">
        <v>0</v>
      </c>
      <c r="L166">
        <v>3</v>
      </c>
      <c r="M166">
        <v>0</v>
      </c>
      <c r="N166">
        <v>2</v>
      </c>
      <c r="O166">
        <v>0</v>
      </c>
      <c r="P166">
        <v>1</v>
      </c>
      <c r="Q166">
        <v>0</v>
      </c>
      <c r="S166" t="str">
        <f t="shared" si="66"/>
        <v>22:00:05.000</v>
      </c>
      <c r="T166" t="str">
        <f t="shared" si="66"/>
        <v>22:00:05.000</v>
      </c>
      <c r="U166" t="str">
        <f t="shared" si="52"/>
        <v>A14F74</v>
      </c>
      <c r="V166">
        <v>0</v>
      </c>
      <c r="W166">
        <v>0</v>
      </c>
      <c r="X166">
        <v>6</v>
      </c>
      <c r="Y166">
        <v>0</v>
      </c>
      <c r="AA166">
        <v>1</v>
      </c>
      <c r="AB166">
        <v>8</v>
      </c>
      <c r="AC166">
        <v>3</v>
      </c>
      <c r="AD166">
        <v>0</v>
      </c>
      <c r="AE166">
        <v>9</v>
      </c>
      <c r="AF166" t="s">
        <v>126</v>
      </c>
      <c r="AG166">
        <v>0</v>
      </c>
      <c r="AH166">
        <v>3</v>
      </c>
      <c r="AI166">
        <v>2</v>
      </c>
      <c r="AJ166">
        <v>0</v>
      </c>
      <c r="AK166" t="s">
        <v>192</v>
      </c>
      <c r="AL166">
        <v>32.817729</v>
      </c>
      <c r="AM166" t="s">
        <v>193</v>
      </c>
      <c r="AN166">
        <v>-117.147431</v>
      </c>
      <c r="AO166">
        <v>25</v>
      </c>
      <c r="AP166">
        <v>800</v>
      </c>
      <c r="AQ166" t="s">
        <v>129</v>
      </c>
      <c r="AR166">
        <v>-77</v>
      </c>
      <c r="AS166">
        <v>33</v>
      </c>
      <c r="AT166">
        <v>1152</v>
      </c>
      <c r="BB166" t="str">
        <f t="shared" si="53"/>
        <v>1200</v>
      </c>
      <c r="BC166">
        <v>1</v>
      </c>
      <c r="BD166" t="str">
        <f t="shared" si="54"/>
        <v xml:space="preserve">N1839R  </v>
      </c>
      <c r="BE166">
        <v>1</v>
      </c>
      <c r="BG166">
        <v>0</v>
      </c>
      <c r="BH166">
        <v>0</v>
      </c>
      <c r="BI166">
        <v>0</v>
      </c>
      <c r="BJ166">
        <v>725</v>
      </c>
      <c r="BK166">
        <v>-75</v>
      </c>
      <c r="BL166" t="s">
        <v>130</v>
      </c>
      <c r="BM166">
        <v>1</v>
      </c>
      <c r="BN166">
        <v>1</v>
      </c>
      <c r="BO166">
        <v>0</v>
      </c>
      <c r="BP166">
        <v>0</v>
      </c>
      <c r="BS166">
        <v>0</v>
      </c>
      <c r="BT166">
        <v>0</v>
      </c>
      <c r="BU166">
        <v>0</v>
      </c>
      <c r="CE166" t="str">
        <f t="shared" si="67"/>
        <v>22:00:05.881</v>
      </c>
      <c r="CF166">
        <v>880590612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131</v>
      </c>
      <c r="DA166">
        <v>300</v>
      </c>
      <c r="DB166">
        <v>0</v>
      </c>
      <c r="DC166" t="s">
        <v>157</v>
      </c>
      <c r="DD166" t="s">
        <v>158</v>
      </c>
      <c r="DG166">
        <v>8322414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 t="shared" si="64"/>
        <v>07/09/2023 22:00:06.150</v>
      </c>
      <c r="C167" t="str">
        <f t="shared" si="65"/>
        <v>FFDFD3C0</v>
      </c>
      <c r="D167" t="s">
        <v>138</v>
      </c>
      <c r="E167">
        <v>20</v>
      </c>
      <c r="F167">
        <v>1020</v>
      </c>
      <c r="G167" t="s">
        <v>139</v>
      </c>
      <c r="J167" t="s">
        <v>140</v>
      </c>
      <c r="K167">
        <v>0</v>
      </c>
      <c r="L167">
        <v>3</v>
      </c>
      <c r="M167">
        <v>0</v>
      </c>
      <c r="N167">
        <v>2</v>
      </c>
      <c r="O167">
        <v>0</v>
      </c>
      <c r="P167">
        <v>1</v>
      </c>
      <c r="Q167">
        <v>0</v>
      </c>
      <c r="S167" t="str">
        <f t="shared" si="66"/>
        <v>22:00:05.000</v>
      </c>
      <c r="T167" t="str">
        <f t="shared" si="66"/>
        <v>22:00:05.000</v>
      </c>
      <c r="U167" t="str">
        <f t="shared" si="52"/>
        <v>A14F74</v>
      </c>
      <c r="V167">
        <v>0</v>
      </c>
      <c r="W167">
        <v>0</v>
      </c>
      <c r="X167">
        <v>6</v>
      </c>
      <c r="Y167">
        <v>0</v>
      </c>
      <c r="AA167">
        <v>1</v>
      </c>
      <c r="AB167">
        <v>8</v>
      </c>
      <c r="AC167">
        <v>3</v>
      </c>
      <c r="AD167">
        <v>0</v>
      </c>
      <c r="AE167">
        <v>9</v>
      </c>
      <c r="AF167" t="s">
        <v>126</v>
      </c>
      <c r="AG167">
        <v>0</v>
      </c>
      <c r="AH167">
        <v>3</v>
      </c>
      <c r="AI167">
        <v>2</v>
      </c>
      <c r="AJ167">
        <v>0</v>
      </c>
      <c r="AK167" t="s">
        <v>192</v>
      </c>
      <c r="AL167">
        <v>32.817729</v>
      </c>
      <c r="AM167" t="s">
        <v>193</v>
      </c>
      <c r="AN167">
        <v>-117.147431</v>
      </c>
      <c r="AO167">
        <v>25</v>
      </c>
      <c r="AP167">
        <v>800</v>
      </c>
      <c r="AQ167" t="s">
        <v>129</v>
      </c>
      <c r="AR167">
        <v>-77</v>
      </c>
      <c r="AS167">
        <v>33</v>
      </c>
      <c r="AT167">
        <v>1152</v>
      </c>
      <c r="BB167" t="str">
        <f t="shared" si="53"/>
        <v>1200</v>
      </c>
      <c r="BC167">
        <v>1</v>
      </c>
      <c r="BD167" t="str">
        <f t="shared" si="54"/>
        <v xml:space="preserve">N1839R  </v>
      </c>
      <c r="BE167">
        <v>1</v>
      </c>
      <c r="BG167">
        <v>0</v>
      </c>
      <c r="BH167">
        <v>0</v>
      </c>
      <c r="BI167">
        <v>0</v>
      </c>
      <c r="BJ167">
        <v>725</v>
      </c>
      <c r="BK167">
        <v>-75</v>
      </c>
      <c r="BL167" t="s">
        <v>130</v>
      </c>
      <c r="BM167">
        <v>1</v>
      </c>
      <c r="BN167">
        <v>1</v>
      </c>
      <c r="BO167">
        <v>0</v>
      </c>
      <c r="BP167">
        <v>0</v>
      </c>
      <c r="BS167">
        <v>0</v>
      </c>
      <c r="BT167">
        <v>0</v>
      </c>
      <c r="BU167">
        <v>0</v>
      </c>
      <c r="CE167" t="str">
        <f t="shared" si="67"/>
        <v>22:00:05.881</v>
      </c>
      <c r="CF167">
        <v>880590612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131</v>
      </c>
      <c r="DA167">
        <v>300</v>
      </c>
      <c r="DB167">
        <v>0</v>
      </c>
      <c r="DC167" t="s">
        <v>157</v>
      </c>
      <c r="DD167" t="s">
        <v>158</v>
      </c>
      <c r="DG167">
        <v>8322414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 t="shared" si="64"/>
        <v>07/09/2023 22:00:06.150</v>
      </c>
      <c r="C168" t="str">
        <f t="shared" si="65"/>
        <v>FFDFD3C0</v>
      </c>
      <c r="D168" t="s">
        <v>141</v>
      </c>
      <c r="E168">
        <v>15</v>
      </c>
      <c r="J168" t="s">
        <v>142</v>
      </c>
      <c r="K168">
        <v>0</v>
      </c>
      <c r="L168">
        <v>3</v>
      </c>
      <c r="M168">
        <v>0</v>
      </c>
      <c r="N168">
        <v>2</v>
      </c>
      <c r="O168">
        <v>0</v>
      </c>
      <c r="P168">
        <v>1</v>
      </c>
      <c r="Q168">
        <v>0</v>
      </c>
      <c r="S168" t="str">
        <f t="shared" si="66"/>
        <v>22:00:05.000</v>
      </c>
      <c r="T168" t="str">
        <f t="shared" si="66"/>
        <v>22:00:05.000</v>
      </c>
      <c r="U168" t="str">
        <f t="shared" si="52"/>
        <v>A14F74</v>
      </c>
      <c r="V168">
        <v>0</v>
      </c>
      <c r="W168">
        <v>0</v>
      </c>
      <c r="X168">
        <v>6</v>
      </c>
      <c r="Y168">
        <v>0</v>
      </c>
      <c r="AA168">
        <v>1</v>
      </c>
      <c r="AB168">
        <v>8</v>
      </c>
      <c r="AC168">
        <v>3</v>
      </c>
      <c r="AD168">
        <v>0</v>
      </c>
      <c r="AE168">
        <v>9</v>
      </c>
      <c r="AF168" t="s">
        <v>126</v>
      </c>
      <c r="AG168">
        <v>0</v>
      </c>
      <c r="AH168">
        <v>3</v>
      </c>
      <c r="AI168">
        <v>2</v>
      </c>
      <c r="AJ168">
        <v>0</v>
      </c>
      <c r="AK168" t="s">
        <v>192</v>
      </c>
      <c r="AL168">
        <v>32.817729</v>
      </c>
      <c r="AM168" t="s">
        <v>193</v>
      </c>
      <c r="AN168">
        <v>-117.147431</v>
      </c>
      <c r="AO168">
        <v>25</v>
      </c>
      <c r="AP168">
        <v>800</v>
      </c>
      <c r="AQ168" t="s">
        <v>129</v>
      </c>
      <c r="AR168">
        <v>-77</v>
      </c>
      <c r="AS168">
        <v>33</v>
      </c>
      <c r="AT168">
        <v>1152</v>
      </c>
      <c r="BB168" t="str">
        <f t="shared" si="53"/>
        <v>1200</v>
      </c>
      <c r="BC168">
        <v>1</v>
      </c>
      <c r="BD168" t="str">
        <f t="shared" si="54"/>
        <v xml:space="preserve">N1839R  </v>
      </c>
      <c r="BE168">
        <v>1</v>
      </c>
      <c r="BG168">
        <v>0</v>
      </c>
      <c r="BH168">
        <v>0</v>
      </c>
      <c r="BI168">
        <v>0</v>
      </c>
      <c r="BJ168">
        <v>725</v>
      </c>
      <c r="BK168">
        <v>-75</v>
      </c>
      <c r="BL168" t="s">
        <v>130</v>
      </c>
      <c r="BM168">
        <v>1</v>
      </c>
      <c r="BN168">
        <v>1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 t="shared" si="67"/>
        <v>22:00:05.881</v>
      </c>
      <c r="CF168">
        <v>880590612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131</v>
      </c>
      <c r="DA168">
        <v>300</v>
      </c>
      <c r="DB168">
        <v>0</v>
      </c>
      <c r="DC168" t="s">
        <v>157</v>
      </c>
      <c r="DD168" t="s">
        <v>158</v>
      </c>
      <c r="DG168">
        <v>8322414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"07/09/2023 22:00:06.291"</f>
        <v>07/09/2023 22:00:06.291</v>
      </c>
      <c r="C169" t="str">
        <f t="shared" si="65"/>
        <v>FFDFD3C0</v>
      </c>
      <c r="D169" t="s">
        <v>147</v>
      </c>
      <c r="E169">
        <v>8</v>
      </c>
      <c r="H169">
        <v>225</v>
      </c>
      <c r="I169" t="s">
        <v>148</v>
      </c>
      <c r="J169" t="s">
        <v>126</v>
      </c>
      <c r="K169">
        <v>0</v>
      </c>
      <c r="L169">
        <v>3</v>
      </c>
      <c r="M169">
        <v>0</v>
      </c>
      <c r="N169">
        <v>2</v>
      </c>
      <c r="O169">
        <v>0</v>
      </c>
      <c r="P169">
        <v>1</v>
      </c>
      <c r="Q169">
        <v>0</v>
      </c>
      <c r="S169" t="str">
        <f t="shared" si="66"/>
        <v>22:00:05.000</v>
      </c>
      <c r="T169" t="str">
        <f t="shared" si="66"/>
        <v>22:00:05.000</v>
      </c>
      <c r="U169" t="str">
        <f t="shared" si="52"/>
        <v>A14F74</v>
      </c>
      <c r="V169">
        <v>0</v>
      </c>
      <c r="W169">
        <v>0</v>
      </c>
      <c r="X169">
        <v>6</v>
      </c>
      <c r="Y169">
        <v>0</v>
      </c>
      <c r="AA169">
        <v>1</v>
      </c>
      <c r="AB169">
        <v>8</v>
      </c>
      <c r="AC169">
        <v>3</v>
      </c>
      <c r="AD169">
        <v>0</v>
      </c>
      <c r="AE169">
        <v>9</v>
      </c>
      <c r="AF169" t="s">
        <v>126</v>
      </c>
      <c r="AG169">
        <v>0</v>
      </c>
      <c r="AH169">
        <v>3</v>
      </c>
      <c r="AI169">
        <v>2</v>
      </c>
      <c r="AJ169">
        <v>0</v>
      </c>
      <c r="AK169" t="s">
        <v>192</v>
      </c>
      <c r="AL169">
        <v>32.817729</v>
      </c>
      <c r="AM169" t="s">
        <v>193</v>
      </c>
      <c r="AN169">
        <v>-117.147431</v>
      </c>
      <c r="AO169">
        <v>25</v>
      </c>
      <c r="AP169">
        <v>800</v>
      </c>
      <c r="AQ169" t="s">
        <v>129</v>
      </c>
      <c r="AR169">
        <v>-77</v>
      </c>
      <c r="AS169">
        <v>33</v>
      </c>
      <c r="AT169">
        <v>1152</v>
      </c>
      <c r="BB169" t="str">
        <f t="shared" si="53"/>
        <v>1200</v>
      </c>
      <c r="BC169">
        <v>1</v>
      </c>
      <c r="BD169" t="str">
        <f t="shared" si="54"/>
        <v xml:space="preserve">N1839R  </v>
      </c>
      <c r="BE169">
        <v>1</v>
      </c>
      <c r="BG169">
        <v>0</v>
      </c>
      <c r="BH169">
        <v>0</v>
      </c>
      <c r="BI169">
        <v>0</v>
      </c>
      <c r="BJ169">
        <v>725</v>
      </c>
      <c r="BK169">
        <v>-75</v>
      </c>
      <c r="BL169" t="s">
        <v>130</v>
      </c>
      <c r="BM169">
        <v>1</v>
      </c>
      <c r="BN169">
        <v>1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 t="shared" si="67"/>
        <v>22:00:05.881</v>
      </c>
      <c r="CF169">
        <v>880590612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131</v>
      </c>
      <c r="DA169">
        <v>300</v>
      </c>
      <c r="DB169">
        <v>0</v>
      </c>
      <c r="DC169" t="s">
        <v>157</v>
      </c>
      <c r="DD169" t="s">
        <v>158</v>
      </c>
      <c r="DG169">
        <v>8322414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"07/09/2023 22:00:06.931"</f>
        <v>07/09/2023 22:00:06.931</v>
      </c>
      <c r="C170" t="str">
        <f t="shared" ref="C170:C233" si="68">"FFDDD3C0"</f>
        <v>FFDDD3C0</v>
      </c>
      <c r="D170" t="s">
        <v>134</v>
      </c>
      <c r="E170">
        <v>3</v>
      </c>
      <c r="H170">
        <v>3</v>
      </c>
      <c r="I170" t="s">
        <v>135</v>
      </c>
      <c r="J170" t="s">
        <v>126</v>
      </c>
      <c r="K170">
        <v>0</v>
      </c>
      <c r="L170">
        <v>3</v>
      </c>
      <c r="M170">
        <v>0</v>
      </c>
      <c r="N170">
        <v>2</v>
      </c>
      <c r="O170">
        <v>0</v>
      </c>
      <c r="P170">
        <v>1</v>
      </c>
      <c r="Q170">
        <v>0</v>
      </c>
      <c r="S170" t="str">
        <f t="shared" ref="S170:T177" si="69">"22:00:06.000"</f>
        <v>22:00:06.000</v>
      </c>
      <c r="T170" t="str">
        <f t="shared" si="69"/>
        <v>22:00:06.000</v>
      </c>
      <c r="U170" t="str">
        <f t="shared" si="52"/>
        <v>A14F74</v>
      </c>
      <c r="V170">
        <v>0</v>
      </c>
      <c r="W170">
        <v>0</v>
      </c>
      <c r="X170">
        <v>6</v>
      </c>
      <c r="Y170">
        <v>0</v>
      </c>
      <c r="AA170">
        <v>1</v>
      </c>
      <c r="AB170">
        <v>8</v>
      </c>
      <c r="AC170">
        <v>3</v>
      </c>
      <c r="AD170">
        <v>0</v>
      </c>
      <c r="AE170">
        <v>9</v>
      </c>
      <c r="AF170" t="s">
        <v>126</v>
      </c>
      <c r="AG170">
        <v>0</v>
      </c>
      <c r="AH170">
        <v>3</v>
      </c>
      <c r="AI170">
        <v>2</v>
      </c>
      <c r="AJ170">
        <v>0</v>
      </c>
      <c r="AK170" t="s">
        <v>194</v>
      </c>
      <c r="AL170">
        <v>32.817878999999998</v>
      </c>
      <c r="AM170" t="s">
        <v>195</v>
      </c>
      <c r="AN170">
        <v>-117.147903</v>
      </c>
      <c r="AO170">
        <v>25</v>
      </c>
      <c r="AP170">
        <v>900</v>
      </c>
      <c r="AQ170" t="s">
        <v>129</v>
      </c>
      <c r="AR170">
        <v>-77</v>
      </c>
      <c r="AS170">
        <v>34</v>
      </c>
      <c r="AT170">
        <v>1088</v>
      </c>
      <c r="BB170" t="str">
        <f t="shared" si="53"/>
        <v>1200</v>
      </c>
      <c r="BC170">
        <v>1</v>
      </c>
      <c r="BD170" t="str">
        <f t="shared" si="54"/>
        <v xml:space="preserve">N1839R  </v>
      </c>
      <c r="BE170">
        <v>1</v>
      </c>
      <c r="BJ170">
        <v>725</v>
      </c>
      <c r="BK170">
        <v>-175</v>
      </c>
      <c r="BL170" t="s">
        <v>130</v>
      </c>
      <c r="BM170">
        <v>1</v>
      </c>
      <c r="BN170">
        <v>1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 t="shared" ref="CE170:CE177" si="70">"22:00:06.601"</f>
        <v>22:00:06.601</v>
      </c>
      <c r="CF170">
        <v>600590003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3</v>
      </c>
      <c r="CY170">
        <v>7</v>
      </c>
      <c r="CZ170" t="s">
        <v>131</v>
      </c>
      <c r="DA170">
        <v>300</v>
      </c>
      <c r="DB170">
        <v>0</v>
      </c>
      <c r="DC170" t="s">
        <v>157</v>
      </c>
      <c r="DD170" t="s">
        <v>158</v>
      </c>
      <c r="DG170">
        <v>8322550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"07/09/2023 22:00:06.931"</f>
        <v>07/09/2023 22:00:06.931</v>
      </c>
      <c r="C171" t="str">
        <f t="shared" si="68"/>
        <v>FFDDD3C0</v>
      </c>
      <c r="D171" t="s">
        <v>138</v>
      </c>
      <c r="E171">
        <v>20</v>
      </c>
      <c r="F171">
        <v>1020</v>
      </c>
      <c r="G171" t="s">
        <v>139</v>
      </c>
      <c r="J171" t="s">
        <v>140</v>
      </c>
      <c r="K171">
        <v>0</v>
      </c>
      <c r="L171">
        <v>3</v>
      </c>
      <c r="M171">
        <v>0</v>
      </c>
      <c r="N171">
        <v>2</v>
      </c>
      <c r="O171">
        <v>0</v>
      </c>
      <c r="P171">
        <v>1</v>
      </c>
      <c r="Q171">
        <v>0</v>
      </c>
      <c r="S171" t="str">
        <f t="shared" si="69"/>
        <v>22:00:06.000</v>
      </c>
      <c r="T171" t="str">
        <f t="shared" si="69"/>
        <v>22:00:06.000</v>
      </c>
      <c r="U171" t="str">
        <f t="shared" si="52"/>
        <v>A14F74</v>
      </c>
      <c r="V171">
        <v>0</v>
      </c>
      <c r="W171">
        <v>0</v>
      </c>
      <c r="X171">
        <v>6</v>
      </c>
      <c r="Y171">
        <v>0</v>
      </c>
      <c r="AA171">
        <v>1</v>
      </c>
      <c r="AB171">
        <v>8</v>
      </c>
      <c r="AC171">
        <v>3</v>
      </c>
      <c r="AD171">
        <v>0</v>
      </c>
      <c r="AE171">
        <v>9</v>
      </c>
      <c r="AF171" t="s">
        <v>126</v>
      </c>
      <c r="AG171">
        <v>0</v>
      </c>
      <c r="AH171">
        <v>3</v>
      </c>
      <c r="AI171">
        <v>2</v>
      </c>
      <c r="AJ171">
        <v>0</v>
      </c>
      <c r="AK171" t="s">
        <v>194</v>
      </c>
      <c r="AL171">
        <v>32.817878999999998</v>
      </c>
      <c r="AM171" t="s">
        <v>195</v>
      </c>
      <c r="AN171">
        <v>-117.147903</v>
      </c>
      <c r="AO171">
        <v>25</v>
      </c>
      <c r="AP171">
        <v>900</v>
      </c>
      <c r="AQ171" t="s">
        <v>129</v>
      </c>
      <c r="AR171">
        <v>-77</v>
      </c>
      <c r="AS171">
        <v>34</v>
      </c>
      <c r="AT171">
        <v>1088</v>
      </c>
      <c r="BB171" t="str">
        <f t="shared" si="53"/>
        <v>1200</v>
      </c>
      <c r="BC171">
        <v>1</v>
      </c>
      <c r="BD171" t="str">
        <f t="shared" si="54"/>
        <v xml:space="preserve">N1839R  </v>
      </c>
      <c r="BE171">
        <v>1</v>
      </c>
      <c r="BJ171">
        <v>725</v>
      </c>
      <c r="BK171">
        <v>-175</v>
      </c>
      <c r="BL171" t="s">
        <v>130</v>
      </c>
      <c r="BM171">
        <v>1</v>
      </c>
      <c r="BN171">
        <v>1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 t="shared" si="70"/>
        <v>22:00:06.601</v>
      </c>
      <c r="CF171">
        <v>600590003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3</v>
      </c>
      <c r="CY171">
        <v>7</v>
      </c>
      <c r="CZ171" t="s">
        <v>131</v>
      </c>
      <c r="DA171">
        <v>300</v>
      </c>
      <c r="DB171">
        <v>0</v>
      </c>
      <c r="DC171" t="s">
        <v>157</v>
      </c>
      <c r="DD171" t="s">
        <v>158</v>
      </c>
      <c r="DG171">
        <v>8322550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"07/09/2023 22:00:06.931"</f>
        <v>07/09/2023 22:00:06.931</v>
      </c>
      <c r="C172" t="str">
        <f t="shared" si="68"/>
        <v>FFDDD3C0</v>
      </c>
      <c r="D172" t="s">
        <v>141</v>
      </c>
      <c r="E172">
        <v>15</v>
      </c>
      <c r="J172" t="s">
        <v>142</v>
      </c>
      <c r="K172">
        <v>0</v>
      </c>
      <c r="L172">
        <v>3</v>
      </c>
      <c r="M172">
        <v>0</v>
      </c>
      <c r="N172">
        <v>2</v>
      </c>
      <c r="O172">
        <v>0</v>
      </c>
      <c r="P172">
        <v>1</v>
      </c>
      <c r="Q172">
        <v>0</v>
      </c>
      <c r="S172" t="str">
        <f t="shared" si="69"/>
        <v>22:00:06.000</v>
      </c>
      <c r="T172" t="str">
        <f t="shared" si="69"/>
        <v>22:00:06.000</v>
      </c>
      <c r="U172" t="str">
        <f t="shared" si="52"/>
        <v>A14F74</v>
      </c>
      <c r="V172">
        <v>0</v>
      </c>
      <c r="W172">
        <v>0</v>
      </c>
      <c r="X172">
        <v>6</v>
      </c>
      <c r="Y172">
        <v>0</v>
      </c>
      <c r="AA172">
        <v>1</v>
      </c>
      <c r="AB172">
        <v>8</v>
      </c>
      <c r="AC172">
        <v>3</v>
      </c>
      <c r="AD172">
        <v>0</v>
      </c>
      <c r="AE172">
        <v>9</v>
      </c>
      <c r="AF172" t="s">
        <v>126</v>
      </c>
      <c r="AG172">
        <v>0</v>
      </c>
      <c r="AH172">
        <v>3</v>
      </c>
      <c r="AI172">
        <v>2</v>
      </c>
      <c r="AJ172">
        <v>0</v>
      </c>
      <c r="AK172" t="s">
        <v>194</v>
      </c>
      <c r="AL172">
        <v>32.817878999999998</v>
      </c>
      <c r="AM172" t="s">
        <v>195</v>
      </c>
      <c r="AN172">
        <v>-117.147903</v>
      </c>
      <c r="AO172">
        <v>25</v>
      </c>
      <c r="AP172">
        <v>900</v>
      </c>
      <c r="AQ172" t="s">
        <v>129</v>
      </c>
      <c r="AR172">
        <v>-77</v>
      </c>
      <c r="AS172">
        <v>34</v>
      </c>
      <c r="AT172">
        <v>1088</v>
      </c>
      <c r="BB172" t="str">
        <f t="shared" si="53"/>
        <v>1200</v>
      </c>
      <c r="BC172">
        <v>1</v>
      </c>
      <c r="BD172" t="str">
        <f t="shared" si="54"/>
        <v xml:space="preserve">N1839R  </v>
      </c>
      <c r="BE172">
        <v>1</v>
      </c>
      <c r="BJ172">
        <v>725</v>
      </c>
      <c r="BK172">
        <v>-175</v>
      </c>
      <c r="BL172" t="s">
        <v>130</v>
      </c>
      <c r="BM172">
        <v>1</v>
      </c>
      <c r="BN172">
        <v>1</v>
      </c>
      <c r="BO172">
        <v>0</v>
      </c>
      <c r="BP172">
        <v>0</v>
      </c>
      <c r="BS172">
        <v>0</v>
      </c>
      <c r="BT172">
        <v>0</v>
      </c>
      <c r="BU172">
        <v>0</v>
      </c>
      <c r="CE172" t="str">
        <f t="shared" si="70"/>
        <v>22:00:06.601</v>
      </c>
      <c r="CF172">
        <v>600590003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3</v>
      </c>
      <c r="CY172">
        <v>7</v>
      </c>
      <c r="CZ172" t="s">
        <v>131</v>
      </c>
      <c r="DA172">
        <v>300</v>
      </c>
      <c r="DB172">
        <v>0</v>
      </c>
      <c r="DC172" t="s">
        <v>157</v>
      </c>
      <c r="DD172" t="s">
        <v>158</v>
      </c>
      <c r="DG172">
        <v>8322550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"07/09/2023 22:00:06.947"</f>
        <v>07/09/2023 22:00:06.947</v>
      </c>
      <c r="C173" t="str">
        <f t="shared" si="68"/>
        <v>FFDDD3C0</v>
      </c>
      <c r="D173" t="s">
        <v>147</v>
      </c>
      <c r="E173">
        <v>8</v>
      </c>
      <c r="H173">
        <v>225</v>
      </c>
      <c r="I173" t="s">
        <v>148</v>
      </c>
      <c r="J173" t="s">
        <v>126</v>
      </c>
      <c r="K173">
        <v>0</v>
      </c>
      <c r="L173">
        <v>3</v>
      </c>
      <c r="M173">
        <v>0</v>
      </c>
      <c r="N173">
        <v>2</v>
      </c>
      <c r="O173">
        <v>0</v>
      </c>
      <c r="P173">
        <v>1</v>
      </c>
      <c r="Q173">
        <v>0</v>
      </c>
      <c r="S173" t="str">
        <f t="shared" si="69"/>
        <v>22:00:06.000</v>
      </c>
      <c r="T173" t="str">
        <f t="shared" si="69"/>
        <v>22:00:06.000</v>
      </c>
      <c r="U173" t="str">
        <f t="shared" si="52"/>
        <v>A14F74</v>
      </c>
      <c r="V173">
        <v>0</v>
      </c>
      <c r="W173">
        <v>0</v>
      </c>
      <c r="X173">
        <v>6</v>
      </c>
      <c r="Y173">
        <v>0</v>
      </c>
      <c r="AA173">
        <v>1</v>
      </c>
      <c r="AB173">
        <v>8</v>
      </c>
      <c r="AC173">
        <v>3</v>
      </c>
      <c r="AD173">
        <v>0</v>
      </c>
      <c r="AE173">
        <v>9</v>
      </c>
      <c r="AF173" t="s">
        <v>126</v>
      </c>
      <c r="AG173">
        <v>0</v>
      </c>
      <c r="AH173">
        <v>3</v>
      </c>
      <c r="AI173">
        <v>2</v>
      </c>
      <c r="AJ173">
        <v>0</v>
      </c>
      <c r="AK173" t="s">
        <v>194</v>
      </c>
      <c r="AL173">
        <v>32.817878999999998</v>
      </c>
      <c r="AM173" t="s">
        <v>195</v>
      </c>
      <c r="AN173">
        <v>-117.147903</v>
      </c>
      <c r="AO173">
        <v>25</v>
      </c>
      <c r="AP173">
        <v>900</v>
      </c>
      <c r="AQ173" t="s">
        <v>129</v>
      </c>
      <c r="AR173">
        <v>-77</v>
      </c>
      <c r="AS173">
        <v>34</v>
      </c>
      <c r="AT173">
        <v>1088</v>
      </c>
      <c r="BB173" t="str">
        <f t="shared" si="53"/>
        <v>1200</v>
      </c>
      <c r="BC173">
        <v>1</v>
      </c>
      <c r="BD173" t="str">
        <f t="shared" si="54"/>
        <v xml:space="preserve">N1839R  </v>
      </c>
      <c r="BE173">
        <v>1</v>
      </c>
      <c r="BJ173">
        <v>725</v>
      </c>
      <c r="BK173">
        <v>-175</v>
      </c>
      <c r="BL173" t="s">
        <v>130</v>
      </c>
      <c r="BM173">
        <v>1</v>
      </c>
      <c r="BN173">
        <v>1</v>
      </c>
      <c r="BO173">
        <v>0</v>
      </c>
      <c r="BP173">
        <v>0</v>
      </c>
      <c r="BS173">
        <v>0</v>
      </c>
      <c r="BT173">
        <v>0</v>
      </c>
      <c r="BU173">
        <v>0</v>
      </c>
      <c r="CE173" t="str">
        <f t="shared" si="70"/>
        <v>22:00:06.601</v>
      </c>
      <c r="CF173">
        <v>600590003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3</v>
      </c>
      <c r="CY173">
        <v>7</v>
      </c>
      <c r="CZ173" t="s">
        <v>131</v>
      </c>
      <c r="DA173">
        <v>300</v>
      </c>
      <c r="DB173">
        <v>0</v>
      </c>
      <c r="DC173" t="s">
        <v>157</v>
      </c>
      <c r="DD173" t="s">
        <v>158</v>
      </c>
      <c r="DG173">
        <v>8322550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"07/09/2023 22:00:06.947"</f>
        <v>07/09/2023 22:00:06.947</v>
      </c>
      <c r="C174" t="str">
        <f t="shared" si="68"/>
        <v>FFDDD3C0</v>
      </c>
      <c r="D174" t="s">
        <v>134</v>
      </c>
      <c r="E174">
        <v>4</v>
      </c>
      <c r="H174">
        <v>4</v>
      </c>
      <c r="I174" t="s">
        <v>143</v>
      </c>
      <c r="J174" t="s">
        <v>126</v>
      </c>
      <c r="K174">
        <v>0</v>
      </c>
      <c r="L174">
        <v>3</v>
      </c>
      <c r="M174">
        <v>0</v>
      </c>
      <c r="N174">
        <v>2</v>
      </c>
      <c r="O174">
        <v>0</v>
      </c>
      <c r="P174">
        <v>1</v>
      </c>
      <c r="Q174">
        <v>0</v>
      </c>
      <c r="S174" t="str">
        <f t="shared" si="69"/>
        <v>22:00:06.000</v>
      </c>
      <c r="T174" t="str">
        <f t="shared" si="69"/>
        <v>22:00:06.000</v>
      </c>
      <c r="U174" t="str">
        <f t="shared" si="52"/>
        <v>A14F74</v>
      </c>
      <c r="V174">
        <v>0</v>
      </c>
      <c r="W174">
        <v>0</v>
      </c>
      <c r="X174">
        <v>6</v>
      </c>
      <c r="Y174">
        <v>0</v>
      </c>
      <c r="AA174">
        <v>1</v>
      </c>
      <c r="AB174">
        <v>8</v>
      </c>
      <c r="AC174">
        <v>3</v>
      </c>
      <c r="AD174">
        <v>0</v>
      </c>
      <c r="AE174">
        <v>9</v>
      </c>
      <c r="AF174" t="s">
        <v>126</v>
      </c>
      <c r="AG174">
        <v>0</v>
      </c>
      <c r="AH174">
        <v>3</v>
      </c>
      <c r="AI174">
        <v>2</v>
      </c>
      <c r="AJ174">
        <v>0</v>
      </c>
      <c r="AK174" t="s">
        <v>194</v>
      </c>
      <c r="AL174">
        <v>32.817878999999998</v>
      </c>
      <c r="AM174" t="s">
        <v>195</v>
      </c>
      <c r="AN174">
        <v>-117.147903</v>
      </c>
      <c r="AO174">
        <v>25</v>
      </c>
      <c r="AP174">
        <v>900</v>
      </c>
      <c r="AQ174" t="s">
        <v>129</v>
      </c>
      <c r="AR174">
        <v>-77</v>
      </c>
      <c r="AS174">
        <v>34</v>
      </c>
      <c r="AT174">
        <v>1088</v>
      </c>
      <c r="BB174" t="str">
        <f t="shared" si="53"/>
        <v>1200</v>
      </c>
      <c r="BC174">
        <v>1</v>
      </c>
      <c r="BD174" t="str">
        <f t="shared" si="54"/>
        <v xml:space="preserve">N1839R  </v>
      </c>
      <c r="BE174">
        <v>1</v>
      </c>
      <c r="BJ174">
        <v>725</v>
      </c>
      <c r="BK174">
        <v>-175</v>
      </c>
      <c r="BL174" t="s">
        <v>130</v>
      </c>
      <c r="BM174">
        <v>1</v>
      </c>
      <c r="BN174">
        <v>1</v>
      </c>
      <c r="BO174">
        <v>0</v>
      </c>
      <c r="BP174">
        <v>0</v>
      </c>
      <c r="BS174">
        <v>0</v>
      </c>
      <c r="BT174">
        <v>0</v>
      </c>
      <c r="BU174">
        <v>0</v>
      </c>
      <c r="CE174" t="str">
        <f t="shared" si="70"/>
        <v>22:00:06.601</v>
      </c>
      <c r="CF174">
        <v>600590003</v>
      </c>
      <c r="CS174">
        <v>3</v>
      </c>
      <c r="CT174">
        <v>2</v>
      </c>
      <c r="CU174">
        <v>0</v>
      </c>
      <c r="CV174">
        <v>2</v>
      </c>
      <c r="CW174">
        <v>0</v>
      </c>
      <c r="CX174">
        <v>3</v>
      </c>
      <c r="CY174">
        <v>7</v>
      </c>
      <c r="CZ174" t="s">
        <v>131</v>
      </c>
      <c r="DA174">
        <v>300</v>
      </c>
      <c r="DB174">
        <v>0</v>
      </c>
      <c r="DC174" t="s">
        <v>157</v>
      </c>
      <c r="DD174" t="s">
        <v>158</v>
      </c>
      <c r="DG174">
        <v>8322550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"07/09/2023 22:00:06.978"</f>
        <v>07/09/2023 22:00:06.978</v>
      </c>
      <c r="C175" t="str">
        <f t="shared" si="68"/>
        <v>FFDDD3C0</v>
      </c>
      <c r="D175" t="s">
        <v>123</v>
      </c>
      <c r="E175">
        <v>7</v>
      </c>
      <c r="F175">
        <v>2007</v>
      </c>
      <c r="G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0</v>
      </c>
      <c r="P175">
        <v>1</v>
      </c>
      <c r="Q175">
        <v>0</v>
      </c>
      <c r="S175" t="str">
        <f t="shared" si="69"/>
        <v>22:00:06.000</v>
      </c>
      <c r="T175" t="str">
        <f t="shared" si="69"/>
        <v>22:00:06.000</v>
      </c>
      <c r="U175" t="str">
        <f t="shared" si="52"/>
        <v>A14F74</v>
      </c>
      <c r="V175">
        <v>0</v>
      </c>
      <c r="W175">
        <v>0</v>
      </c>
      <c r="X175">
        <v>6</v>
      </c>
      <c r="Y175">
        <v>0</v>
      </c>
      <c r="AA175">
        <v>1</v>
      </c>
      <c r="AB175">
        <v>8</v>
      </c>
      <c r="AC175">
        <v>3</v>
      </c>
      <c r="AD175">
        <v>0</v>
      </c>
      <c r="AE175">
        <v>9</v>
      </c>
      <c r="AF175" t="s">
        <v>126</v>
      </c>
      <c r="AG175">
        <v>0</v>
      </c>
      <c r="AH175">
        <v>3</v>
      </c>
      <c r="AI175">
        <v>2</v>
      </c>
      <c r="AJ175">
        <v>0</v>
      </c>
      <c r="AK175" t="s">
        <v>194</v>
      </c>
      <c r="AL175">
        <v>32.817878999999998</v>
      </c>
      <c r="AM175" t="s">
        <v>195</v>
      </c>
      <c r="AN175">
        <v>-117.147903</v>
      </c>
      <c r="AO175">
        <v>25</v>
      </c>
      <c r="AP175">
        <v>900</v>
      </c>
      <c r="AQ175" t="s">
        <v>129</v>
      </c>
      <c r="AR175">
        <v>-77</v>
      </c>
      <c r="AS175">
        <v>34</v>
      </c>
      <c r="AT175">
        <v>1088</v>
      </c>
      <c r="BB175" t="str">
        <f t="shared" si="53"/>
        <v>1200</v>
      </c>
      <c r="BC175">
        <v>1</v>
      </c>
      <c r="BD175" t="str">
        <f t="shared" si="54"/>
        <v xml:space="preserve">N1839R  </v>
      </c>
      <c r="BE175">
        <v>1</v>
      </c>
      <c r="BJ175">
        <v>725</v>
      </c>
      <c r="BK175">
        <v>-175</v>
      </c>
      <c r="BL175" t="s">
        <v>130</v>
      </c>
      <c r="BM175">
        <v>1</v>
      </c>
      <c r="BN175">
        <v>1</v>
      </c>
      <c r="BO175">
        <v>0</v>
      </c>
      <c r="BP175">
        <v>0</v>
      </c>
      <c r="BS175">
        <v>0</v>
      </c>
      <c r="BT175">
        <v>0</v>
      </c>
      <c r="BU175">
        <v>0</v>
      </c>
      <c r="CE175" t="str">
        <f t="shared" si="70"/>
        <v>22:00:06.601</v>
      </c>
      <c r="CF175">
        <v>600590003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3</v>
      </c>
      <c r="CY175">
        <v>7</v>
      </c>
      <c r="CZ175" t="s">
        <v>131</v>
      </c>
      <c r="DA175">
        <v>300</v>
      </c>
      <c r="DB175">
        <v>0</v>
      </c>
      <c r="DC175" t="s">
        <v>157</v>
      </c>
      <c r="DD175" t="s">
        <v>158</v>
      </c>
      <c r="DG175">
        <v>8322550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"07/09/2023 22:00:06.978"</f>
        <v>07/09/2023 22:00:06.978</v>
      </c>
      <c r="C176" t="str">
        <f t="shared" si="68"/>
        <v>FFDDD3C0</v>
      </c>
      <c r="D176" t="s">
        <v>144</v>
      </c>
      <c r="E176">
        <v>6</v>
      </c>
      <c r="H176">
        <v>210</v>
      </c>
      <c r="I176" t="s">
        <v>145</v>
      </c>
      <c r="J176" t="s">
        <v>146</v>
      </c>
      <c r="K176">
        <v>0</v>
      </c>
      <c r="L176">
        <v>3</v>
      </c>
      <c r="M176">
        <v>0</v>
      </c>
      <c r="N176">
        <v>2</v>
      </c>
      <c r="O176">
        <v>0</v>
      </c>
      <c r="P176">
        <v>1</v>
      </c>
      <c r="Q176">
        <v>0</v>
      </c>
      <c r="S176" t="str">
        <f t="shared" si="69"/>
        <v>22:00:06.000</v>
      </c>
      <c r="T176" t="str">
        <f t="shared" si="69"/>
        <v>22:00:06.000</v>
      </c>
      <c r="U176" t="str">
        <f t="shared" si="52"/>
        <v>A14F74</v>
      </c>
      <c r="V176">
        <v>0</v>
      </c>
      <c r="W176">
        <v>0</v>
      </c>
      <c r="X176">
        <v>6</v>
      </c>
      <c r="Y176">
        <v>0</v>
      </c>
      <c r="AA176">
        <v>1</v>
      </c>
      <c r="AB176">
        <v>8</v>
      </c>
      <c r="AC176">
        <v>3</v>
      </c>
      <c r="AD176">
        <v>0</v>
      </c>
      <c r="AE176">
        <v>9</v>
      </c>
      <c r="AF176" t="s">
        <v>126</v>
      </c>
      <c r="AG176">
        <v>0</v>
      </c>
      <c r="AH176">
        <v>0</v>
      </c>
      <c r="AI176">
        <v>2</v>
      </c>
      <c r="AJ176">
        <v>0</v>
      </c>
      <c r="AK176" t="s">
        <v>194</v>
      </c>
      <c r="AL176">
        <v>32.817878999999998</v>
      </c>
      <c r="AM176" t="s">
        <v>195</v>
      </c>
      <c r="AN176">
        <v>-117.147903</v>
      </c>
      <c r="AO176">
        <v>25</v>
      </c>
      <c r="AP176">
        <v>900</v>
      </c>
      <c r="AQ176" t="s">
        <v>129</v>
      </c>
      <c r="AR176">
        <v>-77</v>
      </c>
      <c r="AS176">
        <v>34</v>
      </c>
      <c r="AT176">
        <v>1088</v>
      </c>
      <c r="BB176" t="str">
        <f t="shared" si="53"/>
        <v>1200</v>
      </c>
      <c r="BC176">
        <v>1</v>
      </c>
      <c r="BD176" t="str">
        <f t="shared" si="54"/>
        <v xml:space="preserve">N1839R  </v>
      </c>
      <c r="BE176">
        <v>1</v>
      </c>
      <c r="BJ176">
        <v>725</v>
      </c>
      <c r="BK176">
        <v>-175</v>
      </c>
      <c r="BL176" t="s">
        <v>130</v>
      </c>
      <c r="BM176">
        <v>1</v>
      </c>
      <c r="BN176">
        <v>1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 t="shared" si="70"/>
        <v>22:00:06.601</v>
      </c>
      <c r="CF176">
        <v>600590003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3</v>
      </c>
      <c r="CY176">
        <v>7</v>
      </c>
      <c r="CZ176" t="s">
        <v>131</v>
      </c>
      <c r="DA176">
        <v>300</v>
      </c>
      <c r="DB176">
        <v>0</v>
      </c>
      <c r="DC176" t="s">
        <v>157</v>
      </c>
      <c r="DD176" t="s">
        <v>158</v>
      </c>
      <c r="DG176">
        <v>8322550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"07/09/2023 22:00:06.978"</f>
        <v>07/09/2023 22:00:06.978</v>
      </c>
      <c r="C177" t="str">
        <f t="shared" si="68"/>
        <v>FFDDD3C0</v>
      </c>
      <c r="D177" t="s">
        <v>149</v>
      </c>
      <c r="E177">
        <v>3</v>
      </c>
      <c r="H177">
        <v>166</v>
      </c>
      <c r="I177" t="s">
        <v>139</v>
      </c>
      <c r="J177" t="s">
        <v>150</v>
      </c>
      <c r="K177">
        <v>0</v>
      </c>
      <c r="L177">
        <v>3</v>
      </c>
      <c r="M177">
        <v>0</v>
      </c>
      <c r="N177">
        <v>2</v>
      </c>
      <c r="O177">
        <v>0</v>
      </c>
      <c r="P177">
        <v>1</v>
      </c>
      <c r="Q177">
        <v>0</v>
      </c>
      <c r="S177" t="str">
        <f t="shared" si="69"/>
        <v>22:00:06.000</v>
      </c>
      <c r="T177" t="str">
        <f t="shared" si="69"/>
        <v>22:00:06.000</v>
      </c>
      <c r="U177" t="str">
        <f t="shared" si="52"/>
        <v>A14F74</v>
      </c>
      <c r="V177">
        <v>0</v>
      </c>
      <c r="W177">
        <v>0</v>
      </c>
      <c r="X177">
        <v>6</v>
      </c>
      <c r="Y177">
        <v>0</v>
      </c>
      <c r="AA177">
        <v>1</v>
      </c>
      <c r="AB177">
        <v>8</v>
      </c>
      <c r="AC177">
        <v>3</v>
      </c>
      <c r="AD177">
        <v>0</v>
      </c>
      <c r="AE177">
        <v>9</v>
      </c>
      <c r="AF177" t="s">
        <v>126</v>
      </c>
      <c r="AG177">
        <v>0</v>
      </c>
      <c r="AH177">
        <v>3</v>
      </c>
      <c r="AI177">
        <v>2</v>
      </c>
      <c r="AJ177">
        <v>0</v>
      </c>
      <c r="AK177" t="s">
        <v>194</v>
      </c>
      <c r="AL177">
        <v>32.817878999999998</v>
      </c>
      <c r="AM177" t="s">
        <v>195</v>
      </c>
      <c r="AN177">
        <v>-117.147903</v>
      </c>
      <c r="AO177">
        <v>25</v>
      </c>
      <c r="AP177">
        <v>900</v>
      </c>
      <c r="AQ177" t="s">
        <v>129</v>
      </c>
      <c r="AR177">
        <v>-77</v>
      </c>
      <c r="AS177">
        <v>34</v>
      </c>
      <c r="AT177">
        <v>1088</v>
      </c>
      <c r="BB177" t="str">
        <f t="shared" si="53"/>
        <v>1200</v>
      </c>
      <c r="BC177">
        <v>1</v>
      </c>
      <c r="BD177" t="str">
        <f t="shared" si="54"/>
        <v xml:space="preserve">N1839R  </v>
      </c>
      <c r="BE177">
        <v>1</v>
      </c>
      <c r="BJ177">
        <v>725</v>
      </c>
      <c r="BK177">
        <v>-175</v>
      </c>
      <c r="BL177" t="s">
        <v>130</v>
      </c>
      <c r="BM177">
        <v>1</v>
      </c>
      <c r="BN177">
        <v>1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 t="shared" si="70"/>
        <v>22:00:06.601</v>
      </c>
      <c r="CF177">
        <v>600590003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3</v>
      </c>
      <c r="CY177">
        <v>7</v>
      </c>
      <c r="CZ177" t="s">
        <v>131</v>
      </c>
      <c r="DA177">
        <v>300</v>
      </c>
      <c r="DB177">
        <v>0</v>
      </c>
      <c r="DC177" t="s">
        <v>157</v>
      </c>
      <c r="DD177" t="s">
        <v>158</v>
      </c>
      <c r="DG177">
        <v>8322550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 t="shared" ref="A178:A183" si="71">"07/09/2023 22:00:07.885"</f>
        <v>07/09/2023 22:00:07.885</v>
      </c>
      <c r="C178" t="str">
        <f t="shared" si="68"/>
        <v>FFDDD3C0</v>
      </c>
      <c r="D178" t="s">
        <v>123</v>
      </c>
      <c r="E178">
        <v>7</v>
      </c>
      <c r="F178">
        <v>2007</v>
      </c>
      <c r="G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0</v>
      </c>
      <c r="P178">
        <v>1</v>
      </c>
      <c r="Q178">
        <v>0</v>
      </c>
      <c r="S178" t="str">
        <f t="shared" ref="S178:T185" si="72">"22:00:07.000"</f>
        <v>22:00:07.000</v>
      </c>
      <c r="T178" t="str">
        <f t="shared" si="72"/>
        <v>22:00:07.000</v>
      </c>
      <c r="U178" t="str">
        <f t="shared" si="52"/>
        <v>A14F74</v>
      </c>
      <c r="V178">
        <v>0</v>
      </c>
      <c r="W178">
        <v>0</v>
      </c>
      <c r="X178">
        <v>6</v>
      </c>
      <c r="Y178">
        <v>0</v>
      </c>
      <c r="AA178">
        <v>1</v>
      </c>
      <c r="AB178">
        <v>8</v>
      </c>
      <c r="AC178">
        <v>3</v>
      </c>
      <c r="AD178">
        <v>0</v>
      </c>
      <c r="AE178">
        <v>9</v>
      </c>
      <c r="AF178" t="s">
        <v>126</v>
      </c>
      <c r="AG178">
        <v>0</v>
      </c>
      <c r="AH178">
        <v>3</v>
      </c>
      <c r="AI178">
        <v>2</v>
      </c>
      <c r="AJ178">
        <v>0</v>
      </c>
      <c r="AK178" t="s">
        <v>196</v>
      </c>
      <c r="AL178">
        <v>32.818007000000001</v>
      </c>
      <c r="AM178" t="s">
        <v>197</v>
      </c>
      <c r="AN178">
        <v>-117.148376</v>
      </c>
      <c r="AO178">
        <v>25</v>
      </c>
      <c r="AP178">
        <v>900</v>
      </c>
      <c r="AQ178" t="s">
        <v>129</v>
      </c>
      <c r="AR178">
        <v>-77</v>
      </c>
      <c r="AS178">
        <v>33</v>
      </c>
      <c r="AT178">
        <v>1024</v>
      </c>
      <c r="BB178" t="str">
        <f t="shared" si="53"/>
        <v>1200</v>
      </c>
      <c r="BC178">
        <v>1</v>
      </c>
      <c r="BD178" t="str">
        <f t="shared" si="54"/>
        <v xml:space="preserve">N1839R  </v>
      </c>
      <c r="BE178">
        <v>1</v>
      </c>
      <c r="BJ178">
        <v>725</v>
      </c>
      <c r="BK178">
        <v>-175</v>
      </c>
      <c r="BL178" t="s">
        <v>130</v>
      </c>
      <c r="BM178">
        <v>1</v>
      </c>
      <c r="BN178">
        <v>1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 t="shared" ref="CE178:CE185" si="73">"22:00:07.606"</f>
        <v>22:00:07.606</v>
      </c>
      <c r="CF178">
        <v>606090113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4</v>
      </c>
      <c r="CY178">
        <v>7</v>
      </c>
      <c r="CZ178" t="s">
        <v>131</v>
      </c>
      <c r="DA178">
        <v>300</v>
      </c>
      <c r="DB178">
        <v>0</v>
      </c>
      <c r="DC178" t="s">
        <v>157</v>
      </c>
      <c r="DD178" t="s">
        <v>158</v>
      </c>
      <c r="DG178">
        <v>8322749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 t="shared" si="71"/>
        <v>07/09/2023 22:00:07.885</v>
      </c>
      <c r="C179" t="str">
        <f t="shared" si="68"/>
        <v>FFDDD3C0</v>
      </c>
      <c r="D179" t="s">
        <v>144</v>
      </c>
      <c r="E179">
        <v>6</v>
      </c>
      <c r="H179">
        <v>210</v>
      </c>
      <c r="I179" t="s">
        <v>145</v>
      </c>
      <c r="J179" t="s">
        <v>146</v>
      </c>
      <c r="K179">
        <v>0</v>
      </c>
      <c r="L179">
        <v>3</v>
      </c>
      <c r="M179">
        <v>0</v>
      </c>
      <c r="N179">
        <v>2</v>
      </c>
      <c r="O179">
        <v>0</v>
      </c>
      <c r="P179">
        <v>1</v>
      </c>
      <c r="Q179">
        <v>0</v>
      </c>
      <c r="S179" t="str">
        <f t="shared" si="72"/>
        <v>22:00:07.000</v>
      </c>
      <c r="T179" t="str">
        <f t="shared" si="72"/>
        <v>22:00:07.000</v>
      </c>
      <c r="U179" t="str">
        <f t="shared" si="52"/>
        <v>A14F74</v>
      </c>
      <c r="V179">
        <v>0</v>
      </c>
      <c r="W179">
        <v>0</v>
      </c>
      <c r="X179">
        <v>6</v>
      </c>
      <c r="Y179">
        <v>0</v>
      </c>
      <c r="AA179">
        <v>1</v>
      </c>
      <c r="AB179">
        <v>8</v>
      </c>
      <c r="AC179">
        <v>3</v>
      </c>
      <c r="AD179">
        <v>0</v>
      </c>
      <c r="AE179">
        <v>9</v>
      </c>
      <c r="AF179" t="s">
        <v>126</v>
      </c>
      <c r="AG179">
        <v>0</v>
      </c>
      <c r="AH179">
        <v>0</v>
      </c>
      <c r="AI179">
        <v>2</v>
      </c>
      <c r="AJ179">
        <v>0</v>
      </c>
      <c r="AK179" t="s">
        <v>196</v>
      </c>
      <c r="AL179">
        <v>32.818007000000001</v>
      </c>
      <c r="AM179" t="s">
        <v>197</v>
      </c>
      <c r="AN179">
        <v>-117.148376</v>
      </c>
      <c r="AO179">
        <v>25</v>
      </c>
      <c r="AP179">
        <v>900</v>
      </c>
      <c r="AQ179" t="s">
        <v>129</v>
      </c>
      <c r="AR179">
        <v>-77</v>
      </c>
      <c r="AS179">
        <v>33</v>
      </c>
      <c r="AT179">
        <v>1024</v>
      </c>
      <c r="BB179" t="str">
        <f t="shared" si="53"/>
        <v>1200</v>
      </c>
      <c r="BC179">
        <v>1</v>
      </c>
      <c r="BD179" t="str">
        <f t="shared" si="54"/>
        <v xml:space="preserve">N1839R  </v>
      </c>
      <c r="BE179">
        <v>1</v>
      </c>
      <c r="BJ179">
        <v>725</v>
      </c>
      <c r="BK179">
        <v>-175</v>
      </c>
      <c r="BL179" t="s">
        <v>130</v>
      </c>
      <c r="BM179">
        <v>1</v>
      </c>
      <c r="BN179">
        <v>1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 t="shared" si="73"/>
        <v>22:00:07.606</v>
      </c>
      <c r="CF179">
        <v>606090113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4</v>
      </c>
      <c r="CY179">
        <v>7</v>
      </c>
      <c r="CZ179" t="s">
        <v>131</v>
      </c>
      <c r="DA179">
        <v>300</v>
      </c>
      <c r="DB179">
        <v>0</v>
      </c>
      <c r="DC179" t="s">
        <v>157</v>
      </c>
      <c r="DD179" t="s">
        <v>158</v>
      </c>
      <c r="DG179">
        <v>8322749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 t="shared" si="71"/>
        <v>07/09/2023 22:00:07.885</v>
      </c>
      <c r="C180" t="str">
        <f t="shared" si="68"/>
        <v>FFDDD3C0</v>
      </c>
      <c r="D180" t="s">
        <v>149</v>
      </c>
      <c r="E180">
        <v>3</v>
      </c>
      <c r="H180">
        <v>166</v>
      </c>
      <c r="I180" t="s">
        <v>139</v>
      </c>
      <c r="J180" t="s">
        <v>150</v>
      </c>
      <c r="K180">
        <v>0</v>
      </c>
      <c r="L180">
        <v>3</v>
      </c>
      <c r="M180">
        <v>0</v>
      </c>
      <c r="N180">
        <v>2</v>
      </c>
      <c r="O180">
        <v>0</v>
      </c>
      <c r="P180">
        <v>1</v>
      </c>
      <c r="Q180">
        <v>0</v>
      </c>
      <c r="S180" t="str">
        <f t="shared" si="72"/>
        <v>22:00:07.000</v>
      </c>
      <c r="T180" t="str">
        <f t="shared" si="72"/>
        <v>22:00:07.000</v>
      </c>
      <c r="U180" t="str">
        <f t="shared" si="52"/>
        <v>A14F74</v>
      </c>
      <c r="V180">
        <v>0</v>
      </c>
      <c r="W180">
        <v>0</v>
      </c>
      <c r="X180">
        <v>6</v>
      </c>
      <c r="Y180">
        <v>0</v>
      </c>
      <c r="AA180">
        <v>1</v>
      </c>
      <c r="AB180">
        <v>8</v>
      </c>
      <c r="AC180">
        <v>3</v>
      </c>
      <c r="AD180">
        <v>0</v>
      </c>
      <c r="AE180">
        <v>9</v>
      </c>
      <c r="AF180" t="s">
        <v>126</v>
      </c>
      <c r="AG180">
        <v>0</v>
      </c>
      <c r="AH180">
        <v>3</v>
      </c>
      <c r="AI180">
        <v>2</v>
      </c>
      <c r="AJ180">
        <v>0</v>
      </c>
      <c r="AK180" t="s">
        <v>196</v>
      </c>
      <c r="AL180">
        <v>32.818007000000001</v>
      </c>
      <c r="AM180" t="s">
        <v>197</v>
      </c>
      <c r="AN180">
        <v>-117.148376</v>
      </c>
      <c r="AO180">
        <v>25</v>
      </c>
      <c r="AP180">
        <v>900</v>
      </c>
      <c r="AQ180" t="s">
        <v>129</v>
      </c>
      <c r="AR180">
        <v>-77</v>
      </c>
      <c r="AS180">
        <v>33</v>
      </c>
      <c r="AT180">
        <v>1024</v>
      </c>
      <c r="BB180" t="str">
        <f t="shared" si="53"/>
        <v>1200</v>
      </c>
      <c r="BC180">
        <v>1</v>
      </c>
      <c r="BD180" t="str">
        <f t="shared" si="54"/>
        <v xml:space="preserve">N1839R  </v>
      </c>
      <c r="BE180">
        <v>1</v>
      </c>
      <c r="BJ180">
        <v>725</v>
      </c>
      <c r="BK180">
        <v>-175</v>
      </c>
      <c r="BL180" t="s">
        <v>130</v>
      </c>
      <c r="BM180">
        <v>1</v>
      </c>
      <c r="BN180">
        <v>1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 t="shared" si="73"/>
        <v>22:00:07.606</v>
      </c>
      <c r="CF180">
        <v>606090113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4</v>
      </c>
      <c r="CY180">
        <v>7</v>
      </c>
      <c r="CZ180" t="s">
        <v>131</v>
      </c>
      <c r="DA180">
        <v>300</v>
      </c>
      <c r="DB180">
        <v>0</v>
      </c>
      <c r="DC180" t="s">
        <v>157</v>
      </c>
      <c r="DD180" t="s">
        <v>158</v>
      </c>
      <c r="DG180">
        <v>8322749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 t="shared" si="71"/>
        <v>07/09/2023 22:00:07.885</v>
      </c>
      <c r="C181" t="str">
        <f t="shared" si="68"/>
        <v>FFDDD3C0</v>
      </c>
      <c r="D181" t="s">
        <v>134</v>
      </c>
      <c r="E181">
        <v>3</v>
      </c>
      <c r="H181">
        <v>3</v>
      </c>
      <c r="I181" t="s">
        <v>135</v>
      </c>
      <c r="J181" t="s">
        <v>126</v>
      </c>
      <c r="K181">
        <v>0</v>
      </c>
      <c r="L181">
        <v>3</v>
      </c>
      <c r="M181">
        <v>0</v>
      </c>
      <c r="N181">
        <v>2</v>
      </c>
      <c r="O181">
        <v>0</v>
      </c>
      <c r="P181">
        <v>1</v>
      </c>
      <c r="Q181">
        <v>0</v>
      </c>
      <c r="S181" t="str">
        <f t="shared" si="72"/>
        <v>22:00:07.000</v>
      </c>
      <c r="T181" t="str">
        <f t="shared" si="72"/>
        <v>22:00:07.000</v>
      </c>
      <c r="U181" t="str">
        <f t="shared" si="52"/>
        <v>A14F74</v>
      </c>
      <c r="V181">
        <v>0</v>
      </c>
      <c r="W181">
        <v>0</v>
      </c>
      <c r="X181">
        <v>6</v>
      </c>
      <c r="Y181">
        <v>0</v>
      </c>
      <c r="AA181">
        <v>1</v>
      </c>
      <c r="AB181">
        <v>8</v>
      </c>
      <c r="AC181">
        <v>3</v>
      </c>
      <c r="AD181">
        <v>0</v>
      </c>
      <c r="AE181">
        <v>9</v>
      </c>
      <c r="AF181" t="s">
        <v>126</v>
      </c>
      <c r="AG181">
        <v>0</v>
      </c>
      <c r="AH181">
        <v>3</v>
      </c>
      <c r="AI181">
        <v>2</v>
      </c>
      <c r="AJ181">
        <v>0</v>
      </c>
      <c r="AK181" t="s">
        <v>196</v>
      </c>
      <c r="AL181">
        <v>32.818007000000001</v>
      </c>
      <c r="AM181" t="s">
        <v>197</v>
      </c>
      <c r="AN181">
        <v>-117.148376</v>
      </c>
      <c r="AO181">
        <v>25</v>
      </c>
      <c r="AP181">
        <v>900</v>
      </c>
      <c r="AQ181" t="s">
        <v>129</v>
      </c>
      <c r="AR181">
        <v>-77</v>
      </c>
      <c r="AS181">
        <v>33</v>
      </c>
      <c r="AT181">
        <v>1024</v>
      </c>
      <c r="BB181" t="str">
        <f t="shared" si="53"/>
        <v>1200</v>
      </c>
      <c r="BC181">
        <v>1</v>
      </c>
      <c r="BD181" t="str">
        <f t="shared" si="54"/>
        <v xml:space="preserve">N1839R  </v>
      </c>
      <c r="BE181">
        <v>1</v>
      </c>
      <c r="BJ181">
        <v>725</v>
      </c>
      <c r="BK181">
        <v>-175</v>
      </c>
      <c r="BL181" t="s">
        <v>130</v>
      </c>
      <c r="BM181">
        <v>1</v>
      </c>
      <c r="BN181">
        <v>1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 t="shared" si="73"/>
        <v>22:00:07.606</v>
      </c>
      <c r="CF181">
        <v>606090113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4</v>
      </c>
      <c r="CY181">
        <v>7</v>
      </c>
      <c r="CZ181" t="s">
        <v>131</v>
      </c>
      <c r="DA181">
        <v>300</v>
      </c>
      <c r="DB181">
        <v>0</v>
      </c>
      <c r="DC181" t="s">
        <v>157</v>
      </c>
      <c r="DD181" t="s">
        <v>158</v>
      </c>
      <c r="DG181">
        <v>8322749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1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 t="shared" si="71"/>
        <v>07/09/2023 22:00:07.885</v>
      </c>
      <c r="C182" t="str">
        <f t="shared" si="68"/>
        <v>FFDDD3C0</v>
      </c>
      <c r="D182" t="s">
        <v>138</v>
      </c>
      <c r="E182">
        <v>20</v>
      </c>
      <c r="F182">
        <v>1020</v>
      </c>
      <c r="G182" t="s">
        <v>139</v>
      </c>
      <c r="J182" t="s">
        <v>140</v>
      </c>
      <c r="K182">
        <v>0</v>
      </c>
      <c r="L182">
        <v>3</v>
      </c>
      <c r="M182">
        <v>0</v>
      </c>
      <c r="N182">
        <v>2</v>
      </c>
      <c r="O182">
        <v>0</v>
      </c>
      <c r="P182">
        <v>1</v>
      </c>
      <c r="Q182">
        <v>0</v>
      </c>
      <c r="S182" t="str">
        <f t="shared" si="72"/>
        <v>22:00:07.000</v>
      </c>
      <c r="T182" t="str">
        <f t="shared" si="72"/>
        <v>22:00:07.000</v>
      </c>
      <c r="U182" t="str">
        <f t="shared" si="52"/>
        <v>A14F74</v>
      </c>
      <c r="V182">
        <v>0</v>
      </c>
      <c r="W182">
        <v>0</v>
      </c>
      <c r="X182">
        <v>6</v>
      </c>
      <c r="Y182">
        <v>0</v>
      </c>
      <c r="AA182">
        <v>1</v>
      </c>
      <c r="AB182">
        <v>8</v>
      </c>
      <c r="AC182">
        <v>3</v>
      </c>
      <c r="AD182">
        <v>0</v>
      </c>
      <c r="AE182">
        <v>9</v>
      </c>
      <c r="AF182" t="s">
        <v>126</v>
      </c>
      <c r="AG182">
        <v>0</v>
      </c>
      <c r="AH182">
        <v>3</v>
      </c>
      <c r="AI182">
        <v>2</v>
      </c>
      <c r="AJ182">
        <v>0</v>
      </c>
      <c r="AK182" t="s">
        <v>196</v>
      </c>
      <c r="AL182">
        <v>32.818007000000001</v>
      </c>
      <c r="AM182" t="s">
        <v>197</v>
      </c>
      <c r="AN182">
        <v>-117.148376</v>
      </c>
      <c r="AO182">
        <v>25</v>
      </c>
      <c r="AP182">
        <v>900</v>
      </c>
      <c r="AQ182" t="s">
        <v>129</v>
      </c>
      <c r="AR182">
        <v>-77</v>
      </c>
      <c r="AS182">
        <v>33</v>
      </c>
      <c r="AT182">
        <v>1024</v>
      </c>
      <c r="BB182" t="str">
        <f t="shared" si="53"/>
        <v>1200</v>
      </c>
      <c r="BC182">
        <v>1</v>
      </c>
      <c r="BD182" t="str">
        <f t="shared" si="54"/>
        <v xml:space="preserve">N1839R  </v>
      </c>
      <c r="BE182">
        <v>1</v>
      </c>
      <c r="BJ182">
        <v>725</v>
      </c>
      <c r="BK182">
        <v>-175</v>
      </c>
      <c r="BL182" t="s">
        <v>130</v>
      </c>
      <c r="BM182">
        <v>1</v>
      </c>
      <c r="BN182">
        <v>1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 t="shared" si="73"/>
        <v>22:00:07.606</v>
      </c>
      <c r="CF182">
        <v>606090113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4</v>
      </c>
      <c r="CY182">
        <v>7</v>
      </c>
      <c r="CZ182" t="s">
        <v>131</v>
      </c>
      <c r="DA182">
        <v>300</v>
      </c>
      <c r="DB182">
        <v>0</v>
      </c>
      <c r="DC182" t="s">
        <v>157</v>
      </c>
      <c r="DD182" t="s">
        <v>158</v>
      </c>
      <c r="DG182">
        <v>8322749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 t="shared" si="71"/>
        <v>07/09/2023 22:00:07.885</v>
      </c>
      <c r="C183" t="str">
        <f t="shared" si="68"/>
        <v>FFDDD3C0</v>
      </c>
      <c r="D183" t="s">
        <v>141</v>
      </c>
      <c r="E183">
        <v>15</v>
      </c>
      <c r="J183" t="s">
        <v>142</v>
      </c>
      <c r="K183">
        <v>0</v>
      </c>
      <c r="L183">
        <v>3</v>
      </c>
      <c r="M183">
        <v>0</v>
      </c>
      <c r="N183">
        <v>2</v>
      </c>
      <c r="O183">
        <v>0</v>
      </c>
      <c r="P183">
        <v>1</v>
      </c>
      <c r="Q183">
        <v>0</v>
      </c>
      <c r="S183" t="str">
        <f t="shared" si="72"/>
        <v>22:00:07.000</v>
      </c>
      <c r="T183" t="str">
        <f t="shared" si="72"/>
        <v>22:00:07.000</v>
      </c>
      <c r="U183" t="str">
        <f t="shared" si="52"/>
        <v>A14F74</v>
      </c>
      <c r="V183">
        <v>0</v>
      </c>
      <c r="W183">
        <v>0</v>
      </c>
      <c r="X183">
        <v>6</v>
      </c>
      <c r="Y183">
        <v>0</v>
      </c>
      <c r="AA183">
        <v>1</v>
      </c>
      <c r="AB183">
        <v>8</v>
      </c>
      <c r="AC183">
        <v>3</v>
      </c>
      <c r="AD183">
        <v>0</v>
      </c>
      <c r="AE183">
        <v>9</v>
      </c>
      <c r="AF183" t="s">
        <v>126</v>
      </c>
      <c r="AG183">
        <v>0</v>
      </c>
      <c r="AH183">
        <v>3</v>
      </c>
      <c r="AI183">
        <v>2</v>
      </c>
      <c r="AJ183">
        <v>0</v>
      </c>
      <c r="AK183" t="s">
        <v>196</v>
      </c>
      <c r="AL183">
        <v>32.818007000000001</v>
      </c>
      <c r="AM183" t="s">
        <v>197</v>
      </c>
      <c r="AN183">
        <v>-117.148376</v>
      </c>
      <c r="AO183">
        <v>25</v>
      </c>
      <c r="AP183">
        <v>900</v>
      </c>
      <c r="AQ183" t="s">
        <v>129</v>
      </c>
      <c r="AR183">
        <v>-77</v>
      </c>
      <c r="AS183">
        <v>33</v>
      </c>
      <c r="AT183">
        <v>1024</v>
      </c>
      <c r="BB183" t="str">
        <f t="shared" si="53"/>
        <v>1200</v>
      </c>
      <c r="BC183">
        <v>1</v>
      </c>
      <c r="BD183" t="str">
        <f t="shared" si="54"/>
        <v xml:space="preserve">N1839R  </v>
      </c>
      <c r="BE183">
        <v>1</v>
      </c>
      <c r="BJ183">
        <v>725</v>
      </c>
      <c r="BK183">
        <v>-175</v>
      </c>
      <c r="BL183" t="s">
        <v>130</v>
      </c>
      <c r="BM183">
        <v>1</v>
      </c>
      <c r="BN183">
        <v>1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 t="shared" si="73"/>
        <v>22:00:07.606</v>
      </c>
      <c r="CF183">
        <v>606090113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4</v>
      </c>
      <c r="CY183">
        <v>7</v>
      </c>
      <c r="CZ183" t="s">
        <v>131</v>
      </c>
      <c r="DA183">
        <v>300</v>
      </c>
      <c r="DB183">
        <v>0</v>
      </c>
      <c r="DC183" t="s">
        <v>157</v>
      </c>
      <c r="DD183" t="s">
        <v>158</v>
      </c>
      <c r="DG183">
        <v>8322749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"07/09/2023 22:00:07.916"</f>
        <v>07/09/2023 22:00:07.916</v>
      </c>
      <c r="C184" t="str">
        <f t="shared" si="68"/>
        <v>FFDDD3C0</v>
      </c>
      <c r="D184" t="s">
        <v>147</v>
      </c>
      <c r="E184">
        <v>8</v>
      </c>
      <c r="H184">
        <v>225</v>
      </c>
      <c r="I184" t="s">
        <v>148</v>
      </c>
      <c r="J184" t="s">
        <v>126</v>
      </c>
      <c r="K184">
        <v>0</v>
      </c>
      <c r="L184">
        <v>3</v>
      </c>
      <c r="M184">
        <v>0</v>
      </c>
      <c r="N184">
        <v>2</v>
      </c>
      <c r="O184">
        <v>0</v>
      </c>
      <c r="P184">
        <v>1</v>
      </c>
      <c r="Q184">
        <v>0</v>
      </c>
      <c r="S184" t="str">
        <f t="shared" si="72"/>
        <v>22:00:07.000</v>
      </c>
      <c r="T184" t="str">
        <f t="shared" si="72"/>
        <v>22:00:07.000</v>
      </c>
      <c r="U184" t="str">
        <f t="shared" si="52"/>
        <v>A14F74</v>
      </c>
      <c r="V184">
        <v>0</v>
      </c>
      <c r="W184">
        <v>0</v>
      </c>
      <c r="X184">
        <v>6</v>
      </c>
      <c r="Y184">
        <v>0</v>
      </c>
      <c r="AA184">
        <v>1</v>
      </c>
      <c r="AB184">
        <v>8</v>
      </c>
      <c r="AC184">
        <v>3</v>
      </c>
      <c r="AD184">
        <v>0</v>
      </c>
      <c r="AE184">
        <v>9</v>
      </c>
      <c r="AF184" t="s">
        <v>126</v>
      </c>
      <c r="AG184">
        <v>0</v>
      </c>
      <c r="AH184">
        <v>3</v>
      </c>
      <c r="AI184">
        <v>2</v>
      </c>
      <c r="AJ184">
        <v>0</v>
      </c>
      <c r="AK184" t="s">
        <v>196</v>
      </c>
      <c r="AL184">
        <v>32.818007000000001</v>
      </c>
      <c r="AM184" t="s">
        <v>197</v>
      </c>
      <c r="AN184">
        <v>-117.148376</v>
      </c>
      <c r="AO184">
        <v>25</v>
      </c>
      <c r="AP184">
        <v>900</v>
      </c>
      <c r="AQ184" t="s">
        <v>129</v>
      </c>
      <c r="AR184">
        <v>-77</v>
      </c>
      <c r="AS184">
        <v>33</v>
      </c>
      <c r="AT184">
        <v>1024</v>
      </c>
      <c r="BB184" t="str">
        <f t="shared" si="53"/>
        <v>1200</v>
      </c>
      <c r="BC184">
        <v>1</v>
      </c>
      <c r="BD184" t="str">
        <f t="shared" si="54"/>
        <v xml:space="preserve">N1839R  </v>
      </c>
      <c r="BE184">
        <v>1</v>
      </c>
      <c r="BJ184">
        <v>725</v>
      </c>
      <c r="BK184">
        <v>-175</v>
      </c>
      <c r="BL184" t="s">
        <v>130</v>
      </c>
      <c r="BM184">
        <v>1</v>
      </c>
      <c r="BN184">
        <v>1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 t="shared" si="73"/>
        <v>22:00:07.606</v>
      </c>
      <c r="CF184">
        <v>606090113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4</v>
      </c>
      <c r="CY184">
        <v>7</v>
      </c>
      <c r="CZ184" t="s">
        <v>131</v>
      </c>
      <c r="DA184">
        <v>300</v>
      </c>
      <c r="DB184">
        <v>0</v>
      </c>
      <c r="DC184" t="s">
        <v>157</v>
      </c>
      <c r="DD184" t="s">
        <v>158</v>
      </c>
      <c r="DG184">
        <v>8322749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"07/09/2023 22:00:07.916"</f>
        <v>07/09/2023 22:00:07.916</v>
      </c>
      <c r="C185" t="str">
        <f t="shared" si="68"/>
        <v>FFDDD3C0</v>
      </c>
      <c r="D185" t="s">
        <v>134</v>
      </c>
      <c r="E185">
        <v>4</v>
      </c>
      <c r="H185">
        <v>4</v>
      </c>
      <c r="I185" t="s">
        <v>143</v>
      </c>
      <c r="J185" t="s">
        <v>126</v>
      </c>
      <c r="K185">
        <v>0</v>
      </c>
      <c r="L185">
        <v>3</v>
      </c>
      <c r="M185">
        <v>0</v>
      </c>
      <c r="N185">
        <v>2</v>
      </c>
      <c r="O185">
        <v>0</v>
      </c>
      <c r="P185">
        <v>1</v>
      </c>
      <c r="Q185">
        <v>0</v>
      </c>
      <c r="S185" t="str">
        <f t="shared" si="72"/>
        <v>22:00:07.000</v>
      </c>
      <c r="T185" t="str">
        <f t="shared" si="72"/>
        <v>22:00:07.000</v>
      </c>
      <c r="U185" t="str">
        <f t="shared" si="52"/>
        <v>A14F74</v>
      </c>
      <c r="V185">
        <v>0</v>
      </c>
      <c r="W185">
        <v>0</v>
      </c>
      <c r="X185">
        <v>6</v>
      </c>
      <c r="Y185">
        <v>0</v>
      </c>
      <c r="AA185">
        <v>1</v>
      </c>
      <c r="AB185">
        <v>8</v>
      </c>
      <c r="AC185">
        <v>3</v>
      </c>
      <c r="AD185">
        <v>0</v>
      </c>
      <c r="AE185">
        <v>9</v>
      </c>
      <c r="AF185" t="s">
        <v>126</v>
      </c>
      <c r="AG185">
        <v>0</v>
      </c>
      <c r="AH185">
        <v>3</v>
      </c>
      <c r="AI185">
        <v>2</v>
      </c>
      <c r="AJ185">
        <v>0</v>
      </c>
      <c r="AK185" t="s">
        <v>196</v>
      </c>
      <c r="AL185">
        <v>32.818007000000001</v>
      </c>
      <c r="AM185" t="s">
        <v>197</v>
      </c>
      <c r="AN185">
        <v>-117.148376</v>
      </c>
      <c r="AO185">
        <v>25</v>
      </c>
      <c r="AP185">
        <v>900</v>
      </c>
      <c r="AQ185" t="s">
        <v>129</v>
      </c>
      <c r="AR185">
        <v>-77</v>
      </c>
      <c r="AS185">
        <v>33</v>
      </c>
      <c r="AT185">
        <v>1024</v>
      </c>
      <c r="BB185" t="str">
        <f t="shared" si="53"/>
        <v>1200</v>
      </c>
      <c r="BC185">
        <v>1</v>
      </c>
      <c r="BD185" t="str">
        <f t="shared" si="54"/>
        <v xml:space="preserve">N1839R  </v>
      </c>
      <c r="BE185">
        <v>1</v>
      </c>
      <c r="BJ185">
        <v>725</v>
      </c>
      <c r="BK185">
        <v>-175</v>
      </c>
      <c r="BL185" t="s">
        <v>130</v>
      </c>
      <c r="BM185">
        <v>1</v>
      </c>
      <c r="BN185">
        <v>1</v>
      </c>
      <c r="BO185">
        <v>0</v>
      </c>
      <c r="BP185">
        <v>0</v>
      </c>
      <c r="BS185">
        <v>0</v>
      </c>
      <c r="BT185">
        <v>0</v>
      </c>
      <c r="BU185">
        <v>0</v>
      </c>
      <c r="CE185" t="str">
        <f t="shared" si="73"/>
        <v>22:00:07.606</v>
      </c>
      <c r="CF185">
        <v>606090113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4</v>
      </c>
      <c r="CY185">
        <v>7</v>
      </c>
      <c r="CZ185" t="s">
        <v>131</v>
      </c>
      <c r="DA185">
        <v>300</v>
      </c>
      <c r="DB185">
        <v>0</v>
      </c>
      <c r="DC185" t="s">
        <v>157</v>
      </c>
      <c r="DD185" t="s">
        <v>158</v>
      </c>
      <c r="DG185">
        <v>8322749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 t="shared" ref="A186:A193" si="74">"07/09/2023 22:00:09.036"</f>
        <v>07/09/2023 22:00:09.036</v>
      </c>
      <c r="C186" t="str">
        <f t="shared" si="68"/>
        <v>FFDDD3C0</v>
      </c>
      <c r="D186" t="s">
        <v>123</v>
      </c>
      <c r="E186">
        <v>7</v>
      </c>
      <c r="F186">
        <v>2007</v>
      </c>
      <c r="G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0</v>
      </c>
      <c r="P186">
        <v>1</v>
      </c>
      <c r="Q186">
        <v>0</v>
      </c>
      <c r="S186" t="str">
        <f t="shared" ref="S186:T193" si="75">"22:00:08.000"</f>
        <v>22:00:08.000</v>
      </c>
      <c r="T186" t="str">
        <f t="shared" si="75"/>
        <v>22:00:08.000</v>
      </c>
      <c r="U186" t="str">
        <f t="shared" si="52"/>
        <v>A14F74</v>
      </c>
      <c r="V186">
        <v>0</v>
      </c>
      <c r="W186">
        <v>0</v>
      </c>
      <c r="X186">
        <v>6</v>
      </c>
      <c r="Y186">
        <v>0</v>
      </c>
      <c r="AA186">
        <v>1</v>
      </c>
      <c r="AB186">
        <v>8</v>
      </c>
      <c r="AC186">
        <v>3</v>
      </c>
      <c r="AD186">
        <v>0</v>
      </c>
      <c r="AE186">
        <v>9</v>
      </c>
      <c r="AF186" t="s">
        <v>126</v>
      </c>
      <c r="AG186">
        <v>0</v>
      </c>
      <c r="AH186">
        <v>3</v>
      </c>
      <c r="AI186">
        <v>2</v>
      </c>
      <c r="AJ186">
        <v>0</v>
      </c>
      <c r="AK186" t="s">
        <v>198</v>
      </c>
      <c r="AL186">
        <v>32.818201000000002</v>
      </c>
      <c r="AM186" t="s">
        <v>199</v>
      </c>
      <c r="AN186">
        <v>-117.14878299999999</v>
      </c>
      <c r="AO186">
        <v>25</v>
      </c>
      <c r="AP186">
        <v>900</v>
      </c>
      <c r="AQ186" t="s">
        <v>129</v>
      </c>
      <c r="AR186">
        <v>-78</v>
      </c>
      <c r="AS186">
        <v>32</v>
      </c>
      <c r="AT186">
        <v>960</v>
      </c>
      <c r="BB186" t="str">
        <f t="shared" si="53"/>
        <v>1200</v>
      </c>
      <c r="BC186">
        <v>1</v>
      </c>
      <c r="BD186" t="str">
        <f t="shared" si="54"/>
        <v xml:space="preserve">N1839R  </v>
      </c>
      <c r="BE186">
        <v>1</v>
      </c>
      <c r="BJ186">
        <v>725</v>
      </c>
      <c r="BK186">
        <v>-175</v>
      </c>
      <c r="BL186" t="s">
        <v>130</v>
      </c>
      <c r="BM186">
        <v>1</v>
      </c>
      <c r="BN186">
        <v>1</v>
      </c>
      <c r="BO186">
        <v>0</v>
      </c>
      <c r="BP186">
        <v>0</v>
      </c>
      <c r="BS186">
        <v>0</v>
      </c>
      <c r="BT186">
        <v>0</v>
      </c>
      <c r="BU186">
        <v>0</v>
      </c>
      <c r="CE186" t="str">
        <f t="shared" ref="CE186:CE193" si="76">"22:00:08.716"</f>
        <v>22:00:08.716</v>
      </c>
      <c r="CF186">
        <v>715840382</v>
      </c>
      <c r="CS186">
        <v>3</v>
      </c>
      <c r="CT186">
        <v>2</v>
      </c>
      <c r="CU186">
        <v>0</v>
      </c>
      <c r="CV186">
        <v>2</v>
      </c>
      <c r="CW186">
        <v>0</v>
      </c>
      <c r="CX186">
        <v>4</v>
      </c>
      <c r="CY186">
        <v>7</v>
      </c>
      <c r="CZ186" t="s">
        <v>131</v>
      </c>
      <c r="DA186">
        <v>300</v>
      </c>
      <c r="DB186">
        <v>0</v>
      </c>
      <c r="DC186" t="s">
        <v>157</v>
      </c>
      <c r="DD186" t="s">
        <v>158</v>
      </c>
      <c r="DG186">
        <v>8322971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 t="shared" si="74"/>
        <v>07/09/2023 22:00:09.036</v>
      </c>
      <c r="C187" t="str">
        <f t="shared" si="68"/>
        <v>FFDDD3C0</v>
      </c>
      <c r="D187" t="s">
        <v>149</v>
      </c>
      <c r="E187">
        <v>3</v>
      </c>
      <c r="H187">
        <v>166</v>
      </c>
      <c r="I187" t="s">
        <v>139</v>
      </c>
      <c r="J187" t="s">
        <v>150</v>
      </c>
      <c r="K187">
        <v>0</v>
      </c>
      <c r="L187">
        <v>3</v>
      </c>
      <c r="M187">
        <v>0</v>
      </c>
      <c r="N187">
        <v>2</v>
      </c>
      <c r="O187">
        <v>0</v>
      </c>
      <c r="P187">
        <v>1</v>
      </c>
      <c r="Q187">
        <v>0</v>
      </c>
      <c r="S187" t="str">
        <f t="shared" si="75"/>
        <v>22:00:08.000</v>
      </c>
      <c r="T187" t="str">
        <f t="shared" si="75"/>
        <v>22:00:08.000</v>
      </c>
      <c r="U187" t="str">
        <f t="shared" si="52"/>
        <v>A14F74</v>
      </c>
      <c r="V187">
        <v>0</v>
      </c>
      <c r="W187">
        <v>0</v>
      </c>
      <c r="X187">
        <v>6</v>
      </c>
      <c r="Y187">
        <v>0</v>
      </c>
      <c r="AA187">
        <v>1</v>
      </c>
      <c r="AB187">
        <v>8</v>
      </c>
      <c r="AC187">
        <v>3</v>
      </c>
      <c r="AD187">
        <v>0</v>
      </c>
      <c r="AE187">
        <v>9</v>
      </c>
      <c r="AF187" t="s">
        <v>126</v>
      </c>
      <c r="AG187">
        <v>0</v>
      </c>
      <c r="AH187">
        <v>3</v>
      </c>
      <c r="AI187">
        <v>2</v>
      </c>
      <c r="AJ187">
        <v>0</v>
      </c>
      <c r="AK187" t="s">
        <v>198</v>
      </c>
      <c r="AL187">
        <v>32.818201000000002</v>
      </c>
      <c r="AM187" t="s">
        <v>199</v>
      </c>
      <c r="AN187">
        <v>-117.14878299999999</v>
      </c>
      <c r="AO187">
        <v>25</v>
      </c>
      <c r="AP187">
        <v>900</v>
      </c>
      <c r="AQ187" t="s">
        <v>129</v>
      </c>
      <c r="AR187">
        <v>-78</v>
      </c>
      <c r="AS187">
        <v>32</v>
      </c>
      <c r="AT187">
        <v>960</v>
      </c>
      <c r="BB187" t="str">
        <f t="shared" si="53"/>
        <v>1200</v>
      </c>
      <c r="BC187">
        <v>1</v>
      </c>
      <c r="BD187" t="str">
        <f t="shared" si="54"/>
        <v xml:space="preserve">N1839R  </v>
      </c>
      <c r="BE187">
        <v>1</v>
      </c>
      <c r="BJ187">
        <v>725</v>
      </c>
      <c r="BK187">
        <v>-175</v>
      </c>
      <c r="BL187" t="s">
        <v>130</v>
      </c>
      <c r="BM187">
        <v>1</v>
      </c>
      <c r="BN187">
        <v>1</v>
      </c>
      <c r="BO187">
        <v>0</v>
      </c>
      <c r="BP187">
        <v>0</v>
      </c>
      <c r="BS187">
        <v>0</v>
      </c>
      <c r="BT187">
        <v>0</v>
      </c>
      <c r="BU187">
        <v>0</v>
      </c>
      <c r="CE187" t="str">
        <f t="shared" si="76"/>
        <v>22:00:08.716</v>
      </c>
      <c r="CF187">
        <v>715840382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4</v>
      </c>
      <c r="CY187">
        <v>7</v>
      </c>
      <c r="CZ187" t="s">
        <v>131</v>
      </c>
      <c r="DA187">
        <v>300</v>
      </c>
      <c r="DB187">
        <v>0</v>
      </c>
      <c r="DC187" t="s">
        <v>157</v>
      </c>
      <c r="DD187" t="s">
        <v>158</v>
      </c>
      <c r="DG187">
        <v>8322971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 t="shared" si="74"/>
        <v>07/09/2023 22:00:09.036</v>
      </c>
      <c r="C188" t="str">
        <f t="shared" si="68"/>
        <v>FFDDD3C0</v>
      </c>
      <c r="D188" t="s">
        <v>144</v>
      </c>
      <c r="E188">
        <v>6</v>
      </c>
      <c r="H188">
        <v>210</v>
      </c>
      <c r="I188" t="s">
        <v>145</v>
      </c>
      <c r="J188" t="s">
        <v>146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1</v>
      </c>
      <c r="Q188">
        <v>0</v>
      </c>
      <c r="S188" t="str">
        <f t="shared" si="75"/>
        <v>22:00:08.000</v>
      </c>
      <c r="T188" t="str">
        <f t="shared" si="75"/>
        <v>22:00:08.000</v>
      </c>
      <c r="U188" t="str">
        <f t="shared" si="52"/>
        <v>A14F74</v>
      </c>
      <c r="V188">
        <v>0</v>
      </c>
      <c r="W188">
        <v>0</v>
      </c>
      <c r="X188">
        <v>6</v>
      </c>
      <c r="Y188">
        <v>0</v>
      </c>
      <c r="AA188">
        <v>1</v>
      </c>
      <c r="AB188">
        <v>8</v>
      </c>
      <c r="AC188">
        <v>3</v>
      </c>
      <c r="AD188">
        <v>0</v>
      </c>
      <c r="AE188">
        <v>9</v>
      </c>
      <c r="AF188" t="s">
        <v>126</v>
      </c>
      <c r="AG188">
        <v>0</v>
      </c>
      <c r="AH188">
        <v>0</v>
      </c>
      <c r="AI188">
        <v>2</v>
      </c>
      <c r="AJ188">
        <v>0</v>
      </c>
      <c r="AK188" t="s">
        <v>198</v>
      </c>
      <c r="AL188">
        <v>32.818201000000002</v>
      </c>
      <c r="AM188" t="s">
        <v>199</v>
      </c>
      <c r="AN188">
        <v>-117.14878299999999</v>
      </c>
      <c r="AO188">
        <v>25</v>
      </c>
      <c r="AP188">
        <v>900</v>
      </c>
      <c r="AQ188" t="s">
        <v>129</v>
      </c>
      <c r="AR188">
        <v>-78</v>
      </c>
      <c r="AS188">
        <v>32</v>
      </c>
      <c r="AT188">
        <v>960</v>
      </c>
      <c r="BB188" t="str">
        <f t="shared" si="53"/>
        <v>1200</v>
      </c>
      <c r="BC188">
        <v>1</v>
      </c>
      <c r="BD188" t="str">
        <f t="shared" si="54"/>
        <v xml:space="preserve">N1839R  </v>
      </c>
      <c r="BE188">
        <v>1</v>
      </c>
      <c r="BJ188">
        <v>725</v>
      </c>
      <c r="BK188">
        <v>-175</v>
      </c>
      <c r="BL188" t="s">
        <v>130</v>
      </c>
      <c r="BM188">
        <v>1</v>
      </c>
      <c r="BN188">
        <v>1</v>
      </c>
      <c r="BO188">
        <v>0</v>
      </c>
      <c r="BP188">
        <v>0</v>
      </c>
      <c r="BS188">
        <v>0</v>
      </c>
      <c r="BT188">
        <v>0</v>
      </c>
      <c r="BU188">
        <v>0</v>
      </c>
      <c r="CE188" t="str">
        <f t="shared" si="76"/>
        <v>22:00:08.716</v>
      </c>
      <c r="CF188">
        <v>715840382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4</v>
      </c>
      <c r="CY188">
        <v>7</v>
      </c>
      <c r="CZ188" t="s">
        <v>131</v>
      </c>
      <c r="DA188">
        <v>300</v>
      </c>
      <c r="DB188">
        <v>0</v>
      </c>
      <c r="DC188" t="s">
        <v>157</v>
      </c>
      <c r="DD188" t="s">
        <v>158</v>
      </c>
      <c r="DG188">
        <v>8322971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 t="shared" si="74"/>
        <v>07/09/2023 22:00:09.036</v>
      </c>
      <c r="C189" t="str">
        <f t="shared" si="68"/>
        <v>FFDDD3C0</v>
      </c>
      <c r="D189" t="s">
        <v>134</v>
      </c>
      <c r="E189">
        <v>3</v>
      </c>
      <c r="H189">
        <v>3</v>
      </c>
      <c r="I189" t="s">
        <v>135</v>
      </c>
      <c r="J189" t="s">
        <v>126</v>
      </c>
      <c r="K189">
        <v>0</v>
      </c>
      <c r="L189">
        <v>3</v>
      </c>
      <c r="M189">
        <v>0</v>
      </c>
      <c r="N189">
        <v>2</v>
      </c>
      <c r="O189">
        <v>0</v>
      </c>
      <c r="P189">
        <v>1</v>
      </c>
      <c r="Q189">
        <v>0</v>
      </c>
      <c r="S189" t="str">
        <f t="shared" si="75"/>
        <v>22:00:08.000</v>
      </c>
      <c r="T189" t="str">
        <f t="shared" si="75"/>
        <v>22:00:08.000</v>
      </c>
      <c r="U189" t="str">
        <f t="shared" si="52"/>
        <v>A14F74</v>
      </c>
      <c r="V189">
        <v>0</v>
      </c>
      <c r="W189">
        <v>0</v>
      </c>
      <c r="X189">
        <v>6</v>
      </c>
      <c r="Y189">
        <v>0</v>
      </c>
      <c r="AA189">
        <v>1</v>
      </c>
      <c r="AB189">
        <v>8</v>
      </c>
      <c r="AC189">
        <v>3</v>
      </c>
      <c r="AD189">
        <v>0</v>
      </c>
      <c r="AE189">
        <v>9</v>
      </c>
      <c r="AF189" t="s">
        <v>126</v>
      </c>
      <c r="AG189">
        <v>0</v>
      </c>
      <c r="AH189">
        <v>3</v>
      </c>
      <c r="AI189">
        <v>2</v>
      </c>
      <c r="AJ189">
        <v>0</v>
      </c>
      <c r="AK189" t="s">
        <v>198</v>
      </c>
      <c r="AL189">
        <v>32.818201000000002</v>
      </c>
      <c r="AM189" t="s">
        <v>199</v>
      </c>
      <c r="AN189">
        <v>-117.14878299999999</v>
      </c>
      <c r="AO189">
        <v>25</v>
      </c>
      <c r="AP189">
        <v>900</v>
      </c>
      <c r="AQ189" t="s">
        <v>129</v>
      </c>
      <c r="AR189">
        <v>-78</v>
      </c>
      <c r="AS189">
        <v>32</v>
      </c>
      <c r="AT189">
        <v>960</v>
      </c>
      <c r="BB189" t="str">
        <f t="shared" si="53"/>
        <v>1200</v>
      </c>
      <c r="BC189">
        <v>1</v>
      </c>
      <c r="BD189" t="str">
        <f t="shared" si="54"/>
        <v xml:space="preserve">N1839R  </v>
      </c>
      <c r="BE189">
        <v>1</v>
      </c>
      <c r="BJ189">
        <v>725</v>
      </c>
      <c r="BK189">
        <v>-175</v>
      </c>
      <c r="BL189" t="s">
        <v>130</v>
      </c>
      <c r="BM189">
        <v>1</v>
      </c>
      <c r="BN189">
        <v>1</v>
      </c>
      <c r="BO189">
        <v>0</v>
      </c>
      <c r="BP189">
        <v>0</v>
      </c>
      <c r="BS189">
        <v>0</v>
      </c>
      <c r="BT189">
        <v>0</v>
      </c>
      <c r="BU189">
        <v>0</v>
      </c>
      <c r="CE189" t="str">
        <f t="shared" si="76"/>
        <v>22:00:08.716</v>
      </c>
      <c r="CF189">
        <v>715840382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4</v>
      </c>
      <c r="CY189">
        <v>7</v>
      </c>
      <c r="CZ189" t="s">
        <v>131</v>
      </c>
      <c r="DA189">
        <v>300</v>
      </c>
      <c r="DB189">
        <v>0</v>
      </c>
      <c r="DC189" t="s">
        <v>157</v>
      </c>
      <c r="DD189" t="s">
        <v>158</v>
      </c>
      <c r="DG189">
        <v>8322971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 t="shared" si="74"/>
        <v>07/09/2023 22:00:09.036</v>
      </c>
      <c r="C190" t="str">
        <f t="shared" si="68"/>
        <v>FFDDD3C0</v>
      </c>
      <c r="D190" t="s">
        <v>138</v>
      </c>
      <c r="E190">
        <v>20</v>
      </c>
      <c r="F190">
        <v>1020</v>
      </c>
      <c r="G190" t="s">
        <v>139</v>
      </c>
      <c r="J190" t="s">
        <v>140</v>
      </c>
      <c r="K190">
        <v>0</v>
      </c>
      <c r="L190">
        <v>3</v>
      </c>
      <c r="M190">
        <v>0</v>
      </c>
      <c r="N190">
        <v>2</v>
      </c>
      <c r="O190">
        <v>0</v>
      </c>
      <c r="P190">
        <v>1</v>
      </c>
      <c r="Q190">
        <v>0</v>
      </c>
      <c r="S190" t="str">
        <f t="shared" si="75"/>
        <v>22:00:08.000</v>
      </c>
      <c r="T190" t="str">
        <f t="shared" si="75"/>
        <v>22:00:08.000</v>
      </c>
      <c r="U190" t="str">
        <f t="shared" si="52"/>
        <v>A14F74</v>
      </c>
      <c r="V190">
        <v>0</v>
      </c>
      <c r="W190">
        <v>0</v>
      </c>
      <c r="X190">
        <v>6</v>
      </c>
      <c r="Y190">
        <v>0</v>
      </c>
      <c r="AA190">
        <v>1</v>
      </c>
      <c r="AB190">
        <v>8</v>
      </c>
      <c r="AC190">
        <v>3</v>
      </c>
      <c r="AD190">
        <v>0</v>
      </c>
      <c r="AE190">
        <v>9</v>
      </c>
      <c r="AF190" t="s">
        <v>126</v>
      </c>
      <c r="AG190">
        <v>0</v>
      </c>
      <c r="AH190">
        <v>3</v>
      </c>
      <c r="AI190">
        <v>2</v>
      </c>
      <c r="AJ190">
        <v>0</v>
      </c>
      <c r="AK190" t="s">
        <v>198</v>
      </c>
      <c r="AL190">
        <v>32.818201000000002</v>
      </c>
      <c r="AM190" t="s">
        <v>199</v>
      </c>
      <c r="AN190">
        <v>-117.14878299999999</v>
      </c>
      <c r="AO190">
        <v>25</v>
      </c>
      <c r="AP190">
        <v>900</v>
      </c>
      <c r="AQ190" t="s">
        <v>129</v>
      </c>
      <c r="AR190">
        <v>-78</v>
      </c>
      <c r="AS190">
        <v>32</v>
      </c>
      <c r="AT190">
        <v>960</v>
      </c>
      <c r="BB190" t="str">
        <f t="shared" si="53"/>
        <v>1200</v>
      </c>
      <c r="BC190">
        <v>1</v>
      </c>
      <c r="BD190" t="str">
        <f t="shared" si="54"/>
        <v xml:space="preserve">N1839R  </v>
      </c>
      <c r="BE190">
        <v>1</v>
      </c>
      <c r="BJ190">
        <v>725</v>
      </c>
      <c r="BK190">
        <v>-175</v>
      </c>
      <c r="BL190" t="s">
        <v>130</v>
      </c>
      <c r="BM190">
        <v>1</v>
      </c>
      <c r="BN190">
        <v>1</v>
      </c>
      <c r="BO190">
        <v>0</v>
      </c>
      <c r="BP190">
        <v>0</v>
      </c>
      <c r="BS190">
        <v>0</v>
      </c>
      <c r="BT190">
        <v>0</v>
      </c>
      <c r="BU190">
        <v>0</v>
      </c>
      <c r="CE190" t="str">
        <f t="shared" si="76"/>
        <v>22:00:08.716</v>
      </c>
      <c r="CF190">
        <v>715840382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4</v>
      </c>
      <c r="CY190">
        <v>7</v>
      </c>
      <c r="CZ190" t="s">
        <v>131</v>
      </c>
      <c r="DA190">
        <v>300</v>
      </c>
      <c r="DB190">
        <v>0</v>
      </c>
      <c r="DC190" t="s">
        <v>157</v>
      </c>
      <c r="DD190" t="s">
        <v>158</v>
      </c>
      <c r="DG190">
        <v>8322971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 t="shared" si="74"/>
        <v>07/09/2023 22:00:09.036</v>
      </c>
      <c r="C191" t="str">
        <f t="shared" si="68"/>
        <v>FFDDD3C0</v>
      </c>
      <c r="D191" t="s">
        <v>141</v>
      </c>
      <c r="E191">
        <v>15</v>
      </c>
      <c r="J191" t="s">
        <v>142</v>
      </c>
      <c r="K191">
        <v>0</v>
      </c>
      <c r="L191">
        <v>3</v>
      </c>
      <c r="M191">
        <v>0</v>
      </c>
      <c r="N191">
        <v>2</v>
      </c>
      <c r="O191">
        <v>0</v>
      </c>
      <c r="P191">
        <v>1</v>
      </c>
      <c r="Q191">
        <v>0</v>
      </c>
      <c r="S191" t="str">
        <f t="shared" si="75"/>
        <v>22:00:08.000</v>
      </c>
      <c r="T191" t="str">
        <f t="shared" si="75"/>
        <v>22:00:08.000</v>
      </c>
      <c r="U191" t="str">
        <f t="shared" si="52"/>
        <v>A14F74</v>
      </c>
      <c r="V191">
        <v>0</v>
      </c>
      <c r="W191">
        <v>0</v>
      </c>
      <c r="X191">
        <v>6</v>
      </c>
      <c r="Y191">
        <v>0</v>
      </c>
      <c r="AA191">
        <v>1</v>
      </c>
      <c r="AB191">
        <v>8</v>
      </c>
      <c r="AC191">
        <v>3</v>
      </c>
      <c r="AD191">
        <v>0</v>
      </c>
      <c r="AE191">
        <v>9</v>
      </c>
      <c r="AF191" t="s">
        <v>126</v>
      </c>
      <c r="AG191">
        <v>0</v>
      </c>
      <c r="AH191">
        <v>3</v>
      </c>
      <c r="AI191">
        <v>2</v>
      </c>
      <c r="AJ191">
        <v>0</v>
      </c>
      <c r="AK191" t="s">
        <v>198</v>
      </c>
      <c r="AL191">
        <v>32.818201000000002</v>
      </c>
      <c r="AM191" t="s">
        <v>199</v>
      </c>
      <c r="AN191">
        <v>-117.14878299999999</v>
      </c>
      <c r="AO191">
        <v>25</v>
      </c>
      <c r="AP191">
        <v>900</v>
      </c>
      <c r="AQ191" t="s">
        <v>129</v>
      </c>
      <c r="AR191">
        <v>-78</v>
      </c>
      <c r="AS191">
        <v>32</v>
      </c>
      <c r="AT191">
        <v>960</v>
      </c>
      <c r="BB191" t="str">
        <f t="shared" si="53"/>
        <v>1200</v>
      </c>
      <c r="BC191">
        <v>1</v>
      </c>
      <c r="BD191" t="str">
        <f t="shared" si="54"/>
        <v xml:space="preserve">N1839R  </v>
      </c>
      <c r="BE191">
        <v>1</v>
      </c>
      <c r="BJ191">
        <v>725</v>
      </c>
      <c r="BK191">
        <v>-175</v>
      </c>
      <c r="BL191" t="s">
        <v>130</v>
      </c>
      <c r="BM191">
        <v>1</v>
      </c>
      <c r="BN191">
        <v>1</v>
      </c>
      <c r="BO191">
        <v>0</v>
      </c>
      <c r="BP191">
        <v>0</v>
      </c>
      <c r="BS191">
        <v>0</v>
      </c>
      <c r="BT191">
        <v>0</v>
      </c>
      <c r="BU191">
        <v>0</v>
      </c>
      <c r="CE191" t="str">
        <f t="shared" si="76"/>
        <v>22:00:08.716</v>
      </c>
      <c r="CF191">
        <v>715840382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4</v>
      </c>
      <c r="CY191">
        <v>7</v>
      </c>
      <c r="CZ191" t="s">
        <v>131</v>
      </c>
      <c r="DA191">
        <v>300</v>
      </c>
      <c r="DB191">
        <v>0</v>
      </c>
      <c r="DC191" t="s">
        <v>157</v>
      </c>
      <c r="DD191" t="s">
        <v>158</v>
      </c>
      <c r="DG191">
        <v>8322971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 t="shared" si="74"/>
        <v>07/09/2023 22:00:09.036</v>
      </c>
      <c r="C192" t="str">
        <f t="shared" si="68"/>
        <v>FFDDD3C0</v>
      </c>
      <c r="D192" t="s">
        <v>147</v>
      </c>
      <c r="E192">
        <v>8</v>
      </c>
      <c r="H192">
        <v>225</v>
      </c>
      <c r="I192" t="s">
        <v>148</v>
      </c>
      <c r="J192" t="s">
        <v>126</v>
      </c>
      <c r="K192">
        <v>0</v>
      </c>
      <c r="L192">
        <v>3</v>
      </c>
      <c r="M192">
        <v>0</v>
      </c>
      <c r="N192">
        <v>2</v>
      </c>
      <c r="O192">
        <v>0</v>
      </c>
      <c r="P192">
        <v>1</v>
      </c>
      <c r="Q192">
        <v>0</v>
      </c>
      <c r="S192" t="str">
        <f t="shared" si="75"/>
        <v>22:00:08.000</v>
      </c>
      <c r="T192" t="str">
        <f t="shared" si="75"/>
        <v>22:00:08.000</v>
      </c>
      <c r="U192" t="str">
        <f t="shared" si="52"/>
        <v>A14F74</v>
      </c>
      <c r="V192">
        <v>0</v>
      </c>
      <c r="W192">
        <v>0</v>
      </c>
      <c r="X192">
        <v>6</v>
      </c>
      <c r="Y192">
        <v>0</v>
      </c>
      <c r="AA192">
        <v>1</v>
      </c>
      <c r="AB192">
        <v>8</v>
      </c>
      <c r="AC192">
        <v>3</v>
      </c>
      <c r="AD192">
        <v>0</v>
      </c>
      <c r="AE192">
        <v>9</v>
      </c>
      <c r="AF192" t="s">
        <v>126</v>
      </c>
      <c r="AG192">
        <v>0</v>
      </c>
      <c r="AH192">
        <v>3</v>
      </c>
      <c r="AI192">
        <v>2</v>
      </c>
      <c r="AJ192">
        <v>0</v>
      </c>
      <c r="AK192" t="s">
        <v>198</v>
      </c>
      <c r="AL192">
        <v>32.818201000000002</v>
      </c>
      <c r="AM192" t="s">
        <v>199</v>
      </c>
      <c r="AN192">
        <v>-117.14878299999999</v>
      </c>
      <c r="AO192">
        <v>25</v>
      </c>
      <c r="AP192">
        <v>900</v>
      </c>
      <c r="AQ192" t="s">
        <v>129</v>
      </c>
      <c r="AR192">
        <v>-78</v>
      </c>
      <c r="AS192">
        <v>32</v>
      </c>
      <c r="AT192">
        <v>960</v>
      </c>
      <c r="BB192" t="str">
        <f t="shared" si="53"/>
        <v>1200</v>
      </c>
      <c r="BC192">
        <v>1</v>
      </c>
      <c r="BD192" t="str">
        <f t="shared" si="54"/>
        <v xml:space="preserve">N1839R  </v>
      </c>
      <c r="BE192">
        <v>1</v>
      </c>
      <c r="BJ192">
        <v>725</v>
      </c>
      <c r="BK192">
        <v>-175</v>
      </c>
      <c r="BL192" t="s">
        <v>130</v>
      </c>
      <c r="BM192">
        <v>1</v>
      </c>
      <c r="BN192">
        <v>1</v>
      </c>
      <c r="BO192">
        <v>0</v>
      </c>
      <c r="BP192">
        <v>0</v>
      </c>
      <c r="BS192">
        <v>0</v>
      </c>
      <c r="BT192">
        <v>0</v>
      </c>
      <c r="BU192">
        <v>0</v>
      </c>
      <c r="CE192" t="str">
        <f t="shared" si="76"/>
        <v>22:00:08.716</v>
      </c>
      <c r="CF192">
        <v>715840382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4</v>
      </c>
      <c r="CY192">
        <v>7</v>
      </c>
      <c r="CZ192" t="s">
        <v>131</v>
      </c>
      <c r="DA192">
        <v>300</v>
      </c>
      <c r="DB192">
        <v>0</v>
      </c>
      <c r="DC192" t="s">
        <v>157</v>
      </c>
      <c r="DD192" t="s">
        <v>158</v>
      </c>
      <c r="DG192">
        <v>8322971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 t="shared" si="74"/>
        <v>07/09/2023 22:00:09.036</v>
      </c>
      <c r="C193" t="str">
        <f t="shared" si="68"/>
        <v>FFDDD3C0</v>
      </c>
      <c r="D193" t="s">
        <v>134</v>
      </c>
      <c r="E193">
        <v>4</v>
      </c>
      <c r="H193">
        <v>4</v>
      </c>
      <c r="I193" t="s">
        <v>143</v>
      </c>
      <c r="J193" t="s">
        <v>126</v>
      </c>
      <c r="K193">
        <v>0</v>
      </c>
      <c r="L193">
        <v>3</v>
      </c>
      <c r="M193">
        <v>0</v>
      </c>
      <c r="N193">
        <v>2</v>
      </c>
      <c r="O193">
        <v>0</v>
      </c>
      <c r="P193">
        <v>1</v>
      </c>
      <c r="Q193">
        <v>0</v>
      </c>
      <c r="S193" t="str">
        <f t="shared" si="75"/>
        <v>22:00:08.000</v>
      </c>
      <c r="T193" t="str">
        <f t="shared" si="75"/>
        <v>22:00:08.000</v>
      </c>
      <c r="U193" t="str">
        <f t="shared" si="52"/>
        <v>A14F74</v>
      </c>
      <c r="V193">
        <v>0</v>
      </c>
      <c r="W193">
        <v>0</v>
      </c>
      <c r="X193">
        <v>6</v>
      </c>
      <c r="Y193">
        <v>0</v>
      </c>
      <c r="AA193">
        <v>1</v>
      </c>
      <c r="AB193">
        <v>8</v>
      </c>
      <c r="AC193">
        <v>3</v>
      </c>
      <c r="AD193">
        <v>0</v>
      </c>
      <c r="AE193">
        <v>9</v>
      </c>
      <c r="AF193" t="s">
        <v>126</v>
      </c>
      <c r="AG193">
        <v>0</v>
      </c>
      <c r="AH193">
        <v>3</v>
      </c>
      <c r="AI193">
        <v>2</v>
      </c>
      <c r="AJ193">
        <v>0</v>
      </c>
      <c r="AK193" t="s">
        <v>198</v>
      </c>
      <c r="AL193">
        <v>32.818201000000002</v>
      </c>
      <c r="AM193" t="s">
        <v>199</v>
      </c>
      <c r="AN193">
        <v>-117.14878299999999</v>
      </c>
      <c r="AO193">
        <v>25</v>
      </c>
      <c r="AP193">
        <v>900</v>
      </c>
      <c r="AQ193" t="s">
        <v>129</v>
      </c>
      <c r="AR193">
        <v>-78</v>
      </c>
      <c r="AS193">
        <v>32</v>
      </c>
      <c r="AT193">
        <v>960</v>
      </c>
      <c r="BB193" t="str">
        <f t="shared" si="53"/>
        <v>1200</v>
      </c>
      <c r="BC193">
        <v>1</v>
      </c>
      <c r="BD193" t="str">
        <f t="shared" si="54"/>
        <v xml:space="preserve">N1839R  </v>
      </c>
      <c r="BE193">
        <v>1</v>
      </c>
      <c r="BJ193">
        <v>725</v>
      </c>
      <c r="BK193">
        <v>-175</v>
      </c>
      <c r="BL193" t="s">
        <v>130</v>
      </c>
      <c r="BM193">
        <v>1</v>
      </c>
      <c r="BN193">
        <v>1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 t="shared" si="76"/>
        <v>22:00:08.716</v>
      </c>
      <c r="CF193">
        <v>715840382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4</v>
      </c>
      <c r="CY193">
        <v>7</v>
      </c>
      <c r="CZ193" t="s">
        <v>131</v>
      </c>
      <c r="DA193">
        <v>300</v>
      </c>
      <c r="DB193">
        <v>0</v>
      </c>
      <c r="DC193" t="s">
        <v>157</v>
      </c>
      <c r="DD193" t="s">
        <v>158</v>
      </c>
      <c r="DG193">
        <v>8322971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 t="shared" ref="A194:A201" si="77">"07/09/2023 22:00:10.209"</f>
        <v>07/09/2023 22:00:10.209</v>
      </c>
      <c r="C194" t="str">
        <f t="shared" si="68"/>
        <v>FFDDD3C0</v>
      </c>
      <c r="D194" t="s">
        <v>147</v>
      </c>
      <c r="E194">
        <v>8</v>
      </c>
      <c r="H194">
        <v>225</v>
      </c>
      <c r="I194" t="s">
        <v>148</v>
      </c>
      <c r="J194" t="s">
        <v>126</v>
      </c>
      <c r="K194">
        <v>0</v>
      </c>
      <c r="L194">
        <v>3</v>
      </c>
      <c r="M194">
        <v>0</v>
      </c>
      <c r="N194">
        <v>2</v>
      </c>
      <c r="O194">
        <v>0</v>
      </c>
      <c r="P194">
        <v>1</v>
      </c>
      <c r="Q194">
        <v>0</v>
      </c>
      <c r="S194" t="str">
        <f t="shared" ref="S194:T201" si="78">"22:00:09.000"</f>
        <v>22:00:09.000</v>
      </c>
      <c r="T194" t="str">
        <f t="shared" si="78"/>
        <v>22:00:09.000</v>
      </c>
      <c r="U194" t="str">
        <f t="shared" ref="U194:U257" si="79">"A14F74"</f>
        <v>A14F74</v>
      </c>
      <c r="V194">
        <v>0</v>
      </c>
      <c r="W194">
        <v>0</v>
      </c>
      <c r="X194">
        <v>6</v>
      </c>
      <c r="Y194">
        <v>0</v>
      </c>
      <c r="AA194">
        <v>1</v>
      </c>
      <c r="AB194">
        <v>8</v>
      </c>
      <c r="AC194">
        <v>3</v>
      </c>
      <c r="AD194">
        <v>0</v>
      </c>
      <c r="AE194">
        <v>9</v>
      </c>
      <c r="AF194" t="s">
        <v>126</v>
      </c>
      <c r="AG194">
        <v>0</v>
      </c>
      <c r="AH194">
        <v>3</v>
      </c>
      <c r="AI194">
        <v>2</v>
      </c>
      <c r="AJ194">
        <v>0</v>
      </c>
      <c r="AK194" t="s">
        <v>200</v>
      </c>
      <c r="AL194">
        <v>32.818351</v>
      </c>
      <c r="AM194" t="s">
        <v>201</v>
      </c>
      <c r="AN194">
        <v>-117.149169</v>
      </c>
      <c r="AO194">
        <v>25</v>
      </c>
      <c r="AP194">
        <v>900</v>
      </c>
      <c r="AQ194" t="s">
        <v>129</v>
      </c>
      <c r="AR194">
        <v>-79</v>
      </c>
      <c r="AS194">
        <v>31</v>
      </c>
      <c r="AT194">
        <v>832</v>
      </c>
      <c r="BB194" t="str">
        <f t="shared" ref="BB194:BB257" si="80">"1200"</f>
        <v>1200</v>
      </c>
      <c r="BC194">
        <v>1</v>
      </c>
      <c r="BD194" t="str">
        <f t="shared" ref="BD194:BD257" si="81">"N1839R  "</f>
        <v xml:space="preserve">N1839R  </v>
      </c>
      <c r="BE194">
        <v>1</v>
      </c>
      <c r="BJ194">
        <v>725</v>
      </c>
      <c r="BK194">
        <v>-175</v>
      </c>
      <c r="BL194" t="s">
        <v>130</v>
      </c>
      <c r="BM194">
        <v>1</v>
      </c>
      <c r="BN194">
        <v>1</v>
      </c>
      <c r="BO194">
        <v>0</v>
      </c>
      <c r="BP194">
        <v>0</v>
      </c>
      <c r="BS194">
        <v>0</v>
      </c>
      <c r="BT194">
        <v>0</v>
      </c>
      <c r="BU194">
        <v>0</v>
      </c>
      <c r="CE194" t="str">
        <f t="shared" ref="CE194:CE201" si="82">"22:00:09.925"</f>
        <v>22:00:09.925</v>
      </c>
      <c r="CF194">
        <v>925340811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131</v>
      </c>
      <c r="DA194">
        <v>300</v>
      </c>
      <c r="DB194">
        <v>0</v>
      </c>
      <c r="DC194" t="s">
        <v>157</v>
      </c>
      <c r="DD194" t="s">
        <v>158</v>
      </c>
      <c r="DG194">
        <v>8323209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 t="shared" si="77"/>
        <v>07/09/2023 22:00:10.209</v>
      </c>
      <c r="C195" t="str">
        <f t="shared" si="68"/>
        <v>FFDDD3C0</v>
      </c>
      <c r="D195" t="s">
        <v>134</v>
      </c>
      <c r="E195">
        <v>4</v>
      </c>
      <c r="H195">
        <v>4</v>
      </c>
      <c r="I195" t="s">
        <v>143</v>
      </c>
      <c r="J195" t="s">
        <v>126</v>
      </c>
      <c r="K195">
        <v>0</v>
      </c>
      <c r="L195">
        <v>3</v>
      </c>
      <c r="M195">
        <v>0</v>
      </c>
      <c r="N195">
        <v>2</v>
      </c>
      <c r="O195">
        <v>0</v>
      </c>
      <c r="P195">
        <v>1</v>
      </c>
      <c r="Q195">
        <v>0</v>
      </c>
      <c r="S195" t="str">
        <f t="shared" si="78"/>
        <v>22:00:09.000</v>
      </c>
      <c r="T195" t="str">
        <f t="shared" si="78"/>
        <v>22:00:09.000</v>
      </c>
      <c r="U195" t="str">
        <f t="shared" si="79"/>
        <v>A14F74</v>
      </c>
      <c r="V195">
        <v>0</v>
      </c>
      <c r="W195">
        <v>0</v>
      </c>
      <c r="X195">
        <v>6</v>
      </c>
      <c r="Y195">
        <v>0</v>
      </c>
      <c r="AA195">
        <v>1</v>
      </c>
      <c r="AB195">
        <v>8</v>
      </c>
      <c r="AC195">
        <v>3</v>
      </c>
      <c r="AD195">
        <v>0</v>
      </c>
      <c r="AE195">
        <v>9</v>
      </c>
      <c r="AF195" t="s">
        <v>126</v>
      </c>
      <c r="AG195">
        <v>0</v>
      </c>
      <c r="AH195">
        <v>3</v>
      </c>
      <c r="AI195">
        <v>2</v>
      </c>
      <c r="AJ195">
        <v>0</v>
      </c>
      <c r="AK195" t="s">
        <v>200</v>
      </c>
      <c r="AL195">
        <v>32.818351</v>
      </c>
      <c r="AM195" t="s">
        <v>201</v>
      </c>
      <c r="AN195">
        <v>-117.149169</v>
      </c>
      <c r="AO195">
        <v>25</v>
      </c>
      <c r="AP195">
        <v>900</v>
      </c>
      <c r="AQ195" t="s">
        <v>129</v>
      </c>
      <c r="AR195">
        <v>-79</v>
      </c>
      <c r="AS195">
        <v>31</v>
      </c>
      <c r="AT195">
        <v>832</v>
      </c>
      <c r="BB195" t="str">
        <f t="shared" si="80"/>
        <v>1200</v>
      </c>
      <c r="BC195">
        <v>1</v>
      </c>
      <c r="BD195" t="str">
        <f t="shared" si="81"/>
        <v xml:space="preserve">N1839R  </v>
      </c>
      <c r="BE195">
        <v>1</v>
      </c>
      <c r="BJ195">
        <v>725</v>
      </c>
      <c r="BK195">
        <v>-175</v>
      </c>
      <c r="BL195" t="s">
        <v>130</v>
      </c>
      <c r="BM195">
        <v>1</v>
      </c>
      <c r="BN195">
        <v>1</v>
      </c>
      <c r="BO195">
        <v>0</v>
      </c>
      <c r="BP195">
        <v>0</v>
      </c>
      <c r="BS195">
        <v>0</v>
      </c>
      <c r="BT195">
        <v>0</v>
      </c>
      <c r="BU195">
        <v>0</v>
      </c>
      <c r="CE195" t="str">
        <f t="shared" si="82"/>
        <v>22:00:09.925</v>
      </c>
      <c r="CF195">
        <v>925340811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5</v>
      </c>
      <c r="CY195">
        <v>7</v>
      </c>
      <c r="CZ195" t="s">
        <v>131</v>
      </c>
      <c r="DA195">
        <v>300</v>
      </c>
      <c r="DB195">
        <v>0</v>
      </c>
      <c r="DC195" t="s">
        <v>157</v>
      </c>
      <c r="DD195" t="s">
        <v>158</v>
      </c>
      <c r="DG195">
        <v>8323209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 t="shared" si="77"/>
        <v>07/09/2023 22:00:10.209</v>
      </c>
      <c r="C196" t="str">
        <f t="shared" si="68"/>
        <v>FFDDD3C0</v>
      </c>
      <c r="D196" t="s">
        <v>123</v>
      </c>
      <c r="E196">
        <v>7</v>
      </c>
      <c r="F196">
        <v>2007</v>
      </c>
      <c r="G196" t="s">
        <v>124</v>
      </c>
      <c r="J196" t="s">
        <v>125</v>
      </c>
      <c r="K196">
        <v>0</v>
      </c>
      <c r="L196">
        <v>3</v>
      </c>
      <c r="M196">
        <v>0</v>
      </c>
      <c r="N196">
        <v>2</v>
      </c>
      <c r="O196">
        <v>0</v>
      </c>
      <c r="P196">
        <v>1</v>
      </c>
      <c r="Q196">
        <v>0</v>
      </c>
      <c r="S196" t="str">
        <f t="shared" si="78"/>
        <v>22:00:09.000</v>
      </c>
      <c r="T196" t="str">
        <f t="shared" si="78"/>
        <v>22:00:09.000</v>
      </c>
      <c r="U196" t="str">
        <f t="shared" si="79"/>
        <v>A14F74</v>
      </c>
      <c r="V196">
        <v>0</v>
      </c>
      <c r="W196">
        <v>0</v>
      </c>
      <c r="X196">
        <v>6</v>
      </c>
      <c r="Y196">
        <v>0</v>
      </c>
      <c r="AA196">
        <v>1</v>
      </c>
      <c r="AB196">
        <v>8</v>
      </c>
      <c r="AC196">
        <v>3</v>
      </c>
      <c r="AD196">
        <v>0</v>
      </c>
      <c r="AE196">
        <v>9</v>
      </c>
      <c r="AF196" t="s">
        <v>126</v>
      </c>
      <c r="AG196">
        <v>0</v>
      </c>
      <c r="AH196">
        <v>3</v>
      </c>
      <c r="AI196">
        <v>2</v>
      </c>
      <c r="AJ196">
        <v>0</v>
      </c>
      <c r="AK196" t="s">
        <v>200</v>
      </c>
      <c r="AL196">
        <v>32.818351</v>
      </c>
      <c r="AM196" t="s">
        <v>201</v>
      </c>
      <c r="AN196">
        <v>-117.149169</v>
      </c>
      <c r="AO196">
        <v>25</v>
      </c>
      <c r="AP196">
        <v>900</v>
      </c>
      <c r="AQ196" t="s">
        <v>129</v>
      </c>
      <c r="AR196">
        <v>-79</v>
      </c>
      <c r="AS196">
        <v>31</v>
      </c>
      <c r="AT196">
        <v>832</v>
      </c>
      <c r="BB196" t="str">
        <f t="shared" si="80"/>
        <v>1200</v>
      </c>
      <c r="BC196">
        <v>1</v>
      </c>
      <c r="BD196" t="str">
        <f t="shared" si="81"/>
        <v xml:space="preserve">N1839R  </v>
      </c>
      <c r="BE196">
        <v>1</v>
      </c>
      <c r="BJ196">
        <v>725</v>
      </c>
      <c r="BK196">
        <v>-175</v>
      </c>
      <c r="BL196" t="s">
        <v>130</v>
      </c>
      <c r="BM196">
        <v>1</v>
      </c>
      <c r="BN196">
        <v>1</v>
      </c>
      <c r="BO196">
        <v>0</v>
      </c>
      <c r="BP196">
        <v>0</v>
      </c>
      <c r="BS196">
        <v>0</v>
      </c>
      <c r="BT196">
        <v>0</v>
      </c>
      <c r="BU196">
        <v>0</v>
      </c>
      <c r="CE196" t="str">
        <f t="shared" si="82"/>
        <v>22:00:09.925</v>
      </c>
      <c r="CF196">
        <v>925340811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5</v>
      </c>
      <c r="CY196">
        <v>7</v>
      </c>
      <c r="CZ196" t="s">
        <v>131</v>
      </c>
      <c r="DA196">
        <v>300</v>
      </c>
      <c r="DB196">
        <v>0</v>
      </c>
      <c r="DC196" t="s">
        <v>157</v>
      </c>
      <c r="DD196" t="s">
        <v>158</v>
      </c>
      <c r="DG196">
        <v>8323209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 t="shared" si="77"/>
        <v>07/09/2023 22:00:10.209</v>
      </c>
      <c r="C197" t="str">
        <f t="shared" si="68"/>
        <v>FFDDD3C0</v>
      </c>
      <c r="D197" t="s">
        <v>149</v>
      </c>
      <c r="E197">
        <v>3</v>
      </c>
      <c r="H197">
        <v>166</v>
      </c>
      <c r="I197" t="s">
        <v>139</v>
      </c>
      <c r="J197" t="s">
        <v>150</v>
      </c>
      <c r="K197">
        <v>0</v>
      </c>
      <c r="L197">
        <v>3</v>
      </c>
      <c r="M197">
        <v>0</v>
      </c>
      <c r="N197">
        <v>2</v>
      </c>
      <c r="O197">
        <v>0</v>
      </c>
      <c r="P197">
        <v>1</v>
      </c>
      <c r="Q197">
        <v>0</v>
      </c>
      <c r="S197" t="str">
        <f t="shared" si="78"/>
        <v>22:00:09.000</v>
      </c>
      <c r="T197" t="str">
        <f t="shared" si="78"/>
        <v>22:00:09.000</v>
      </c>
      <c r="U197" t="str">
        <f t="shared" si="79"/>
        <v>A14F74</v>
      </c>
      <c r="V197">
        <v>0</v>
      </c>
      <c r="W197">
        <v>0</v>
      </c>
      <c r="X197">
        <v>6</v>
      </c>
      <c r="Y197">
        <v>0</v>
      </c>
      <c r="AA197">
        <v>1</v>
      </c>
      <c r="AB197">
        <v>8</v>
      </c>
      <c r="AC197">
        <v>3</v>
      </c>
      <c r="AD197">
        <v>0</v>
      </c>
      <c r="AE197">
        <v>9</v>
      </c>
      <c r="AF197" t="s">
        <v>126</v>
      </c>
      <c r="AG197">
        <v>0</v>
      </c>
      <c r="AH197">
        <v>3</v>
      </c>
      <c r="AI197">
        <v>2</v>
      </c>
      <c r="AJ197">
        <v>0</v>
      </c>
      <c r="AK197" t="s">
        <v>200</v>
      </c>
      <c r="AL197">
        <v>32.818351</v>
      </c>
      <c r="AM197" t="s">
        <v>201</v>
      </c>
      <c r="AN197">
        <v>-117.149169</v>
      </c>
      <c r="AO197">
        <v>25</v>
      </c>
      <c r="AP197">
        <v>900</v>
      </c>
      <c r="AQ197" t="s">
        <v>129</v>
      </c>
      <c r="AR197">
        <v>-79</v>
      </c>
      <c r="AS197">
        <v>31</v>
      </c>
      <c r="AT197">
        <v>832</v>
      </c>
      <c r="BB197" t="str">
        <f t="shared" si="80"/>
        <v>1200</v>
      </c>
      <c r="BC197">
        <v>1</v>
      </c>
      <c r="BD197" t="str">
        <f t="shared" si="81"/>
        <v xml:space="preserve">N1839R  </v>
      </c>
      <c r="BE197">
        <v>1</v>
      </c>
      <c r="BJ197">
        <v>725</v>
      </c>
      <c r="BK197">
        <v>-175</v>
      </c>
      <c r="BL197" t="s">
        <v>130</v>
      </c>
      <c r="BM197">
        <v>1</v>
      </c>
      <c r="BN197">
        <v>1</v>
      </c>
      <c r="BO197">
        <v>0</v>
      </c>
      <c r="BP197">
        <v>0</v>
      </c>
      <c r="BS197">
        <v>0</v>
      </c>
      <c r="BT197">
        <v>0</v>
      </c>
      <c r="BU197">
        <v>0</v>
      </c>
      <c r="CE197" t="str">
        <f t="shared" si="82"/>
        <v>22:00:09.925</v>
      </c>
      <c r="CF197">
        <v>925340811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5</v>
      </c>
      <c r="CY197">
        <v>7</v>
      </c>
      <c r="CZ197" t="s">
        <v>131</v>
      </c>
      <c r="DA197">
        <v>300</v>
      </c>
      <c r="DB197">
        <v>0</v>
      </c>
      <c r="DC197" t="s">
        <v>157</v>
      </c>
      <c r="DD197" t="s">
        <v>158</v>
      </c>
      <c r="DG197">
        <v>8323209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 t="shared" si="77"/>
        <v>07/09/2023 22:00:10.209</v>
      </c>
      <c r="C198" t="str">
        <f t="shared" si="68"/>
        <v>FFDDD3C0</v>
      </c>
      <c r="D198" t="s">
        <v>144</v>
      </c>
      <c r="E198">
        <v>6</v>
      </c>
      <c r="H198">
        <v>210</v>
      </c>
      <c r="I198" t="s">
        <v>145</v>
      </c>
      <c r="J198" t="s">
        <v>146</v>
      </c>
      <c r="K198">
        <v>0</v>
      </c>
      <c r="L198">
        <v>3</v>
      </c>
      <c r="M198">
        <v>0</v>
      </c>
      <c r="N198">
        <v>2</v>
      </c>
      <c r="O198">
        <v>0</v>
      </c>
      <c r="P198">
        <v>1</v>
      </c>
      <c r="Q198">
        <v>0</v>
      </c>
      <c r="S198" t="str">
        <f t="shared" si="78"/>
        <v>22:00:09.000</v>
      </c>
      <c r="T198" t="str">
        <f t="shared" si="78"/>
        <v>22:00:09.000</v>
      </c>
      <c r="U198" t="str">
        <f t="shared" si="79"/>
        <v>A14F74</v>
      </c>
      <c r="V198">
        <v>0</v>
      </c>
      <c r="W198">
        <v>0</v>
      </c>
      <c r="X198">
        <v>6</v>
      </c>
      <c r="Y198">
        <v>0</v>
      </c>
      <c r="AA198">
        <v>1</v>
      </c>
      <c r="AB198">
        <v>8</v>
      </c>
      <c r="AC198">
        <v>3</v>
      </c>
      <c r="AD198">
        <v>0</v>
      </c>
      <c r="AE198">
        <v>9</v>
      </c>
      <c r="AF198" t="s">
        <v>126</v>
      </c>
      <c r="AG198">
        <v>0</v>
      </c>
      <c r="AH198">
        <v>0</v>
      </c>
      <c r="AI198">
        <v>2</v>
      </c>
      <c r="AJ198">
        <v>0</v>
      </c>
      <c r="AK198" t="s">
        <v>200</v>
      </c>
      <c r="AL198">
        <v>32.818351</v>
      </c>
      <c r="AM198" t="s">
        <v>201</v>
      </c>
      <c r="AN198">
        <v>-117.149169</v>
      </c>
      <c r="AO198">
        <v>25</v>
      </c>
      <c r="AP198">
        <v>900</v>
      </c>
      <c r="AQ198" t="s">
        <v>129</v>
      </c>
      <c r="AR198">
        <v>-79</v>
      </c>
      <c r="AS198">
        <v>31</v>
      </c>
      <c r="AT198">
        <v>832</v>
      </c>
      <c r="BB198" t="str">
        <f t="shared" si="80"/>
        <v>1200</v>
      </c>
      <c r="BC198">
        <v>1</v>
      </c>
      <c r="BD198" t="str">
        <f t="shared" si="81"/>
        <v xml:space="preserve">N1839R  </v>
      </c>
      <c r="BE198">
        <v>1</v>
      </c>
      <c r="BJ198">
        <v>725</v>
      </c>
      <c r="BK198">
        <v>-175</v>
      </c>
      <c r="BL198" t="s">
        <v>130</v>
      </c>
      <c r="BM198">
        <v>1</v>
      </c>
      <c r="BN198">
        <v>1</v>
      </c>
      <c r="BO198">
        <v>0</v>
      </c>
      <c r="BP198">
        <v>0</v>
      </c>
      <c r="BS198">
        <v>0</v>
      </c>
      <c r="BT198">
        <v>0</v>
      </c>
      <c r="BU198">
        <v>0</v>
      </c>
      <c r="CE198" t="str">
        <f t="shared" si="82"/>
        <v>22:00:09.925</v>
      </c>
      <c r="CF198">
        <v>925340811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5</v>
      </c>
      <c r="CY198">
        <v>7</v>
      </c>
      <c r="CZ198" t="s">
        <v>131</v>
      </c>
      <c r="DA198">
        <v>300</v>
      </c>
      <c r="DB198">
        <v>0</v>
      </c>
      <c r="DC198" t="s">
        <v>157</v>
      </c>
      <c r="DD198" t="s">
        <v>158</v>
      </c>
      <c r="DG198">
        <v>8323209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 t="shared" si="77"/>
        <v>07/09/2023 22:00:10.209</v>
      </c>
      <c r="C199" t="str">
        <f t="shared" si="68"/>
        <v>FFDDD3C0</v>
      </c>
      <c r="D199" t="s">
        <v>134</v>
      </c>
      <c r="E199">
        <v>3</v>
      </c>
      <c r="H199">
        <v>3</v>
      </c>
      <c r="I199" t="s">
        <v>135</v>
      </c>
      <c r="J199" t="s">
        <v>126</v>
      </c>
      <c r="K199">
        <v>0</v>
      </c>
      <c r="L199">
        <v>3</v>
      </c>
      <c r="M199">
        <v>0</v>
      </c>
      <c r="N199">
        <v>2</v>
      </c>
      <c r="O199">
        <v>0</v>
      </c>
      <c r="P199">
        <v>1</v>
      </c>
      <c r="Q199">
        <v>0</v>
      </c>
      <c r="S199" t="str">
        <f t="shared" si="78"/>
        <v>22:00:09.000</v>
      </c>
      <c r="T199" t="str">
        <f t="shared" si="78"/>
        <v>22:00:09.000</v>
      </c>
      <c r="U199" t="str">
        <f t="shared" si="79"/>
        <v>A14F74</v>
      </c>
      <c r="V199">
        <v>0</v>
      </c>
      <c r="W199">
        <v>0</v>
      </c>
      <c r="X199">
        <v>6</v>
      </c>
      <c r="Y199">
        <v>0</v>
      </c>
      <c r="AA199">
        <v>1</v>
      </c>
      <c r="AB199">
        <v>8</v>
      </c>
      <c r="AC199">
        <v>3</v>
      </c>
      <c r="AD199">
        <v>0</v>
      </c>
      <c r="AE199">
        <v>9</v>
      </c>
      <c r="AF199" t="s">
        <v>126</v>
      </c>
      <c r="AG199">
        <v>0</v>
      </c>
      <c r="AH199">
        <v>3</v>
      </c>
      <c r="AI199">
        <v>2</v>
      </c>
      <c r="AJ199">
        <v>0</v>
      </c>
      <c r="AK199" t="s">
        <v>200</v>
      </c>
      <c r="AL199">
        <v>32.818351</v>
      </c>
      <c r="AM199" t="s">
        <v>201</v>
      </c>
      <c r="AN199">
        <v>-117.149169</v>
      </c>
      <c r="AO199">
        <v>25</v>
      </c>
      <c r="AP199">
        <v>900</v>
      </c>
      <c r="AQ199" t="s">
        <v>129</v>
      </c>
      <c r="AR199">
        <v>-79</v>
      </c>
      <c r="AS199">
        <v>31</v>
      </c>
      <c r="AT199">
        <v>832</v>
      </c>
      <c r="BB199" t="str">
        <f t="shared" si="80"/>
        <v>1200</v>
      </c>
      <c r="BC199">
        <v>1</v>
      </c>
      <c r="BD199" t="str">
        <f t="shared" si="81"/>
        <v xml:space="preserve">N1839R  </v>
      </c>
      <c r="BE199">
        <v>1</v>
      </c>
      <c r="BJ199">
        <v>725</v>
      </c>
      <c r="BK199">
        <v>-175</v>
      </c>
      <c r="BL199" t="s">
        <v>130</v>
      </c>
      <c r="BM199">
        <v>1</v>
      </c>
      <c r="BN199">
        <v>1</v>
      </c>
      <c r="BO199">
        <v>0</v>
      </c>
      <c r="BP199">
        <v>0</v>
      </c>
      <c r="BS199">
        <v>0</v>
      </c>
      <c r="BT199">
        <v>0</v>
      </c>
      <c r="BU199">
        <v>0</v>
      </c>
      <c r="CE199" t="str">
        <f t="shared" si="82"/>
        <v>22:00:09.925</v>
      </c>
      <c r="CF199">
        <v>925340811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5</v>
      </c>
      <c r="CY199">
        <v>7</v>
      </c>
      <c r="CZ199" t="s">
        <v>131</v>
      </c>
      <c r="DA199">
        <v>300</v>
      </c>
      <c r="DB199">
        <v>0</v>
      </c>
      <c r="DC199" t="s">
        <v>157</v>
      </c>
      <c r="DD199" t="s">
        <v>158</v>
      </c>
      <c r="DG199">
        <v>8323209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 t="shared" si="77"/>
        <v>07/09/2023 22:00:10.209</v>
      </c>
      <c r="C200" t="str">
        <f t="shared" si="68"/>
        <v>FFDDD3C0</v>
      </c>
      <c r="D200" t="s">
        <v>138</v>
      </c>
      <c r="E200">
        <v>20</v>
      </c>
      <c r="F200">
        <v>1020</v>
      </c>
      <c r="G200" t="s">
        <v>139</v>
      </c>
      <c r="J200" t="s">
        <v>140</v>
      </c>
      <c r="K200">
        <v>0</v>
      </c>
      <c r="L200">
        <v>3</v>
      </c>
      <c r="M200">
        <v>0</v>
      </c>
      <c r="N200">
        <v>2</v>
      </c>
      <c r="O200">
        <v>0</v>
      </c>
      <c r="P200">
        <v>1</v>
      </c>
      <c r="Q200">
        <v>0</v>
      </c>
      <c r="S200" t="str">
        <f t="shared" si="78"/>
        <v>22:00:09.000</v>
      </c>
      <c r="T200" t="str">
        <f t="shared" si="78"/>
        <v>22:00:09.000</v>
      </c>
      <c r="U200" t="str">
        <f t="shared" si="79"/>
        <v>A14F74</v>
      </c>
      <c r="V200">
        <v>0</v>
      </c>
      <c r="W200">
        <v>0</v>
      </c>
      <c r="X200">
        <v>6</v>
      </c>
      <c r="Y200">
        <v>0</v>
      </c>
      <c r="AA200">
        <v>1</v>
      </c>
      <c r="AB200">
        <v>8</v>
      </c>
      <c r="AC200">
        <v>3</v>
      </c>
      <c r="AD200">
        <v>0</v>
      </c>
      <c r="AE200">
        <v>9</v>
      </c>
      <c r="AF200" t="s">
        <v>126</v>
      </c>
      <c r="AG200">
        <v>0</v>
      </c>
      <c r="AH200">
        <v>3</v>
      </c>
      <c r="AI200">
        <v>2</v>
      </c>
      <c r="AJ200">
        <v>0</v>
      </c>
      <c r="AK200" t="s">
        <v>200</v>
      </c>
      <c r="AL200">
        <v>32.818351</v>
      </c>
      <c r="AM200" t="s">
        <v>201</v>
      </c>
      <c r="AN200">
        <v>-117.149169</v>
      </c>
      <c r="AO200">
        <v>25</v>
      </c>
      <c r="AP200">
        <v>900</v>
      </c>
      <c r="AQ200" t="s">
        <v>129</v>
      </c>
      <c r="AR200">
        <v>-79</v>
      </c>
      <c r="AS200">
        <v>31</v>
      </c>
      <c r="AT200">
        <v>832</v>
      </c>
      <c r="BB200" t="str">
        <f t="shared" si="80"/>
        <v>1200</v>
      </c>
      <c r="BC200">
        <v>1</v>
      </c>
      <c r="BD200" t="str">
        <f t="shared" si="81"/>
        <v xml:space="preserve">N1839R  </v>
      </c>
      <c r="BE200">
        <v>1</v>
      </c>
      <c r="BJ200">
        <v>725</v>
      </c>
      <c r="BK200">
        <v>-175</v>
      </c>
      <c r="BL200" t="s">
        <v>130</v>
      </c>
      <c r="BM200">
        <v>1</v>
      </c>
      <c r="BN200">
        <v>1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 t="shared" si="82"/>
        <v>22:00:09.925</v>
      </c>
      <c r="CF200">
        <v>925340811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5</v>
      </c>
      <c r="CY200">
        <v>7</v>
      </c>
      <c r="CZ200" t="s">
        <v>131</v>
      </c>
      <c r="DA200">
        <v>300</v>
      </c>
      <c r="DB200">
        <v>0</v>
      </c>
      <c r="DC200" t="s">
        <v>157</v>
      </c>
      <c r="DD200" t="s">
        <v>158</v>
      </c>
      <c r="DG200">
        <v>8323209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 t="shared" si="77"/>
        <v>07/09/2023 22:00:10.209</v>
      </c>
      <c r="C201" t="str">
        <f t="shared" si="68"/>
        <v>FFDDD3C0</v>
      </c>
      <c r="D201" t="s">
        <v>141</v>
      </c>
      <c r="E201">
        <v>15</v>
      </c>
      <c r="J201" t="s">
        <v>142</v>
      </c>
      <c r="K201">
        <v>0</v>
      </c>
      <c r="L201">
        <v>3</v>
      </c>
      <c r="M201">
        <v>0</v>
      </c>
      <c r="N201">
        <v>2</v>
      </c>
      <c r="O201">
        <v>0</v>
      </c>
      <c r="P201">
        <v>1</v>
      </c>
      <c r="Q201">
        <v>0</v>
      </c>
      <c r="S201" t="str">
        <f t="shared" si="78"/>
        <v>22:00:09.000</v>
      </c>
      <c r="T201" t="str">
        <f t="shared" si="78"/>
        <v>22:00:09.000</v>
      </c>
      <c r="U201" t="str">
        <f t="shared" si="79"/>
        <v>A14F74</v>
      </c>
      <c r="V201">
        <v>0</v>
      </c>
      <c r="W201">
        <v>0</v>
      </c>
      <c r="X201">
        <v>6</v>
      </c>
      <c r="Y201">
        <v>0</v>
      </c>
      <c r="AA201">
        <v>1</v>
      </c>
      <c r="AB201">
        <v>8</v>
      </c>
      <c r="AC201">
        <v>3</v>
      </c>
      <c r="AD201">
        <v>0</v>
      </c>
      <c r="AE201">
        <v>9</v>
      </c>
      <c r="AF201" t="s">
        <v>126</v>
      </c>
      <c r="AG201">
        <v>0</v>
      </c>
      <c r="AH201">
        <v>3</v>
      </c>
      <c r="AI201">
        <v>2</v>
      </c>
      <c r="AJ201">
        <v>0</v>
      </c>
      <c r="AK201" t="s">
        <v>200</v>
      </c>
      <c r="AL201">
        <v>32.818351</v>
      </c>
      <c r="AM201" t="s">
        <v>201</v>
      </c>
      <c r="AN201">
        <v>-117.149169</v>
      </c>
      <c r="AO201">
        <v>25</v>
      </c>
      <c r="AP201">
        <v>900</v>
      </c>
      <c r="AQ201" t="s">
        <v>129</v>
      </c>
      <c r="AR201">
        <v>-79</v>
      </c>
      <c r="AS201">
        <v>31</v>
      </c>
      <c r="AT201">
        <v>832</v>
      </c>
      <c r="BB201" t="str">
        <f t="shared" si="80"/>
        <v>1200</v>
      </c>
      <c r="BC201">
        <v>1</v>
      </c>
      <c r="BD201" t="str">
        <f t="shared" si="81"/>
        <v xml:space="preserve">N1839R  </v>
      </c>
      <c r="BE201">
        <v>1</v>
      </c>
      <c r="BJ201">
        <v>725</v>
      </c>
      <c r="BK201">
        <v>-175</v>
      </c>
      <c r="BL201" t="s">
        <v>130</v>
      </c>
      <c r="BM201">
        <v>1</v>
      </c>
      <c r="BN201">
        <v>1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 t="shared" si="82"/>
        <v>22:00:09.925</v>
      </c>
      <c r="CF201">
        <v>925340811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5</v>
      </c>
      <c r="CY201">
        <v>7</v>
      </c>
      <c r="CZ201" t="s">
        <v>131</v>
      </c>
      <c r="DA201">
        <v>300</v>
      </c>
      <c r="DB201">
        <v>0</v>
      </c>
      <c r="DC201" t="s">
        <v>157</v>
      </c>
      <c r="DD201" t="s">
        <v>158</v>
      </c>
      <c r="DG201">
        <v>8323209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 t="shared" ref="A202:A208" si="83">"07/09/2023 22:00:10.662"</f>
        <v>07/09/2023 22:00:10.662</v>
      </c>
      <c r="C202" t="str">
        <f t="shared" si="68"/>
        <v>FFDDD3C0</v>
      </c>
      <c r="D202" t="s">
        <v>149</v>
      </c>
      <c r="E202">
        <v>3</v>
      </c>
      <c r="H202">
        <v>166</v>
      </c>
      <c r="I202" t="s">
        <v>139</v>
      </c>
      <c r="J202" t="s">
        <v>150</v>
      </c>
      <c r="K202">
        <v>0</v>
      </c>
      <c r="L202">
        <v>3</v>
      </c>
      <c r="M202">
        <v>0</v>
      </c>
      <c r="N202">
        <v>2</v>
      </c>
      <c r="O202">
        <v>0</v>
      </c>
      <c r="P202">
        <v>1</v>
      </c>
      <c r="Q202">
        <v>0</v>
      </c>
      <c r="S202" t="str">
        <f t="shared" ref="S202:T209" si="84">"22:00:10.000"</f>
        <v>22:00:10.000</v>
      </c>
      <c r="T202" t="str">
        <f t="shared" si="84"/>
        <v>22:00:10.000</v>
      </c>
      <c r="U202" t="str">
        <f t="shared" si="79"/>
        <v>A14F74</v>
      </c>
      <c r="V202">
        <v>0</v>
      </c>
      <c r="W202">
        <v>0</v>
      </c>
      <c r="X202">
        <v>6</v>
      </c>
      <c r="Y202">
        <v>0</v>
      </c>
      <c r="AA202">
        <v>1</v>
      </c>
      <c r="AB202">
        <v>8</v>
      </c>
      <c r="AC202">
        <v>3</v>
      </c>
      <c r="AD202">
        <v>0</v>
      </c>
      <c r="AE202">
        <v>9</v>
      </c>
      <c r="AF202" t="s">
        <v>126</v>
      </c>
      <c r="AG202">
        <v>0</v>
      </c>
      <c r="AH202">
        <v>3</v>
      </c>
      <c r="AI202">
        <v>2</v>
      </c>
      <c r="AJ202">
        <v>0</v>
      </c>
      <c r="AK202" t="s">
        <v>202</v>
      </c>
      <c r="AL202">
        <v>32.818544000000003</v>
      </c>
      <c r="AM202" t="s">
        <v>203</v>
      </c>
      <c r="AN202">
        <v>-117.149556</v>
      </c>
      <c r="AO202">
        <v>25</v>
      </c>
      <c r="AP202">
        <v>900</v>
      </c>
      <c r="AQ202" t="s">
        <v>129</v>
      </c>
      <c r="AR202">
        <v>-80</v>
      </c>
      <c r="AS202">
        <v>29</v>
      </c>
      <c r="AT202">
        <v>832</v>
      </c>
      <c r="BB202" t="str">
        <f t="shared" si="80"/>
        <v>1200</v>
      </c>
      <c r="BC202">
        <v>1</v>
      </c>
      <c r="BD202" t="str">
        <f t="shared" si="81"/>
        <v xml:space="preserve">N1839R  </v>
      </c>
      <c r="BE202">
        <v>1</v>
      </c>
      <c r="BJ202">
        <v>725</v>
      </c>
      <c r="BK202">
        <v>-175</v>
      </c>
      <c r="BL202" t="s">
        <v>130</v>
      </c>
      <c r="BM202">
        <v>1</v>
      </c>
      <c r="BN202">
        <v>1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 t="shared" ref="CE202:CE209" si="85">"22:00:10.426"</f>
        <v>22:00:10.426</v>
      </c>
      <c r="CF202">
        <v>426126608</v>
      </c>
      <c r="CS202">
        <v>3</v>
      </c>
      <c r="CT202">
        <v>2</v>
      </c>
      <c r="CU202">
        <v>0</v>
      </c>
      <c r="CV202">
        <v>2</v>
      </c>
      <c r="CW202">
        <v>0</v>
      </c>
      <c r="CX202">
        <v>2</v>
      </c>
      <c r="CY202">
        <v>7</v>
      </c>
      <c r="CZ202" t="s">
        <v>131</v>
      </c>
      <c r="DA202">
        <v>286</v>
      </c>
      <c r="DB202">
        <v>0</v>
      </c>
      <c r="DC202" t="s">
        <v>132</v>
      </c>
      <c r="DD202" t="s">
        <v>133</v>
      </c>
      <c r="DG202">
        <v>16128487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 t="shared" si="83"/>
        <v>07/09/2023 22:00:10.662</v>
      </c>
      <c r="C203" t="str">
        <f t="shared" si="68"/>
        <v>FFDDD3C0</v>
      </c>
      <c r="D203" t="s">
        <v>123</v>
      </c>
      <c r="E203">
        <v>7</v>
      </c>
      <c r="F203">
        <v>2007</v>
      </c>
      <c r="G203" t="s">
        <v>124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0</v>
      </c>
      <c r="P203">
        <v>1</v>
      </c>
      <c r="Q203">
        <v>0</v>
      </c>
      <c r="S203" t="str">
        <f t="shared" si="84"/>
        <v>22:00:10.000</v>
      </c>
      <c r="T203" t="str">
        <f t="shared" si="84"/>
        <v>22:00:10.000</v>
      </c>
      <c r="U203" t="str">
        <f t="shared" si="79"/>
        <v>A14F74</v>
      </c>
      <c r="V203">
        <v>0</v>
      </c>
      <c r="W203">
        <v>0</v>
      </c>
      <c r="X203">
        <v>6</v>
      </c>
      <c r="Y203">
        <v>0</v>
      </c>
      <c r="AA203">
        <v>1</v>
      </c>
      <c r="AB203">
        <v>8</v>
      </c>
      <c r="AC203">
        <v>3</v>
      </c>
      <c r="AD203">
        <v>0</v>
      </c>
      <c r="AE203">
        <v>9</v>
      </c>
      <c r="AF203" t="s">
        <v>126</v>
      </c>
      <c r="AG203">
        <v>0</v>
      </c>
      <c r="AH203">
        <v>3</v>
      </c>
      <c r="AI203">
        <v>2</v>
      </c>
      <c r="AJ203">
        <v>0</v>
      </c>
      <c r="AK203" t="s">
        <v>202</v>
      </c>
      <c r="AL203">
        <v>32.818544000000003</v>
      </c>
      <c r="AM203" t="s">
        <v>203</v>
      </c>
      <c r="AN203">
        <v>-117.149556</v>
      </c>
      <c r="AO203">
        <v>25</v>
      </c>
      <c r="AP203">
        <v>900</v>
      </c>
      <c r="AQ203" t="s">
        <v>129</v>
      </c>
      <c r="AR203">
        <v>-80</v>
      </c>
      <c r="AS203">
        <v>29</v>
      </c>
      <c r="AT203">
        <v>832</v>
      </c>
      <c r="BB203" t="str">
        <f t="shared" si="80"/>
        <v>1200</v>
      </c>
      <c r="BC203">
        <v>1</v>
      </c>
      <c r="BD203" t="str">
        <f t="shared" si="81"/>
        <v xml:space="preserve">N1839R  </v>
      </c>
      <c r="BE203">
        <v>1</v>
      </c>
      <c r="BJ203">
        <v>725</v>
      </c>
      <c r="BK203">
        <v>-175</v>
      </c>
      <c r="BL203" t="s">
        <v>130</v>
      </c>
      <c r="BM203">
        <v>1</v>
      </c>
      <c r="BN203">
        <v>1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 t="shared" si="85"/>
        <v>22:00:10.426</v>
      </c>
      <c r="CF203">
        <v>426126608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2</v>
      </c>
      <c r="CY203">
        <v>7</v>
      </c>
      <c r="CZ203" t="s">
        <v>131</v>
      </c>
      <c r="DA203">
        <v>286</v>
      </c>
      <c r="DB203">
        <v>0</v>
      </c>
      <c r="DC203" t="s">
        <v>132</v>
      </c>
      <c r="DD203" t="s">
        <v>133</v>
      </c>
      <c r="DG203">
        <v>16128487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 t="shared" si="83"/>
        <v>07/09/2023 22:00:10.662</v>
      </c>
      <c r="C204" t="str">
        <f t="shared" si="68"/>
        <v>FFDDD3C0</v>
      </c>
      <c r="D204" t="s">
        <v>144</v>
      </c>
      <c r="E204">
        <v>6</v>
      </c>
      <c r="H204">
        <v>210</v>
      </c>
      <c r="I204" t="s">
        <v>145</v>
      </c>
      <c r="J204" t="s">
        <v>146</v>
      </c>
      <c r="K204">
        <v>0</v>
      </c>
      <c r="L204">
        <v>3</v>
      </c>
      <c r="M204">
        <v>0</v>
      </c>
      <c r="N204">
        <v>2</v>
      </c>
      <c r="O204">
        <v>0</v>
      </c>
      <c r="P204">
        <v>1</v>
      </c>
      <c r="Q204">
        <v>0</v>
      </c>
      <c r="S204" t="str">
        <f t="shared" si="84"/>
        <v>22:00:10.000</v>
      </c>
      <c r="T204" t="str">
        <f t="shared" si="84"/>
        <v>22:00:10.000</v>
      </c>
      <c r="U204" t="str">
        <f t="shared" si="79"/>
        <v>A14F74</v>
      </c>
      <c r="V204">
        <v>0</v>
      </c>
      <c r="W204">
        <v>0</v>
      </c>
      <c r="X204">
        <v>6</v>
      </c>
      <c r="Y204">
        <v>0</v>
      </c>
      <c r="AA204">
        <v>1</v>
      </c>
      <c r="AB204">
        <v>8</v>
      </c>
      <c r="AC204">
        <v>3</v>
      </c>
      <c r="AD204">
        <v>0</v>
      </c>
      <c r="AE204">
        <v>9</v>
      </c>
      <c r="AF204" t="s">
        <v>126</v>
      </c>
      <c r="AG204">
        <v>0</v>
      </c>
      <c r="AH204">
        <v>0</v>
      </c>
      <c r="AI204">
        <v>2</v>
      </c>
      <c r="AJ204">
        <v>0</v>
      </c>
      <c r="AK204" t="s">
        <v>202</v>
      </c>
      <c r="AL204">
        <v>32.818544000000003</v>
      </c>
      <c r="AM204" t="s">
        <v>203</v>
      </c>
      <c r="AN204">
        <v>-117.149556</v>
      </c>
      <c r="AO204">
        <v>25</v>
      </c>
      <c r="AP204">
        <v>900</v>
      </c>
      <c r="AQ204" t="s">
        <v>129</v>
      </c>
      <c r="AR204">
        <v>-80</v>
      </c>
      <c r="AS204">
        <v>29</v>
      </c>
      <c r="AT204">
        <v>832</v>
      </c>
      <c r="BB204" t="str">
        <f t="shared" si="80"/>
        <v>1200</v>
      </c>
      <c r="BC204">
        <v>1</v>
      </c>
      <c r="BD204" t="str">
        <f t="shared" si="81"/>
        <v xml:space="preserve">N1839R  </v>
      </c>
      <c r="BE204">
        <v>1</v>
      </c>
      <c r="BJ204">
        <v>725</v>
      </c>
      <c r="BK204">
        <v>-175</v>
      </c>
      <c r="BL204" t="s">
        <v>130</v>
      </c>
      <c r="BM204">
        <v>1</v>
      </c>
      <c r="BN204">
        <v>1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 t="shared" si="85"/>
        <v>22:00:10.426</v>
      </c>
      <c r="CF204">
        <v>426126608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2</v>
      </c>
      <c r="CY204">
        <v>7</v>
      </c>
      <c r="CZ204" t="s">
        <v>131</v>
      </c>
      <c r="DA204">
        <v>286</v>
      </c>
      <c r="DB204">
        <v>0</v>
      </c>
      <c r="DC204" t="s">
        <v>132</v>
      </c>
      <c r="DD204" t="s">
        <v>133</v>
      </c>
      <c r="DG204">
        <v>16128487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 t="shared" si="83"/>
        <v>07/09/2023 22:00:10.662</v>
      </c>
      <c r="C205" t="str">
        <f t="shared" si="68"/>
        <v>FFDDD3C0</v>
      </c>
      <c r="D205" t="s">
        <v>134</v>
      </c>
      <c r="E205">
        <v>3</v>
      </c>
      <c r="H205">
        <v>3</v>
      </c>
      <c r="I205" t="s">
        <v>135</v>
      </c>
      <c r="J205" t="s">
        <v>126</v>
      </c>
      <c r="K205">
        <v>0</v>
      </c>
      <c r="L205">
        <v>3</v>
      </c>
      <c r="M205">
        <v>0</v>
      </c>
      <c r="N205">
        <v>2</v>
      </c>
      <c r="O205">
        <v>0</v>
      </c>
      <c r="P205">
        <v>1</v>
      </c>
      <c r="Q205">
        <v>0</v>
      </c>
      <c r="S205" t="str">
        <f t="shared" si="84"/>
        <v>22:00:10.000</v>
      </c>
      <c r="T205" t="str">
        <f t="shared" si="84"/>
        <v>22:00:10.000</v>
      </c>
      <c r="U205" t="str">
        <f t="shared" si="79"/>
        <v>A14F74</v>
      </c>
      <c r="V205">
        <v>0</v>
      </c>
      <c r="W205">
        <v>0</v>
      </c>
      <c r="X205">
        <v>6</v>
      </c>
      <c r="Y205">
        <v>0</v>
      </c>
      <c r="AA205">
        <v>1</v>
      </c>
      <c r="AB205">
        <v>8</v>
      </c>
      <c r="AC205">
        <v>3</v>
      </c>
      <c r="AD205">
        <v>0</v>
      </c>
      <c r="AE205">
        <v>9</v>
      </c>
      <c r="AF205" t="s">
        <v>126</v>
      </c>
      <c r="AG205">
        <v>0</v>
      </c>
      <c r="AH205">
        <v>3</v>
      </c>
      <c r="AI205">
        <v>2</v>
      </c>
      <c r="AJ205">
        <v>0</v>
      </c>
      <c r="AK205" t="s">
        <v>202</v>
      </c>
      <c r="AL205">
        <v>32.818544000000003</v>
      </c>
      <c r="AM205" t="s">
        <v>203</v>
      </c>
      <c r="AN205">
        <v>-117.149556</v>
      </c>
      <c r="AO205">
        <v>25</v>
      </c>
      <c r="AP205">
        <v>900</v>
      </c>
      <c r="AQ205" t="s">
        <v>129</v>
      </c>
      <c r="AR205">
        <v>-80</v>
      </c>
      <c r="AS205">
        <v>29</v>
      </c>
      <c r="AT205">
        <v>832</v>
      </c>
      <c r="BB205" t="str">
        <f t="shared" si="80"/>
        <v>1200</v>
      </c>
      <c r="BC205">
        <v>1</v>
      </c>
      <c r="BD205" t="str">
        <f t="shared" si="81"/>
        <v xml:space="preserve">N1839R  </v>
      </c>
      <c r="BE205">
        <v>1</v>
      </c>
      <c r="BJ205">
        <v>725</v>
      </c>
      <c r="BK205">
        <v>-175</v>
      </c>
      <c r="BL205" t="s">
        <v>130</v>
      </c>
      <c r="BM205">
        <v>1</v>
      </c>
      <c r="BN205">
        <v>1</v>
      </c>
      <c r="BO205">
        <v>0</v>
      </c>
      <c r="BP205">
        <v>0</v>
      </c>
      <c r="BS205">
        <v>0</v>
      </c>
      <c r="BT205">
        <v>0</v>
      </c>
      <c r="BU205">
        <v>0</v>
      </c>
      <c r="CE205" t="str">
        <f t="shared" si="85"/>
        <v>22:00:10.426</v>
      </c>
      <c r="CF205">
        <v>426126608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2</v>
      </c>
      <c r="CY205">
        <v>7</v>
      </c>
      <c r="CZ205" t="s">
        <v>131</v>
      </c>
      <c r="DA205">
        <v>286</v>
      </c>
      <c r="DB205">
        <v>0</v>
      </c>
      <c r="DC205" t="s">
        <v>132</v>
      </c>
      <c r="DD205" t="s">
        <v>133</v>
      </c>
      <c r="DG205">
        <v>16128487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 t="shared" si="83"/>
        <v>07/09/2023 22:00:10.662</v>
      </c>
      <c r="C206" t="str">
        <f t="shared" si="68"/>
        <v>FFDDD3C0</v>
      </c>
      <c r="D206" t="s">
        <v>138</v>
      </c>
      <c r="E206">
        <v>20</v>
      </c>
      <c r="F206">
        <v>1020</v>
      </c>
      <c r="G206" t="s">
        <v>139</v>
      </c>
      <c r="J206" t="s">
        <v>140</v>
      </c>
      <c r="K206">
        <v>0</v>
      </c>
      <c r="L206">
        <v>3</v>
      </c>
      <c r="M206">
        <v>0</v>
      </c>
      <c r="N206">
        <v>2</v>
      </c>
      <c r="O206">
        <v>0</v>
      </c>
      <c r="P206">
        <v>1</v>
      </c>
      <c r="Q206">
        <v>0</v>
      </c>
      <c r="S206" t="str">
        <f t="shared" si="84"/>
        <v>22:00:10.000</v>
      </c>
      <c r="T206" t="str">
        <f t="shared" si="84"/>
        <v>22:00:10.000</v>
      </c>
      <c r="U206" t="str">
        <f t="shared" si="79"/>
        <v>A14F74</v>
      </c>
      <c r="V206">
        <v>0</v>
      </c>
      <c r="W206">
        <v>0</v>
      </c>
      <c r="X206">
        <v>6</v>
      </c>
      <c r="Y206">
        <v>0</v>
      </c>
      <c r="AA206">
        <v>1</v>
      </c>
      <c r="AB206">
        <v>8</v>
      </c>
      <c r="AC206">
        <v>3</v>
      </c>
      <c r="AD206">
        <v>0</v>
      </c>
      <c r="AE206">
        <v>9</v>
      </c>
      <c r="AF206" t="s">
        <v>126</v>
      </c>
      <c r="AG206">
        <v>0</v>
      </c>
      <c r="AH206">
        <v>3</v>
      </c>
      <c r="AI206">
        <v>2</v>
      </c>
      <c r="AJ206">
        <v>0</v>
      </c>
      <c r="AK206" t="s">
        <v>202</v>
      </c>
      <c r="AL206">
        <v>32.818544000000003</v>
      </c>
      <c r="AM206" t="s">
        <v>203</v>
      </c>
      <c r="AN206">
        <v>-117.149556</v>
      </c>
      <c r="AO206">
        <v>25</v>
      </c>
      <c r="AP206">
        <v>900</v>
      </c>
      <c r="AQ206" t="s">
        <v>129</v>
      </c>
      <c r="AR206">
        <v>-80</v>
      </c>
      <c r="AS206">
        <v>29</v>
      </c>
      <c r="AT206">
        <v>832</v>
      </c>
      <c r="BB206" t="str">
        <f t="shared" si="80"/>
        <v>1200</v>
      </c>
      <c r="BC206">
        <v>1</v>
      </c>
      <c r="BD206" t="str">
        <f t="shared" si="81"/>
        <v xml:space="preserve">N1839R  </v>
      </c>
      <c r="BE206">
        <v>1</v>
      </c>
      <c r="BJ206">
        <v>725</v>
      </c>
      <c r="BK206">
        <v>-175</v>
      </c>
      <c r="BL206" t="s">
        <v>130</v>
      </c>
      <c r="BM206">
        <v>1</v>
      </c>
      <c r="BN206">
        <v>1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 t="shared" si="85"/>
        <v>22:00:10.426</v>
      </c>
      <c r="CF206">
        <v>426126608</v>
      </c>
      <c r="CS206">
        <v>3</v>
      </c>
      <c r="CT206">
        <v>2</v>
      </c>
      <c r="CU206">
        <v>0</v>
      </c>
      <c r="CV206">
        <v>2</v>
      </c>
      <c r="CW206">
        <v>0</v>
      </c>
      <c r="CX206">
        <v>2</v>
      </c>
      <c r="CY206">
        <v>7</v>
      </c>
      <c r="CZ206" t="s">
        <v>131</v>
      </c>
      <c r="DA206">
        <v>286</v>
      </c>
      <c r="DB206">
        <v>0</v>
      </c>
      <c r="DC206" t="s">
        <v>132</v>
      </c>
      <c r="DD206" t="s">
        <v>133</v>
      </c>
      <c r="DG206">
        <v>16128487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 t="shared" si="83"/>
        <v>07/09/2023 22:00:10.662</v>
      </c>
      <c r="C207" t="str">
        <f t="shared" si="68"/>
        <v>FFDDD3C0</v>
      </c>
      <c r="D207" t="s">
        <v>141</v>
      </c>
      <c r="E207">
        <v>15</v>
      </c>
      <c r="J207" t="s">
        <v>142</v>
      </c>
      <c r="K207">
        <v>0</v>
      </c>
      <c r="L207">
        <v>3</v>
      </c>
      <c r="M207">
        <v>0</v>
      </c>
      <c r="N207">
        <v>2</v>
      </c>
      <c r="O207">
        <v>0</v>
      </c>
      <c r="P207">
        <v>1</v>
      </c>
      <c r="Q207">
        <v>0</v>
      </c>
      <c r="S207" t="str">
        <f t="shared" si="84"/>
        <v>22:00:10.000</v>
      </c>
      <c r="T207" t="str">
        <f t="shared" si="84"/>
        <v>22:00:10.000</v>
      </c>
      <c r="U207" t="str">
        <f t="shared" si="79"/>
        <v>A14F74</v>
      </c>
      <c r="V207">
        <v>0</v>
      </c>
      <c r="W207">
        <v>0</v>
      </c>
      <c r="X207">
        <v>6</v>
      </c>
      <c r="Y207">
        <v>0</v>
      </c>
      <c r="AA207">
        <v>1</v>
      </c>
      <c r="AB207">
        <v>8</v>
      </c>
      <c r="AC207">
        <v>3</v>
      </c>
      <c r="AD207">
        <v>0</v>
      </c>
      <c r="AE207">
        <v>9</v>
      </c>
      <c r="AF207" t="s">
        <v>126</v>
      </c>
      <c r="AG207">
        <v>0</v>
      </c>
      <c r="AH207">
        <v>3</v>
      </c>
      <c r="AI207">
        <v>2</v>
      </c>
      <c r="AJ207">
        <v>0</v>
      </c>
      <c r="AK207" t="s">
        <v>202</v>
      </c>
      <c r="AL207">
        <v>32.818544000000003</v>
      </c>
      <c r="AM207" t="s">
        <v>203</v>
      </c>
      <c r="AN207">
        <v>-117.149556</v>
      </c>
      <c r="AO207">
        <v>25</v>
      </c>
      <c r="AP207">
        <v>900</v>
      </c>
      <c r="AQ207" t="s">
        <v>129</v>
      </c>
      <c r="AR207">
        <v>-80</v>
      </c>
      <c r="AS207">
        <v>29</v>
      </c>
      <c r="AT207">
        <v>832</v>
      </c>
      <c r="BB207" t="str">
        <f t="shared" si="80"/>
        <v>1200</v>
      </c>
      <c r="BC207">
        <v>1</v>
      </c>
      <c r="BD207" t="str">
        <f t="shared" si="81"/>
        <v xml:space="preserve">N1839R  </v>
      </c>
      <c r="BE207">
        <v>1</v>
      </c>
      <c r="BJ207">
        <v>725</v>
      </c>
      <c r="BK207">
        <v>-175</v>
      </c>
      <c r="BL207" t="s">
        <v>130</v>
      </c>
      <c r="BM207">
        <v>1</v>
      </c>
      <c r="BN207">
        <v>1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 t="shared" si="85"/>
        <v>22:00:10.426</v>
      </c>
      <c r="CF207">
        <v>426126608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2</v>
      </c>
      <c r="CY207">
        <v>7</v>
      </c>
      <c r="CZ207" t="s">
        <v>131</v>
      </c>
      <c r="DA207">
        <v>286</v>
      </c>
      <c r="DB207">
        <v>0</v>
      </c>
      <c r="DC207" t="s">
        <v>132</v>
      </c>
      <c r="DD207" t="s">
        <v>133</v>
      </c>
      <c r="DG207">
        <v>16128487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 t="shared" si="83"/>
        <v>07/09/2023 22:00:10.662</v>
      </c>
      <c r="C208" t="str">
        <f t="shared" si="68"/>
        <v>FFDDD3C0</v>
      </c>
      <c r="D208" t="s">
        <v>147</v>
      </c>
      <c r="E208">
        <v>8</v>
      </c>
      <c r="H208">
        <v>225</v>
      </c>
      <c r="I208" t="s">
        <v>148</v>
      </c>
      <c r="J208" t="s">
        <v>126</v>
      </c>
      <c r="K208">
        <v>0</v>
      </c>
      <c r="L208">
        <v>3</v>
      </c>
      <c r="M208">
        <v>0</v>
      </c>
      <c r="N208">
        <v>2</v>
      </c>
      <c r="O208">
        <v>0</v>
      </c>
      <c r="P208">
        <v>1</v>
      </c>
      <c r="Q208">
        <v>0</v>
      </c>
      <c r="S208" t="str">
        <f t="shared" si="84"/>
        <v>22:00:10.000</v>
      </c>
      <c r="T208" t="str">
        <f t="shared" si="84"/>
        <v>22:00:10.000</v>
      </c>
      <c r="U208" t="str">
        <f t="shared" si="79"/>
        <v>A14F74</v>
      </c>
      <c r="V208">
        <v>0</v>
      </c>
      <c r="W208">
        <v>0</v>
      </c>
      <c r="X208">
        <v>6</v>
      </c>
      <c r="Y208">
        <v>0</v>
      </c>
      <c r="AA208">
        <v>1</v>
      </c>
      <c r="AB208">
        <v>8</v>
      </c>
      <c r="AC208">
        <v>3</v>
      </c>
      <c r="AD208">
        <v>0</v>
      </c>
      <c r="AE208">
        <v>9</v>
      </c>
      <c r="AF208" t="s">
        <v>126</v>
      </c>
      <c r="AG208">
        <v>0</v>
      </c>
      <c r="AH208">
        <v>3</v>
      </c>
      <c r="AI208">
        <v>2</v>
      </c>
      <c r="AJ208">
        <v>0</v>
      </c>
      <c r="AK208" t="s">
        <v>202</v>
      </c>
      <c r="AL208">
        <v>32.818544000000003</v>
      </c>
      <c r="AM208" t="s">
        <v>203</v>
      </c>
      <c r="AN208">
        <v>-117.149556</v>
      </c>
      <c r="AO208">
        <v>25</v>
      </c>
      <c r="AP208">
        <v>900</v>
      </c>
      <c r="AQ208" t="s">
        <v>129</v>
      </c>
      <c r="AR208">
        <v>-80</v>
      </c>
      <c r="AS208">
        <v>29</v>
      </c>
      <c r="AT208">
        <v>832</v>
      </c>
      <c r="BB208" t="str">
        <f t="shared" si="80"/>
        <v>1200</v>
      </c>
      <c r="BC208">
        <v>1</v>
      </c>
      <c r="BD208" t="str">
        <f t="shared" si="81"/>
        <v xml:space="preserve">N1839R  </v>
      </c>
      <c r="BE208">
        <v>1</v>
      </c>
      <c r="BJ208">
        <v>725</v>
      </c>
      <c r="BK208">
        <v>-175</v>
      </c>
      <c r="BL208" t="s">
        <v>130</v>
      </c>
      <c r="BM208">
        <v>1</v>
      </c>
      <c r="BN208">
        <v>1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 t="shared" si="85"/>
        <v>22:00:10.426</v>
      </c>
      <c r="CF208">
        <v>426126608</v>
      </c>
      <c r="CS208">
        <v>3</v>
      </c>
      <c r="CT208">
        <v>2</v>
      </c>
      <c r="CU208">
        <v>0</v>
      </c>
      <c r="CV208">
        <v>2</v>
      </c>
      <c r="CW208">
        <v>0</v>
      </c>
      <c r="CX208">
        <v>2</v>
      </c>
      <c r="CY208">
        <v>7</v>
      </c>
      <c r="CZ208" t="s">
        <v>131</v>
      </c>
      <c r="DA208">
        <v>286</v>
      </c>
      <c r="DB208">
        <v>0</v>
      </c>
      <c r="DC208" t="s">
        <v>132</v>
      </c>
      <c r="DD208" t="s">
        <v>133</v>
      </c>
      <c r="DG208">
        <v>16128487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"07/09/2023 22:00:10.709"</f>
        <v>07/09/2023 22:00:10.709</v>
      </c>
      <c r="C209" t="str">
        <f t="shared" si="68"/>
        <v>FFDDD3C0</v>
      </c>
      <c r="D209" t="s">
        <v>134</v>
      </c>
      <c r="E209">
        <v>4</v>
      </c>
      <c r="H209">
        <v>4</v>
      </c>
      <c r="I209" t="s">
        <v>143</v>
      </c>
      <c r="J209" t="s">
        <v>126</v>
      </c>
      <c r="K209">
        <v>0</v>
      </c>
      <c r="L209">
        <v>3</v>
      </c>
      <c r="M209">
        <v>0</v>
      </c>
      <c r="N209">
        <v>2</v>
      </c>
      <c r="O209">
        <v>0</v>
      </c>
      <c r="P209">
        <v>1</v>
      </c>
      <c r="Q209">
        <v>0</v>
      </c>
      <c r="S209" t="str">
        <f t="shared" si="84"/>
        <v>22:00:10.000</v>
      </c>
      <c r="T209" t="str">
        <f t="shared" si="84"/>
        <v>22:00:10.000</v>
      </c>
      <c r="U209" t="str">
        <f t="shared" si="79"/>
        <v>A14F74</v>
      </c>
      <c r="V209">
        <v>0</v>
      </c>
      <c r="W209">
        <v>0</v>
      </c>
      <c r="X209">
        <v>6</v>
      </c>
      <c r="Y209">
        <v>0</v>
      </c>
      <c r="AA209">
        <v>1</v>
      </c>
      <c r="AB209">
        <v>8</v>
      </c>
      <c r="AC209">
        <v>3</v>
      </c>
      <c r="AD209">
        <v>0</v>
      </c>
      <c r="AE209">
        <v>9</v>
      </c>
      <c r="AF209" t="s">
        <v>126</v>
      </c>
      <c r="AG209">
        <v>0</v>
      </c>
      <c r="AH209">
        <v>3</v>
      </c>
      <c r="AI209">
        <v>2</v>
      </c>
      <c r="AJ209">
        <v>0</v>
      </c>
      <c r="AK209" t="s">
        <v>202</v>
      </c>
      <c r="AL209">
        <v>32.818544000000003</v>
      </c>
      <c r="AM209" t="s">
        <v>203</v>
      </c>
      <c r="AN209">
        <v>-117.149556</v>
      </c>
      <c r="AO209">
        <v>25</v>
      </c>
      <c r="AP209">
        <v>900</v>
      </c>
      <c r="AQ209" t="s">
        <v>129</v>
      </c>
      <c r="AR209">
        <v>-80</v>
      </c>
      <c r="AS209">
        <v>29</v>
      </c>
      <c r="AT209">
        <v>832</v>
      </c>
      <c r="BB209" t="str">
        <f t="shared" si="80"/>
        <v>1200</v>
      </c>
      <c r="BC209">
        <v>1</v>
      </c>
      <c r="BD209" t="str">
        <f t="shared" si="81"/>
        <v xml:space="preserve">N1839R  </v>
      </c>
      <c r="BE209">
        <v>1</v>
      </c>
      <c r="BJ209">
        <v>725</v>
      </c>
      <c r="BK209">
        <v>-175</v>
      </c>
      <c r="BL209" t="s">
        <v>130</v>
      </c>
      <c r="BM209">
        <v>1</v>
      </c>
      <c r="BN209">
        <v>1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 t="shared" si="85"/>
        <v>22:00:10.426</v>
      </c>
      <c r="CF209">
        <v>426126608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2</v>
      </c>
      <c r="CY209">
        <v>7</v>
      </c>
      <c r="CZ209" t="s">
        <v>131</v>
      </c>
      <c r="DA209">
        <v>286</v>
      </c>
      <c r="DB209">
        <v>0</v>
      </c>
      <c r="DC209" t="s">
        <v>132</v>
      </c>
      <c r="DD209" t="s">
        <v>133</v>
      </c>
      <c r="DG209">
        <v>16128487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"07/09/2023 22:00:12.068"</f>
        <v>07/09/2023 22:00:12.068</v>
      </c>
      <c r="C210" t="str">
        <f t="shared" si="68"/>
        <v>FFDDD3C0</v>
      </c>
      <c r="D210" t="s">
        <v>141</v>
      </c>
      <c r="E210">
        <v>15</v>
      </c>
      <c r="J210" t="s">
        <v>142</v>
      </c>
      <c r="K210">
        <v>0</v>
      </c>
      <c r="L210">
        <v>3</v>
      </c>
      <c r="M210">
        <v>0</v>
      </c>
      <c r="N210">
        <v>2</v>
      </c>
      <c r="O210">
        <v>0</v>
      </c>
      <c r="P210">
        <v>1</v>
      </c>
      <c r="Q210">
        <v>0</v>
      </c>
      <c r="S210" t="str">
        <f t="shared" ref="S210:T217" si="86">"22:00:11.000"</f>
        <v>22:00:11.000</v>
      </c>
      <c r="T210" t="str">
        <f t="shared" si="86"/>
        <v>22:00:11.000</v>
      </c>
      <c r="U210" t="str">
        <f t="shared" si="79"/>
        <v>A14F74</v>
      </c>
      <c r="V210">
        <v>0</v>
      </c>
      <c r="W210">
        <v>0</v>
      </c>
      <c r="X210">
        <v>6</v>
      </c>
      <c r="Y210">
        <v>0</v>
      </c>
      <c r="AA210">
        <v>1</v>
      </c>
      <c r="AB210">
        <v>8</v>
      </c>
      <c r="AC210">
        <v>3</v>
      </c>
      <c r="AD210">
        <v>0</v>
      </c>
      <c r="AE210">
        <v>9</v>
      </c>
      <c r="AF210" t="s">
        <v>126</v>
      </c>
      <c r="AG210">
        <v>0</v>
      </c>
      <c r="AH210">
        <v>3</v>
      </c>
      <c r="AI210">
        <v>2</v>
      </c>
      <c r="AJ210">
        <v>0</v>
      </c>
      <c r="AK210" t="s">
        <v>204</v>
      </c>
      <c r="AL210">
        <v>32.818694000000001</v>
      </c>
      <c r="AM210" t="s">
        <v>205</v>
      </c>
      <c r="AN210">
        <v>-117.149942</v>
      </c>
      <c r="AO210">
        <v>25</v>
      </c>
      <c r="AP210">
        <v>900</v>
      </c>
      <c r="AQ210" t="s">
        <v>129</v>
      </c>
      <c r="AR210">
        <v>-77</v>
      </c>
      <c r="AS210">
        <v>33</v>
      </c>
      <c r="AT210">
        <v>896</v>
      </c>
      <c r="BB210" t="str">
        <f t="shared" si="80"/>
        <v>1200</v>
      </c>
      <c r="BC210">
        <v>1</v>
      </c>
      <c r="BD210" t="str">
        <f t="shared" si="81"/>
        <v xml:space="preserve">N1839R  </v>
      </c>
      <c r="BE210">
        <v>1</v>
      </c>
      <c r="BJ210">
        <v>825</v>
      </c>
      <c r="BK210">
        <v>-75</v>
      </c>
      <c r="BL210" t="s">
        <v>130</v>
      </c>
      <c r="BM210">
        <v>1</v>
      </c>
      <c r="BN210">
        <v>1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 t="shared" ref="CE210:CE217" si="87">"22:00:11.840"</f>
        <v>22:00:11.840</v>
      </c>
      <c r="CF210">
        <v>839590627</v>
      </c>
      <c r="CS210">
        <v>3</v>
      </c>
      <c r="CT210">
        <v>2</v>
      </c>
      <c r="CU210">
        <v>0</v>
      </c>
      <c r="CV210">
        <v>2</v>
      </c>
      <c r="CW210">
        <v>0</v>
      </c>
      <c r="CX210">
        <v>5</v>
      </c>
      <c r="CY210">
        <v>7</v>
      </c>
      <c r="CZ210" t="s">
        <v>131</v>
      </c>
      <c r="DA210">
        <v>300</v>
      </c>
      <c r="DB210">
        <v>0</v>
      </c>
      <c r="DC210" t="s">
        <v>157</v>
      </c>
      <c r="DD210" t="s">
        <v>158</v>
      </c>
      <c r="DG210">
        <v>8323568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"07/09/2023 22:00:12.099"</f>
        <v>07/09/2023 22:00:12.099</v>
      </c>
      <c r="C211" t="str">
        <f t="shared" si="68"/>
        <v>FFDDD3C0</v>
      </c>
      <c r="D211" t="s">
        <v>147</v>
      </c>
      <c r="E211">
        <v>8</v>
      </c>
      <c r="H211">
        <v>225</v>
      </c>
      <c r="I211" t="s">
        <v>148</v>
      </c>
      <c r="J211" t="s">
        <v>126</v>
      </c>
      <c r="K211">
        <v>0</v>
      </c>
      <c r="L211">
        <v>3</v>
      </c>
      <c r="M211">
        <v>0</v>
      </c>
      <c r="N211">
        <v>2</v>
      </c>
      <c r="O211">
        <v>0</v>
      </c>
      <c r="P211">
        <v>1</v>
      </c>
      <c r="Q211">
        <v>0</v>
      </c>
      <c r="S211" t="str">
        <f t="shared" si="86"/>
        <v>22:00:11.000</v>
      </c>
      <c r="T211" t="str">
        <f t="shared" si="86"/>
        <v>22:00:11.000</v>
      </c>
      <c r="U211" t="str">
        <f t="shared" si="79"/>
        <v>A14F74</v>
      </c>
      <c r="V211">
        <v>0</v>
      </c>
      <c r="W211">
        <v>0</v>
      </c>
      <c r="X211">
        <v>6</v>
      </c>
      <c r="Y211">
        <v>0</v>
      </c>
      <c r="AA211">
        <v>1</v>
      </c>
      <c r="AB211">
        <v>8</v>
      </c>
      <c r="AC211">
        <v>3</v>
      </c>
      <c r="AD211">
        <v>0</v>
      </c>
      <c r="AE211">
        <v>9</v>
      </c>
      <c r="AF211" t="s">
        <v>126</v>
      </c>
      <c r="AG211">
        <v>0</v>
      </c>
      <c r="AH211">
        <v>3</v>
      </c>
      <c r="AI211">
        <v>2</v>
      </c>
      <c r="AJ211">
        <v>0</v>
      </c>
      <c r="AK211" t="s">
        <v>204</v>
      </c>
      <c r="AL211">
        <v>32.818694000000001</v>
      </c>
      <c r="AM211" t="s">
        <v>205</v>
      </c>
      <c r="AN211">
        <v>-117.149942</v>
      </c>
      <c r="AO211">
        <v>25</v>
      </c>
      <c r="AP211">
        <v>900</v>
      </c>
      <c r="AQ211" t="s">
        <v>129</v>
      </c>
      <c r="AR211">
        <v>-77</v>
      </c>
      <c r="AS211">
        <v>33</v>
      </c>
      <c r="AT211">
        <v>896</v>
      </c>
      <c r="BB211" t="str">
        <f t="shared" si="80"/>
        <v>1200</v>
      </c>
      <c r="BC211">
        <v>1</v>
      </c>
      <c r="BD211" t="str">
        <f t="shared" si="81"/>
        <v xml:space="preserve">N1839R  </v>
      </c>
      <c r="BE211">
        <v>1</v>
      </c>
      <c r="BJ211">
        <v>825</v>
      </c>
      <c r="BK211">
        <v>-75</v>
      </c>
      <c r="BL211" t="s">
        <v>130</v>
      </c>
      <c r="BM211">
        <v>1</v>
      </c>
      <c r="BN211">
        <v>1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 t="shared" si="87"/>
        <v>22:00:11.840</v>
      </c>
      <c r="CF211">
        <v>839590627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5</v>
      </c>
      <c r="CY211">
        <v>7</v>
      </c>
      <c r="CZ211" t="s">
        <v>131</v>
      </c>
      <c r="DA211">
        <v>300</v>
      </c>
      <c r="DB211">
        <v>0</v>
      </c>
      <c r="DC211" t="s">
        <v>157</v>
      </c>
      <c r="DD211" t="s">
        <v>158</v>
      </c>
      <c r="DG211">
        <v>8323568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 t="shared" ref="A212:A217" si="88">"07/09/2023 22:00:12.131"</f>
        <v>07/09/2023 22:00:12.131</v>
      </c>
      <c r="C212" t="str">
        <f t="shared" si="68"/>
        <v>FFDDD3C0</v>
      </c>
      <c r="D212" t="s">
        <v>134</v>
      </c>
      <c r="E212">
        <v>4</v>
      </c>
      <c r="H212">
        <v>4</v>
      </c>
      <c r="I212" t="s">
        <v>143</v>
      </c>
      <c r="J212" t="s">
        <v>126</v>
      </c>
      <c r="K212">
        <v>0</v>
      </c>
      <c r="L212">
        <v>3</v>
      </c>
      <c r="M212">
        <v>0</v>
      </c>
      <c r="N212">
        <v>2</v>
      </c>
      <c r="O212">
        <v>0</v>
      </c>
      <c r="P212">
        <v>1</v>
      </c>
      <c r="Q212">
        <v>0</v>
      </c>
      <c r="S212" t="str">
        <f t="shared" si="86"/>
        <v>22:00:11.000</v>
      </c>
      <c r="T212" t="str">
        <f t="shared" si="86"/>
        <v>22:00:11.000</v>
      </c>
      <c r="U212" t="str">
        <f t="shared" si="79"/>
        <v>A14F74</v>
      </c>
      <c r="V212">
        <v>0</v>
      </c>
      <c r="W212">
        <v>0</v>
      </c>
      <c r="X212">
        <v>6</v>
      </c>
      <c r="Y212">
        <v>0</v>
      </c>
      <c r="AA212">
        <v>1</v>
      </c>
      <c r="AB212">
        <v>8</v>
      </c>
      <c r="AC212">
        <v>3</v>
      </c>
      <c r="AD212">
        <v>0</v>
      </c>
      <c r="AE212">
        <v>9</v>
      </c>
      <c r="AF212" t="s">
        <v>126</v>
      </c>
      <c r="AG212">
        <v>0</v>
      </c>
      <c r="AH212">
        <v>3</v>
      </c>
      <c r="AI212">
        <v>2</v>
      </c>
      <c r="AJ212">
        <v>0</v>
      </c>
      <c r="AK212" t="s">
        <v>204</v>
      </c>
      <c r="AL212">
        <v>32.818694000000001</v>
      </c>
      <c r="AM212" t="s">
        <v>205</v>
      </c>
      <c r="AN212">
        <v>-117.149942</v>
      </c>
      <c r="AO212">
        <v>25</v>
      </c>
      <c r="AP212">
        <v>900</v>
      </c>
      <c r="AQ212" t="s">
        <v>129</v>
      </c>
      <c r="AR212">
        <v>-77</v>
      </c>
      <c r="AS212">
        <v>33</v>
      </c>
      <c r="AT212">
        <v>896</v>
      </c>
      <c r="BB212" t="str">
        <f t="shared" si="80"/>
        <v>1200</v>
      </c>
      <c r="BC212">
        <v>1</v>
      </c>
      <c r="BD212" t="str">
        <f t="shared" si="81"/>
        <v xml:space="preserve">N1839R  </v>
      </c>
      <c r="BE212">
        <v>1</v>
      </c>
      <c r="BJ212">
        <v>825</v>
      </c>
      <c r="BK212">
        <v>-75</v>
      </c>
      <c r="BL212" t="s">
        <v>130</v>
      </c>
      <c r="BM212">
        <v>1</v>
      </c>
      <c r="BN212">
        <v>1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 t="shared" si="87"/>
        <v>22:00:11.840</v>
      </c>
      <c r="CF212">
        <v>839590627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5</v>
      </c>
      <c r="CY212">
        <v>7</v>
      </c>
      <c r="CZ212" t="s">
        <v>131</v>
      </c>
      <c r="DA212">
        <v>300</v>
      </c>
      <c r="DB212">
        <v>0</v>
      </c>
      <c r="DC212" t="s">
        <v>157</v>
      </c>
      <c r="DD212" t="s">
        <v>158</v>
      </c>
      <c r="DG212">
        <v>8323568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 t="shared" si="88"/>
        <v>07/09/2023 22:00:12.131</v>
      </c>
      <c r="C213" t="str">
        <f t="shared" si="68"/>
        <v>FFDDD3C0</v>
      </c>
      <c r="D213" t="s">
        <v>144</v>
      </c>
      <c r="E213">
        <v>6</v>
      </c>
      <c r="H213">
        <v>210</v>
      </c>
      <c r="I213" t="s">
        <v>145</v>
      </c>
      <c r="J213" t="s">
        <v>146</v>
      </c>
      <c r="K213">
        <v>0</v>
      </c>
      <c r="L213">
        <v>3</v>
      </c>
      <c r="M213">
        <v>0</v>
      </c>
      <c r="N213">
        <v>2</v>
      </c>
      <c r="O213">
        <v>0</v>
      </c>
      <c r="P213">
        <v>1</v>
      </c>
      <c r="Q213">
        <v>0</v>
      </c>
      <c r="S213" t="str">
        <f t="shared" si="86"/>
        <v>22:00:11.000</v>
      </c>
      <c r="T213" t="str">
        <f t="shared" si="86"/>
        <v>22:00:11.000</v>
      </c>
      <c r="U213" t="str">
        <f t="shared" si="79"/>
        <v>A14F74</v>
      </c>
      <c r="V213">
        <v>0</v>
      </c>
      <c r="W213">
        <v>0</v>
      </c>
      <c r="X213">
        <v>6</v>
      </c>
      <c r="Y213">
        <v>0</v>
      </c>
      <c r="AA213">
        <v>1</v>
      </c>
      <c r="AB213">
        <v>8</v>
      </c>
      <c r="AC213">
        <v>3</v>
      </c>
      <c r="AD213">
        <v>0</v>
      </c>
      <c r="AE213">
        <v>9</v>
      </c>
      <c r="AF213" t="s">
        <v>126</v>
      </c>
      <c r="AG213">
        <v>0</v>
      </c>
      <c r="AH213">
        <v>0</v>
      </c>
      <c r="AI213">
        <v>2</v>
      </c>
      <c r="AJ213">
        <v>0</v>
      </c>
      <c r="AK213" t="s">
        <v>204</v>
      </c>
      <c r="AL213">
        <v>32.818694000000001</v>
      </c>
      <c r="AM213" t="s">
        <v>205</v>
      </c>
      <c r="AN213">
        <v>-117.149942</v>
      </c>
      <c r="AO213">
        <v>25</v>
      </c>
      <c r="AP213">
        <v>900</v>
      </c>
      <c r="AQ213" t="s">
        <v>129</v>
      </c>
      <c r="AR213">
        <v>-77</v>
      </c>
      <c r="AS213">
        <v>33</v>
      </c>
      <c r="AT213">
        <v>896</v>
      </c>
      <c r="BB213" t="str">
        <f t="shared" si="80"/>
        <v>1200</v>
      </c>
      <c r="BC213">
        <v>1</v>
      </c>
      <c r="BD213" t="str">
        <f t="shared" si="81"/>
        <v xml:space="preserve">N1839R  </v>
      </c>
      <c r="BE213">
        <v>1</v>
      </c>
      <c r="BJ213">
        <v>825</v>
      </c>
      <c r="BK213">
        <v>-75</v>
      </c>
      <c r="BL213" t="s">
        <v>130</v>
      </c>
      <c r="BM213">
        <v>1</v>
      </c>
      <c r="BN213">
        <v>1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 t="shared" si="87"/>
        <v>22:00:11.840</v>
      </c>
      <c r="CF213">
        <v>839590627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5</v>
      </c>
      <c r="CY213">
        <v>7</v>
      </c>
      <c r="CZ213" t="s">
        <v>131</v>
      </c>
      <c r="DA213">
        <v>300</v>
      </c>
      <c r="DB213">
        <v>0</v>
      </c>
      <c r="DC213" t="s">
        <v>157</v>
      </c>
      <c r="DD213" t="s">
        <v>158</v>
      </c>
      <c r="DG213">
        <v>8323568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 t="shared" si="88"/>
        <v>07/09/2023 22:00:12.131</v>
      </c>
      <c r="C214" t="str">
        <f t="shared" si="68"/>
        <v>FFDDD3C0</v>
      </c>
      <c r="D214" t="s">
        <v>149</v>
      </c>
      <c r="E214">
        <v>3</v>
      </c>
      <c r="H214">
        <v>166</v>
      </c>
      <c r="I214" t="s">
        <v>139</v>
      </c>
      <c r="J214" t="s">
        <v>150</v>
      </c>
      <c r="K214">
        <v>0</v>
      </c>
      <c r="L214">
        <v>3</v>
      </c>
      <c r="M214">
        <v>0</v>
      </c>
      <c r="N214">
        <v>2</v>
      </c>
      <c r="O214">
        <v>0</v>
      </c>
      <c r="P214">
        <v>1</v>
      </c>
      <c r="Q214">
        <v>0</v>
      </c>
      <c r="S214" t="str">
        <f t="shared" si="86"/>
        <v>22:00:11.000</v>
      </c>
      <c r="T214" t="str">
        <f t="shared" si="86"/>
        <v>22:00:11.000</v>
      </c>
      <c r="U214" t="str">
        <f t="shared" si="79"/>
        <v>A14F74</v>
      </c>
      <c r="V214">
        <v>0</v>
      </c>
      <c r="W214">
        <v>0</v>
      </c>
      <c r="X214">
        <v>6</v>
      </c>
      <c r="Y214">
        <v>0</v>
      </c>
      <c r="AA214">
        <v>1</v>
      </c>
      <c r="AB214">
        <v>8</v>
      </c>
      <c r="AC214">
        <v>3</v>
      </c>
      <c r="AD214">
        <v>0</v>
      </c>
      <c r="AE214">
        <v>9</v>
      </c>
      <c r="AF214" t="s">
        <v>126</v>
      </c>
      <c r="AG214">
        <v>0</v>
      </c>
      <c r="AH214">
        <v>3</v>
      </c>
      <c r="AI214">
        <v>2</v>
      </c>
      <c r="AJ214">
        <v>0</v>
      </c>
      <c r="AK214" t="s">
        <v>204</v>
      </c>
      <c r="AL214">
        <v>32.818694000000001</v>
      </c>
      <c r="AM214" t="s">
        <v>205</v>
      </c>
      <c r="AN214">
        <v>-117.149942</v>
      </c>
      <c r="AO214">
        <v>25</v>
      </c>
      <c r="AP214">
        <v>900</v>
      </c>
      <c r="AQ214" t="s">
        <v>129</v>
      </c>
      <c r="AR214">
        <v>-77</v>
      </c>
      <c r="AS214">
        <v>33</v>
      </c>
      <c r="AT214">
        <v>896</v>
      </c>
      <c r="BB214" t="str">
        <f t="shared" si="80"/>
        <v>1200</v>
      </c>
      <c r="BC214">
        <v>1</v>
      </c>
      <c r="BD214" t="str">
        <f t="shared" si="81"/>
        <v xml:space="preserve">N1839R  </v>
      </c>
      <c r="BE214">
        <v>1</v>
      </c>
      <c r="BJ214">
        <v>825</v>
      </c>
      <c r="BK214">
        <v>-75</v>
      </c>
      <c r="BL214" t="s">
        <v>130</v>
      </c>
      <c r="BM214">
        <v>1</v>
      </c>
      <c r="BN214">
        <v>1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 t="shared" si="87"/>
        <v>22:00:11.840</v>
      </c>
      <c r="CF214">
        <v>839590627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5</v>
      </c>
      <c r="CY214">
        <v>7</v>
      </c>
      <c r="CZ214" t="s">
        <v>131</v>
      </c>
      <c r="DA214">
        <v>300</v>
      </c>
      <c r="DB214">
        <v>0</v>
      </c>
      <c r="DC214" t="s">
        <v>157</v>
      </c>
      <c r="DD214" t="s">
        <v>158</v>
      </c>
      <c r="DG214">
        <v>8323568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 t="shared" si="88"/>
        <v>07/09/2023 22:00:12.131</v>
      </c>
      <c r="C215" t="str">
        <f t="shared" si="68"/>
        <v>FFDDD3C0</v>
      </c>
      <c r="D215" t="s">
        <v>123</v>
      </c>
      <c r="E215">
        <v>7</v>
      </c>
      <c r="F215">
        <v>2007</v>
      </c>
      <c r="G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0</v>
      </c>
      <c r="P215">
        <v>1</v>
      </c>
      <c r="Q215">
        <v>0</v>
      </c>
      <c r="S215" t="str">
        <f t="shared" si="86"/>
        <v>22:00:11.000</v>
      </c>
      <c r="T215" t="str">
        <f t="shared" si="86"/>
        <v>22:00:11.000</v>
      </c>
      <c r="U215" t="str">
        <f t="shared" si="79"/>
        <v>A14F74</v>
      </c>
      <c r="V215">
        <v>0</v>
      </c>
      <c r="W215">
        <v>0</v>
      </c>
      <c r="X215">
        <v>6</v>
      </c>
      <c r="Y215">
        <v>0</v>
      </c>
      <c r="AA215">
        <v>1</v>
      </c>
      <c r="AB215">
        <v>8</v>
      </c>
      <c r="AC215">
        <v>3</v>
      </c>
      <c r="AD215">
        <v>0</v>
      </c>
      <c r="AE215">
        <v>9</v>
      </c>
      <c r="AF215" t="s">
        <v>126</v>
      </c>
      <c r="AG215">
        <v>0</v>
      </c>
      <c r="AH215">
        <v>3</v>
      </c>
      <c r="AI215">
        <v>2</v>
      </c>
      <c r="AJ215">
        <v>0</v>
      </c>
      <c r="AK215" t="s">
        <v>204</v>
      </c>
      <c r="AL215">
        <v>32.818694000000001</v>
      </c>
      <c r="AM215" t="s">
        <v>205</v>
      </c>
      <c r="AN215">
        <v>-117.149942</v>
      </c>
      <c r="AO215">
        <v>25</v>
      </c>
      <c r="AP215">
        <v>900</v>
      </c>
      <c r="AQ215" t="s">
        <v>129</v>
      </c>
      <c r="AR215">
        <v>-77</v>
      </c>
      <c r="AS215">
        <v>33</v>
      </c>
      <c r="AT215">
        <v>896</v>
      </c>
      <c r="BB215" t="str">
        <f t="shared" si="80"/>
        <v>1200</v>
      </c>
      <c r="BC215">
        <v>1</v>
      </c>
      <c r="BD215" t="str">
        <f t="shared" si="81"/>
        <v xml:space="preserve">N1839R  </v>
      </c>
      <c r="BE215">
        <v>1</v>
      </c>
      <c r="BJ215">
        <v>825</v>
      </c>
      <c r="BK215">
        <v>-75</v>
      </c>
      <c r="BL215" t="s">
        <v>130</v>
      </c>
      <c r="BM215">
        <v>1</v>
      </c>
      <c r="BN215">
        <v>1</v>
      </c>
      <c r="BO215">
        <v>0</v>
      </c>
      <c r="BP215">
        <v>0</v>
      </c>
      <c r="BS215">
        <v>0</v>
      </c>
      <c r="BT215">
        <v>0</v>
      </c>
      <c r="BU215">
        <v>0</v>
      </c>
      <c r="CE215" t="str">
        <f t="shared" si="87"/>
        <v>22:00:11.840</v>
      </c>
      <c r="CF215">
        <v>839590627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5</v>
      </c>
      <c r="CY215">
        <v>7</v>
      </c>
      <c r="CZ215" t="s">
        <v>131</v>
      </c>
      <c r="DA215">
        <v>300</v>
      </c>
      <c r="DB215">
        <v>0</v>
      </c>
      <c r="DC215" t="s">
        <v>157</v>
      </c>
      <c r="DD215" t="s">
        <v>158</v>
      </c>
      <c r="DG215">
        <v>8323568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 t="shared" si="88"/>
        <v>07/09/2023 22:00:12.131</v>
      </c>
      <c r="C216" t="str">
        <f t="shared" si="68"/>
        <v>FFDDD3C0</v>
      </c>
      <c r="D216" t="s">
        <v>134</v>
      </c>
      <c r="E216">
        <v>3</v>
      </c>
      <c r="H216">
        <v>3</v>
      </c>
      <c r="I216" t="s">
        <v>135</v>
      </c>
      <c r="J216" t="s">
        <v>126</v>
      </c>
      <c r="K216">
        <v>0</v>
      </c>
      <c r="L216">
        <v>3</v>
      </c>
      <c r="M216">
        <v>0</v>
      </c>
      <c r="N216">
        <v>2</v>
      </c>
      <c r="O216">
        <v>0</v>
      </c>
      <c r="P216">
        <v>1</v>
      </c>
      <c r="Q216">
        <v>0</v>
      </c>
      <c r="S216" t="str">
        <f t="shared" si="86"/>
        <v>22:00:11.000</v>
      </c>
      <c r="T216" t="str">
        <f t="shared" si="86"/>
        <v>22:00:11.000</v>
      </c>
      <c r="U216" t="str">
        <f t="shared" si="79"/>
        <v>A14F74</v>
      </c>
      <c r="V216">
        <v>0</v>
      </c>
      <c r="W216">
        <v>0</v>
      </c>
      <c r="X216">
        <v>6</v>
      </c>
      <c r="Y216">
        <v>0</v>
      </c>
      <c r="AA216">
        <v>1</v>
      </c>
      <c r="AB216">
        <v>8</v>
      </c>
      <c r="AC216">
        <v>3</v>
      </c>
      <c r="AD216">
        <v>0</v>
      </c>
      <c r="AE216">
        <v>9</v>
      </c>
      <c r="AF216" t="s">
        <v>126</v>
      </c>
      <c r="AG216">
        <v>0</v>
      </c>
      <c r="AH216">
        <v>3</v>
      </c>
      <c r="AI216">
        <v>2</v>
      </c>
      <c r="AJ216">
        <v>0</v>
      </c>
      <c r="AK216" t="s">
        <v>204</v>
      </c>
      <c r="AL216">
        <v>32.818694000000001</v>
      </c>
      <c r="AM216" t="s">
        <v>205</v>
      </c>
      <c r="AN216">
        <v>-117.149942</v>
      </c>
      <c r="AO216">
        <v>25</v>
      </c>
      <c r="AP216">
        <v>900</v>
      </c>
      <c r="AQ216" t="s">
        <v>129</v>
      </c>
      <c r="AR216">
        <v>-77</v>
      </c>
      <c r="AS216">
        <v>33</v>
      </c>
      <c r="AT216">
        <v>896</v>
      </c>
      <c r="BB216" t="str">
        <f t="shared" si="80"/>
        <v>1200</v>
      </c>
      <c r="BC216">
        <v>1</v>
      </c>
      <c r="BD216" t="str">
        <f t="shared" si="81"/>
        <v xml:space="preserve">N1839R  </v>
      </c>
      <c r="BE216">
        <v>1</v>
      </c>
      <c r="BJ216">
        <v>825</v>
      </c>
      <c r="BK216">
        <v>-75</v>
      </c>
      <c r="BL216" t="s">
        <v>130</v>
      </c>
      <c r="BM216">
        <v>1</v>
      </c>
      <c r="BN216">
        <v>1</v>
      </c>
      <c r="BO216">
        <v>0</v>
      </c>
      <c r="BP216">
        <v>0</v>
      </c>
      <c r="BS216">
        <v>0</v>
      </c>
      <c r="BT216">
        <v>0</v>
      </c>
      <c r="BU216">
        <v>0</v>
      </c>
      <c r="CE216" t="str">
        <f t="shared" si="87"/>
        <v>22:00:11.840</v>
      </c>
      <c r="CF216">
        <v>839590627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5</v>
      </c>
      <c r="CY216">
        <v>7</v>
      </c>
      <c r="CZ216" t="s">
        <v>131</v>
      </c>
      <c r="DA216">
        <v>300</v>
      </c>
      <c r="DB216">
        <v>0</v>
      </c>
      <c r="DC216" t="s">
        <v>157</v>
      </c>
      <c r="DD216" t="s">
        <v>158</v>
      </c>
      <c r="DG216">
        <v>8323568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 t="shared" si="88"/>
        <v>07/09/2023 22:00:12.131</v>
      </c>
      <c r="C217" t="str">
        <f t="shared" si="68"/>
        <v>FFDDD3C0</v>
      </c>
      <c r="D217" t="s">
        <v>138</v>
      </c>
      <c r="E217">
        <v>20</v>
      </c>
      <c r="F217">
        <v>1020</v>
      </c>
      <c r="G217" t="s">
        <v>139</v>
      </c>
      <c r="J217" t="s">
        <v>140</v>
      </c>
      <c r="K217">
        <v>0</v>
      </c>
      <c r="L217">
        <v>3</v>
      </c>
      <c r="M217">
        <v>0</v>
      </c>
      <c r="N217">
        <v>2</v>
      </c>
      <c r="O217">
        <v>0</v>
      </c>
      <c r="P217">
        <v>1</v>
      </c>
      <c r="Q217">
        <v>0</v>
      </c>
      <c r="S217" t="str">
        <f t="shared" si="86"/>
        <v>22:00:11.000</v>
      </c>
      <c r="T217" t="str">
        <f t="shared" si="86"/>
        <v>22:00:11.000</v>
      </c>
      <c r="U217" t="str">
        <f t="shared" si="79"/>
        <v>A14F74</v>
      </c>
      <c r="V217">
        <v>0</v>
      </c>
      <c r="W217">
        <v>0</v>
      </c>
      <c r="X217">
        <v>6</v>
      </c>
      <c r="Y217">
        <v>0</v>
      </c>
      <c r="AA217">
        <v>1</v>
      </c>
      <c r="AB217">
        <v>8</v>
      </c>
      <c r="AC217">
        <v>3</v>
      </c>
      <c r="AD217">
        <v>0</v>
      </c>
      <c r="AE217">
        <v>9</v>
      </c>
      <c r="AF217" t="s">
        <v>126</v>
      </c>
      <c r="AG217">
        <v>0</v>
      </c>
      <c r="AH217">
        <v>3</v>
      </c>
      <c r="AI217">
        <v>2</v>
      </c>
      <c r="AJ217">
        <v>0</v>
      </c>
      <c r="AK217" t="s">
        <v>204</v>
      </c>
      <c r="AL217">
        <v>32.818694000000001</v>
      </c>
      <c r="AM217" t="s">
        <v>205</v>
      </c>
      <c r="AN217">
        <v>-117.149942</v>
      </c>
      <c r="AO217">
        <v>25</v>
      </c>
      <c r="AP217">
        <v>900</v>
      </c>
      <c r="AQ217" t="s">
        <v>129</v>
      </c>
      <c r="AR217">
        <v>-77</v>
      </c>
      <c r="AS217">
        <v>33</v>
      </c>
      <c r="AT217">
        <v>896</v>
      </c>
      <c r="BB217" t="str">
        <f t="shared" si="80"/>
        <v>1200</v>
      </c>
      <c r="BC217">
        <v>1</v>
      </c>
      <c r="BD217" t="str">
        <f t="shared" si="81"/>
        <v xml:space="preserve">N1839R  </v>
      </c>
      <c r="BE217">
        <v>1</v>
      </c>
      <c r="BJ217">
        <v>825</v>
      </c>
      <c r="BK217">
        <v>-75</v>
      </c>
      <c r="BL217" t="s">
        <v>130</v>
      </c>
      <c r="BM217">
        <v>1</v>
      </c>
      <c r="BN217">
        <v>1</v>
      </c>
      <c r="BO217">
        <v>0</v>
      </c>
      <c r="BP217">
        <v>0</v>
      </c>
      <c r="BS217">
        <v>0</v>
      </c>
      <c r="BT217">
        <v>0</v>
      </c>
      <c r="BU217">
        <v>0</v>
      </c>
      <c r="CE217" t="str">
        <f t="shared" si="87"/>
        <v>22:00:11.840</v>
      </c>
      <c r="CF217">
        <v>839590627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5</v>
      </c>
      <c r="CY217">
        <v>7</v>
      </c>
      <c r="CZ217" t="s">
        <v>131</v>
      </c>
      <c r="DA217">
        <v>300</v>
      </c>
      <c r="DB217">
        <v>0</v>
      </c>
      <c r="DC217" t="s">
        <v>157</v>
      </c>
      <c r="DD217" t="s">
        <v>158</v>
      </c>
      <c r="DG217">
        <v>8323568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 t="shared" ref="A218:A225" si="89">"07/09/2023 22:00:12.834"</f>
        <v>07/09/2023 22:00:12.834</v>
      </c>
      <c r="C218" t="str">
        <f t="shared" si="68"/>
        <v>FFDDD3C0</v>
      </c>
      <c r="D218" t="s">
        <v>144</v>
      </c>
      <c r="E218">
        <v>6</v>
      </c>
      <c r="H218">
        <v>210</v>
      </c>
      <c r="I218" t="s">
        <v>145</v>
      </c>
      <c r="J218" t="s">
        <v>146</v>
      </c>
      <c r="K218">
        <v>0</v>
      </c>
      <c r="L218">
        <v>3</v>
      </c>
      <c r="M218">
        <v>0</v>
      </c>
      <c r="N218">
        <v>2</v>
      </c>
      <c r="O218">
        <v>0</v>
      </c>
      <c r="P218">
        <v>1</v>
      </c>
      <c r="Q218">
        <v>0</v>
      </c>
      <c r="S218" t="str">
        <f t="shared" ref="S218:T225" si="90">"22:00:12.000"</f>
        <v>22:00:12.000</v>
      </c>
      <c r="T218" t="str">
        <f t="shared" si="90"/>
        <v>22:00:12.000</v>
      </c>
      <c r="U218" t="str">
        <f t="shared" si="79"/>
        <v>A14F74</v>
      </c>
      <c r="V218">
        <v>0</v>
      </c>
      <c r="W218">
        <v>0</v>
      </c>
      <c r="X218">
        <v>6</v>
      </c>
      <c r="Y218">
        <v>0</v>
      </c>
      <c r="AA218">
        <v>1</v>
      </c>
      <c r="AB218">
        <v>8</v>
      </c>
      <c r="AC218">
        <v>3</v>
      </c>
      <c r="AD218">
        <v>0</v>
      </c>
      <c r="AE218">
        <v>9</v>
      </c>
      <c r="AF218" t="s">
        <v>126</v>
      </c>
      <c r="AG218">
        <v>0</v>
      </c>
      <c r="AH218">
        <v>0</v>
      </c>
      <c r="AI218">
        <v>2</v>
      </c>
      <c r="AJ218">
        <v>0</v>
      </c>
      <c r="AK218" t="s">
        <v>206</v>
      </c>
      <c r="AL218">
        <v>32.818823000000002</v>
      </c>
      <c r="AM218" t="s">
        <v>207</v>
      </c>
      <c r="AN218">
        <v>-117.15039299999999</v>
      </c>
      <c r="AO218">
        <v>25</v>
      </c>
      <c r="AP218">
        <v>900</v>
      </c>
      <c r="AQ218" t="s">
        <v>129</v>
      </c>
      <c r="AR218">
        <v>-80</v>
      </c>
      <c r="AS218">
        <v>29</v>
      </c>
      <c r="AT218">
        <v>896</v>
      </c>
      <c r="BB218" t="str">
        <f t="shared" si="80"/>
        <v>1200</v>
      </c>
      <c r="BC218">
        <v>1</v>
      </c>
      <c r="BD218" t="str">
        <f t="shared" si="81"/>
        <v xml:space="preserve">N1839R  </v>
      </c>
      <c r="BE218">
        <v>1</v>
      </c>
      <c r="BJ218">
        <v>825</v>
      </c>
      <c r="BK218">
        <v>-75</v>
      </c>
      <c r="BL218" t="s">
        <v>130</v>
      </c>
      <c r="BM218">
        <v>1</v>
      </c>
      <c r="BN218">
        <v>1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 t="shared" ref="CE218:CE225" si="91">"22:00:12.531"</f>
        <v>22:00:12.531</v>
      </c>
      <c r="CF218">
        <v>530627128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3</v>
      </c>
      <c r="CY218">
        <v>7</v>
      </c>
      <c r="CZ218" t="s">
        <v>131</v>
      </c>
      <c r="DA218">
        <v>286</v>
      </c>
      <c r="DB218">
        <v>0</v>
      </c>
      <c r="DC218" t="s">
        <v>132</v>
      </c>
      <c r="DD218" t="s">
        <v>133</v>
      </c>
      <c r="DG218">
        <v>16129178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 t="shared" si="89"/>
        <v>07/09/2023 22:00:12.834</v>
      </c>
      <c r="C219" t="str">
        <f t="shared" si="68"/>
        <v>FFDDD3C0</v>
      </c>
      <c r="D219" t="s">
        <v>149</v>
      </c>
      <c r="E219">
        <v>3</v>
      </c>
      <c r="H219">
        <v>166</v>
      </c>
      <c r="I219" t="s">
        <v>139</v>
      </c>
      <c r="J219" t="s">
        <v>150</v>
      </c>
      <c r="K219">
        <v>0</v>
      </c>
      <c r="L219">
        <v>3</v>
      </c>
      <c r="M219">
        <v>0</v>
      </c>
      <c r="N219">
        <v>2</v>
      </c>
      <c r="O219">
        <v>0</v>
      </c>
      <c r="P219">
        <v>1</v>
      </c>
      <c r="Q219">
        <v>0</v>
      </c>
      <c r="S219" t="str">
        <f t="shared" si="90"/>
        <v>22:00:12.000</v>
      </c>
      <c r="T219" t="str">
        <f t="shared" si="90"/>
        <v>22:00:12.000</v>
      </c>
      <c r="U219" t="str">
        <f t="shared" si="79"/>
        <v>A14F74</v>
      </c>
      <c r="V219">
        <v>0</v>
      </c>
      <c r="W219">
        <v>0</v>
      </c>
      <c r="X219">
        <v>6</v>
      </c>
      <c r="Y219">
        <v>0</v>
      </c>
      <c r="AA219">
        <v>1</v>
      </c>
      <c r="AB219">
        <v>8</v>
      </c>
      <c r="AC219">
        <v>3</v>
      </c>
      <c r="AD219">
        <v>0</v>
      </c>
      <c r="AE219">
        <v>9</v>
      </c>
      <c r="AF219" t="s">
        <v>126</v>
      </c>
      <c r="AG219">
        <v>0</v>
      </c>
      <c r="AH219">
        <v>3</v>
      </c>
      <c r="AI219">
        <v>2</v>
      </c>
      <c r="AJ219">
        <v>0</v>
      </c>
      <c r="AK219" t="s">
        <v>206</v>
      </c>
      <c r="AL219">
        <v>32.818823000000002</v>
      </c>
      <c r="AM219" t="s">
        <v>207</v>
      </c>
      <c r="AN219">
        <v>-117.15039299999999</v>
      </c>
      <c r="AO219">
        <v>25</v>
      </c>
      <c r="AP219">
        <v>900</v>
      </c>
      <c r="AQ219" t="s">
        <v>129</v>
      </c>
      <c r="AR219">
        <v>-80</v>
      </c>
      <c r="AS219">
        <v>29</v>
      </c>
      <c r="AT219">
        <v>896</v>
      </c>
      <c r="BB219" t="str">
        <f t="shared" si="80"/>
        <v>1200</v>
      </c>
      <c r="BC219">
        <v>1</v>
      </c>
      <c r="BD219" t="str">
        <f t="shared" si="81"/>
        <v xml:space="preserve">N1839R  </v>
      </c>
      <c r="BE219">
        <v>1</v>
      </c>
      <c r="BJ219">
        <v>825</v>
      </c>
      <c r="BK219">
        <v>-75</v>
      </c>
      <c r="BL219" t="s">
        <v>130</v>
      </c>
      <c r="BM219">
        <v>1</v>
      </c>
      <c r="BN219">
        <v>1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 t="shared" si="91"/>
        <v>22:00:12.531</v>
      </c>
      <c r="CF219">
        <v>530627128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3</v>
      </c>
      <c r="CY219">
        <v>7</v>
      </c>
      <c r="CZ219" t="s">
        <v>131</v>
      </c>
      <c r="DA219">
        <v>286</v>
      </c>
      <c r="DB219">
        <v>0</v>
      </c>
      <c r="DC219" t="s">
        <v>132</v>
      </c>
      <c r="DD219" t="s">
        <v>133</v>
      </c>
      <c r="DG219">
        <v>16129178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 t="shared" si="89"/>
        <v>07/09/2023 22:00:12.834</v>
      </c>
      <c r="C220" t="str">
        <f t="shared" si="68"/>
        <v>FFDDD3C0</v>
      </c>
      <c r="D220" t="s">
        <v>123</v>
      </c>
      <c r="E220">
        <v>7</v>
      </c>
      <c r="F220">
        <v>2007</v>
      </c>
      <c r="G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0</v>
      </c>
      <c r="P220">
        <v>1</v>
      </c>
      <c r="Q220">
        <v>0</v>
      </c>
      <c r="S220" t="str">
        <f t="shared" si="90"/>
        <v>22:00:12.000</v>
      </c>
      <c r="T220" t="str">
        <f t="shared" si="90"/>
        <v>22:00:12.000</v>
      </c>
      <c r="U220" t="str">
        <f t="shared" si="79"/>
        <v>A14F74</v>
      </c>
      <c r="V220">
        <v>0</v>
      </c>
      <c r="W220">
        <v>0</v>
      </c>
      <c r="X220">
        <v>6</v>
      </c>
      <c r="Y220">
        <v>0</v>
      </c>
      <c r="AA220">
        <v>1</v>
      </c>
      <c r="AB220">
        <v>8</v>
      </c>
      <c r="AC220">
        <v>3</v>
      </c>
      <c r="AD220">
        <v>0</v>
      </c>
      <c r="AE220">
        <v>9</v>
      </c>
      <c r="AF220" t="s">
        <v>126</v>
      </c>
      <c r="AG220">
        <v>0</v>
      </c>
      <c r="AH220">
        <v>3</v>
      </c>
      <c r="AI220">
        <v>2</v>
      </c>
      <c r="AJ220">
        <v>0</v>
      </c>
      <c r="AK220" t="s">
        <v>206</v>
      </c>
      <c r="AL220">
        <v>32.818823000000002</v>
      </c>
      <c r="AM220" t="s">
        <v>207</v>
      </c>
      <c r="AN220">
        <v>-117.15039299999999</v>
      </c>
      <c r="AO220">
        <v>25</v>
      </c>
      <c r="AP220">
        <v>900</v>
      </c>
      <c r="AQ220" t="s">
        <v>129</v>
      </c>
      <c r="AR220">
        <v>-80</v>
      </c>
      <c r="AS220">
        <v>29</v>
      </c>
      <c r="AT220">
        <v>896</v>
      </c>
      <c r="BB220" t="str">
        <f t="shared" si="80"/>
        <v>1200</v>
      </c>
      <c r="BC220">
        <v>1</v>
      </c>
      <c r="BD220" t="str">
        <f t="shared" si="81"/>
        <v xml:space="preserve">N1839R  </v>
      </c>
      <c r="BE220">
        <v>1</v>
      </c>
      <c r="BJ220">
        <v>825</v>
      </c>
      <c r="BK220">
        <v>-75</v>
      </c>
      <c r="BL220" t="s">
        <v>130</v>
      </c>
      <c r="BM220">
        <v>1</v>
      </c>
      <c r="BN220">
        <v>1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 t="shared" si="91"/>
        <v>22:00:12.531</v>
      </c>
      <c r="CF220">
        <v>530627128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3</v>
      </c>
      <c r="CY220">
        <v>7</v>
      </c>
      <c r="CZ220" t="s">
        <v>131</v>
      </c>
      <c r="DA220">
        <v>286</v>
      </c>
      <c r="DB220">
        <v>0</v>
      </c>
      <c r="DC220" t="s">
        <v>132</v>
      </c>
      <c r="DD220" t="s">
        <v>133</v>
      </c>
      <c r="DG220">
        <v>16129178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 t="shared" si="89"/>
        <v>07/09/2023 22:00:12.834</v>
      </c>
      <c r="C221" t="str">
        <f t="shared" si="68"/>
        <v>FFDDD3C0</v>
      </c>
      <c r="D221" t="s">
        <v>134</v>
      </c>
      <c r="E221">
        <v>3</v>
      </c>
      <c r="H221">
        <v>3</v>
      </c>
      <c r="I221" t="s">
        <v>135</v>
      </c>
      <c r="J221" t="s">
        <v>126</v>
      </c>
      <c r="K221">
        <v>0</v>
      </c>
      <c r="L221">
        <v>3</v>
      </c>
      <c r="M221">
        <v>0</v>
      </c>
      <c r="N221">
        <v>2</v>
      </c>
      <c r="O221">
        <v>0</v>
      </c>
      <c r="P221">
        <v>1</v>
      </c>
      <c r="Q221">
        <v>0</v>
      </c>
      <c r="S221" t="str">
        <f t="shared" si="90"/>
        <v>22:00:12.000</v>
      </c>
      <c r="T221" t="str">
        <f t="shared" si="90"/>
        <v>22:00:12.000</v>
      </c>
      <c r="U221" t="str">
        <f t="shared" si="79"/>
        <v>A14F74</v>
      </c>
      <c r="V221">
        <v>0</v>
      </c>
      <c r="W221">
        <v>0</v>
      </c>
      <c r="X221">
        <v>6</v>
      </c>
      <c r="Y221">
        <v>0</v>
      </c>
      <c r="AA221">
        <v>1</v>
      </c>
      <c r="AB221">
        <v>8</v>
      </c>
      <c r="AC221">
        <v>3</v>
      </c>
      <c r="AD221">
        <v>0</v>
      </c>
      <c r="AE221">
        <v>9</v>
      </c>
      <c r="AF221" t="s">
        <v>126</v>
      </c>
      <c r="AG221">
        <v>0</v>
      </c>
      <c r="AH221">
        <v>3</v>
      </c>
      <c r="AI221">
        <v>2</v>
      </c>
      <c r="AJ221">
        <v>0</v>
      </c>
      <c r="AK221" t="s">
        <v>206</v>
      </c>
      <c r="AL221">
        <v>32.818823000000002</v>
      </c>
      <c r="AM221" t="s">
        <v>207</v>
      </c>
      <c r="AN221">
        <v>-117.15039299999999</v>
      </c>
      <c r="AO221">
        <v>25</v>
      </c>
      <c r="AP221">
        <v>900</v>
      </c>
      <c r="AQ221" t="s">
        <v>129</v>
      </c>
      <c r="AR221">
        <v>-80</v>
      </c>
      <c r="AS221">
        <v>29</v>
      </c>
      <c r="AT221">
        <v>896</v>
      </c>
      <c r="BB221" t="str">
        <f t="shared" si="80"/>
        <v>1200</v>
      </c>
      <c r="BC221">
        <v>1</v>
      </c>
      <c r="BD221" t="str">
        <f t="shared" si="81"/>
        <v xml:space="preserve">N1839R  </v>
      </c>
      <c r="BE221">
        <v>1</v>
      </c>
      <c r="BJ221">
        <v>825</v>
      </c>
      <c r="BK221">
        <v>-75</v>
      </c>
      <c r="BL221" t="s">
        <v>130</v>
      </c>
      <c r="BM221">
        <v>1</v>
      </c>
      <c r="BN221">
        <v>1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 t="shared" si="91"/>
        <v>22:00:12.531</v>
      </c>
      <c r="CF221">
        <v>530627128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3</v>
      </c>
      <c r="CY221">
        <v>7</v>
      </c>
      <c r="CZ221" t="s">
        <v>131</v>
      </c>
      <c r="DA221">
        <v>286</v>
      </c>
      <c r="DB221">
        <v>0</v>
      </c>
      <c r="DC221" t="s">
        <v>132</v>
      </c>
      <c r="DD221" t="s">
        <v>133</v>
      </c>
      <c r="DG221">
        <v>16129178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 t="shared" si="89"/>
        <v>07/09/2023 22:00:12.834</v>
      </c>
      <c r="C222" t="str">
        <f t="shared" si="68"/>
        <v>FFDDD3C0</v>
      </c>
      <c r="D222" t="s">
        <v>138</v>
      </c>
      <c r="E222">
        <v>20</v>
      </c>
      <c r="F222">
        <v>1020</v>
      </c>
      <c r="G222" t="s">
        <v>139</v>
      </c>
      <c r="J222" t="s">
        <v>140</v>
      </c>
      <c r="K222">
        <v>0</v>
      </c>
      <c r="L222">
        <v>3</v>
      </c>
      <c r="M222">
        <v>0</v>
      </c>
      <c r="N222">
        <v>2</v>
      </c>
      <c r="O222">
        <v>0</v>
      </c>
      <c r="P222">
        <v>1</v>
      </c>
      <c r="Q222">
        <v>0</v>
      </c>
      <c r="S222" t="str">
        <f t="shared" si="90"/>
        <v>22:00:12.000</v>
      </c>
      <c r="T222" t="str">
        <f t="shared" si="90"/>
        <v>22:00:12.000</v>
      </c>
      <c r="U222" t="str">
        <f t="shared" si="79"/>
        <v>A14F74</v>
      </c>
      <c r="V222">
        <v>0</v>
      </c>
      <c r="W222">
        <v>0</v>
      </c>
      <c r="X222">
        <v>6</v>
      </c>
      <c r="Y222">
        <v>0</v>
      </c>
      <c r="AA222">
        <v>1</v>
      </c>
      <c r="AB222">
        <v>8</v>
      </c>
      <c r="AC222">
        <v>3</v>
      </c>
      <c r="AD222">
        <v>0</v>
      </c>
      <c r="AE222">
        <v>9</v>
      </c>
      <c r="AF222" t="s">
        <v>126</v>
      </c>
      <c r="AG222">
        <v>0</v>
      </c>
      <c r="AH222">
        <v>3</v>
      </c>
      <c r="AI222">
        <v>2</v>
      </c>
      <c r="AJ222">
        <v>0</v>
      </c>
      <c r="AK222" t="s">
        <v>206</v>
      </c>
      <c r="AL222">
        <v>32.818823000000002</v>
      </c>
      <c r="AM222" t="s">
        <v>207</v>
      </c>
      <c r="AN222">
        <v>-117.15039299999999</v>
      </c>
      <c r="AO222">
        <v>25</v>
      </c>
      <c r="AP222">
        <v>900</v>
      </c>
      <c r="AQ222" t="s">
        <v>129</v>
      </c>
      <c r="AR222">
        <v>-80</v>
      </c>
      <c r="AS222">
        <v>29</v>
      </c>
      <c r="AT222">
        <v>896</v>
      </c>
      <c r="BB222" t="str">
        <f t="shared" si="80"/>
        <v>1200</v>
      </c>
      <c r="BC222">
        <v>1</v>
      </c>
      <c r="BD222" t="str">
        <f t="shared" si="81"/>
        <v xml:space="preserve">N1839R  </v>
      </c>
      <c r="BE222">
        <v>1</v>
      </c>
      <c r="BJ222">
        <v>825</v>
      </c>
      <c r="BK222">
        <v>-75</v>
      </c>
      <c r="BL222" t="s">
        <v>130</v>
      </c>
      <c r="BM222">
        <v>1</v>
      </c>
      <c r="BN222">
        <v>1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 t="shared" si="91"/>
        <v>22:00:12.531</v>
      </c>
      <c r="CF222">
        <v>530627128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3</v>
      </c>
      <c r="CY222">
        <v>7</v>
      </c>
      <c r="CZ222" t="s">
        <v>131</v>
      </c>
      <c r="DA222">
        <v>286</v>
      </c>
      <c r="DB222">
        <v>0</v>
      </c>
      <c r="DC222" t="s">
        <v>132</v>
      </c>
      <c r="DD222" t="s">
        <v>133</v>
      </c>
      <c r="DG222">
        <v>16129178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 t="shared" si="89"/>
        <v>07/09/2023 22:00:12.834</v>
      </c>
      <c r="C223" t="str">
        <f t="shared" si="68"/>
        <v>FFDDD3C0</v>
      </c>
      <c r="D223" t="s">
        <v>141</v>
      </c>
      <c r="E223">
        <v>15</v>
      </c>
      <c r="J223" t="s">
        <v>142</v>
      </c>
      <c r="K223">
        <v>0</v>
      </c>
      <c r="L223">
        <v>3</v>
      </c>
      <c r="M223">
        <v>0</v>
      </c>
      <c r="N223">
        <v>2</v>
      </c>
      <c r="O223">
        <v>0</v>
      </c>
      <c r="P223">
        <v>1</v>
      </c>
      <c r="Q223">
        <v>0</v>
      </c>
      <c r="S223" t="str">
        <f t="shared" si="90"/>
        <v>22:00:12.000</v>
      </c>
      <c r="T223" t="str">
        <f t="shared" si="90"/>
        <v>22:00:12.000</v>
      </c>
      <c r="U223" t="str">
        <f t="shared" si="79"/>
        <v>A14F74</v>
      </c>
      <c r="V223">
        <v>0</v>
      </c>
      <c r="W223">
        <v>0</v>
      </c>
      <c r="X223">
        <v>6</v>
      </c>
      <c r="Y223">
        <v>0</v>
      </c>
      <c r="AA223">
        <v>1</v>
      </c>
      <c r="AB223">
        <v>8</v>
      </c>
      <c r="AC223">
        <v>3</v>
      </c>
      <c r="AD223">
        <v>0</v>
      </c>
      <c r="AE223">
        <v>9</v>
      </c>
      <c r="AF223" t="s">
        <v>126</v>
      </c>
      <c r="AG223">
        <v>0</v>
      </c>
      <c r="AH223">
        <v>3</v>
      </c>
      <c r="AI223">
        <v>2</v>
      </c>
      <c r="AJ223">
        <v>0</v>
      </c>
      <c r="AK223" t="s">
        <v>206</v>
      </c>
      <c r="AL223">
        <v>32.818823000000002</v>
      </c>
      <c r="AM223" t="s">
        <v>207</v>
      </c>
      <c r="AN223">
        <v>-117.15039299999999</v>
      </c>
      <c r="AO223">
        <v>25</v>
      </c>
      <c r="AP223">
        <v>900</v>
      </c>
      <c r="AQ223" t="s">
        <v>129</v>
      </c>
      <c r="AR223">
        <v>-80</v>
      </c>
      <c r="AS223">
        <v>29</v>
      </c>
      <c r="AT223">
        <v>896</v>
      </c>
      <c r="BB223" t="str">
        <f t="shared" si="80"/>
        <v>1200</v>
      </c>
      <c r="BC223">
        <v>1</v>
      </c>
      <c r="BD223" t="str">
        <f t="shared" si="81"/>
        <v xml:space="preserve">N1839R  </v>
      </c>
      <c r="BE223">
        <v>1</v>
      </c>
      <c r="BJ223">
        <v>825</v>
      </c>
      <c r="BK223">
        <v>-75</v>
      </c>
      <c r="BL223" t="s">
        <v>130</v>
      </c>
      <c r="BM223">
        <v>1</v>
      </c>
      <c r="BN223">
        <v>1</v>
      </c>
      <c r="BO223">
        <v>0</v>
      </c>
      <c r="BP223">
        <v>0</v>
      </c>
      <c r="BS223">
        <v>0</v>
      </c>
      <c r="BT223">
        <v>0</v>
      </c>
      <c r="BU223">
        <v>0</v>
      </c>
      <c r="CE223" t="str">
        <f t="shared" si="91"/>
        <v>22:00:12.531</v>
      </c>
      <c r="CF223">
        <v>530627128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3</v>
      </c>
      <c r="CY223">
        <v>7</v>
      </c>
      <c r="CZ223" t="s">
        <v>131</v>
      </c>
      <c r="DA223">
        <v>286</v>
      </c>
      <c r="DB223">
        <v>0</v>
      </c>
      <c r="DC223" t="s">
        <v>132</v>
      </c>
      <c r="DD223" t="s">
        <v>133</v>
      </c>
      <c r="DG223">
        <v>16129178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 t="shared" si="89"/>
        <v>07/09/2023 22:00:12.834</v>
      </c>
      <c r="C224" t="str">
        <f t="shared" si="68"/>
        <v>FFDDD3C0</v>
      </c>
      <c r="D224" t="s">
        <v>147</v>
      </c>
      <c r="E224">
        <v>8</v>
      </c>
      <c r="H224">
        <v>225</v>
      </c>
      <c r="I224" t="s">
        <v>148</v>
      </c>
      <c r="J224" t="s">
        <v>126</v>
      </c>
      <c r="K224">
        <v>0</v>
      </c>
      <c r="L224">
        <v>3</v>
      </c>
      <c r="M224">
        <v>0</v>
      </c>
      <c r="N224">
        <v>2</v>
      </c>
      <c r="O224">
        <v>0</v>
      </c>
      <c r="P224">
        <v>1</v>
      </c>
      <c r="Q224">
        <v>0</v>
      </c>
      <c r="S224" t="str">
        <f t="shared" si="90"/>
        <v>22:00:12.000</v>
      </c>
      <c r="T224" t="str">
        <f t="shared" si="90"/>
        <v>22:00:12.000</v>
      </c>
      <c r="U224" t="str">
        <f t="shared" si="79"/>
        <v>A14F74</v>
      </c>
      <c r="V224">
        <v>0</v>
      </c>
      <c r="W224">
        <v>0</v>
      </c>
      <c r="X224">
        <v>6</v>
      </c>
      <c r="Y224">
        <v>0</v>
      </c>
      <c r="AA224">
        <v>1</v>
      </c>
      <c r="AB224">
        <v>8</v>
      </c>
      <c r="AC224">
        <v>3</v>
      </c>
      <c r="AD224">
        <v>0</v>
      </c>
      <c r="AE224">
        <v>9</v>
      </c>
      <c r="AF224" t="s">
        <v>126</v>
      </c>
      <c r="AG224">
        <v>0</v>
      </c>
      <c r="AH224">
        <v>3</v>
      </c>
      <c r="AI224">
        <v>2</v>
      </c>
      <c r="AJ224">
        <v>0</v>
      </c>
      <c r="AK224" t="s">
        <v>206</v>
      </c>
      <c r="AL224">
        <v>32.818823000000002</v>
      </c>
      <c r="AM224" t="s">
        <v>207</v>
      </c>
      <c r="AN224">
        <v>-117.15039299999999</v>
      </c>
      <c r="AO224">
        <v>25</v>
      </c>
      <c r="AP224">
        <v>900</v>
      </c>
      <c r="AQ224" t="s">
        <v>129</v>
      </c>
      <c r="AR224">
        <v>-80</v>
      </c>
      <c r="AS224">
        <v>29</v>
      </c>
      <c r="AT224">
        <v>896</v>
      </c>
      <c r="BB224" t="str">
        <f t="shared" si="80"/>
        <v>1200</v>
      </c>
      <c r="BC224">
        <v>1</v>
      </c>
      <c r="BD224" t="str">
        <f t="shared" si="81"/>
        <v xml:space="preserve">N1839R  </v>
      </c>
      <c r="BE224">
        <v>1</v>
      </c>
      <c r="BJ224">
        <v>825</v>
      </c>
      <c r="BK224">
        <v>-75</v>
      </c>
      <c r="BL224" t="s">
        <v>130</v>
      </c>
      <c r="BM224">
        <v>1</v>
      </c>
      <c r="BN224">
        <v>1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 t="shared" si="91"/>
        <v>22:00:12.531</v>
      </c>
      <c r="CF224">
        <v>530627128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3</v>
      </c>
      <c r="CY224">
        <v>7</v>
      </c>
      <c r="CZ224" t="s">
        <v>131</v>
      </c>
      <c r="DA224">
        <v>286</v>
      </c>
      <c r="DB224">
        <v>0</v>
      </c>
      <c r="DC224" t="s">
        <v>132</v>
      </c>
      <c r="DD224" t="s">
        <v>133</v>
      </c>
      <c r="DG224">
        <v>16129178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 t="shared" si="89"/>
        <v>07/09/2023 22:00:12.834</v>
      </c>
      <c r="C225" t="str">
        <f t="shared" si="68"/>
        <v>FFDDD3C0</v>
      </c>
      <c r="D225" t="s">
        <v>134</v>
      </c>
      <c r="E225">
        <v>4</v>
      </c>
      <c r="H225">
        <v>4</v>
      </c>
      <c r="I225" t="s">
        <v>143</v>
      </c>
      <c r="J225" t="s">
        <v>126</v>
      </c>
      <c r="K225">
        <v>0</v>
      </c>
      <c r="L225">
        <v>3</v>
      </c>
      <c r="M225">
        <v>0</v>
      </c>
      <c r="N225">
        <v>2</v>
      </c>
      <c r="O225">
        <v>0</v>
      </c>
      <c r="P225">
        <v>1</v>
      </c>
      <c r="Q225">
        <v>0</v>
      </c>
      <c r="S225" t="str">
        <f t="shared" si="90"/>
        <v>22:00:12.000</v>
      </c>
      <c r="T225" t="str">
        <f t="shared" si="90"/>
        <v>22:00:12.000</v>
      </c>
      <c r="U225" t="str">
        <f t="shared" si="79"/>
        <v>A14F74</v>
      </c>
      <c r="V225">
        <v>0</v>
      </c>
      <c r="W225">
        <v>0</v>
      </c>
      <c r="X225">
        <v>6</v>
      </c>
      <c r="Y225">
        <v>0</v>
      </c>
      <c r="AA225">
        <v>1</v>
      </c>
      <c r="AB225">
        <v>8</v>
      </c>
      <c r="AC225">
        <v>3</v>
      </c>
      <c r="AD225">
        <v>0</v>
      </c>
      <c r="AE225">
        <v>9</v>
      </c>
      <c r="AF225" t="s">
        <v>126</v>
      </c>
      <c r="AG225">
        <v>0</v>
      </c>
      <c r="AH225">
        <v>3</v>
      </c>
      <c r="AI225">
        <v>2</v>
      </c>
      <c r="AJ225">
        <v>0</v>
      </c>
      <c r="AK225" t="s">
        <v>206</v>
      </c>
      <c r="AL225">
        <v>32.818823000000002</v>
      </c>
      <c r="AM225" t="s">
        <v>207</v>
      </c>
      <c r="AN225">
        <v>-117.15039299999999</v>
      </c>
      <c r="AO225">
        <v>25</v>
      </c>
      <c r="AP225">
        <v>900</v>
      </c>
      <c r="AQ225" t="s">
        <v>129</v>
      </c>
      <c r="AR225">
        <v>-80</v>
      </c>
      <c r="AS225">
        <v>29</v>
      </c>
      <c r="AT225">
        <v>896</v>
      </c>
      <c r="BB225" t="str">
        <f t="shared" si="80"/>
        <v>1200</v>
      </c>
      <c r="BC225">
        <v>1</v>
      </c>
      <c r="BD225" t="str">
        <f t="shared" si="81"/>
        <v xml:space="preserve">N1839R  </v>
      </c>
      <c r="BE225">
        <v>1</v>
      </c>
      <c r="BJ225">
        <v>825</v>
      </c>
      <c r="BK225">
        <v>-75</v>
      </c>
      <c r="BL225" t="s">
        <v>130</v>
      </c>
      <c r="BM225">
        <v>1</v>
      </c>
      <c r="BN225">
        <v>1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 t="shared" si="91"/>
        <v>22:00:12.531</v>
      </c>
      <c r="CF225">
        <v>530627128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3</v>
      </c>
      <c r="CY225">
        <v>7</v>
      </c>
      <c r="CZ225" t="s">
        <v>131</v>
      </c>
      <c r="DA225">
        <v>286</v>
      </c>
      <c r="DB225">
        <v>0</v>
      </c>
      <c r="DC225" t="s">
        <v>132</v>
      </c>
      <c r="DD225" t="s">
        <v>133</v>
      </c>
      <c r="DG225">
        <v>16129178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"07/09/2023 22:00:13.769"</f>
        <v>07/09/2023 22:00:13.769</v>
      </c>
      <c r="C226" t="str">
        <f t="shared" si="68"/>
        <v>FFDDD3C0</v>
      </c>
      <c r="D226" t="s">
        <v>141</v>
      </c>
      <c r="E226">
        <v>15</v>
      </c>
      <c r="J226" t="s">
        <v>142</v>
      </c>
      <c r="K226">
        <v>0</v>
      </c>
      <c r="L226">
        <v>3</v>
      </c>
      <c r="M226">
        <v>0</v>
      </c>
      <c r="N226">
        <v>2</v>
      </c>
      <c r="O226">
        <v>0</v>
      </c>
      <c r="P226">
        <v>1</v>
      </c>
      <c r="Q226">
        <v>0</v>
      </c>
      <c r="S226" t="str">
        <f t="shared" ref="S226:T233" si="92">"22:00:13.000"</f>
        <v>22:00:13.000</v>
      </c>
      <c r="T226" t="str">
        <f t="shared" si="92"/>
        <v>22:00:13.000</v>
      </c>
      <c r="U226" t="str">
        <f t="shared" si="79"/>
        <v>A14F74</v>
      </c>
      <c r="V226">
        <v>0</v>
      </c>
      <c r="W226">
        <v>0</v>
      </c>
      <c r="X226">
        <v>6</v>
      </c>
      <c r="Y226">
        <v>0</v>
      </c>
      <c r="AA226">
        <v>1</v>
      </c>
      <c r="AB226">
        <v>8</v>
      </c>
      <c r="AC226">
        <v>3</v>
      </c>
      <c r="AD226">
        <v>0</v>
      </c>
      <c r="AE226">
        <v>9</v>
      </c>
      <c r="AF226" t="s">
        <v>126</v>
      </c>
      <c r="AG226">
        <v>0</v>
      </c>
      <c r="AH226">
        <v>3</v>
      </c>
      <c r="AI226">
        <v>2</v>
      </c>
      <c r="AJ226">
        <v>0</v>
      </c>
      <c r="AK226" t="s">
        <v>208</v>
      </c>
      <c r="AL226">
        <v>32.818995000000001</v>
      </c>
      <c r="AM226" t="s">
        <v>209</v>
      </c>
      <c r="AN226">
        <v>-117.1508</v>
      </c>
      <c r="AO226">
        <v>25</v>
      </c>
      <c r="AP226">
        <v>900</v>
      </c>
      <c r="AQ226" t="s">
        <v>129</v>
      </c>
      <c r="AR226">
        <v>-81</v>
      </c>
      <c r="AS226">
        <v>29</v>
      </c>
      <c r="AT226">
        <v>1024</v>
      </c>
      <c r="BB226" t="str">
        <f t="shared" si="80"/>
        <v>1200</v>
      </c>
      <c r="BC226">
        <v>1</v>
      </c>
      <c r="BD226" t="str">
        <f t="shared" si="81"/>
        <v xml:space="preserve">N1839R  </v>
      </c>
      <c r="BE226">
        <v>1</v>
      </c>
      <c r="BJ226">
        <v>875</v>
      </c>
      <c r="BK226">
        <v>-25</v>
      </c>
      <c r="BL226" t="s">
        <v>130</v>
      </c>
      <c r="BM226">
        <v>1</v>
      </c>
      <c r="BN226">
        <v>1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 t="shared" ref="CE226:CE233" si="93">"22:00:13.548"</f>
        <v>22:00:13.548</v>
      </c>
      <c r="CF226">
        <v>547590363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3</v>
      </c>
      <c r="CY226">
        <v>7</v>
      </c>
      <c r="CZ226" t="s">
        <v>131</v>
      </c>
      <c r="DA226">
        <v>300</v>
      </c>
      <c r="DB226">
        <v>0</v>
      </c>
      <c r="DC226" t="s">
        <v>157</v>
      </c>
      <c r="DD226" t="s">
        <v>158</v>
      </c>
      <c r="DG226">
        <v>8323879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"07/09/2023 22:00:13.800"</f>
        <v>07/09/2023 22:00:13.800</v>
      </c>
      <c r="C227" t="str">
        <f t="shared" si="68"/>
        <v>FFDDD3C0</v>
      </c>
      <c r="D227" t="s">
        <v>147</v>
      </c>
      <c r="E227">
        <v>8</v>
      </c>
      <c r="H227">
        <v>225</v>
      </c>
      <c r="I227" t="s">
        <v>148</v>
      </c>
      <c r="J227" t="s">
        <v>126</v>
      </c>
      <c r="K227">
        <v>0</v>
      </c>
      <c r="L227">
        <v>3</v>
      </c>
      <c r="M227">
        <v>0</v>
      </c>
      <c r="N227">
        <v>2</v>
      </c>
      <c r="O227">
        <v>0</v>
      </c>
      <c r="P227">
        <v>1</v>
      </c>
      <c r="Q227">
        <v>0</v>
      </c>
      <c r="S227" t="str">
        <f t="shared" si="92"/>
        <v>22:00:13.000</v>
      </c>
      <c r="T227" t="str">
        <f t="shared" si="92"/>
        <v>22:00:13.000</v>
      </c>
      <c r="U227" t="str">
        <f t="shared" si="79"/>
        <v>A14F74</v>
      </c>
      <c r="V227">
        <v>0</v>
      </c>
      <c r="W227">
        <v>0</v>
      </c>
      <c r="X227">
        <v>6</v>
      </c>
      <c r="Y227">
        <v>0</v>
      </c>
      <c r="AA227">
        <v>1</v>
      </c>
      <c r="AB227">
        <v>8</v>
      </c>
      <c r="AC227">
        <v>3</v>
      </c>
      <c r="AD227">
        <v>0</v>
      </c>
      <c r="AE227">
        <v>9</v>
      </c>
      <c r="AF227" t="s">
        <v>126</v>
      </c>
      <c r="AG227">
        <v>0</v>
      </c>
      <c r="AH227">
        <v>3</v>
      </c>
      <c r="AI227">
        <v>2</v>
      </c>
      <c r="AJ227">
        <v>0</v>
      </c>
      <c r="AK227" t="s">
        <v>208</v>
      </c>
      <c r="AL227">
        <v>32.818995000000001</v>
      </c>
      <c r="AM227" t="s">
        <v>209</v>
      </c>
      <c r="AN227">
        <v>-117.1508</v>
      </c>
      <c r="AO227">
        <v>25</v>
      </c>
      <c r="AP227">
        <v>900</v>
      </c>
      <c r="AQ227" t="s">
        <v>129</v>
      </c>
      <c r="AR227">
        <v>-81</v>
      </c>
      <c r="AS227">
        <v>29</v>
      </c>
      <c r="AT227">
        <v>1024</v>
      </c>
      <c r="BB227" t="str">
        <f t="shared" si="80"/>
        <v>1200</v>
      </c>
      <c r="BC227">
        <v>1</v>
      </c>
      <c r="BD227" t="str">
        <f t="shared" si="81"/>
        <v xml:space="preserve">N1839R  </v>
      </c>
      <c r="BE227">
        <v>1</v>
      </c>
      <c r="BJ227">
        <v>875</v>
      </c>
      <c r="BK227">
        <v>-25</v>
      </c>
      <c r="BL227" t="s">
        <v>130</v>
      </c>
      <c r="BM227">
        <v>1</v>
      </c>
      <c r="BN227">
        <v>1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 t="shared" si="93"/>
        <v>22:00:13.548</v>
      </c>
      <c r="CF227">
        <v>547590363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3</v>
      </c>
      <c r="CY227">
        <v>7</v>
      </c>
      <c r="CZ227" t="s">
        <v>131</v>
      </c>
      <c r="DA227">
        <v>300</v>
      </c>
      <c r="DB227">
        <v>0</v>
      </c>
      <c r="DC227" t="s">
        <v>157</v>
      </c>
      <c r="DD227" t="s">
        <v>158</v>
      </c>
      <c r="DG227">
        <v>8323879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"07/09/2023 22:00:13.800"</f>
        <v>07/09/2023 22:00:13.800</v>
      </c>
      <c r="C228" t="str">
        <f t="shared" si="68"/>
        <v>FFDDD3C0</v>
      </c>
      <c r="D228" t="s">
        <v>134</v>
      </c>
      <c r="E228">
        <v>4</v>
      </c>
      <c r="H228">
        <v>4</v>
      </c>
      <c r="I228" t="s">
        <v>143</v>
      </c>
      <c r="J228" t="s">
        <v>126</v>
      </c>
      <c r="K228">
        <v>0</v>
      </c>
      <c r="L228">
        <v>3</v>
      </c>
      <c r="M228">
        <v>0</v>
      </c>
      <c r="N228">
        <v>2</v>
      </c>
      <c r="O228">
        <v>0</v>
      </c>
      <c r="P228">
        <v>1</v>
      </c>
      <c r="Q228">
        <v>0</v>
      </c>
      <c r="S228" t="str">
        <f t="shared" si="92"/>
        <v>22:00:13.000</v>
      </c>
      <c r="T228" t="str">
        <f t="shared" si="92"/>
        <v>22:00:13.000</v>
      </c>
      <c r="U228" t="str">
        <f t="shared" si="79"/>
        <v>A14F74</v>
      </c>
      <c r="V228">
        <v>0</v>
      </c>
      <c r="W228">
        <v>0</v>
      </c>
      <c r="X228">
        <v>6</v>
      </c>
      <c r="Y228">
        <v>0</v>
      </c>
      <c r="AA228">
        <v>1</v>
      </c>
      <c r="AB228">
        <v>8</v>
      </c>
      <c r="AC228">
        <v>3</v>
      </c>
      <c r="AD228">
        <v>0</v>
      </c>
      <c r="AE228">
        <v>9</v>
      </c>
      <c r="AF228" t="s">
        <v>126</v>
      </c>
      <c r="AG228">
        <v>0</v>
      </c>
      <c r="AH228">
        <v>3</v>
      </c>
      <c r="AI228">
        <v>2</v>
      </c>
      <c r="AJ228">
        <v>0</v>
      </c>
      <c r="AK228" t="s">
        <v>208</v>
      </c>
      <c r="AL228">
        <v>32.818995000000001</v>
      </c>
      <c r="AM228" t="s">
        <v>209</v>
      </c>
      <c r="AN228">
        <v>-117.1508</v>
      </c>
      <c r="AO228">
        <v>25</v>
      </c>
      <c r="AP228">
        <v>900</v>
      </c>
      <c r="AQ228" t="s">
        <v>129</v>
      </c>
      <c r="AR228">
        <v>-81</v>
      </c>
      <c r="AS228">
        <v>29</v>
      </c>
      <c r="AT228">
        <v>1024</v>
      </c>
      <c r="BB228" t="str">
        <f t="shared" si="80"/>
        <v>1200</v>
      </c>
      <c r="BC228">
        <v>1</v>
      </c>
      <c r="BD228" t="str">
        <f t="shared" si="81"/>
        <v xml:space="preserve">N1839R  </v>
      </c>
      <c r="BE228">
        <v>1</v>
      </c>
      <c r="BJ228">
        <v>875</v>
      </c>
      <c r="BK228">
        <v>-25</v>
      </c>
      <c r="BL228" t="s">
        <v>130</v>
      </c>
      <c r="BM228">
        <v>1</v>
      </c>
      <c r="BN228">
        <v>1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 t="shared" si="93"/>
        <v>22:00:13.548</v>
      </c>
      <c r="CF228">
        <v>547590363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3</v>
      </c>
      <c r="CY228">
        <v>7</v>
      </c>
      <c r="CZ228" t="s">
        <v>131</v>
      </c>
      <c r="DA228">
        <v>300</v>
      </c>
      <c r="DB228">
        <v>0</v>
      </c>
      <c r="DC228" t="s">
        <v>157</v>
      </c>
      <c r="DD228" t="s">
        <v>158</v>
      </c>
      <c r="DG228">
        <v>8323879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"07/09/2023 22:00:13.832"</f>
        <v>07/09/2023 22:00:13.832</v>
      </c>
      <c r="C229" t="str">
        <f t="shared" si="68"/>
        <v>FFDDD3C0</v>
      </c>
      <c r="D229" t="s">
        <v>144</v>
      </c>
      <c r="E229">
        <v>6</v>
      </c>
      <c r="H229">
        <v>210</v>
      </c>
      <c r="I229" t="s">
        <v>145</v>
      </c>
      <c r="J229" t="s">
        <v>146</v>
      </c>
      <c r="K229">
        <v>0</v>
      </c>
      <c r="L229">
        <v>3</v>
      </c>
      <c r="M229">
        <v>0</v>
      </c>
      <c r="N229">
        <v>2</v>
      </c>
      <c r="O229">
        <v>0</v>
      </c>
      <c r="P229">
        <v>1</v>
      </c>
      <c r="Q229">
        <v>0</v>
      </c>
      <c r="S229" t="str">
        <f t="shared" si="92"/>
        <v>22:00:13.000</v>
      </c>
      <c r="T229" t="str">
        <f t="shared" si="92"/>
        <v>22:00:13.000</v>
      </c>
      <c r="U229" t="str">
        <f t="shared" si="79"/>
        <v>A14F74</v>
      </c>
      <c r="V229">
        <v>0</v>
      </c>
      <c r="W229">
        <v>0</v>
      </c>
      <c r="X229">
        <v>6</v>
      </c>
      <c r="Y229">
        <v>0</v>
      </c>
      <c r="AA229">
        <v>1</v>
      </c>
      <c r="AB229">
        <v>8</v>
      </c>
      <c r="AC229">
        <v>3</v>
      </c>
      <c r="AD229">
        <v>0</v>
      </c>
      <c r="AE229">
        <v>9</v>
      </c>
      <c r="AF229" t="s">
        <v>126</v>
      </c>
      <c r="AG229">
        <v>0</v>
      </c>
      <c r="AH229">
        <v>0</v>
      </c>
      <c r="AI229">
        <v>2</v>
      </c>
      <c r="AJ229">
        <v>0</v>
      </c>
      <c r="AK229" t="s">
        <v>208</v>
      </c>
      <c r="AL229">
        <v>32.818995000000001</v>
      </c>
      <c r="AM229" t="s">
        <v>209</v>
      </c>
      <c r="AN229">
        <v>-117.1508</v>
      </c>
      <c r="AO229">
        <v>25</v>
      </c>
      <c r="AP229">
        <v>900</v>
      </c>
      <c r="AQ229" t="s">
        <v>129</v>
      </c>
      <c r="AR229">
        <v>-81</v>
      </c>
      <c r="AS229">
        <v>29</v>
      </c>
      <c r="AT229">
        <v>1024</v>
      </c>
      <c r="BB229" t="str">
        <f t="shared" si="80"/>
        <v>1200</v>
      </c>
      <c r="BC229">
        <v>1</v>
      </c>
      <c r="BD229" t="str">
        <f t="shared" si="81"/>
        <v xml:space="preserve">N1839R  </v>
      </c>
      <c r="BE229">
        <v>1</v>
      </c>
      <c r="BJ229">
        <v>875</v>
      </c>
      <c r="BK229">
        <v>-25</v>
      </c>
      <c r="BL229" t="s">
        <v>130</v>
      </c>
      <c r="BM229">
        <v>1</v>
      </c>
      <c r="BN229">
        <v>1</v>
      </c>
      <c r="BO229">
        <v>0</v>
      </c>
      <c r="BP229">
        <v>0</v>
      </c>
      <c r="BS229">
        <v>0</v>
      </c>
      <c r="BT229">
        <v>0</v>
      </c>
      <c r="BU229">
        <v>0</v>
      </c>
      <c r="CE229" t="str">
        <f t="shared" si="93"/>
        <v>22:00:13.548</v>
      </c>
      <c r="CF229">
        <v>547590363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3</v>
      </c>
      <c r="CY229">
        <v>7</v>
      </c>
      <c r="CZ229" t="s">
        <v>131</v>
      </c>
      <c r="DA229">
        <v>300</v>
      </c>
      <c r="DB229">
        <v>0</v>
      </c>
      <c r="DC229" t="s">
        <v>157</v>
      </c>
      <c r="DD229" t="s">
        <v>158</v>
      </c>
      <c r="DG229">
        <v>8323879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"07/09/2023 22:00:13.832"</f>
        <v>07/09/2023 22:00:13.832</v>
      </c>
      <c r="C230" t="str">
        <f t="shared" si="68"/>
        <v>FFDDD3C0</v>
      </c>
      <c r="D230" t="s">
        <v>149</v>
      </c>
      <c r="E230">
        <v>3</v>
      </c>
      <c r="H230">
        <v>166</v>
      </c>
      <c r="I230" t="s">
        <v>139</v>
      </c>
      <c r="J230" t="s">
        <v>150</v>
      </c>
      <c r="K230">
        <v>0</v>
      </c>
      <c r="L230">
        <v>3</v>
      </c>
      <c r="M230">
        <v>0</v>
      </c>
      <c r="N230">
        <v>2</v>
      </c>
      <c r="O230">
        <v>0</v>
      </c>
      <c r="P230">
        <v>1</v>
      </c>
      <c r="Q230">
        <v>0</v>
      </c>
      <c r="S230" t="str">
        <f t="shared" si="92"/>
        <v>22:00:13.000</v>
      </c>
      <c r="T230" t="str">
        <f t="shared" si="92"/>
        <v>22:00:13.000</v>
      </c>
      <c r="U230" t="str">
        <f t="shared" si="79"/>
        <v>A14F74</v>
      </c>
      <c r="V230">
        <v>0</v>
      </c>
      <c r="W230">
        <v>0</v>
      </c>
      <c r="X230">
        <v>6</v>
      </c>
      <c r="Y230">
        <v>0</v>
      </c>
      <c r="AA230">
        <v>1</v>
      </c>
      <c r="AB230">
        <v>8</v>
      </c>
      <c r="AC230">
        <v>3</v>
      </c>
      <c r="AD230">
        <v>0</v>
      </c>
      <c r="AE230">
        <v>9</v>
      </c>
      <c r="AF230" t="s">
        <v>126</v>
      </c>
      <c r="AG230">
        <v>0</v>
      </c>
      <c r="AH230">
        <v>3</v>
      </c>
      <c r="AI230">
        <v>2</v>
      </c>
      <c r="AJ230">
        <v>0</v>
      </c>
      <c r="AK230" t="s">
        <v>208</v>
      </c>
      <c r="AL230">
        <v>32.818995000000001</v>
      </c>
      <c r="AM230" t="s">
        <v>209</v>
      </c>
      <c r="AN230">
        <v>-117.1508</v>
      </c>
      <c r="AO230">
        <v>25</v>
      </c>
      <c r="AP230">
        <v>900</v>
      </c>
      <c r="AQ230" t="s">
        <v>129</v>
      </c>
      <c r="AR230">
        <v>-81</v>
      </c>
      <c r="AS230">
        <v>29</v>
      </c>
      <c r="AT230">
        <v>1024</v>
      </c>
      <c r="BB230" t="str">
        <f t="shared" si="80"/>
        <v>1200</v>
      </c>
      <c r="BC230">
        <v>1</v>
      </c>
      <c r="BD230" t="str">
        <f t="shared" si="81"/>
        <v xml:space="preserve">N1839R  </v>
      </c>
      <c r="BE230">
        <v>1</v>
      </c>
      <c r="BJ230">
        <v>875</v>
      </c>
      <c r="BK230">
        <v>-25</v>
      </c>
      <c r="BL230" t="s">
        <v>130</v>
      </c>
      <c r="BM230">
        <v>1</v>
      </c>
      <c r="BN230">
        <v>1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 t="shared" si="93"/>
        <v>22:00:13.548</v>
      </c>
      <c r="CF230">
        <v>547590363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3</v>
      </c>
      <c r="CY230">
        <v>7</v>
      </c>
      <c r="CZ230" t="s">
        <v>131</v>
      </c>
      <c r="DA230">
        <v>300</v>
      </c>
      <c r="DB230">
        <v>0</v>
      </c>
      <c r="DC230" t="s">
        <v>157</v>
      </c>
      <c r="DD230" t="s">
        <v>158</v>
      </c>
      <c r="DG230">
        <v>8323879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"07/09/2023 22:00:13.832"</f>
        <v>07/09/2023 22:00:13.832</v>
      </c>
      <c r="C231" t="str">
        <f t="shared" si="68"/>
        <v>FFDDD3C0</v>
      </c>
      <c r="D231" t="s">
        <v>123</v>
      </c>
      <c r="E231">
        <v>7</v>
      </c>
      <c r="F231">
        <v>2007</v>
      </c>
      <c r="G231" t="s">
        <v>124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0</v>
      </c>
      <c r="P231">
        <v>1</v>
      </c>
      <c r="Q231">
        <v>0</v>
      </c>
      <c r="S231" t="str">
        <f t="shared" si="92"/>
        <v>22:00:13.000</v>
      </c>
      <c r="T231" t="str">
        <f t="shared" si="92"/>
        <v>22:00:13.000</v>
      </c>
      <c r="U231" t="str">
        <f t="shared" si="79"/>
        <v>A14F74</v>
      </c>
      <c r="V231">
        <v>0</v>
      </c>
      <c r="W231">
        <v>0</v>
      </c>
      <c r="X231">
        <v>6</v>
      </c>
      <c r="Y231">
        <v>0</v>
      </c>
      <c r="AA231">
        <v>1</v>
      </c>
      <c r="AB231">
        <v>8</v>
      </c>
      <c r="AC231">
        <v>3</v>
      </c>
      <c r="AD231">
        <v>0</v>
      </c>
      <c r="AE231">
        <v>9</v>
      </c>
      <c r="AF231" t="s">
        <v>126</v>
      </c>
      <c r="AG231">
        <v>0</v>
      </c>
      <c r="AH231">
        <v>3</v>
      </c>
      <c r="AI231">
        <v>2</v>
      </c>
      <c r="AJ231">
        <v>0</v>
      </c>
      <c r="AK231" t="s">
        <v>208</v>
      </c>
      <c r="AL231">
        <v>32.818995000000001</v>
      </c>
      <c r="AM231" t="s">
        <v>209</v>
      </c>
      <c r="AN231">
        <v>-117.1508</v>
      </c>
      <c r="AO231">
        <v>25</v>
      </c>
      <c r="AP231">
        <v>900</v>
      </c>
      <c r="AQ231" t="s">
        <v>129</v>
      </c>
      <c r="AR231">
        <v>-81</v>
      </c>
      <c r="AS231">
        <v>29</v>
      </c>
      <c r="AT231">
        <v>1024</v>
      </c>
      <c r="BB231" t="str">
        <f t="shared" si="80"/>
        <v>1200</v>
      </c>
      <c r="BC231">
        <v>1</v>
      </c>
      <c r="BD231" t="str">
        <f t="shared" si="81"/>
        <v xml:space="preserve">N1839R  </v>
      </c>
      <c r="BE231">
        <v>1</v>
      </c>
      <c r="BJ231">
        <v>875</v>
      </c>
      <c r="BK231">
        <v>-25</v>
      </c>
      <c r="BL231" t="s">
        <v>130</v>
      </c>
      <c r="BM231">
        <v>1</v>
      </c>
      <c r="BN231">
        <v>1</v>
      </c>
      <c r="BO231">
        <v>0</v>
      </c>
      <c r="BP231">
        <v>0</v>
      </c>
      <c r="BS231">
        <v>0</v>
      </c>
      <c r="BT231">
        <v>0</v>
      </c>
      <c r="BU231">
        <v>0</v>
      </c>
      <c r="CE231" t="str">
        <f t="shared" si="93"/>
        <v>22:00:13.548</v>
      </c>
      <c r="CF231">
        <v>547590363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3</v>
      </c>
      <c r="CY231">
        <v>7</v>
      </c>
      <c r="CZ231" t="s">
        <v>131</v>
      </c>
      <c r="DA231">
        <v>300</v>
      </c>
      <c r="DB231">
        <v>0</v>
      </c>
      <c r="DC231" t="s">
        <v>157</v>
      </c>
      <c r="DD231" t="s">
        <v>158</v>
      </c>
      <c r="DG231">
        <v>8323879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"07/09/2023 22:00:13.847"</f>
        <v>07/09/2023 22:00:13.847</v>
      </c>
      <c r="C232" t="str">
        <f t="shared" si="68"/>
        <v>FFDDD3C0</v>
      </c>
      <c r="D232" t="s">
        <v>134</v>
      </c>
      <c r="E232">
        <v>3</v>
      </c>
      <c r="H232">
        <v>3</v>
      </c>
      <c r="I232" t="s">
        <v>135</v>
      </c>
      <c r="J232" t="s">
        <v>126</v>
      </c>
      <c r="K232">
        <v>0</v>
      </c>
      <c r="L232">
        <v>3</v>
      </c>
      <c r="M232">
        <v>0</v>
      </c>
      <c r="N232">
        <v>2</v>
      </c>
      <c r="O232">
        <v>0</v>
      </c>
      <c r="P232">
        <v>1</v>
      </c>
      <c r="Q232">
        <v>0</v>
      </c>
      <c r="S232" t="str">
        <f t="shared" si="92"/>
        <v>22:00:13.000</v>
      </c>
      <c r="T232" t="str">
        <f t="shared" si="92"/>
        <v>22:00:13.000</v>
      </c>
      <c r="U232" t="str">
        <f t="shared" si="79"/>
        <v>A14F74</v>
      </c>
      <c r="V232">
        <v>0</v>
      </c>
      <c r="W232">
        <v>0</v>
      </c>
      <c r="X232">
        <v>6</v>
      </c>
      <c r="Y232">
        <v>0</v>
      </c>
      <c r="AA232">
        <v>1</v>
      </c>
      <c r="AB232">
        <v>8</v>
      </c>
      <c r="AC232">
        <v>3</v>
      </c>
      <c r="AD232">
        <v>0</v>
      </c>
      <c r="AE232">
        <v>9</v>
      </c>
      <c r="AF232" t="s">
        <v>126</v>
      </c>
      <c r="AG232">
        <v>0</v>
      </c>
      <c r="AH232">
        <v>3</v>
      </c>
      <c r="AI232">
        <v>2</v>
      </c>
      <c r="AJ232">
        <v>0</v>
      </c>
      <c r="AK232" t="s">
        <v>208</v>
      </c>
      <c r="AL232">
        <v>32.818995000000001</v>
      </c>
      <c r="AM232" t="s">
        <v>209</v>
      </c>
      <c r="AN232">
        <v>-117.1508</v>
      </c>
      <c r="AO232">
        <v>25</v>
      </c>
      <c r="AP232">
        <v>900</v>
      </c>
      <c r="AQ232" t="s">
        <v>129</v>
      </c>
      <c r="AR232">
        <v>-81</v>
      </c>
      <c r="AS232">
        <v>29</v>
      </c>
      <c r="AT232">
        <v>1024</v>
      </c>
      <c r="BB232" t="str">
        <f t="shared" si="80"/>
        <v>1200</v>
      </c>
      <c r="BC232">
        <v>1</v>
      </c>
      <c r="BD232" t="str">
        <f t="shared" si="81"/>
        <v xml:space="preserve">N1839R  </v>
      </c>
      <c r="BE232">
        <v>1</v>
      </c>
      <c r="BJ232">
        <v>875</v>
      </c>
      <c r="BK232">
        <v>-25</v>
      </c>
      <c r="BL232" t="s">
        <v>130</v>
      </c>
      <c r="BM232">
        <v>1</v>
      </c>
      <c r="BN232">
        <v>1</v>
      </c>
      <c r="BO232">
        <v>0</v>
      </c>
      <c r="BP232">
        <v>0</v>
      </c>
      <c r="BS232">
        <v>0</v>
      </c>
      <c r="BT232">
        <v>0</v>
      </c>
      <c r="BU232">
        <v>0</v>
      </c>
      <c r="CE232" t="str">
        <f t="shared" si="93"/>
        <v>22:00:13.548</v>
      </c>
      <c r="CF232">
        <v>547590363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3</v>
      </c>
      <c r="CY232">
        <v>7</v>
      </c>
      <c r="CZ232" t="s">
        <v>131</v>
      </c>
      <c r="DA232">
        <v>300</v>
      </c>
      <c r="DB232">
        <v>0</v>
      </c>
      <c r="DC232" t="s">
        <v>157</v>
      </c>
      <c r="DD232" t="s">
        <v>158</v>
      </c>
      <c r="DG232">
        <v>8323879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"07/09/2023 22:00:13.847"</f>
        <v>07/09/2023 22:00:13.847</v>
      </c>
      <c r="C233" t="str">
        <f t="shared" si="68"/>
        <v>FFDDD3C0</v>
      </c>
      <c r="D233" t="s">
        <v>138</v>
      </c>
      <c r="E233">
        <v>20</v>
      </c>
      <c r="F233">
        <v>1020</v>
      </c>
      <c r="G233" t="s">
        <v>139</v>
      </c>
      <c r="J233" t="s">
        <v>140</v>
      </c>
      <c r="K233">
        <v>0</v>
      </c>
      <c r="L233">
        <v>3</v>
      </c>
      <c r="M233">
        <v>0</v>
      </c>
      <c r="N233">
        <v>2</v>
      </c>
      <c r="O233">
        <v>0</v>
      </c>
      <c r="P233">
        <v>1</v>
      </c>
      <c r="Q233">
        <v>0</v>
      </c>
      <c r="S233" t="str">
        <f t="shared" si="92"/>
        <v>22:00:13.000</v>
      </c>
      <c r="T233" t="str">
        <f t="shared" si="92"/>
        <v>22:00:13.000</v>
      </c>
      <c r="U233" t="str">
        <f t="shared" si="79"/>
        <v>A14F74</v>
      </c>
      <c r="V233">
        <v>0</v>
      </c>
      <c r="W233">
        <v>0</v>
      </c>
      <c r="X233">
        <v>6</v>
      </c>
      <c r="Y233">
        <v>0</v>
      </c>
      <c r="AA233">
        <v>1</v>
      </c>
      <c r="AB233">
        <v>8</v>
      </c>
      <c r="AC233">
        <v>3</v>
      </c>
      <c r="AD233">
        <v>0</v>
      </c>
      <c r="AE233">
        <v>9</v>
      </c>
      <c r="AF233" t="s">
        <v>126</v>
      </c>
      <c r="AG233">
        <v>0</v>
      </c>
      <c r="AH233">
        <v>3</v>
      </c>
      <c r="AI233">
        <v>2</v>
      </c>
      <c r="AJ233">
        <v>0</v>
      </c>
      <c r="AK233" t="s">
        <v>208</v>
      </c>
      <c r="AL233">
        <v>32.818995000000001</v>
      </c>
      <c r="AM233" t="s">
        <v>209</v>
      </c>
      <c r="AN233">
        <v>-117.1508</v>
      </c>
      <c r="AO233">
        <v>25</v>
      </c>
      <c r="AP233">
        <v>900</v>
      </c>
      <c r="AQ233" t="s">
        <v>129</v>
      </c>
      <c r="AR233">
        <v>-81</v>
      </c>
      <c r="AS233">
        <v>29</v>
      </c>
      <c r="AT233">
        <v>1024</v>
      </c>
      <c r="BB233" t="str">
        <f t="shared" si="80"/>
        <v>1200</v>
      </c>
      <c r="BC233">
        <v>1</v>
      </c>
      <c r="BD233" t="str">
        <f t="shared" si="81"/>
        <v xml:space="preserve">N1839R  </v>
      </c>
      <c r="BE233">
        <v>1</v>
      </c>
      <c r="BJ233">
        <v>875</v>
      </c>
      <c r="BK233">
        <v>-25</v>
      </c>
      <c r="BL233" t="s">
        <v>130</v>
      </c>
      <c r="BM233">
        <v>1</v>
      </c>
      <c r="BN233">
        <v>1</v>
      </c>
      <c r="BO233">
        <v>0</v>
      </c>
      <c r="BP233">
        <v>0</v>
      </c>
      <c r="BS233">
        <v>0</v>
      </c>
      <c r="BT233">
        <v>0</v>
      </c>
      <c r="BU233">
        <v>0</v>
      </c>
      <c r="CE233" t="str">
        <f t="shared" si="93"/>
        <v>22:00:13.548</v>
      </c>
      <c r="CF233">
        <v>547590363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3</v>
      </c>
      <c r="CY233">
        <v>7</v>
      </c>
      <c r="CZ233" t="s">
        <v>131</v>
      </c>
      <c r="DA233">
        <v>300</v>
      </c>
      <c r="DB233">
        <v>0</v>
      </c>
      <c r="DC233" t="s">
        <v>157</v>
      </c>
      <c r="DD233" t="s">
        <v>158</v>
      </c>
      <c r="DG233">
        <v>8323879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 t="shared" ref="A234:A240" si="94">"07/09/2023 22:00:15.526"</f>
        <v>07/09/2023 22:00:15.526</v>
      </c>
      <c r="C234" t="str">
        <f t="shared" ref="C234:C297" si="95">"FFDDD3C0"</f>
        <v>FFDDD3C0</v>
      </c>
      <c r="D234" t="s">
        <v>144</v>
      </c>
      <c r="E234">
        <v>6</v>
      </c>
      <c r="H234">
        <v>210</v>
      </c>
      <c r="I234" t="s">
        <v>145</v>
      </c>
      <c r="J234" t="s">
        <v>146</v>
      </c>
      <c r="K234">
        <v>0</v>
      </c>
      <c r="L234">
        <v>3</v>
      </c>
      <c r="M234">
        <v>0</v>
      </c>
      <c r="N234">
        <v>2</v>
      </c>
      <c r="O234">
        <v>0</v>
      </c>
      <c r="P234">
        <v>1</v>
      </c>
      <c r="Q234">
        <v>0</v>
      </c>
      <c r="S234" t="str">
        <f t="shared" ref="S234:T241" si="96">"22:00:15.000"</f>
        <v>22:00:15.000</v>
      </c>
      <c r="T234" t="str">
        <f t="shared" si="96"/>
        <v>22:00:15.000</v>
      </c>
      <c r="U234" t="str">
        <f t="shared" si="79"/>
        <v>A14F74</v>
      </c>
      <c r="V234">
        <v>0</v>
      </c>
      <c r="W234">
        <v>0</v>
      </c>
      <c r="X234">
        <v>6</v>
      </c>
      <c r="Y234">
        <v>0</v>
      </c>
      <c r="AA234">
        <v>1</v>
      </c>
      <c r="AB234">
        <v>8</v>
      </c>
      <c r="AC234">
        <v>3</v>
      </c>
      <c r="AD234">
        <v>0</v>
      </c>
      <c r="AE234">
        <v>9</v>
      </c>
      <c r="AF234" t="s">
        <v>126</v>
      </c>
      <c r="AG234">
        <v>0</v>
      </c>
      <c r="AH234">
        <v>0</v>
      </c>
      <c r="AI234">
        <v>2</v>
      </c>
      <c r="AJ234">
        <v>0</v>
      </c>
      <c r="AK234" t="s">
        <v>210</v>
      </c>
      <c r="AL234">
        <v>32.819231000000002</v>
      </c>
      <c r="AM234" t="s">
        <v>211</v>
      </c>
      <c r="AN234">
        <v>-117.151701</v>
      </c>
      <c r="AO234">
        <v>25</v>
      </c>
      <c r="AP234">
        <v>1000</v>
      </c>
      <c r="AQ234" t="s">
        <v>129</v>
      </c>
      <c r="AR234">
        <v>-80</v>
      </c>
      <c r="AS234">
        <v>29</v>
      </c>
      <c r="AT234">
        <v>1024</v>
      </c>
      <c r="BB234" t="str">
        <f t="shared" si="80"/>
        <v>1200</v>
      </c>
      <c r="BC234">
        <v>1</v>
      </c>
      <c r="BD234" t="str">
        <f t="shared" si="81"/>
        <v xml:space="preserve">N1839R  </v>
      </c>
      <c r="BE234">
        <v>1</v>
      </c>
      <c r="BJ234">
        <v>875</v>
      </c>
      <c r="BK234">
        <v>-125</v>
      </c>
      <c r="BL234" t="s">
        <v>130</v>
      </c>
      <c r="BM234">
        <v>1</v>
      </c>
      <c r="BN234">
        <v>1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 t="shared" ref="CE234:CE241" si="97">"22:00:15.248"</f>
        <v>22:00:15.248</v>
      </c>
      <c r="CF234">
        <v>248340031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5</v>
      </c>
      <c r="CY234">
        <v>7</v>
      </c>
      <c r="CZ234" t="s">
        <v>131</v>
      </c>
      <c r="DA234">
        <v>300</v>
      </c>
      <c r="DB234">
        <v>0</v>
      </c>
      <c r="DC234" t="s">
        <v>157</v>
      </c>
      <c r="DD234" t="s">
        <v>158</v>
      </c>
      <c r="DG234">
        <v>8324182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 t="shared" si="94"/>
        <v>07/09/2023 22:00:15.526</v>
      </c>
      <c r="C235" t="str">
        <f t="shared" si="95"/>
        <v>FFDDD3C0</v>
      </c>
      <c r="D235" t="s">
        <v>149</v>
      </c>
      <c r="E235">
        <v>3</v>
      </c>
      <c r="H235">
        <v>166</v>
      </c>
      <c r="I235" t="s">
        <v>139</v>
      </c>
      <c r="J235" t="s">
        <v>150</v>
      </c>
      <c r="K235">
        <v>0</v>
      </c>
      <c r="L235">
        <v>3</v>
      </c>
      <c r="M235">
        <v>0</v>
      </c>
      <c r="N235">
        <v>2</v>
      </c>
      <c r="O235">
        <v>0</v>
      </c>
      <c r="P235">
        <v>1</v>
      </c>
      <c r="Q235">
        <v>0</v>
      </c>
      <c r="S235" t="str">
        <f t="shared" si="96"/>
        <v>22:00:15.000</v>
      </c>
      <c r="T235" t="str">
        <f t="shared" si="96"/>
        <v>22:00:15.000</v>
      </c>
      <c r="U235" t="str">
        <f t="shared" si="79"/>
        <v>A14F74</v>
      </c>
      <c r="V235">
        <v>0</v>
      </c>
      <c r="W235">
        <v>0</v>
      </c>
      <c r="X235">
        <v>6</v>
      </c>
      <c r="Y235">
        <v>0</v>
      </c>
      <c r="AA235">
        <v>1</v>
      </c>
      <c r="AB235">
        <v>8</v>
      </c>
      <c r="AC235">
        <v>3</v>
      </c>
      <c r="AD235">
        <v>0</v>
      </c>
      <c r="AE235">
        <v>9</v>
      </c>
      <c r="AF235" t="s">
        <v>126</v>
      </c>
      <c r="AG235">
        <v>0</v>
      </c>
      <c r="AH235">
        <v>3</v>
      </c>
      <c r="AI235">
        <v>2</v>
      </c>
      <c r="AJ235">
        <v>0</v>
      </c>
      <c r="AK235" t="s">
        <v>210</v>
      </c>
      <c r="AL235">
        <v>32.819231000000002</v>
      </c>
      <c r="AM235" t="s">
        <v>211</v>
      </c>
      <c r="AN235">
        <v>-117.151701</v>
      </c>
      <c r="AO235">
        <v>25</v>
      </c>
      <c r="AP235">
        <v>1000</v>
      </c>
      <c r="AQ235" t="s">
        <v>129</v>
      </c>
      <c r="AR235">
        <v>-80</v>
      </c>
      <c r="AS235">
        <v>29</v>
      </c>
      <c r="AT235">
        <v>1024</v>
      </c>
      <c r="BB235" t="str">
        <f t="shared" si="80"/>
        <v>1200</v>
      </c>
      <c r="BC235">
        <v>1</v>
      </c>
      <c r="BD235" t="str">
        <f t="shared" si="81"/>
        <v xml:space="preserve">N1839R  </v>
      </c>
      <c r="BE235">
        <v>1</v>
      </c>
      <c r="BJ235">
        <v>875</v>
      </c>
      <c r="BK235">
        <v>-125</v>
      </c>
      <c r="BL235" t="s">
        <v>130</v>
      </c>
      <c r="BM235">
        <v>1</v>
      </c>
      <c r="BN235">
        <v>1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 t="shared" si="97"/>
        <v>22:00:15.248</v>
      </c>
      <c r="CF235">
        <v>248340031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5</v>
      </c>
      <c r="CY235">
        <v>7</v>
      </c>
      <c r="CZ235" t="s">
        <v>131</v>
      </c>
      <c r="DA235">
        <v>300</v>
      </c>
      <c r="DB235">
        <v>0</v>
      </c>
      <c r="DC235" t="s">
        <v>157</v>
      </c>
      <c r="DD235" t="s">
        <v>158</v>
      </c>
      <c r="DG235">
        <v>8324182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 t="shared" si="94"/>
        <v>07/09/2023 22:00:15.526</v>
      </c>
      <c r="C236" t="str">
        <f t="shared" si="95"/>
        <v>FFDDD3C0</v>
      </c>
      <c r="D236" t="s">
        <v>123</v>
      </c>
      <c r="E236">
        <v>7</v>
      </c>
      <c r="F236">
        <v>2007</v>
      </c>
      <c r="G236" t="s">
        <v>124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0</v>
      </c>
      <c r="P236">
        <v>1</v>
      </c>
      <c r="Q236">
        <v>0</v>
      </c>
      <c r="S236" t="str">
        <f t="shared" si="96"/>
        <v>22:00:15.000</v>
      </c>
      <c r="T236" t="str">
        <f t="shared" si="96"/>
        <v>22:00:15.000</v>
      </c>
      <c r="U236" t="str">
        <f t="shared" si="79"/>
        <v>A14F74</v>
      </c>
      <c r="V236">
        <v>0</v>
      </c>
      <c r="W236">
        <v>0</v>
      </c>
      <c r="X236">
        <v>6</v>
      </c>
      <c r="Y236">
        <v>0</v>
      </c>
      <c r="AA236">
        <v>1</v>
      </c>
      <c r="AB236">
        <v>8</v>
      </c>
      <c r="AC236">
        <v>3</v>
      </c>
      <c r="AD236">
        <v>0</v>
      </c>
      <c r="AE236">
        <v>9</v>
      </c>
      <c r="AF236" t="s">
        <v>126</v>
      </c>
      <c r="AG236">
        <v>0</v>
      </c>
      <c r="AH236">
        <v>3</v>
      </c>
      <c r="AI236">
        <v>2</v>
      </c>
      <c r="AJ236">
        <v>0</v>
      </c>
      <c r="AK236" t="s">
        <v>210</v>
      </c>
      <c r="AL236">
        <v>32.819231000000002</v>
      </c>
      <c r="AM236" t="s">
        <v>211</v>
      </c>
      <c r="AN236">
        <v>-117.151701</v>
      </c>
      <c r="AO236">
        <v>25</v>
      </c>
      <c r="AP236">
        <v>1000</v>
      </c>
      <c r="AQ236" t="s">
        <v>129</v>
      </c>
      <c r="AR236">
        <v>-80</v>
      </c>
      <c r="AS236">
        <v>29</v>
      </c>
      <c r="AT236">
        <v>1024</v>
      </c>
      <c r="BB236" t="str">
        <f t="shared" si="80"/>
        <v>1200</v>
      </c>
      <c r="BC236">
        <v>1</v>
      </c>
      <c r="BD236" t="str">
        <f t="shared" si="81"/>
        <v xml:space="preserve">N1839R  </v>
      </c>
      <c r="BE236">
        <v>1</v>
      </c>
      <c r="BJ236">
        <v>875</v>
      </c>
      <c r="BK236">
        <v>-125</v>
      </c>
      <c r="BL236" t="s">
        <v>130</v>
      </c>
      <c r="BM236">
        <v>1</v>
      </c>
      <c r="BN236">
        <v>1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 t="shared" si="97"/>
        <v>22:00:15.248</v>
      </c>
      <c r="CF236">
        <v>248340031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5</v>
      </c>
      <c r="CY236">
        <v>7</v>
      </c>
      <c r="CZ236" t="s">
        <v>131</v>
      </c>
      <c r="DA236">
        <v>300</v>
      </c>
      <c r="DB236">
        <v>0</v>
      </c>
      <c r="DC236" t="s">
        <v>157</v>
      </c>
      <c r="DD236" t="s">
        <v>158</v>
      </c>
      <c r="DG236">
        <v>8324182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 t="shared" si="94"/>
        <v>07/09/2023 22:00:15.526</v>
      </c>
      <c r="C237" t="str">
        <f t="shared" si="95"/>
        <v>FFDDD3C0</v>
      </c>
      <c r="D237" t="s">
        <v>134</v>
      </c>
      <c r="E237">
        <v>3</v>
      </c>
      <c r="H237">
        <v>3</v>
      </c>
      <c r="I237" t="s">
        <v>135</v>
      </c>
      <c r="J237" t="s">
        <v>126</v>
      </c>
      <c r="K237">
        <v>0</v>
      </c>
      <c r="L237">
        <v>3</v>
      </c>
      <c r="M237">
        <v>0</v>
      </c>
      <c r="N237">
        <v>2</v>
      </c>
      <c r="O237">
        <v>0</v>
      </c>
      <c r="P237">
        <v>1</v>
      </c>
      <c r="Q237">
        <v>0</v>
      </c>
      <c r="S237" t="str">
        <f t="shared" si="96"/>
        <v>22:00:15.000</v>
      </c>
      <c r="T237" t="str">
        <f t="shared" si="96"/>
        <v>22:00:15.000</v>
      </c>
      <c r="U237" t="str">
        <f t="shared" si="79"/>
        <v>A14F74</v>
      </c>
      <c r="V237">
        <v>0</v>
      </c>
      <c r="W237">
        <v>0</v>
      </c>
      <c r="X237">
        <v>6</v>
      </c>
      <c r="Y237">
        <v>0</v>
      </c>
      <c r="AA237">
        <v>1</v>
      </c>
      <c r="AB237">
        <v>8</v>
      </c>
      <c r="AC237">
        <v>3</v>
      </c>
      <c r="AD237">
        <v>0</v>
      </c>
      <c r="AE237">
        <v>9</v>
      </c>
      <c r="AF237" t="s">
        <v>126</v>
      </c>
      <c r="AG237">
        <v>0</v>
      </c>
      <c r="AH237">
        <v>3</v>
      </c>
      <c r="AI237">
        <v>2</v>
      </c>
      <c r="AJ237">
        <v>0</v>
      </c>
      <c r="AK237" t="s">
        <v>210</v>
      </c>
      <c r="AL237">
        <v>32.819231000000002</v>
      </c>
      <c r="AM237" t="s">
        <v>211</v>
      </c>
      <c r="AN237">
        <v>-117.151701</v>
      </c>
      <c r="AO237">
        <v>25</v>
      </c>
      <c r="AP237">
        <v>1000</v>
      </c>
      <c r="AQ237" t="s">
        <v>129</v>
      </c>
      <c r="AR237">
        <v>-80</v>
      </c>
      <c r="AS237">
        <v>29</v>
      </c>
      <c r="AT237">
        <v>1024</v>
      </c>
      <c r="BB237" t="str">
        <f t="shared" si="80"/>
        <v>1200</v>
      </c>
      <c r="BC237">
        <v>1</v>
      </c>
      <c r="BD237" t="str">
        <f t="shared" si="81"/>
        <v xml:space="preserve">N1839R  </v>
      </c>
      <c r="BE237">
        <v>1</v>
      </c>
      <c r="BJ237">
        <v>875</v>
      </c>
      <c r="BK237">
        <v>-125</v>
      </c>
      <c r="BL237" t="s">
        <v>130</v>
      </c>
      <c r="BM237">
        <v>1</v>
      </c>
      <c r="BN237">
        <v>1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 t="shared" si="97"/>
        <v>22:00:15.248</v>
      </c>
      <c r="CF237">
        <v>248340031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5</v>
      </c>
      <c r="CY237">
        <v>7</v>
      </c>
      <c r="CZ237" t="s">
        <v>131</v>
      </c>
      <c r="DA237">
        <v>300</v>
      </c>
      <c r="DB237">
        <v>0</v>
      </c>
      <c r="DC237" t="s">
        <v>157</v>
      </c>
      <c r="DD237" t="s">
        <v>158</v>
      </c>
      <c r="DG237">
        <v>8324182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 t="shared" si="94"/>
        <v>07/09/2023 22:00:15.526</v>
      </c>
      <c r="C238" t="str">
        <f t="shared" si="95"/>
        <v>FFDDD3C0</v>
      </c>
      <c r="D238" t="s">
        <v>138</v>
      </c>
      <c r="E238">
        <v>20</v>
      </c>
      <c r="F238">
        <v>1020</v>
      </c>
      <c r="G238" t="s">
        <v>139</v>
      </c>
      <c r="J238" t="s">
        <v>140</v>
      </c>
      <c r="K238">
        <v>0</v>
      </c>
      <c r="L238">
        <v>3</v>
      </c>
      <c r="M238">
        <v>0</v>
      </c>
      <c r="N238">
        <v>2</v>
      </c>
      <c r="O238">
        <v>0</v>
      </c>
      <c r="P238">
        <v>1</v>
      </c>
      <c r="Q238">
        <v>0</v>
      </c>
      <c r="S238" t="str">
        <f t="shared" si="96"/>
        <v>22:00:15.000</v>
      </c>
      <c r="T238" t="str">
        <f t="shared" si="96"/>
        <v>22:00:15.000</v>
      </c>
      <c r="U238" t="str">
        <f t="shared" si="79"/>
        <v>A14F74</v>
      </c>
      <c r="V238">
        <v>0</v>
      </c>
      <c r="W238">
        <v>0</v>
      </c>
      <c r="X238">
        <v>6</v>
      </c>
      <c r="Y238">
        <v>0</v>
      </c>
      <c r="AA238">
        <v>1</v>
      </c>
      <c r="AB238">
        <v>8</v>
      </c>
      <c r="AC238">
        <v>3</v>
      </c>
      <c r="AD238">
        <v>0</v>
      </c>
      <c r="AE238">
        <v>9</v>
      </c>
      <c r="AF238" t="s">
        <v>126</v>
      </c>
      <c r="AG238">
        <v>0</v>
      </c>
      <c r="AH238">
        <v>3</v>
      </c>
      <c r="AI238">
        <v>2</v>
      </c>
      <c r="AJ238">
        <v>0</v>
      </c>
      <c r="AK238" t="s">
        <v>210</v>
      </c>
      <c r="AL238">
        <v>32.819231000000002</v>
      </c>
      <c r="AM238" t="s">
        <v>211</v>
      </c>
      <c r="AN238">
        <v>-117.151701</v>
      </c>
      <c r="AO238">
        <v>25</v>
      </c>
      <c r="AP238">
        <v>1000</v>
      </c>
      <c r="AQ238" t="s">
        <v>129</v>
      </c>
      <c r="AR238">
        <v>-80</v>
      </c>
      <c r="AS238">
        <v>29</v>
      </c>
      <c r="AT238">
        <v>1024</v>
      </c>
      <c r="BB238" t="str">
        <f t="shared" si="80"/>
        <v>1200</v>
      </c>
      <c r="BC238">
        <v>1</v>
      </c>
      <c r="BD238" t="str">
        <f t="shared" si="81"/>
        <v xml:space="preserve">N1839R  </v>
      </c>
      <c r="BE238">
        <v>1</v>
      </c>
      <c r="BJ238">
        <v>875</v>
      </c>
      <c r="BK238">
        <v>-125</v>
      </c>
      <c r="BL238" t="s">
        <v>130</v>
      </c>
      <c r="BM238">
        <v>1</v>
      </c>
      <c r="BN238">
        <v>1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 t="shared" si="97"/>
        <v>22:00:15.248</v>
      </c>
      <c r="CF238">
        <v>248340031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5</v>
      </c>
      <c r="CY238">
        <v>7</v>
      </c>
      <c r="CZ238" t="s">
        <v>131</v>
      </c>
      <c r="DA238">
        <v>300</v>
      </c>
      <c r="DB238">
        <v>0</v>
      </c>
      <c r="DC238" t="s">
        <v>157</v>
      </c>
      <c r="DD238" t="s">
        <v>158</v>
      </c>
      <c r="DG238">
        <v>8324182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 t="shared" si="94"/>
        <v>07/09/2023 22:00:15.526</v>
      </c>
      <c r="C239" t="str">
        <f t="shared" si="95"/>
        <v>FFDDD3C0</v>
      </c>
      <c r="D239" t="s">
        <v>141</v>
      </c>
      <c r="E239">
        <v>15</v>
      </c>
      <c r="J239" t="s">
        <v>142</v>
      </c>
      <c r="K239">
        <v>0</v>
      </c>
      <c r="L239">
        <v>3</v>
      </c>
      <c r="M239">
        <v>0</v>
      </c>
      <c r="N239">
        <v>2</v>
      </c>
      <c r="O239">
        <v>0</v>
      </c>
      <c r="P239">
        <v>1</v>
      </c>
      <c r="Q239">
        <v>0</v>
      </c>
      <c r="S239" t="str">
        <f t="shared" si="96"/>
        <v>22:00:15.000</v>
      </c>
      <c r="T239" t="str">
        <f t="shared" si="96"/>
        <v>22:00:15.000</v>
      </c>
      <c r="U239" t="str">
        <f t="shared" si="79"/>
        <v>A14F74</v>
      </c>
      <c r="V239">
        <v>0</v>
      </c>
      <c r="W239">
        <v>0</v>
      </c>
      <c r="X239">
        <v>6</v>
      </c>
      <c r="Y239">
        <v>0</v>
      </c>
      <c r="AA239">
        <v>1</v>
      </c>
      <c r="AB239">
        <v>8</v>
      </c>
      <c r="AC239">
        <v>3</v>
      </c>
      <c r="AD239">
        <v>0</v>
      </c>
      <c r="AE239">
        <v>9</v>
      </c>
      <c r="AF239" t="s">
        <v>126</v>
      </c>
      <c r="AG239">
        <v>0</v>
      </c>
      <c r="AH239">
        <v>3</v>
      </c>
      <c r="AI239">
        <v>2</v>
      </c>
      <c r="AJ239">
        <v>0</v>
      </c>
      <c r="AK239" t="s">
        <v>210</v>
      </c>
      <c r="AL239">
        <v>32.819231000000002</v>
      </c>
      <c r="AM239" t="s">
        <v>211</v>
      </c>
      <c r="AN239">
        <v>-117.151701</v>
      </c>
      <c r="AO239">
        <v>25</v>
      </c>
      <c r="AP239">
        <v>1000</v>
      </c>
      <c r="AQ239" t="s">
        <v>129</v>
      </c>
      <c r="AR239">
        <v>-80</v>
      </c>
      <c r="AS239">
        <v>29</v>
      </c>
      <c r="AT239">
        <v>1024</v>
      </c>
      <c r="BB239" t="str">
        <f t="shared" si="80"/>
        <v>1200</v>
      </c>
      <c r="BC239">
        <v>1</v>
      </c>
      <c r="BD239" t="str">
        <f t="shared" si="81"/>
        <v xml:space="preserve">N1839R  </v>
      </c>
      <c r="BE239">
        <v>1</v>
      </c>
      <c r="BJ239">
        <v>875</v>
      </c>
      <c r="BK239">
        <v>-125</v>
      </c>
      <c r="BL239" t="s">
        <v>130</v>
      </c>
      <c r="BM239">
        <v>1</v>
      </c>
      <c r="BN239">
        <v>1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 t="shared" si="97"/>
        <v>22:00:15.248</v>
      </c>
      <c r="CF239">
        <v>248340031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5</v>
      </c>
      <c r="CY239">
        <v>7</v>
      </c>
      <c r="CZ239" t="s">
        <v>131</v>
      </c>
      <c r="DA239">
        <v>300</v>
      </c>
      <c r="DB239">
        <v>0</v>
      </c>
      <c r="DC239" t="s">
        <v>157</v>
      </c>
      <c r="DD239" t="s">
        <v>158</v>
      </c>
      <c r="DG239">
        <v>8324182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 t="shared" si="94"/>
        <v>07/09/2023 22:00:15.526</v>
      </c>
      <c r="C240" t="str">
        <f t="shared" si="95"/>
        <v>FFDDD3C0</v>
      </c>
      <c r="D240" t="s">
        <v>147</v>
      </c>
      <c r="E240">
        <v>8</v>
      </c>
      <c r="H240">
        <v>225</v>
      </c>
      <c r="I240" t="s">
        <v>148</v>
      </c>
      <c r="J240" t="s">
        <v>126</v>
      </c>
      <c r="K240">
        <v>0</v>
      </c>
      <c r="L240">
        <v>3</v>
      </c>
      <c r="M240">
        <v>0</v>
      </c>
      <c r="N240">
        <v>2</v>
      </c>
      <c r="O240">
        <v>0</v>
      </c>
      <c r="P240">
        <v>1</v>
      </c>
      <c r="Q240">
        <v>0</v>
      </c>
      <c r="S240" t="str">
        <f t="shared" si="96"/>
        <v>22:00:15.000</v>
      </c>
      <c r="T240" t="str">
        <f t="shared" si="96"/>
        <v>22:00:15.000</v>
      </c>
      <c r="U240" t="str">
        <f t="shared" si="79"/>
        <v>A14F74</v>
      </c>
      <c r="V240">
        <v>0</v>
      </c>
      <c r="W240">
        <v>0</v>
      </c>
      <c r="X240">
        <v>6</v>
      </c>
      <c r="Y240">
        <v>0</v>
      </c>
      <c r="AA240">
        <v>1</v>
      </c>
      <c r="AB240">
        <v>8</v>
      </c>
      <c r="AC240">
        <v>3</v>
      </c>
      <c r="AD240">
        <v>0</v>
      </c>
      <c r="AE240">
        <v>9</v>
      </c>
      <c r="AF240" t="s">
        <v>126</v>
      </c>
      <c r="AG240">
        <v>0</v>
      </c>
      <c r="AH240">
        <v>3</v>
      </c>
      <c r="AI240">
        <v>2</v>
      </c>
      <c r="AJ240">
        <v>0</v>
      </c>
      <c r="AK240" t="s">
        <v>210</v>
      </c>
      <c r="AL240">
        <v>32.819231000000002</v>
      </c>
      <c r="AM240" t="s">
        <v>211</v>
      </c>
      <c r="AN240">
        <v>-117.151701</v>
      </c>
      <c r="AO240">
        <v>25</v>
      </c>
      <c r="AP240">
        <v>1000</v>
      </c>
      <c r="AQ240" t="s">
        <v>129</v>
      </c>
      <c r="AR240">
        <v>-80</v>
      </c>
      <c r="AS240">
        <v>29</v>
      </c>
      <c r="AT240">
        <v>1024</v>
      </c>
      <c r="BB240" t="str">
        <f t="shared" si="80"/>
        <v>1200</v>
      </c>
      <c r="BC240">
        <v>1</v>
      </c>
      <c r="BD240" t="str">
        <f t="shared" si="81"/>
        <v xml:space="preserve">N1839R  </v>
      </c>
      <c r="BE240">
        <v>1</v>
      </c>
      <c r="BJ240">
        <v>875</v>
      </c>
      <c r="BK240">
        <v>-125</v>
      </c>
      <c r="BL240" t="s">
        <v>130</v>
      </c>
      <c r="BM240">
        <v>1</v>
      </c>
      <c r="BN240">
        <v>1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 t="shared" si="97"/>
        <v>22:00:15.248</v>
      </c>
      <c r="CF240">
        <v>248340031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5</v>
      </c>
      <c r="CY240">
        <v>7</v>
      </c>
      <c r="CZ240" t="s">
        <v>131</v>
      </c>
      <c r="DA240">
        <v>300</v>
      </c>
      <c r="DB240">
        <v>0</v>
      </c>
      <c r="DC240" t="s">
        <v>157</v>
      </c>
      <c r="DD240" t="s">
        <v>158</v>
      </c>
      <c r="DG240">
        <v>8324182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"07/09/2023 22:00:15.541"</f>
        <v>07/09/2023 22:00:15.541</v>
      </c>
      <c r="C241" t="str">
        <f t="shared" si="95"/>
        <v>FFDDD3C0</v>
      </c>
      <c r="D241" t="s">
        <v>134</v>
      </c>
      <c r="E241">
        <v>4</v>
      </c>
      <c r="H241">
        <v>4</v>
      </c>
      <c r="I241" t="s">
        <v>143</v>
      </c>
      <c r="J241" t="s">
        <v>126</v>
      </c>
      <c r="K241">
        <v>0</v>
      </c>
      <c r="L241">
        <v>3</v>
      </c>
      <c r="M241">
        <v>0</v>
      </c>
      <c r="N241">
        <v>2</v>
      </c>
      <c r="O241">
        <v>0</v>
      </c>
      <c r="P241">
        <v>1</v>
      </c>
      <c r="Q241">
        <v>0</v>
      </c>
      <c r="S241" t="str">
        <f t="shared" si="96"/>
        <v>22:00:15.000</v>
      </c>
      <c r="T241" t="str">
        <f t="shared" si="96"/>
        <v>22:00:15.000</v>
      </c>
      <c r="U241" t="str">
        <f t="shared" si="79"/>
        <v>A14F74</v>
      </c>
      <c r="V241">
        <v>0</v>
      </c>
      <c r="W241">
        <v>0</v>
      </c>
      <c r="X241">
        <v>6</v>
      </c>
      <c r="Y241">
        <v>0</v>
      </c>
      <c r="AA241">
        <v>1</v>
      </c>
      <c r="AB241">
        <v>8</v>
      </c>
      <c r="AC241">
        <v>3</v>
      </c>
      <c r="AD241">
        <v>0</v>
      </c>
      <c r="AE241">
        <v>9</v>
      </c>
      <c r="AF241" t="s">
        <v>126</v>
      </c>
      <c r="AG241">
        <v>0</v>
      </c>
      <c r="AH241">
        <v>3</v>
      </c>
      <c r="AI241">
        <v>2</v>
      </c>
      <c r="AJ241">
        <v>0</v>
      </c>
      <c r="AK241" t="s">
        <v>210</v>
      </c>
      <c r="AL241">
        <v>32.819231000000002</v>
      </c>
      <c r="AM241" t="s">
        <v>211</v>
      </c>
      <c r="AN241">
        <v>-117.151701</v>
      </c>
      <c r="AO241">
        <v>25</v>
      </c>
      <c r="AP241">
        <v>1000</v>
      </c>
      <c r="AQ241" t="s">
        <v>129</v>
      </c>
      <c r="AR241">
        <v>-80</v>
      </c>
      <c r="AS241">
        <v>29</v>
      </c>
      <c r="AT241">
        <v>1024</v>
      </c>
      <c r="BB241" t="str">
        <f t="shared" si="80"/>
        <v>1200</v>
      </c>
      <c r="BC241">
        <v>1</v>
      </c>
      <c r="BD241" t="str">
        <f t="shared" si="81"/>
        <v xml:space="preserve">N1839R  </v>
      </c>
      <c r="BE241">
        <v>1</v>
      </c>
      <c r="BJ241">
        <v>875</v>
      </c>
      <c r="BK241">
        <v>-125</v>
      </c>
      <c r="BL241" t="s">
        <v>130</v>
      </c>
      <c r="BM241">
        <v>1</v>
      </c>
      <c r="BN241">
        <v>1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 t="shared" si="97"/>
        <v>22:00:15.248</v>
      </c>
      <c r="CF241">
        <v>248340031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5</v>
      </c>
      <c r="CY241">
        <v>7</v>
      </c>
      <c r="CZ241" t="s">
        <v>131</v>
      </c>
      <c r="DA241">
        <v>300</v>
      </c>
      <c r="DB241">
        <v>0</v>
      </c>
      <c r="DC241" t="s">
        <v>157</v>
      </c>
      <c r="DD241" t="s">
        <v>158</v>
      </c>
      <c r="DG241">
        <v>8324182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 t="shared" ref="A242:A247" si="98">"07/09/2023 22:00:16.823"</f>
        <v>07/09/2023 22:00:16.823</v>
      </c>
      <c r="C242" t="str">
        <f t="shared" si="95"/>
        <v>FFDDD3C0</v>
      </c>
      <c r="D242" t="s">
        <v>144</v>
      </c>
      <c r="E242">
        <v>6</v>
      </c>
      <c r="H242">
        <v>210</v>
      </c>
      <c r="I242" t="s">
        <v>145</v>
      </c>
      <c r="J242" t="s">
        <v>146</v>
      </c>
      <c r="K242">
        <v>0</v>
      </c>
      <c r="L242">
        <v>3</v>
      </c>
      <c r="M242">
        <v>0</v>
      </c>
      <c r="N242">
        <v>2</v>
      </c>
      <c r="O242">
        <v>0</v>
      </c>
      <c r="P242">
        <v>1</v>
      </c>
      <c r="Q242">
        <v>0</v>
      </c>
      <c r="S242" t="str">
        <f t="shared" ref="S242:T249" si="99">"22:00:16.000"</f>
        <v>22:00:16.000</v>
      </c>
      <c r="T242" t="str">
        <f t="shared" si="99"/>
        <v>22:00:16.000</v>
      </c>
      <c r="U242" t="str">
        <f t="shared" si="79"/>
        <v>A14F74</v>
      </c>
      <c r="V242">
        <v>0</v>
      </c>
      <c r="W242">
        <v>0</v>
      </c>
      <c r="X242">
        <v>6</v>
      </c>
      <c r="Y242">
        <v>0</v>
      </c>
      <c r="AA242">
        <v>1</v>
      </c>
      <c r="AB242">
        <v>8</v>
      </c>
      <c r="AC242">
        <v>3</v>
      </c>
      <c r="AD242">
        <v>0</v>
      </c>
      <c r="AE242">
        <v>9</v>
      </c>
      <c r="AF242" t="s">
        <v>126</v>
      </c>
      <c r="AG242">
        <v>0</v>
      </c>
      <c r="AH242">
        <v>0</v>
      </c>
      <c r="AI242">
        <v>2</v>
      </c>
      <c r="AJ242">
        <v>0</v>
      </c>
      <c r="AK242" t="s">
        <v>212</v>
      </c>
      <c r="AL242">
        <v>32.819381</v>
      </c>
      <c r="AM242" t="s">
        <v>213</v>
      </c>
      <c r="AN242">
        <v>-117.152109</v>
      </c>
      <c r="AO242">
        <v>25</v>
      </c>
      <c r="AP242">
        <v>1000</v>
      </c>
      <c r="AQ242" t="s">
        <v>129</v>
      </c>
      <c r="AR242">
        <v>-80</v>
      </c>
      <c r="AS242">
        <v>27</v>
      </c>
      <c r="AT242">
        <v>960</v>
      </c>
      <c r="BB242" t="str">
        <f t="shared" si="80"/>
        <v>1200</v>
      </c>
      <c r="BC242">
        <v>1</v>
      </c>
      <c r="BD242" t="str">
        <f t="shared" si="81"/>
        <v xml:space="preserve">N1839R  </v>
      </c>
      <c r="BE242">
        <v>1</v>
      </c>
      <c r="BJ242">
        <v>950</v>
      </c>
      <c r="BK242">
        <v>-50</v>
      </c>
      <c r="BL242" t="s">
        <v>130</v>
      </c>
      <c r="BM242">
        <v>1</v>
      </c>
      <c r="BN242">
        <v>1</v>
      </c>
      <c r="BO242">
        <v>0</v>
      </c>
      <c r="BP242">
        <v>0</v>
      </c>
      <c r="BS242">
        <v>0</v>
      </c>
      <c r="BT242">
        <v>0</v>
      </c>
      <c r="BU242">
        <v>0</v>
      </c>
      <c r="CE242" t="str">
        <f t="shared" ref="CE242:CE249" si="100">"22:00:16.519"</f>
        <v>22:00:16.519</v>
      </c>
      <c r="CF242">
        <v>519090575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5</v>
      </c>
      <c r="CY242">
        <v>7</v>
      </c>
      <c r="CZ242" t="s">
        <v>131</v>
      </c>
      <c r="DA242">
        <v>300</v>
      </c>
      <c r="DB242">
        <v>0</v>
      </c>
      <c r="DC242" t="s">
        <v>157</v>
      </c>
      <c r="DD242" t="s">
        <v>158</v>
      </c>
      <c r="DG242">
        <v>8324408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 t="shared" si="98"/>
        <v>07/09/2023 22:00:16.823</v>
      </c>
      <c r="C243" t="str">
        <f t="shared" si="95"/>
        <v>FFDDD3C0</v>
      </c>
      <c r="D243" t="s">
        <v>149</v>
      </c>
      <c r="E243">
        <v>3</v>
      </c>
      <c r="H243">
        <v>166</v>
      </c>
      <c r="I243" t="s">
        <v>139</v>
      </c>
      <c r="J243" t="s">
        <v>150</v>
      </c>
      <c r="K243">
        <v>0</v>
      </c>
      <c r="L243">
        <v>3</v>
      </c>
      <c r="M243">
        <v>0</v>
      </c>
      <c r="N243">
        <v>2</v>
      </c>
      <c r="O243">
        <v>0</v>
      </c>
      <c r="P243">
        <v>1</v>
      </c>
      <c r="Q243">
        <v>0</v>
      </c>
      <c r="S243" t="str">
        <f t="shared" si="99"/>
        <v>22:00:16.000</v>
      </c>
      <c r="T243" t="str">
        <f t="shared" si="99"/>
        <v>22:00:16.000</v>
      </c>
      <c r="U243" t="str">
        <f t="shared" si="79"/>
        <v>A14F74</v>
      </c>
      <c r="V243">
        <v>0</v>
      </c>
      <c r="W243">
        <v>0</v>
      </c>
      <c r="X243">
        <v>6</v>
      </c>
      <c r="Y243">
        <v>0</v>
      </c>
      <c r="AA243">
        <v>1</v>
      </c>
      <c r="AB243">
        <v>8</v>
      </c>
      <c r="AC243">
        <v>3</v>
      </c>
      <c r="AD243">
        <v>0</v>
      </c>
      <c r="AE243">
        <v>9</v>
      </c>
      <c r="AF243" t="s">
        <v>126</v>
      </c>
      <c r="AG243">
        <v>0</v>
      </c>
      <c r="AH243">
        <v>3</v>
      </c>
      <c r="AI243">
        <v>2</v>
      </c>
      <c r="AJ243">
        <v>0</v>
      </c>
      <c r="AK243" t="s">
        <v>212</v>
      </c>
      <c r="AL243">
        <v>32.819381</v>
      </c>
      <c r="AM243" t="s">
        <v>213</v>
      </c>
      <c r="AN243">
        <v>-117.152109</v>
      </c>
      <c r="AO243">
        <v>25</v>
      </c>
      <c r="AP243">
        <v>1000</v>
      </c>
      <c r="AQ243" t="s">
        <v>129</v>
      </c>
      <c r="AR243">
        <v>-80</v>
      </c>
      <c r="AS243">
        <v>27</v>
      </c>
      <c r="AT243">
        <v>960</v>
      </c>
      <c r="BB243" t="str">
        <f t="shared" si="80"/>
        <v>1200</v>
      </c>
      <c r="BC243">
        <v>1</v>
      </c>
      <c r="BD243" t="str">
        <f t="shared" si="81"/>
        <v xml:space="preserve">N1839R  </v>
      </c>
      <c r="BE243">
        <v>1</v>
      </c>
      <c r="BJ243">
        <v>950</v>
      </c>
      <c r="BK243">
        <v>-50</v>
      </c>
      <c r="BL243" t="s">
        <v>130</v>
      </c>
      <c r="BM243">
        <v>1</v>
      </c>
      <c r="BN243">
        <v>1</v>
      </c>
      <c r="BO243">
        <v>0</v>
      </c>
      <c r="BP243">
        <v>0</v>
      </c>
      <c r="BS243">
        <v>0</v>
      </c>
      <c r="BT243">
        <v>0</v>
      </c>
      <c r="BU243">
        <v>0</v>
      </c>
      <c r="CE243" t="str">
        <f t="shared" si="100"/>
        <v>22:00:16.519</v>
      </c>
      <c r="CF243">
        <v>519090575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5</v>
      </c>
      <c r="CY243">
        <v>7</v>
      </c>
      <c r="CZ243" t="s">
        <v>131</v>
      </c>
      <c r="DA243">
        <v>300</v>
      </c>
      <c r="DB243">
        <v>0</v>
      </c>
      <c r="DC243" t="s">
        <v>157</v>
      </c>
      <c r="DD243" t="s">
        <v>158</v>
      </c>
      <c r="DG243">
        <v>8324408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 t="shared" si="98"/>
        <v>07/09/2023 22:00:16.823</v>
      </c>
      <c r="C244" t="str">
        <f t="shared" si="95"/>
        <v>FFDDD3C0</v>
      </c>
      <c r="D244" t="s">
        <v>123</v>
      </c>
      <c r="E244">
        <v>7</v>
      </c>
      <c r="F244">
        <v>2007</v>
      </c>
      <c r="G244" t="s">
        <v>124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0</v>
      </c>
      <c r="P244">
        <v>1</v>
      </c>
      <c r="Q244">
        <v>0</v>
      </c>
      <c r="S244" t="str">
        <f t="shared" si="99"/>
        <v>22:00:16.000</v>
      </c>
      <c r="T244" t="str">
        <f t="shared" si="99"/>
        <v>22:00:16.000</v>
      </c>
      <c r="U244" t="str">
        <f t="shared" si="79"/>
        <v>A14F74</v>
      </c>
      <c r="V244">
        <v>0</v>
      </c>
      <c r="W244">
        <v>0</v>
      </c>
      <c r="X244">
        <v>6</v>
      </c>
      <c r="Y244">
        <v>0</v>
      </c>
      <c r="AA244">
        <v>1</v>
      </c>
      <c r="AB244">
        <v>8</v>
      </c>
      <c r="AC244">
        <v>3</v>
      </c>
      <c r="AD244">
        <v>0</v>
      </c>
      <c r="AE244">
        <v>9</v>
      </c>
      <c r="AF244" t="s">
        <v>126</v>
      </c>
      <c r="AG244">
        <v>0</v>
      </c>
      <c r="AH244">
        <v>3</v>
      </c>
      <c r="AI244">
        <v>2</v>
      </c>
      <c r="AJ244">
        <v>0</v>
      </c>
      <c r="AK244" t="s">
        <v>212</v>
      </c>
      <c r="AL244">
        <v>32.819381</v>
      </c>
      <c r="AM244" t="s">
        <v>213</v>
      </c>
      <c r="AN244">
        <v>-117.152109</v>
      </c>
      <c r="AO244">
        <v>25</v>
      </c>
      <c r="AP244">
        <v>1000</v>
      </c>
      <c r="AQ244" t="s">
        <v>129</v>
      </c>
      <c r="AR244">
        <v>-80</v>
      </c>
      <c r="AS244">
        <v>27</v>
      </c>
      <c r="AT244">
        <v>960</v>
      </c>
      <c r="BB244" t="str">
        <f t="shared" si="80"/>
        <v>1200</v>
      </c>
      <c r="BC244">
        <v>1</v>
      </c>
      <c r="BD244" t="str">
        <f t="shared" si="81"/>
        <v xml:space="preserve">N1839R  </v>
      </c>
      <c r="BE244">
        <v>1</v>
      </c>
      <c r="BJ244">
        <v>950</v>
      </c>
      <c r="BK244">
        <v>-50</v>
      </c>
      <c r="BL244" t="s">
        <v>130</v>
      </c>
      <c r="BM244">
        <v>1</v>
      </c>
      <c r="BN244">
        <v>1</v>
      </c>
      <c r="BO244">
        <v>0</v>
      </c>
      <c r="BP244">
        <v>0</v>
      </c>
      <c r="BS244">
        <v>0</v>
      </c>
      <c r="BT244">
        <v>0</v>
      </c>
      <c r="BU244">
        <v>0</v>
      </c>
      <c r="CE244" t="str">
        <f t="shared" si="100"/>
        <v>22:00:16.519</v>
      </c>
      <c r="CF244">
        <v>519090575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5</v>
      </c>
      <c r="CY244">
        <v>7</v>
      </c>
      <c r="CZ244" t="s">
        <v>131</v>
      </c>
      <c r="DA244">
        <v>300</v>
      </c>
      <c r="DB244">
        <v>0</v>
      </c>
      <c r="DC244" t="s">
        <v>157</v>
      </c>
      <c r="DD244" t="s">
        <v>158</v>
      </c>
      <c r="DG244">
        <v>8324408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 t="shared" si="98"/>
        <v>07/09/2023 22:00:16.823</v>
      </c>
      <c r="C245" t="str">
        <f t="shared" si="95"/>
        <v>FFDDD3C0</v>
      </c>
      <c r="D245" t="s">
        <v>134</v>
      </c>
      <c r="E245">
        <v>3</v>
      </c>
      <c r="H245">
        <v>3</v>
      </c>
      <c r="I245" t="s">
        <v>135</v>
      </c>
      <c r="J245" t="s">
        <v>126</v>
      </c>
      <c r="K245">
        <v>0</v>
      </c>
      <c r="L245">
        <v>3</v>
      </c>
      <c r="M245">
        <v>0</v>
      </c>
      <c r="N245">
        <v>2</v>
      </c>
      <c r="O245">
        <v>0</v>
      </c>
      <c r="P245">
        <v>1</v>
      </c>
      <c r="Q245">
        <v>0</v>
      </c>
      <c r="S245" t="str">
        <f t="shared" si="99"/>
        <v>22:00:16.000</v>
      </c>
      <c r="T245" t="str">
        <f t="shared" si="99"/>
        <v>22:00:16.000</v>
      </c>
      <c r="U245" t="str">
        <f t="shared" si="79"/>
        <v>A14F74</v>
      </c>
      <c r="V245">
        <v>0</v>
      </c>
      <c r="W245">
        <v>0</v>
      </c>
      <c r="X245">
        <v>6</v>
      </c>
      <c r="Y245">
        <v>0</v>
      </c>
      <c r="AA245">
        <v>1</v>
      </c>
      <c r="AB245">
        <v>8</v>
      </c>
      <c r="AC245">
        <v>3</v>
      </c>
      <c r="AD245">
        <v>0</v>
      </c>
      <c r="AE245">
        <v>9</v>
      </c>
      <c r="AF245" t="s">
        <v>126</v>
      </c>
      <c r="AG245">
        <v>0</v>
      </c>
      <c r="AH245">
        <v>3</v>
      </c>
      <c r="AI245">
        <v>2</v>
      </c>
      <c r="AJ245">
        <v>0</v>
      </c>
      <c r="AK245" t="s">
        <v>212</v>
      </c>
      <c r="AL245">
        <v>32.819381</v>
      </c>
      <c r="AM245" t="s">
        <v>213</v>
      </c>
      <c r="AN245">
        <v>-117.152109</v>
      </c>
      <c r="AO245">
        <v>25</v>
      </c>
      <c r="AP245">
        <v>1000</v>
      </c>
      <c r="AQ245" t="s">
        <v>129</v>
      </c>
      <c r="AR245">
        <v>-80</v>
      </c>
      <c r="AS245">
        <v>27</v>
      </c>
      <c r="AT245">
        <v>960</v>
      </c>
      <c r="BB245" t="str">
        <f t="shared" si="80"/>
        <v>1200</v>
      </c>
      <c r="BC245">
        <v>1</v>
      </c>
      <c r="BD245" t="str">
        <f t="shared" si="81"/>
        <v xml:space="preserve">N1839R  </v>
      </c>
      <c r="BE245">
        <v>1</v>
      </c>
      <c r="BJ245">
        <v>950</v>
      </c>
      <c r="BK245">
        <v>-50</v>
      </c>
      <c r="BL245" t="s">
        <v>130</v>
      </c>
      <c r="BM245">
        <v>1</v>
      </c>
      <c r="BN245">
        <v>1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 t="shared" si="100"/>
        <v>22:00:16.519</v>
      </c>
      <c r="CF245">
        <v>519090575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131</v>
      </c>
      <c r="DA245">
        <v>300</v>
      </c>
      <c r="DB245">
        <v>0</v>
      </c>
      <c r="DC245" t="s">
        <v>157</v>
      </c>
      <c r="DD245" t="s">
        <v>158</v>
      </c>
      <c r="DG245">
        <v>8324408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 t="shared" si="98"/>
        <v>07/09/2023 22:00:16.823</v>
      </c>
      <c r="C246" t="str">
        <f t="shared" si="95"/>
        <v>FFDDD3C0</v>
      </c>
      <c r="D246" t="s">
        <v>138</v>
      </c>
      <c r="E246">
        <v>20</v>
      </c>
      <c r="F246">
        <v>1020</v>
      </c>
      <c r="G246" t="s">
        <v>139</v>
      </c>
      <c r="J246" t="s">
        <v>140</v>
      </c>
      <c r="K246">
        <v>0</v>
      </c>
      <c r="L246">
        <v>3</v>
      </c>
      <c r="M246">
        <v>0</v>
      </c>
      <c r="N246">
        <v>2</v>
      </c>
      <c r="O246">
        <v>0</v>
      </c>
      <c r="P246">
        <v>1</v>
      </c>
      <c r="Q246">
        <v>0</v>
      </c>
      <c r="S246" t="str">
        <f t="shared" si="99"/>
        <v>22:00:16.000</v>
      </c>
      <c r="T246" t="str">
        <f t="shared" si="99"/>
        <v>22:00:16.000</v>
      </c>
      <c r="U246" t="str">
        <f t="shared" si="79"/>
        <v>A14F74</v>
      </c>
      <c r="V246">
        <v>0</v>
      </c>
      <c r="W246">
        <v>0</v>
      </c>
      <c r="X246">
        <v>6</v>
      </c>
      <c r="Y246">
        <v>0</v>
      </c>
      <c r="AA246">
        <v>1</v>
      </c>
      <c r="AB246">
        <v>8</v>
      </c>
      <c r="AC246">
        <v>3</v>
      </c>
      <c r="AD246">
        <v>0</v>
      </c>
      <c r="AE246">
        <v>9</v>
      </c>
      <c r="AF246" t="s">
        <v>126</v>
      </c>
      <c r="AG246">
        <v>0</v>
      </c>
      <c r="AH246">
        <v>3</v>
      </c>
      <c r="AI246">
        <v>2</v>
      </c>
      <c r="AJ246">
        <v>0</v>
      </c>
      <c r="AK246" t="s">
        <v>212</v>
      </c>
      <c r="AL246">
        <v>32.819381</v>
      </c>
      <c r="AM246" t="s">
        <v>213</v>
      </c>
      <c r="AN246">
        <v>-117.152109</v>
      </c>
      <c r="AO246">
        <v>25</v>
      </c>
      <c r="AP246">
        <v>1000</v>
      </c>
      <c r="AQ246" t="s">
        <v>129</v>
      </c>
      <c r="AR246">
        <v>-80</v>
      </c>
      <c r="AS246">
        <v>27</v>
      </c>
      <c r="AT246">
        <v>960</v>
      </c>
      <c r="BB246" t="str">
        <f t="shared" si="80"/>
        <v>1200</v>
      </c>
      <c r="BC246">
        <v>1</v>
      </c>
      <c r="BD246" t="str">
        <f t="shared" si="81"/>
        <v xml:space="preserve">N1839R  </v>
      </c>
      <c r="BE246">
        <v>1</v>
      </c>
      <c r="BJ246">
        <v>950</v>
      </c>
      <c r="BK246">
        <v>-50</v>
      </c>
      <c r="BL246" t="s">
        <v>130</v>
      </c>
      <c r="BM246">
        <v>1</v>
      </c>
      <c r="BN246">
        <v>1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 t="shared" si="100"/>
        <v>22:00:16.519</v>
      </c>
      <c r="CF246">
        <v>519090575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131</v>
      </c>
      <c r="DA246">
        <v>300</v>
      </c>
      <c r="DB246">
        <v>0</v>
      </c>
      <c r="DC246" t="s">
        <v>157</v>
      </c>
      <c r="DD246" t="s">
        <v>158</v>
      </c>
      <c r="DG246">
        <v>8324408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 t="shared" si="98"/>
        <v>07/09/2023 22:00:16.823</v>
      </c>
      <c r="C247" t="str">
        <f t="shared" si="95"/>
        <v>FFDDD3C0</v>
      </c>
      <c r="D247" t="s">
        <v>141</v>
      </c>
      <c r="E247">
        <v>15</v>
      </c>
      <c r="J247" t="s">
        <v>142</v>
      </c>
      <c r="K247">
        <v>0</v>
      </c>
      <c r="L247">
        <v>3</v>
      </c>
      <c r="M247">
        <v>0</v>
      </c>
      <c r="N247">
        <v>2</v>
      </c>
      <c r="O247">
        <v>0</v>
      </c>
      <c r="P247">
        <v>1</v>
      </c>
      <c r="Q247">
        <v>0</v>
      </c>
      <c r="S247" t="str">
        <f t="shared" si="99"/>
        <v>22:00:16.000</v>
      </c>
      <c r="T247" t="str">
        <f t="shared" si="99"/>
        <v>22:00:16.000</v>
      </c>
      <c r="U247" t="str">
        <f t="shared" si="79"/>
        <v>A14F74</v>
      </c>
      <c r="V247">
        <v>0</v>
      </c>
      <c r="W247">
        <v>0</v>
      </c>
      <c r="X247">
        <v>6</v>
      </c>
      <c r="Y247">
        <v>0</v>
      </c>
      <c r="AA247">
        <v>1</v>
      </c>
      <c r="AB247">
        <v>8</v>
      </c>
      <c r="AC247">
        <v>3</v>
      </c>
      <c r="AD247">
        <v>0</v>
      </c>
      <c r="AE247">
        <v>9</v>
      </c>
      <c r="AF247" t="s">
        <v>126</v>
      </c>
      <c r="AG247">
        <v>0</v>
      </c>
      <c r="AH247">
        <v>3</v>
      </c>
      <c r="AI247">
        <v>2</v>
      </c>
      <c r="AJ247">
        <v>0</v>
      </c>
      <c r="AK247" t="s">
        <v>212</v>
      </c>
      <c r="AL247">
        <v>32.819381</v>
      </c>
      <c r="AM247" t="s">
        <v>213</v>
      </c>
      <c r="AN247">
        <v>-117.152109</v>
      </c>
      <c r="AO247">
        <v>25</v>
      </c>
      <c r="AP247">
        <v>1000</v>
      </c>
      <c r="AQ247" t="s">
        <v>129</v>
      </c>
      <c r="AR247">
        <v>-80</v>
      </c>
      <c r="AS247">
        <v>27</v>
      </c>
      <c r="AT247">
        <v>960</v>
      </c>
      <c r="BB247" t="str">
        <f t="shared" si="80"/>
        <v>1200</v>
      </c>
      <c r="BC247">
        <v>1</v>
      </c>
      <c r="BD247" t="str">
        <f t="shared" si="81"/>
        <v xml:space="preserve">N1839R  </v>
      </c>
      <c r="BE247">
        <v>1</v>
      </c>
      <c r="BJ247">
        <v>950</v>
      </c>
      <c r="BK247">
        <v>-50</v>
      </c>
      <c r="BL247" t="s">
        <v>130</v>
      </c>
      <c r="BM247">
        <v>1</v>
      </c>
      <c r="BN247">
        <v>1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 t="shared" si="100"/>
        <v>22:00:16.519</v>
      </c>
      <c r="CF247">
        <v>519090575</v>
      </c>
      <c r="CS247">
        <v>3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131</v>
      </c>
      <c r="DA247">
        <v>300</v>
      </c>
      <c r="DB247">
        <v>0</v>
      </c>
      <c r="DC247" t="s">
        <v>157</v>
      </c>
      <c r="DD247" t="s">
        <v>158</v>
      </c>
      <c r="DG247">
        <v>8324408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"07/09/2023 22:00:16.885"</f>
        <v>07/09/2023 22:00:16.885</v>
      </c>
      <c r="C248" t="str">
        <f t="shared" si="95"/>
        <v>FFDDD3C0</v>
      </c>
      <c r="D248" t="s">
        <v>147</v>
      </c>
      <c r="E248">
        <v>8</v>
      </c>
      <c r="H248">
        <v>225</v>
      </c>
      <c r="I248" t="s">
        <v>148</v>
      </c>
      <c r="J248" t="s">
        <v>126</v>
      </c>
      <c r="K248">
        <v>0</v>
      </c>
      <c r="L248">
        <v>3</v>
      </c>
      <c r="M248">
        <v>0</v>
      </c>
      <c r="N248">
        <v>2</v>
      </c>
      <c r="O248">
        <v>0</v>
      </c>
      <c r="P248">
        <v>1</v>
      </c>
      <c r="Q248">
        <v>0</v>
      </c>
      <c r="S248" t="str">
        <f t="shared" si="99"/>
        <v>22:00:16.000</v>
      </c>
      <c r="T248" t="str">
        <f t="shared" si="99"/>
        <v>22:00:16.000</v>
      </c>
      <c r="U248" t="str">
        <f t="shared" si="79"/>
        <v>A14F74</v>
      </c>
      <c r="V248">
        <v>0</v>
      </c>
      <c r="W248">
        <v>0</v>
      </c>
      <c r="X248">
        <v>6</v>
      </c>
      <c r="Y248">
        <v>0</v>
      </c>
      <c r="AA248">
        <v>1</v>
      </c>
      <c r="AB248">
        <v>8</v>
      </c>
      <c r="AC248">
        <v>3</v>
      </c>
      <c r="AD248">
        <v>0</v>
      </c>
      <c r="AE248">
        <v>9</v>
      </c>
      <c r="AF248" t="s">
        <v>126</v>
      </c>
      <c r="AG248">
        <v>0</v>
      </c>
      <c r="AH248">
        <v>3</v>
      </c>
      <c r="AI248">
        <v>2</v>
      </c>
      <c r="AJ248">
        <v>0</v>
      </c>
      <c r="AK248" t="s">
        <v>212</v>
      </c>
      <c r="AL248">
        <v>32.819381</v>
      </c>
      <c r="AM248" t="s">
        <v>213</v>
      </c>
      <c r="AN248">
        <v>-117.152109</v>
      </c>
      <c r="AO248">
        <v>25</v>
      </c>
      <c r="AP248">
        <v>1000</v>
      </c>
      <c r="AQ248" t="s">
        <v>129</v>
      </c>
      <c r="AR248">
        <v>-80</v>
      </c>
      <c r="AS248">
        <v>27</v>
      </c>
      <c r="AT248">
        <v>960</v>
      </c>
      <c r="BB248" t="str">
        <f t="shared" si="80"/>
        <v>1200</v>
      </c>
      <c r="BC248">
        <v>1</v>
      </c>
      <c r="BD248" t="str">
        <f t="shared" si="81"/>
        <v xml:space="preserve">N1839R  </v>
      </c>
      <c r="BE248">
        <v>1</v>
      </c>
      <c r="BJ248">
        <v>950</v>
      </c>
      <c r="BK248">
        <v>-50</v>
      </c>
      <c r="BL248" t="s">
        <v>130</v>
      </c>
      <c r="BM248">
        <v>1</v>
      </c>
      <c r="BN248">
        <v>1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 t="shared" si="100"/>
        <v>22:00:16.519</v>
      </c>
      <c r="CF248">
        <v>519090575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5</v>
      </c>
      <c r="CY248">
        <v>7</v>
      </c>
      <c r="CZ248" t="s">
        <v>131</v>
      </c>
      <c r="DA248">
        <v>300</v>
      </c>
      <c r="DB248">
        <v>0</v>
      </c>
      <c r="DC248" t="s">
        <v>157</v>
      </c>
      <c r="DD248" t="s">
        <v>158</v>
      </c>
      <c r="DG248">
        <v>8324408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"07/09/2023 22:00:16.885"</f>
        <v>07/09/2023 22:00:16.885</v>
      </c>
      <c r="C249" t="str">
        <f t="shared" si="95"/>
        <v>FFDDD3C0</v>
      </c>
      <c r="D249" t="s">
        <v>134</v>
      </c>
      <c r="E249">
        <v>4</v>
      </c>
      <c r="H249">
        <v>4</v>
      </c>
      <c r="I249" t="s">
        <v>143</v>
      </c>
      <c r="J249" t="s">
        <v>126</v>
      </c>
      <c r="K249">
        <v>0</v>
      </c>
      <c r="L249">
        <v>3</v>
      </c>
      <c r="M249">
        <v>0</v>
      </c>
      <c r="N249">
        <v>2</v>
      </c>
      <c r="O249">
        <v>0</v>
      </c>
      <c r="P249">
        <v>1</v>
      </c>
      <c r="Q249">
        <v>0</v>
      </c>
      <c r="S249" t="str">
        <f t="shared" si="99"/>
        <v>22:00:16.000</v>
      </c>
      <c r="T249" t="str">
        <f t="shared" si="99"/>
        <v>22:00:16.000</v>
      </c>
      <c r="U249" t="str">
        <f t="shared" si="79"/>
        <v>A14F74</v>
      </c>
      <c r="V249">
        <v>0</v>
      </c>
      <c r="W249">
        <v>0</v>
      </c>
      <c r="X249">
        <v>6</v>
      </c>
      <c r="Y249">
        <v>0</v>
      </c>
      <c r="AA249">
        <v>1</v>
      </c>
      <c r="AB249">
        <v>8</v>
      </c>
      <c r="AC249">
        <v>3</v>
      </c>
      <c r="AD249">
        <v>0</v>
      </c>
      <c r="AE249">
        <v>9</v>
      </c>
      <c r="AF249" t="s">
        <v>126</v>
      </c>
      <c r="AG249">
        <v>0</v>
      </c>
      <c r="AH249">
        <v>3</v>
      </c>
      <c r="AI249">
        <v>2</v>
      </c>
      <c r="AJ249">
        <v>0</v>
      </c>
      <c r="AK249" t="s">
        <v>212</v>
      </c>
      <c r="AL249">
        <v>32.819381</v>
      </c>
      <c r="AM249" t="s">
        <v>213</v>
      </c>
      <c r="AN249">
        <v>-117.152109</v>
      </c>
      <c r="AO249">
        <v>25</v>
      </c>
      <c r="AP249">
        <v>1000</v>
      </c>
      <c r="AQ249" t="s">
        <v>129</v>
      </c>
      <c r="AR249">
        <v>-80</v>
      </c>
      <c r="AS249">
        <v>27</v>
      </c>
      <c r="AT249">
        <v>960</v>
      </c>
      <c r="BB249" t="str">
        <f t="shared" si="80"/>
        <v>1200</v>
      </c>
      <c r="BC249">
        <v>1</v>
      </c>
      <c r="BD249" t="str">
        <f t="shared" si="81"/>
        <v xml:space="preserve">N1839R  </v>
      </c>
      <c r="BE249">
        <v>1</v>
      </c>
      <c r="BJ249">
        <v>950</v>
      </c>
      <c r="BK249">
        <v>-50</v>
      </c>
      <c r="BL249" t="s">
        <v>130</v>
      </c>
      <c r="BM249">
        <v>1</v>
      </c>
      <c r="BN249">
        <v>1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 t="shared" si="100"/>
        <v>22:00:16.519</v>
      </c>
      <c r="CF249">
        <v>519090575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131</v>
      </c>
      <c r="DA249">
        <v>300</v>
      </c>
      <c r="DB249">
        <v>0</v>
      </c>
      <c r="DC249" t="s">
        <v>157</v>
      </c>
      <c r="DD249" t="s">
        <v>158</v>
      </c>
      <c r="DG249">
        <v>8324408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"07/09/2023 22:00:18.166"</f>
        <v>07/09/2023 22:00:18.166</v>
      </c>
      <c r="C250" t="str">
        <f t="shared" si="95"/>
        <v>FFDDD3C0</v>
      </c>
      <c r="D250" t="s">
        <v>134</v>
      </c>
      <c r="E250">
        <v>3</v>
      </c>
      <c r="H250">
        <v>3</v>
      </c>
      <c r="I250" t="s">
        <v>135</v>
      </c>
      <c r="J250" t="s">
        <v>126</v>
      </c>
      <c r="K250">
        <v>0</v>
      </c>
      <c r="L250">
        <v>3</v>
      </c>
      <c r="M250">
        <v>0</v>
      </c>
      <c r="N250">
        <v>2</v>
      </c>
      <c r="O250">
        <v>0</v>
      </c>
      <c r="P250">
        <v>1</v>
      </c>
      <c r="Q250">
        <v>0</v>
      </c>
      <c r="S250" t="str">
        <f t="shared" ref="S250:T257" si="101">"22:00:17.000"</f>
        <v>22:00:17.000</v>
      </c>
      <c r="T250" t="str">
        <f t="shared" si="101"/>
        <v>22:00:17.000</v>
      </c>
      <c r="U250" t="str">
        <f t="shared" si="79"/>
        <v>A14F74</v>
      </c>
      <c r="V250">
        <v>0</v>
      </c>
      <c r="W250">
        <v>0</v>
      </c>
      <c r="X250">
        <v>6</v>
      </c>
      <c r="Y250">
        <v>0</v>
      </c>
      <c r="AA250">
        <v>1</v>
      </c>
      <c r="AB250">
        <v>8</v>
      </c>
      <c r="AC250">
        <v>3</v>
      </c>
      <c r="AD250">
        <v>0</v>
      </c>
      <c r="AE250">
        <v>9</v>
      </c>
      <c r="AF250" t="s">
        <v>126</v>
      </c>
      <c r="AG250">
        <v>0</v>
      </c>
      <c r="AH250">
        <v>3</v>
      </c>
      <c r="AI250">
        <v>2</v>
      </c>
      <c r="AJ250">
        <v>0</v>
      </c>
      <c r="AK250" t="s">
        <v>214</v>
      </c>
      <c r="AL250">
        <v>32.819488</v>
      </c>
      <c r="AM250" t="s">
        <v>215</v>
      </c>
      <c r="AN250">
        <v>-117.152581</v>
      </c>
      <c r="AO250">
        <v>25</v>
      </c>
      <c r="AP250">
        <v>1000</v>
      </c>
      <c r="AQ250" t="s">
        <v>129</v>
      </c>
      <c r="AR250">
        <v>-74</v>
      </c>
      <c r="AS250">
        <v>27</v>
      </c>
      <c r="AT250">
        <v>1216</v>
      </c>
      <c r="BB250" t="str">
        <f t="shared" si="80"/>
        <v>1200</v>
      </c>
      <c r="BC250">
        <v>1</v>
      </c>
      <c r="BD250" t="str">
        <f t="shared" si="81"/>
        <v xml:space="preserve">N1839R  </v>
      </c>
      <c r="BE250">
        <v>1</v>
      </c>
      <c r="BJ250">
        <v>950</v>
      </c>
      <c r="BK250">
        <v>-50</v>
      </c>
      <c r="BL250" t="s">
        <v>130</v>
      </c>
      <c r="BM250">
        <v>1</v>
      </c>
      <c r="BN250">
        <v>1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 t="shared" ref="CE250:CE257" si="102">"22:00:17.942"</f>
        <v>22:00:17.942</v>
      </c>
      <c r="CF250">
        <v>941841041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131</v>
      </c>
      <c r="DA250">
        <v>300</v>
      </c>
      <c r="DB250">
        <v>0</v>
      </c>
      <c r="DC250" t="s">
        <v>157</v>
      </c>
      <c r="DD250" t="s">
        <v>158</v>
      </c>
      <c r="DG250">
        <v>8324642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"07/09/2023 22:00:18.166"</f>
        <v>07/09/2023 22:00:18.166</v>
      </c>
      <c r="C251" t="str">
        <f t="shared" si="95"/>
        <v>FFDDD3C0</v>
      </c>
      <c r="D251" t="s">
        <v>138</v>
      </c>
      <c r="E251">
        <v>20</v>
      </c>
      <c r="F251">
        <v>1020</v>
      </c>
      <c r="G251" t="s">
        <v>139</v>
      </c>
      <c r="J251" t="s">
        <v>140</v>
      </c>
      <c r="K251">
        <v>0</v>
      </c>
      <c r="L251">
        <v>3</v>
      </c>
      <c r="M251">
        <v>0</v>
      </c>
      <c r="N251">
        <v>2</v>
      </c>
      <c r="O251">
        <v>0</v>
      </c>
      <c r="P251">
        <v>1</v>
      </c>
      <c r="Q251">
        <v>0</v>
      </c>
      <c r="S251" t="str">
        <f t="shared" si="101"/>
        <v>22:00:17.000</v>
      </c>
      <c r="T251" t="str">
        <f t="shared" si="101"/>
        <v>22:00:17.000</v>
      </c>
      <c r="U251" t="str">
        <f t="shared" si="79"/>
        <v>A14F74</v>
      </c>
      <c r="V251">
        <v>0</v>
      </c>
      <c r="W251">
        <v>0</v>
      </c>
      <c r="X251">
        <v>6</v>
      </c>
      <c r="Y251">
        <v>0</v>
      </c>
      <c r="AA251">
        <v>1</v>
      </c>
      <c r="AB251">
        <v>8</v>
      </c>
      <c r="AC251">
        <v>3</v>
      </c>
      <c r="AD251">
        <v>0</v>
      </c>
      <c r="AE251">
        <v>9</v>
      </c>
      <c r="AF251" t="s">
        <v>126</v>
      </c>
      <c r="AG251">
        <v>0</v>
      </c>
      <c r="AH251">
        <v>3</v>
      </c>
      <c r="AI251">
        <v>2</v>
      </c>
      <c r="AJ251">
        <v>0</v>
      </c>
      <c r="AK251" t="s">
        <v>214</v>
      </c>
      <c r="AL251">
        <v>32.819488</v>
      </c>
      <c r="AM251" t="s">
        <v>215</v>
      </c>
      <c r="AN251">
        <v>-117.152581</v>
      </c>
      <c r="AO251">
        <v>25</v>
      </c>
      <c r="AP251">
        <v>1000</v>
      </c>
      <c r="AQ251" t="s">
        <v>129</v>
      </c>
      <c r="AR251">
        <v>-74</v>
      </c>
      <c r="AS251">
        <v>27</v>
      </c>
      <c r="AT251">
        <v>1216</v>
      </c>
      <c r="BB251" t="str">
        <f t="shared" si="80"/>
        <v>1200</v>
      </c>
      <c r="BC251">
        <v>1</v>
      </c>
      <c r="BD251" t="str">
        <f t="shared" si="81"/>
        <v xml:space="preserve">N1839R  </v>
      </c>
      <c r="BE251">
        <v>1</v>
      </c>
      <c r="BJ251">
        <v>950</v>
      </c>
      <c r="BK251">
        <v>-50</v>
      </c>
      <c r="BL251" t="s">
        <v>130</v>
      </c>
      <c r="BM251">
        <v>1</v>
      </c>
      <c r="BN251">
        <v>1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 t="shared" si="102"/>
        <v>22:00:17.942</v>
      </c>
      <c r="CF251">
        <v>941841041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5</v>
      </c>
      <c r="CY251">
        <v>7</v>
      </c>
      <c r="CZ251" t="s">
        <v>131</v>
      </c>
      <c r="DA251">
        <v>300</v>
      </c>
      <c r="DB251">
        <v>0</v>
      </c>
      <c r="DC251" t="s">
        <v>157</v>
      </c>
      <c r="DD251" t="s">
        <v>158</v>
      </c>
      <c r="DG251">
        <v>8324642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1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"07/09/2023 22:00:18.198"</f>
        <v>07/09/2023 22:00:18.198</v>
      </c>
      <c r="C252" t="str">
        <f t="shared" si="95"/>
        <v>FFDDD3C0</v>
      </c>
      <c r="D252" t="s">
        <v>141</v>
      </c>
      <c r="E252">
        <v>15</v>
      </c>
      <c r="J252" t="s">
        <v>142</v>
      </c>
      <c r="K252">
        <v>0</v>
      </c>
      <c r="L252">
        <v>3</v>
      </c>
      <c r="M252">
        <v>0</v>
      </c>
      <c r="N252">
        <v>2</v>
      </c>
      <c r="O252">
        <v>0</v>
      </c>
      <c r="P252">
        <v>1</v>
      </c>
      <c r="Q252">
        <v>0</v>
      </c>
      <c r="S252" t="str">
        <f t="shared" si="101"/>
        <v>22:00:17.000</v>
      </c>
      <c r="T252" t="str">
        <f t="shared" si="101"/>
        <v>22:00:17.000</v>
      </c>
      <c r="U252" t="str">
        <f t="shared" si="79"/>
        <v>A14F74</v>
      </c>
      <c r="V252">
        <v>0</v>
      </c>
      <c r="W252">
        <v>0</v>
      </c>
      <c r="X252">
        <v>6</v>
      </c>
      <c r="Y252">
        <v>0</v>
      </c>
      <c r="AA252">
        <v>1</v>
      </c>
      <c r="AB252">
        <v>8</v>
      </c>
      <c r="AC252">
        <v>3</v>
      </c>
      <c r="AD252">
        <v>0</v>
      </c>
      <c r="AE252">
        <v>9</v>
      </c>
      <c r="AF252" t="s">
        <v>126</v>
      </c>
      <c r="AG252">
        <v>0</v>
      </c>
      <c r="AH252">
        <v>3</v>
      </c>
      <c r="AI252">
        <v>2</v>
      </c>
      <c r="AJ252">
        <v>0</v>
      </c>
      <c r="AK252" t="s">
        <v>214</v>
      </c>
      <c r="AL252">
        <v>32.819488</v>
      </c>
      <c r="AM252" t="s">
        <v>215</v>
      </c>
      <c r="AN252">
        <v>-117.152581</v>
      </c>
      <c r="AO252">
        <v>25</v>
      </c>
      <c r="AP252">
        <v>1000</v>
      </c>
      <c r="AQ252" t="s">
        <v>129</v>
      </c>
      <c r="AR252">
        <v>-74</v>
      </c>
      <c r="AS252">
        <v>27</v>
      </c>
      <c r="AT252">
        <v>1216</v>
      </c>
      <c r="BB252" t="str">
        <f t="shared" si="80"/>
        <v>1200</v>
      </c>
      <c r="BC252">
        <v>1</v>
      </c>
      <c r="BD252" t="str">
        <f t="shared" si="81"/>
        <v xml:space="preserve">N1839R  </v>
      </c>
      <c r="BE252">
        <v>1</v>
      </c>
      <c r="BJ252">
        <v>950</v>
      </c>
      <c r="BK252">
        <v>-50</v>
      </c>
      <c r="BL252" t="s">
        <v>130</v>
      </c>
      <c r="BM252">
        <v>1</v>
      </c>
      <c r="BN252">
        <v>1</v>
      </c>
      <c r="BO252">
        <v>0</v>
      </c>
      <c r="BP252">
        <v>0</v>
      </c>
      <c r="BS252">
        <v>0</v>
      </c>
      <c r="BT252">
        <v>0</v>
      </c>
      <c r="BU252">
        <v>0</v>
      </c>
      <c r="CE252" t="str">
        <f t="shared" si="102"/>
        <v>22:00:17.942</v>
      </c>
      <c r="CF252">
        <v>941841041</v>
      </c>
      <c r="CS252">
        <v>3</v>
      </c>
      <c r="CT252">
        <v>2</v>
      </c>
      <c r="CU252">
        <v>0</v>
      </c>
      <c r="CV252">
        <v>2</v>
      </c>
      <c r="CW252">
        <v>0</v>
      </c>
      <c r="CX252">
        <v>5</v>
      </c>
      <c r="CY252">
        <v>7</v>
      </c>
      <c r="CZ252" t="s">
        <v>131</v>
      </c>
      <c r="DA252">
        <v>300</v>
      </c>
      <c r="DB252">
        <v>0</v>
      </c>
      <c r="DC252" t="s">
        <v>157</v>
      </c>
      <c r="DD252" t="s">
        <v>158</v>
      </c>
      <c r="DG252">
        <v>8324642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1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"07/09/2023 22:00:18.213"</f>
        <v>07/09/2023 22:00:18.213</v>
      </c>
      <c r="C253" t="str">
        <f t="shared" si="95"/>
        <v>FFDDD3C0</v>
      </c>
      <c r="D253" t="s">
        <v>147</v>
      </c>
      <c r="E253">
        <v>8</v>
      </c>
      <c r="H253">
        <v>225</v>
      </c>
      <c r="I253" t="s">
        <v>148</v>
      </c>
      <c r="J253" t="s">
        <v>126</v>
      </c>
      <c r="K253">
        <v>0</v>
      </c>
      <c r="L253">
        <v>3</v>
      </c>
      <c r="M253">
        <v>0</v>
      </c>
      <c r="N253">
        <v>2</v>
      </c>
      <c r="O253">
        <v>0</v>
      </c>
      <c r="P253">
        <v>1</v>
      </c>
      <c r="Q253">
        <v>0</v>
      </c>
      <c r="S253" t="str">
        <f t="shared" si="101"/>
        <v>22:00:17.000</v>
      </c>
      <c r="T253" t="str">
        <f t="shared" si="101"/>
        <v>22:00:17.000</v>
      </c>
      <c r="U253" t="str">
        <f t="shared" si="79"/>
        <v>A14F74</v>
      </c>
      <c r="V253">
        <v>0</v>
      </c>
      <c r="W253">
        <v>0</v>
      </c>
      <c r="X253">
        <v>6</v>
      </c>
      <c r="Y253">
        <v>0</v>
      </c>
      <c r="AA253">
        <v>1</v>
      </c>
      <c r="AB253">
        <v>8</v>
      </c>
      <c r="AC253">
        <v>3</v>
      </c>
      <c r="AD253">
        <v>0</v>
      </c>
      <c r="AE253">
        <v>9</v>
      </c>
      <c r="AF253" t="s">
        <v>126</v>
      </c>
      <c r="AG253">
        <v>0</v>
      </c>
      <c r="AH253">
        <v>3</v>
      </c>
      <c r="AI253">
        <v>2</v>
      </c>
      <c r="AJ253">
        <v>0</v>
      </c>
      <c r="AK253" t="s">
        <v>214</v>
      </c>
      <c r="AL253">
        <v>32.819488</v>
      </c>
      <c r="AM253" t="s">
        <v>215</v>
      </c>
      <c r="AN253">
        <v>-117.152581</v>
      </c>
      <c r="AO253">
        <v>25</v>
      </c>
      <c r="AP253">
        <v>1000</v>
      </c>
      <c r="AQ253" t="s">
        <v>129</v>
      </c>
      <c r="AR253">
        <v>-74</v>
      </c>
      <c r="AS253">
        <v>27</v>
      </c>
      <c r="AT253">
        <v>1216</v>
      </c>
      <c r="BB253" t="str">
        <f t="shared" si="80"/>
        <v>1200</v>
      </c>
      <c r="BC253">
        <v>1</v>
      </c>
      <c r="BD253" t="str">
        <f t="shared" si="81"/>
        <v xml:space="preserve">N1839R  </v>
      </c>
      <c r="BE253">
        <v>1</v>
      </c>
      <c r="BJ253">
        <v>950</v>
      </c>
      <c r="BK253">
        <v>-50</v>
      </c>
      <c r="BL253" t="s">
        <v>130</v>
      </c>
      <c r="BM253">
        <v>1</v>
      </c>
      <c r="BN253">
        <v>1</v>
      </c>
      <c r="BO253">
        <v>0</v>
      </c>
      <c r="BP253">
        <v>0</v>
      </c>
      <c r="BS253">
        <v>0</v>
      </c>
      <c r="BT253">
        <v>0</v>
      </c>
      <c r="BU253">
        <v>0</v>
      </c>
      <c r="CE253" t="str">
        <f t="shared" si="102"/>
        <v>22:00:17.942</v>
      </c>
      <c r="CF253">
        <v>941841041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5</v>
      </c>
      <c r="CY253">
        <v>7</v>
      </c>
      <c r="CZ253" t="s">
        <v>131</v>
      </c>
      <c r="DA253">
        <v>300</v>
      </c>
      <c r="DB253">
        <v>0</v>
      </c>
      <c r="DC253" t="s">
        <v>157</v>
      </c>
      <c r="DD253" t="s">
        <v>158</v>
      </c>
      <c r="DG253">
        <v>8324642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1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"07/09/2023 22:00:18.213"</f>
        <v>07/09/2023 22:00:18.213</v>
      </c>
      <c r="C254" t="str">
        <f t="shared" si="95"/>
        <v>FFDDD3C0</v>
      </c>
      <c r="D254" t="s">
        <v>134</v>
      </c>
      <c r="E254">
        <v>4</v>
      </c>
      <c r="H254">
        <v>4</v>
      </c>
      <c r="I254" t="s">
        <v>143</v>
      </c>
      <c r="J254" t="s">
        <v>126</v>
      </c>
      <c r="K254">
        <v>0</v>
      </c>
      <c r="L254">
        <v>3</v>
      </c>
      <c r="M254">
        <v>0</v>
      </c>
      <c r="N254">
        <v>2</v>
      </c>
      <c r="O254">
        <v>0</v>
      </c>
      <c r="P254">
        <v>1</v>
      </c>
      <c r="Q254">
        <v>0</v>
      </c>
      <c r="S254" t="str">
        <f t="shared" si="101"/>
        <v>22:00:17.000</v>
      </c>
      <c r="T254" t="str">
        <f t="shared" si="101"/>
        <v>22:00:17.000</v>
      </c>
      <c r="U254" t="str">
        <f t="shared" si="79"/>
        <v>A14F74</v>
      </c>
      <c r="V254">
        <v>0</v>
      </c>
      <c r="W254">
        <v>0</v>
      </c>
      <c r="X254">
        <v>6</v>
      </c>
      <c r="Y254">
        <v>0</v>
      </c>
      <c r="AA254">
        <v>1</v>
      </c>
      <c r="AB254">
        <v>8</v>
      </c>
      <c r="AC254">
        <v>3</v>
      </c>
      <c r="AD254">
        <v>0</v>
      </c>
      <c r="AE254">
        <v>9</v>
      </c>
      <c r="AF254" t="s">
        <v>126</v>
      </c>
      <c r="AG254">
        <v>0</v>
      </c>
      <c r="AH254">
        <v>3</v>
      </c>
      <c r="AI254">
        <v>2</v>
      </c>
      <c r="AJ254">
        <v>0</v>
      </c>
      <c r="AK254" t="s">
        <v>214</v>
      </c>
      <c r="AL254">
        <v>32.819488</v>
      </c>
      <c r="AM254" t="s">
        <v>215</v>
      </c>
      <c r="AN254">
        <v>-117.152581</v>
      </c>
      <c r="AO254">
        <v>25</v>
      </c>
      <c r="AP254">
        <v>1000</v>
      </c>
      <c r="AQ254" t="s">
        <v>129</v>
      </c>
      <c r="AR254">
        <v>-74</v>
      </c>
      <c r="AS254">
        <v>27</v>
      </c>
      <c r="AT254">
        <v>1216</v>
      </c>
      <c r="BB254" t="str">
        <f t="shared" si="80"/>
        <v>1200</v>
      </c>
      <c r="BC254">
        <v>1</v>
      </c>
      <c r="BD254" t="str">
        <f t="shared" si="81"/>
        <v xml:space="preserve">N1839R  </v>
      </c>
      <c r="BE254">
        <v>1</v>
      </c>
      <c r="BJ254">
        <v>950</v>
      </c>
      <c r="BK254">
        <v>-50</v>
      </c>
      <c r="BL254" t="s">
        <v>130</v>
      </c>
      <c r="BM254">
        <v>1</v>
      </c>
      <c r="BN254">
        <v>1</v>
      </c>
      <c r="BO254">
        <v>0</v>
      </c>
      <c r="BP254">
        <v>0</v>
      </c>
      <c r="BS254">
        <v>0</v>
      </c>
      <c r="BT254">
        <v>0</v>
      </c>
      <c r="BU254">
        <v>0</v>
      </c>
      <c r="CE254" t="str">
        <f t="shared" si="102"/>
        <v>22:00:17.942</v>
      </c>
      <c r="CF254">
        <v>941841041</v>
      </c>
      <c r="CS254">
        <v>3</v>
      </c>
      <c r="CT254">
        <v>2</v>
      </c>
      <c r="CU254">
        <v>0</v>
      </c>
      <c r="CV254">
        <v>2</v>
      </c>
      <c r="CW254">
        <v>0</v>
      </c>
      <c r="CX254">
        <v>5</v>
      </c>
      <c r="CY254">
        <v>7</v>
      </c>
      <c r="CZ254" t="s">
        <v>131</v>
      </c>
      <c r="DA254">
        <v>300</v>
      </c>
      <c r="DB254">
        <v>0</v>
      </c>
      <c r="DC254" t="s">
        <v>157</v>
      </c>
      <c r="DD254" t="s">
        <v>158</v>
      </c>
      <c r="DG254">
        <v>8324642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"07/09/2023 22:00:18.213"</f>
        <v>07/09/2023 22:00:18.213</v>
      </c>
      <c r="C255" t="str">
        <f t="shared" si="95"/>
        <v>FFDDD3C0</v>
      </c>
      <c r="D255" t="s">
        <v>144</v>
      </c>
      <c r="E255">
        <v>6</v>
      </c>
      <c r="H255">
        <v>210</v>
      </c>
      <c r="I255" t="s">
        <v>145</v>
      </c>
      <c r="J255" t="s">
        <v>146</v>
      </c>
      <c r="K255">
        <v>0</v>
      </c>
      <c r="L255">
        <v>3</v>
      </c>
      <c r="M255">
        <v>0</v>
      </c>
      <c r="N255">
        <v>2</v>
      </c>
      <c r="O255">
        <v>0</v>
      </c>
      <c r="P255">
        <v>1</v>
      </c>
      <c r="Q255">
        <v>0</v>
      </c>
      <c r="S255" t="str">
        <f t="shared" si="101"/>
        <v>22:00:17.000</v>
      </c>
      <c r="T255" t="str">
        <f t="shared" si="101"/>
        <v>22:00:17.000</v>
      </c>
      <c r="U255" t="str">
        <f t="shared" si="79"/>
        <v>A14F74</v>
      </c>
      <c r="V255">
        <v>0</v>
      </c>
      <c r="W255">
        <v>0</v>
      </c>
      <c r="X255">
        <v>6</v>
      </c>
      <c r="Y255">
        <v>0</v>
      </c>
      <c r="AA255">
        <v>1</v>
      </c>
      <c r="AB255">
        <v>8</v>
      </c>
      <c r="AC255">
        <v>3</v>
      </c>
      <c r="AD255">
        <v>0</v>
      </c>
      <c r="AE255">
        <v>9</v>
      </c>
      <c r="AF255" t="s">
        <v>126</v>
      </c>
      <c r="AG255">
        <v>0</v>
      </c>
      <c r="AH255">
        <v>0</v>
      </c>
      <c r="AI255">
        <v>2</v>
      </c>
      <c r="AJ255">
        <v>0</v>
      </c>
      <c r="AK255" t="s">
        <v>214</v>
      </c>
      <c r="AL255">
        <v>32.819488</v>
      </c>
      <c r="AM255" t="s">
        <v>215</v>
      </c>
      <c r="AN255">
        <v>-117.152581</v>
      </c>
      <c r="AO255">
        <v>25</v>
      </c>
      <c r="AP255">
        <v>1000</v>
      </c>
      <c r="AQ255" t="s">
        <v>129</v>
      </c>
      <c r="AR255">
        <v>-74</v>
      </c>
      <c r="AS255">
        <v>27</v>
      </c>
      <c r="AT255">
        <v>1216</v>
      </c>
      <c r="BB255" t="str">
        <f t="shared" si="80"/>
        <v>1200</v>
      </c>
      <c r="BC255">
        <v>1</v>
      </c>
      <c r="BD255" t="str">
        <f t="shared" si="81"/>
        <v xml:space="preserve">N1839R  </v>
      </c>
      <c r="BE255">
        <v>1</v>
      </c>
      <c r="BJ255">
        <v>950</v>
      </c>
      <c r="BK255">
        <v>-50</v>
      </c>
      <c r="BL255" t="s">
        <v>130</v>
      </c>
      <c r="BM255">
        <v>1</v>
      </c>
      <c r="BN255">
        <v>1</v>
      </c>
      <c r="BO255">
        <v>0</v>
      </c>
      <c r="BP255">
        <v>0</v>
      </c>
      <c r="BS255">
        <v>0</v>
      </c>
      <c r="BT255">
        <v>0</v>
      </c>
      <c r="BU255">
        <v>0</v>
      </c>
      <c r="CE255" t="str">
        <f t="shared" si="102"/>
        <v>22:00:17.942</v>
      </c>
      <c r="CF255">
        <v>941841041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131</v>
      </c>
      <c r="DA255">
        <v>300</v>
      </c>
      <c r="DB255">
        <v>0</v>
      </c>
      <c r="DC255" t="s">
        <v>157</v>
      </c>
      <c r="DD255" t="s">
        <v>158</v>
      </c>
      <c r="DG255">
        <v>8324642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1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"07/09/2023 22:00:18.213"</f>
        <v>07/09/2023 22:00:18.213</v>
      </c>
      <c r="C256" t="str">
        <f t="shared" si="95"/>
        <v>FFDDD3C0</v>
      </c>
      <c r="D256" t="s">
        <v>149</v>
      </c>
      <c r="E256">
        <v>3</v>
      </c>
      <c r="H256">
        <v>166</v>
      </c>
      <c r="I256" t="s">
        <v>139</v>
      </c>
      <c r="J256" t="s">
        <v>150</v>
      </c>
      <c r="K256">
        <v>0</v>
      </c>
      <c r="L256">
        <v>3</v>
      </c>
      <c r="M256">
        <v>0</v>
      </c>
      <c r="N256">
        <v>2</v>
      </c>
      <c r="O256">
        <v>0</v>
      </c>
      <c r="P256">
        <v>1</v>
      </c>
      <c r="Q256">
        <v>0</v>
      </c>
      <c r="S256" t="str">
        <f t="shared" si="101"/>
        <v>22:00:17.000</v>
      </c>
      <c r="T256" t="str">
        <f t="shared" si="101"/>
        <v>22:00:17.000</v>
      </c>
      <c r="U256" t="str">
        <f t="shared" si="79"/>
        <v>A14F74</v>
      </c>
      <c r="V256">
        <v>0</v>
      </c>
      <c r="W256">
        <v>0</v>
      </c>
      <c r="X256">
        <v>6</v>
      </c>
      <c r="Y256">
        <v>0</v>
      </c>
      <c r="AA256">
        <v>1</v>
      </c>
      <c r="AB256">
        <v>8</v>
      </c>
      <c r="AC256">
        <v>3</v>
      </c>
      <c r="AD256">
        <v>0</v>
      </c>
      <c r="AE256">
        <v>9</v>
      </c>
      <c r="AF256" t="s">
        <v>126</v>
      </c>
      <c r="AG256">
        <v>0</v>
      </c>
      <c r="AH256">
        <v>3</v>
      </c>
      <c r="AI256">
        <v>2</v>
      </c>
      <c r="AJ256">
        <v>0</v>
      </c>
      <c r="AK256" t="s">
        <v>214</v>
      </c>
      <c r="AL256">
        <v>32.819488</v>
      </c>
      <c r="AM256" t="s">
        <v>215</v>
      </c>
      <c r="AN256">
        <v>-117.152581</v>
      </c>
      <c r="AO256">
        <v>25</v>
      </c>
      <c r="AP256">
        <v>1000</v>
      </c>
      <c r="AQ256" t="s">
        <v>129</v>
      </c>
      <c r="AR256">
        <v>-74</v>
      </c>
      <c r="AS256">
        <v>27</v>
      </c>
      <c r="AT256">
        <v>1216</v>
      </c>
      <c r="BB256" t="str">
        <f t="shared" si="80"/>
        <v>1200</v>
      </c>
      <c r="BC256">
        <v>1</v>
      </c>
      <c r="BD256" t="str">
        <f t="shared" si="81"/>
        <v xml:space="preserve">N1839R  </v>
      </c>
      <c r="BE256">
        <v>1</v>
      </c>
      <c r="BJ256">
        <v>950</v>
      </c>
      <c r="BK256">
        <v>-50</v>
      </c>
      <c r="BL256" t="s">
        <v>130</v>
      </c>
      <c r="BM256">
        <v>1</v>
      </c>
      <c r="BN256">
        <v>1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 t="shared" si="102"/>
        <v>22:00:17.942</v>
      </c>
      <c r="CF256">
        <v>941841041</v>
      </c>
      <c r="CS256">
        <v>3</v>
      </c>
      <c r="CT256">
        <v>2</v>
      </c>
      <c r="CU256">
        <v>0</v>
      </c>
      <c r="CV256">
        <v>2</v>
      </c>
      <c r="CW256">
        <v>0</v>
      </c>
      <c r="CX256">
        <v>5</v>
      </c>
      <c r="CY256">
        <v>7</v>
      </c>
      <c r="CZ256" t="s">
        <v>131</v>
      </c>
      <c r="DA256">
        <v>300</v>
      </c>
      <c r="DB256">
        <v>0</v>
      </c>
      <c r="DC256" t="s">
        <v>157</v>
      </c>
      <c r="DD256" t="s">
        <v>158</v>
      </c>
      <c r="DG256">
        <v>8324642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"07/09/2023 22:00:18.213"</f>
        <v>07/09/2023 22:00:18.213</v>
      </c>
      <c r="C257" t="str">
        <f t="shared" si="95"/>
        <v>FFDDD3C0</v>
      </c>
      <c r="D257" t="s">
        <v>123</v>
      </c>
      <c r="E257">
        <v>7</v>
      </c>
      <c r="F257">
        <v>2007</v>
      </c>
      <c r="G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0</v>
      </c>
      <c r="P257">
        <v>1</v>
      </c>
      <c r="Q257">
        <v>0</v>
      </c>
      <c r="S257" t="str">
        <f t="shared" si="101"/>
        <v>22:00:17.000</v>
      </c>
      <c r="T257" t="str">
        <f t="shared" si="101"/>
        <v>22:00:17.000</v>
      </c>
      <c r="U257" t="str">
        <f t="shared" si="79"/>
        <v>A14F74</v>
      </c>
      <c r="V257">
        <v>0</v>
      </c>
      <c r="W257">
        <v>0</v>
      </c>
      <c r="X257">
        <v>6</v>
      </c>
      <c r="Y257">
        <v>0</v>
      </c>
      <c r="AA257">
        <v>1</v>
      </c>
      <c r="AB257">
        <v>8</v>
      </c>
      <c r="AC257">
        <v>3</v>
      </c>
      <c r="AD257">
        <v>0</v>
      </c>
      <c r="AE257">
        <v>9</v>
      </c>
      <c r="AF257" t="s">
        <v>126</v>
      </c>
      <c r="AG257">
        <v>0</v>
      </c>
      <c r="AH257">
        <v>3</v>
      </c>
      <c r="AI257">
        <v>2</v>
      </c>
      <c r="AJ257">
        <v>0</v>
      </c>
      <c r="AK257" t="s">
        <v>214</v>
      </c>
      <c r="AL257">
        <v>32.819488</v>
      </c>
      <c r="AM257" t="s">
        <v>215</v>
      </c>
      <c r="AN257">
        <v>-117.152581</v>
      </c>
      <c r="AO257">
        <v>25</v>
      </c>
      <c r="AP257">
        <v>1000</v>
      </c>
      <c r="AQ257" t="s">
        <v>129</v>
      </c>
      <c r="AR257">
        <v>-74</v>
      </c>
      <c r="AS257">
        <v>27</v>
      </c>
      <c r="AT257">
        <v>1216</v>
      </c>
      <c r="BB257" t="str">
        <f t="shared" si="80"/>
        <v>1200</v>
      </c>
      <c r="BC257">
        <v>1</v>
      </c>
      <c r="BD257" t="str">
        <f t="shared" si="81"/>
        <v xml:space="preserve">N1839R  </v>
      </c>
      <c r="BE257">
        <v>1</v>
      </c>
      <c r="BJ257">
        <v>950</v>
      </c>
      <c r="BK257">
        <v>-50</v>
      </c>
      <c r="BL257" t="s">
        <v>130</v>
      </c>
      <c r="BM257">
        <v>1</v>
      </c>
      <c r="BN257">
        <v>1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 t="shared" si="102"/>
        <v>22:00:17.942</v>
      </c>
      <c r="CF257">
        <v>941841041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5</v>
      </c>
      <c r="CY257">
        <v>7</v>
      </c>
      <c r="CZ257" t="s">
        <v>131</v>
      </c>
      <c r="DA257">
        <v>300</v>
      </c>
      <c r="DB257">
        <v>0</v>
      </c>
      <c r="DC257" t="s">
        <v>157</v>
      </c>
      <c r="DD257" t="s">
        <v>158</v>
      </c>
      <c r="DG257">
        <v>8324642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 t="shared" ref="A258:A265" si="103">"07/09/2023 22:00:19.067"</f>
        <v>07/09/2023 22:00:19.067</v>
      </c>
      <c r="C258" t="str">
        <f t="shared" si="95"/>
        <v>FFDDD3C0</v>
      </c>
      <c r="D258" t="s">
        <v>134</v>
      </c>
      <c r="E258">
        <v>3</v>
      </c>
      <c r="H258">
        <v>3</v>
      </c>
      <c r="I258" t="s">
        <v>135</v>
      </c>
      <c r="J258" t="s">
        <v>126</v>
      </c>
      <c r="K258">
        <v>0</v>
      </c>
      <c r="L258">
        <v>3</v>
      </c>
      <c r="M258">
        <v>0</v>
      </c>
      <c r="N258">
        <v>2</v>
      </c>
      <c r="O258">
        <v>0</v>
      </c>
      <c r="P258">
        <v>1</v>
      </c>
      <c r="Q258">
        <v>0</v>
      </c>
      <c r="S258" t="str">
        <f t="shared" ref="S258:T265" si="104">"22:00:18.000"</f>
        <v>22:00:18.000</v>
      </c>
      <c r="T258" t="str">
        <f t="shared" si="104"/>
        <v>22:00:18.000</v>
      </c>
      <c r="U258" t="str">
        <f t="shared" ref="U258:U321" si="105">"A14F74"</f>
        <v>A14F74</v>
      </c>
      <c r="V258">
        <v>0</v>
      </c>
      <c r="W258">
        <v>0</v>
      </c>
      <c r="X258">
        <v>6</v>
      </c>
      <c r="Y258">
        <v>0</v>
      </c>
      <c r="AA258">
        <v>1</v>
      </c>
      <c r="AB258">
        <v>8</v>
      </c>
      <c r="AC258">
        <v>3</v>
      </c>
      <c r="AD258">
        <v>0</v>
      </c>
      <c r="AE258">
        <v>9</v>
      </c>
      <c r="AF258" t="s">
        <v>126</v>
      </c>
      <c r="AG258">
        <v>0</v>
      </c>
      <c r="AH258">
        <v>3</v>
      </c>
      <c r="AI258">
        <v>2</v>
      </c>
      <c r="AJ258">
        <v>0</v>
      </c>
      <c r="AK258" t="s">
        <v>216</v>
      </c>
      <c r="AL258">
        <v>32.819617000000001</v>
      </c>
      <c r="AM258" t="s">
        <v>217</v>
      </c>
      <c r="AN258">
        <v>-117.152946</v>
      </c>
      <c r="AO258">
        <v>25</v>
      </c>
      <c r="AP258">
        <v>1000</v>
      </c>
      <c r="AQ258" t="s">
        <v>129</v>
      </c>
      <c r="AR258">
        <v>-77</v>
      </c>
      <c r="AS258">
        <v>27</v>
      </c>
      <c r="AT258">
        <v>1216</v>
      </c>
      <c r="BB258" t="str">
        <f t="shared" ref="BB258:BB321" si="106">"1200"</f>
        <v>1200</v>
      </c>
      <c r="BC258">
        <v>1</v>
      </c>
      <c r="BD258" t="str">
        <f t="shared" ref="BD258:BD321" si="107">"N1839R  "</f>
        <v xml:space="preserve">N1839R  </v>
      </c>
      <c r="BE258">
        <v>1</v>
      </c>
      <c r="BJ258">
        <v>950</v>
      </c>
      <c r="BK258">
        <v>-50</v>
      </c>
      <c r="BL258" t="s">
        <v>130</v>
      </c>
      <c r="BM258">
        <v>1</v>
      </c>
      <c r="BN258">
        <v>1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 t="shared" ref="CE258:CE265" si="108">"22:00:18.803"</f>
        <v>22:00:18.803</v>
      </c>
      <c r="CF258">
        <v>803090910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4</v>
      </c>
      <c r="CY258">
        <v>7</v>
      </c>
      <c r="CZ258" t="s">
        <v>131</v>
      </c>
      <c r="DA258">
        <v>300</v>
      </c>
      <c r="DB258">
        <v>0</v>
      </c>
      <c r="DC258" t="s">
        <v>157</v>
      </c>
      <c r="DD258" t="s">
        <v>158</v>
      </c>
      <c r="DG258">
        <v>8324803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 t="shared" si="103"/>
        <v>07/09/2023 22:00:19.067</v>
      </c>
      <c r="C259" t="str">
        <f t="shared" si="95"/>
        <v>FFDDD3C0</v>
      </c>
      <c r="D259" t="s">
        <v>138</v>
      </c>
      <c r="E259">
        <v>20</v>
      </c>
      <c r="F259">
        <v>1020</v>
      </c>
      <c r="G259" t="s">
        <v>139</v>
      </c>
      <c r="J259" t="s">
        <v>140</v>
      </c>
      <c r="K259">
        <v>0</v>
      </c>
      <c r="L259">
        <v>3</v>
      </c>
      <c r="M259">
        <v>0</v>
      </c>
      <c r="N259">
        <v>2</v>
      </c>
      <c r="O259">
        <v>0</v>
      </c>
      <c r="P259">
        <v>1</v>
      </c>
      <c r="Q259">
        <v>0</v>
      </c>
      <c r="S259" t="str">
        <f t="shared" si="104"/>
        <v>22:00:18.000</v>
      </c>
      <c r="T259" t="str">
        <f t="shared" si="104"/>
        <v>22:00:18.000</v>
      </c>
      <c r="U259" t="str">
        <f t="shared" si="105"/>
        <v>A14F74</v>
      </c>
      <c r="V259">
        <v>0</v>
      </c>
      <c r="W259">
        <v>0</v>
      </c>
      <c r="X259">
        <v>6</v>
      </c>
      <c r="Y259">
        <v>0</v>
      </c>
      <c r="AA259">
        <v>1</v>
      </c>
      <c r="AB259">
        <v>8</v>
      </c>
      <c r="AC259">
        <v>3</v>
      </c>
      <c r="AD259">
        <v>0</v>
      </c>
      <c r="AE259">
        <v>9</v>
      </c>
      <c r="AF259" t="s">
        <v>126</v>
      </c>
      <c r="AG259">
        <v>0</v>
      </c>
      <c r="AH259">
        <v>3</v>
      </c>
      <c r="AI259">
        <v>2</v>
      </c>
      <c r="AJ259">
        <v>0</v>
      </c>
      <c r="AK259" t="s">
        <v>216</v>
      </c>
      <c r="AL259">
        <v>32.819617000000001</v>
      </c>
      <c r="AM259" t="s">
        <v>217</v>
      </c>
      <c r="AN259">
        <v>-117.152946</v>
      </c>
      <c r="AO259">
        <v>25</v>
      </c>
      <c r="AP259">
        <v>1000</v>
      </c>
      <c r="AQ259" t="s">
        <v>129</v>
      </c>
      <c r="AR259">
        <v>-77</v>
      </c>
      <c r="AS259">
        <v>27</v>
      </c>
      <c r="AT259">
        <v>1216</v>
      </c>
      <c r="BB259" t="str">
        <f t="shared" si="106"/>
        <v>1200</v>
      </c>
      <c r="BC259">
        <v>1</v>
      </c>
      <c r="BD259" t="str">
        <f t="shared" si="107"/>
        <v xml:space="preserve">N1839R  </v>
      </c>
      <c r="BE259">
        <v>1</v>
      </c>
      <c r="BJ259">
        <v>950</v>
      </c>
      <c r="BK259">
        <v>-50</v>
      </c>
      <c r="BL259" t="s">
        <v>130</v>
      </c>
      <c r="BM259">
        <v>1</v>
      </c>
      <c r="BN259">
        <v>1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 t="shared" si="108"/>
        <v>22:00:18.803</v>
      </c>
      <c r="CF259">
        <v>803090910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4</v>
      </c>
      <c r="CY259">
        <v>7</v>
      </c>
      <c r="CZ259" t="s">
        <v>131</v>
      </c>
      <c r="DA259">
        <v>300</v>
      </c>
      <c r="DB259">
        <v>0</v>
      </c>
      <c r="DC259" t="s">
        <v>157</v>
      </c>
      <c r="DD259" t="s">
        <v>158</v>
      </c>
      <c r="DG259">
        <v>8324803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 t="shared" si="103"/>
        <v>07/09/2023 22:00:19.067</v>
      </c>
      <c r="C260" t="str">
        <f t="shared" si="95"/>
        <v>FFDDD3C0</v>
      </c>
      <c r="D260" t="s">
        <v>141</v>
      </c>
      <c r="E260">
        <v>15</v>
      </c>
      <c r="J260" t="s">
        <v>142</v>
      </c>
      <c r="K260">
        <v>0</v>
      </c>
      <c r="L260">
        <v>3</v>
      </c>
      <c r="M260">
        <v>0</v>
      </c>
      <c r="N260">
        <v>2</v>
      </c>
      <c r="O260">
        <v>0</v>
      </c>
      <c r="P260">
        <v>1</v>
      </c>
      <c r="Q260">
        <v>0</v>
      </c>
      <c r="S260" t="str">
        <f t="shared" si="104"/>
        <v>22:00:18.000</v>
      </c>
      <c r="T260" t="str">
        <f t="shared" si="104"/>
        <v>22:00:18.000</v>
      </c>
      <c r="U260" t="str">
        <f t="shared" si="105"/>
        <v>A14F74</v>
      </c>
      <c r="V260">
        <v>0</v>
      </c>
      <c r="W260">
        <v>0</v>
      </c>
      <c r="X260">
        <v>6</v>
      </c>
      <c r="Y260">
        <v>0</v>
      </c>
      <c r="AA260">
        <v>1</v>
      </c>
      <c r="AB260">
        <v>8</v>
      </c>
      <c r="AC260">
        <v>3</v>
      </c>
      <c r="AD260">
        <v>0</v>
      </c>
      <c r="AE260">
        <v>9</v>
      </c>
      <c r="AF260" t="s">
        <v>126</v>
      </c>
      <c r="AG260">
        <v>0</v>
      </c>
      <c r="AH260">
        <v>3</v>
      </c>
      <c r="AI260">
        <v>2</v>
      </c>
      <c r="AJ260">
        <v>0</v>
      </c>
      <c r="AK260" t="s">
        <v>216</v>
      </c>
      <c r="AL260">
        <v>32.819617000000001</v>
      </c>
      <c r="AM260" t="s">
        <v>217</v>
      </c>
      <c r="AN260">
        <v>-117.152946</v>
      </c>
      <c r="AO260">
        <v>25</v>
      </c>
      <c r="AP260">
        <v>1000</v>
      </c>
      <c r="AQ260" t="s">
        <v>129</v>
      </c>
      <c r="AR260">
        <v>-77</v>
      </c>
      <c r="AS260">
        <v>27</v>
      </c>
      <c r="AT260">
        <v>1216</v>
      </c>
      <c r="BB260" t="str">
        <f t="shared" si="106"/>
        <v>1200</v>
      </c>
      <c r="BC260">
        <v>1</v>
      </c>
      <c r="BD260" t="str">
        <f t="shared" si="107"/>
        <v xml:space="preserve">N1839R  </v>
      </c>
      <c r="BE260">
        <v>1</v>
      </c>
      <c r="BJ260">
        <v>950</v>
      </c>
      <c r="BK260">
        <v>-50</v>
      </c>
      <c r="BL260" t="s">
        <v>130</v>
      </c>
      <c r="BM260">
        <v>1</v>
      </c>
      <c r="BN260">
        <v>1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 t="shared" si="108"/>
        <v>22:00:18.803</v>
      </c>
      <c r="CF260">
        <v>803090910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4</v>
      </c>
      <c r="CY260">
        <v>7</v>
      </c>
      <c r="CZ260" t="s">
        <v>131</v>
      </c>
      <c r="DA260">
        <v>300</v>
      </c>
      <c r="DB260">
        <v>0</v>
      </c>
      <c r="DC260" t="s">
        <v>157</v>
      </c>
      <c r="DD260" t="s">
        <v>158</v>
      </c>
      <c r="DG260">
        <v>8324803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 t="shared" si="103"/>
        <v>07/09/2023 22:00:19.067</v>
      </c>
      <c r="C261" t="str">
        <f t="shared" si="95"/>
        <v>FFDDD3C0</v>
      </c>
      <c r="D261" t="s">
        <v>147</v>
      </c>
      <c r="E261">
        <v>8</v>
      </c>
      <c r="H261">
        <v>225</v>
      </c>
      <c r="I261" t="s">
        <v>148</v>
      </c>
      <c r="J261" t="s">
        <v>126</v>
      </c>
      <c r="K261">
        <v>0</v>
      </c>
      <c r="L261">
        <v>3</v>
      </c>
      <c r="M261">
        <v>0</v>
      </c>
      <c r="N261">
        <v>2</v>
      </c>
      <c r="O261">
        <v>0</v>
      </c>
      <c r="P261">
        <v>1</v>
      </c>
      <c r="Q261">
        <v>0</v>
      </c>
      <c r="S261" t="str">
        <f t="shared" si="104"/>
        <v>22:00:18.000</v>
      </c>
      <c r="T261" t="str">
        <f t="shared" si="104"/>
        <v>22:00:18.000</v>
      </c>
      <c r="U261" t="str">
        <f t="shared" si="105"/>
        <v>A14F74</v>
      </c>
      <c r="V261">
        <v>0</v>
      </c>
      <c r="W261">
        <v>0</v>
      </c>
      <c r="X261">
        <v>6</v>
      </c>
      <c r="Y261">
        <v>0</v>
      </c>
      <c r="AA261">
        <v>1</v>
      </c>
      <c r="AB261">
        <v>8</v>
      </c>
      <c r="AC261">
        <v>3</v>
      </c>
      <c r="AD261">
        <v>0</v>
      </c>
      <c r="AE261">
        <v>9</v>
      </c>
      <c r="AF261" t="s">
        <v>126</v>
      </c>
      <c r="AG261">
        <v>0</v>
      </c>
      <c r="AH261">
        <v>3</v>
      </c>
      <c r="AI261">
        <v>2</v>
      </c>
      <c r="AJ261">
        <v>0</v>
      </c>
      <c r="AK261" t="s">
        <v>216</v>
      </c>
      <c r="AL261">
        <v>32.819617000000001</v>
      </c>
      <c r="AM261" t="s">
        <v>217</v>
      </c>
      <c r="AN261">
        <v>-117.152946</v>
      </c>
      <c r="AO261">
        <v>25</v>
      </c>
      <c r="AP261">
        <v>1000</v>
      </c>
      <c r="AQ261" t="s">
        <v>129</v>
      </c>
      <c r="AR261">
        <v>-77</v>
      </c>
      <c r="AS261">
        <v>27</v>
      </c>
      <c r="AT261">
        <v>1216</v>
      </c>
      <c r="BB261" t="str">
        <f t="shared" si="106"/>
        <v>1200</v>
      </c>
      <c r="BC261">
        <v>1</v>
      </c>
      <c r="BD261" t="str">
        <f t="shared" si="107"/>
        <v xml:space="preserve">N1839R  </v>
      </c>
      <c r="BE261">
        <v>1</v>
      </c>
      <c r="BJ261">
        <v>950</v>
      </c>
      <c r="BK261">
        <v>-50</v>
      </c>
      <c r="BL261" t="s">
        <v>130</v>
      </c>
      <c r="BM261">
        <v>1</v>
      </c>
      <c r="BN261">
        <v>1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 t="shared" si="108"/>
        <v>22:00:18.803</v>
      </c>
      <c r="CF261">
        <v>803090910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4</v>
      </c>
      <c r="CY261">
        <v>7</v>
      </c>
      <c r="CZ261" t="s">
        <v>131</v>
      </c>
      <c r="DA261">
        <v>300</v>
      </c>
      <c r="DB261">
        <v>0</v>
      </c>
      <c r="DC261" t="s">
        <v>157</v>
      </c>
      <c r="DD261" t="s">
        <v>158</v>
      </c>
      <c r="DG261">
        <v>8324803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 t="shared" si="103"/>
        <v>07/09/2023 22:00:19.067</v>
      </c>
      <c r="C262" t="str">
        <f t="shared" si="95"/>
        <v>FFDDD3C0</v>
      </c>
      <c r="D262" t="s">
        <v>134</v>
      </c>
      <c r="E262">
        <v>4</v>
      </c>
      <c r="H262">
        <v>4</v>
      </c>
      <c r="I262" t="s">
        <v>143</v>
      </c>
      <c r="J262" t="s">
        <v>126</v>
      </c>
      <c r="K262">
        <v>0</v>
      </c>
      <c r="L262">
        <v>3</v>
      </c>
      <c r="M262">
        <v>0</v>
      </c>
      <c r="N262">
        <v>2</v>
      </c>
      <c r="O262">
        <v>0</v>
      </c>
      <c r="P262">
        <v>1</v>
      </c>
      <c r="Q262">
        <v>0</v>
      </c>
      <c r="S262" t="str">
        <f t="shared" si="104"/>
        <v>22:00:18.000</v>
      </c>
      <c r="T262" t="str">
        <f t="shared" si="104"/>
        <v>22:00:18.000</v>
      </c>
      <c r="U262" t="str">
        <f t="shared" si="105"/>
        <v>A14F74</v>
      </c>
      <c r="V262">
        <v>0</v>
      </c>
      <c r="W262">
        <v>0</v>
      </c>
      <c r="X262">
        <v>6</v>
      </c>
      <c r="Y262">
        <v>0</v>
      </c>
      <c r="AA262">
        <v>1</v>
      </c>
      <c r="AB262">
        <v>8</v>
      </c>
      <c r="AC262">
        <v>3</v>
      </c>
      <c r="AD262">
        <v>0</v>
      </c>
      <c r="AE262">
        <v>9</v>
      </c>
      <c r="AF262" t="s">
        <v>126</v>
      </c>
      <c r="AG262">
        <v>0</v>
      </c>
      <c r="AH262">
        <v>3</v>
      </c>
      <c r="AI262">
        <v>2</v>
      </c>
      <c r="AJ262">
        <v>0</v>
      </c>
      <c r="AK262" t="s">
        <v>216</v>
      </c>
      <c r="AL262">
        <v>32.819617000000001</v>
      </c>
      <c r="AM262" t="s">
        <v>217</v>
      </c>
      <c r="AN262">
        <v>-117.152946</v>
      </c>
      <c r="AO262">
        <v>25</v>
      </c>
      <c r="AP262">
        <v>1000</v>
      </c>
      <c r="AQ262" t="s">
        <v>129</v>
      </c>
      <c r="AR262">
        <v>-77</v>
      </c>
      <c r="AS262">
        <v>27</v>
      </c>
      <c r="AT262">
        <v>1216</v>
      </c>
      <c r="BB262" t="str">
        <f t="shared" si="106"/>
        <v>1200</v>
      </c>
      <c r="BC262">
        <v>1</v>
      </c>
      <c r="BD262" t="str">
        <f t="shared" si="107"/>
        <v xml:space="preserve">N1839R  </v>
      </c>
      <c r="BE262">
        <v>1</v>
      </c>
      <c r="BJ262">
        <v>950</v>
      </c>
      <c r="BK262">
        <v>-50</v>
      </c>
      <c r="BL262" t="s">
        <v>130</v>
      </c>
      <c r="BM262">
        <v>1</v>
      </c>
      <c r="BN262">
        <v>1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 t="shared" si="108"/>
        <v>22:00:18.803</v>
      </c>
      <c r="CF262">
        <v>803090910</v>
      </c>
      <c r="CS262">
        <v>3</v>
      </c>
      <c r="CT262">
        <v>2</v>
      </c>
      <c r="CU262">
        <v>0</v>
      </c>
      <c r="CV262">
        <v>2</v>
      </c>
      <c r="CW262">
        <v>0</v>
      </c>
      <c r="CX262">
        <v>4</v>
      </c>
      <c r="CY262">
        <v>7</v>
      </c>
      <c r="CZ262" t="s">
        <v>131</v>
      </c>
      <c r="DA262">
        <v>300</v>
      </c>
      <c r="DB262">
        <v>0</v>
      </c>
      <c r="DC262" t="s">
        <v>157</v>
      </c>
      <c r="DD262" t="s">
        <v>158</v>
      </c>
      <c r="DG262">
        <v>8324803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 t="shared" si="103"/>
        <v>07/09/2023 22:00:19.067</v>
      </c>
      <c r="C263" t="str">
        <f t="shared" si="95"/>
        <v>FFDDD3C0</v>
      </c>
      <c r="D263" t="s">
        <v>144</v>
      </c>
      <c r="E263">
        <v>6</v>
      </c>
      <c r="H263">
        <v>210</v>
      </c>
      <c r="I263" t="s">
        <v>145</v>
      </c>
      <c r="J263" t="s">
        <v>146</v>
      </c>
      <c r="K263">
        <v>0</v>
      </c>
      <c r="L263">
        <v>3</v>
      </c>
      <c r="M263">
        <v>0</v>
      </c>
      <c r="N263">
        <v>2</v>
      </c>
      <c r="O263">
        <v>0</v>
      </c>
      <c r="P263">
        <v>1</v>
      </c>
      <c r="Q263">
        <v>0</v>
      </c>
      <c r="S263" t="str">
        <f t="shared" si="104"/>
        <v>22:00:18.000</v>
      </c>
      <c r="T263" t="str">
        <f t="shared" si="104"/>
        <v>22:00:18.000</v>
      </c>
      <c r="U263" t="str">
        <f t="shared" si="105"/>
        <v>A14F74</v>
      </c>
      <c r="V263">
        <v>0</v>
      </c>
      <c r="W263">
        <v>0</v>
      </c>
      <c r="X263">
        <v>6</v>
      </c>
      <c r="Y263">
        <v>0</v>
      </c>
      <c r="AA263">
        <v>1</v>
      </c>
      <c r="AB263">
        <v>8</v>
      </c>
      <c r="AC263">
        <v>3</v>
      </c>
      <c r="AD263">
        <v>0</v>
      </c>
      <c r="AE263">
        <v>9</v>
      </c>
      <c r="AF263" t="s">
        <v>126</v>
      </c>
      <c r="AG263">
        <v>0</v>
      </c>
      <c r="AH263">
        <v>0</v>
      </c>
      <c r="AI263">
        <v>2</v>
      </c>
      <c r="AJ263">
        <v>0</v>
      </c>
      <c r="AK263" t="s">
        <v>216</v>
      </c>
      <c r="AL263">
        <v>32.819617000000001</v>
      </c>
      <c r="AM263" t="s">
        <v>217</v>
      </c>
      <c r="AN263">
        <v>-117.152946</v>
      </c>
      <c r="AO263">
        <v>25</v>
      </c>
      <c r="AP263">
        <v>1000</v>
      </c>
      <c r="AQ263" t="s">
        <v>129</v>
      </c>
      <c r="AR263">
        <v>-77</v>
      </c>
      <c r="AS263">
        <v>27</v>
      </c>
      <c r="AT263">
        <v>1216</v>
      </c>
      <c r="BB263" t="str">
        <f t="shared" si="106"/>
        <v>1200</v>
      </c>
      <c r="BC263">
        <v>1</v>
      </c>
      <c r="BD263" t="str">
        <f t="shared" si="107"/>
        <v xml:space="preserve">N1839R  </v>
      </c>
      <c r="BE263">
        <v>1</v>
      </c>
      <c r="BJ263">
        <v>950</v>
      </c>
      <c r="BK263">
        <v>-50</v>
      </c>
      <c r="BL263" t="s">
        <v>130</v>
      </c>
      <c r="BM263">
        <v>1</v>
      </c>
      <c r="BN263">
        <v>1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 t="shared" si="108"/>
        <v>22:00:18.803</v>
      </c>
      <c r="CF263">
        <v>803090910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4</v>
      </c>
      <c r="CY263">
        <v>7</v>
      </c>
      <c r="CZ263" t="s">
        <v>131</v>
      </c>
      <c r="DA263">
        <v>300</v>
      </c>
      <c r="DB263">
        <v>0</v>
      </c>
      <c r="DC263" t="s">
        <v>157</v>
      </c>
      <c r="DD263" t="s">
        <v>158</v>
      </c>
      <c r="DG263">
        <v>8324803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 t="shared" si="103"/>
        <v>07/09/2023 22:00:19.067</v>
      </c>
      <c r="C264" t="str">
        <f t="shared" si="95"/>
        <v>FFDDD3C0</v>
      </c>
      <c r="D264" t="s">
        <v>149</v>
      </c>
      <c r="E264">
        <v>3</v>
      </c>
      <c r="H264">
        <v>166</v>
      </c>
      <c r="I264" t="s">
        <v>139</v>
      </c>
      <c r="J264" t="s">
        <v>150</v>
      </c>
      <c r="K264">
        <v>0</v>
      </c>
      <c r="L264">
        <v>3</v>
      </c>
      <c r="M264">
        <v>0</v>
      </c>
      <c r="N264">
        <v>2</v>
      </c>
      <c r="O264">
        <v>0</v>
      </c>
      <c r="P264">
        <v>1</v>
      </c>
      <c r="Q264">
        <v>0</v>
      </c>
      <c r="S264" t="str">
        <f t="shared" si="104"/>
        <v>22:00:18.000</v>
      </c>
      <c r="T264" t="str">
        <f t="shared" si="104"/>
        <v>22:00:18.000</v>
      </c>
      <c r="U264" t="str">
        <f t="shared" si="105"/>
        <v>A14F74</v>
      </c>
      <c r="V264">
        <v>0</v>
      </c>
      <c r="W264">
        <v>0</v>
      </c>
      <c r="X264">
        <v>6</v>
      </c>
      <c r="Y264">
        <v>0</v>
      </c>
      <c r="AA264">
        <v>1</v>
      </c>
      <c r="AB264">
        <v>8</v>
      </c>
      <c r="AC264">
        <v>3</v>
      </c>
      <c r="AD264">
        <v>0</v>
      </c>
      <c r="AE264">
        <v>9</v>
      </c>
      <c r="AF264" t="s">
        <v>126</v>
      </c>
      <c r="AG264">
        <v>0</v>
      </c>
      <c r="AH264">
        <v>3</v>
      </c>
      <c r="AI264">
        <v>2</v>
      </c>
      <c r="AJ264">
        <v>0</v>
      </c>
      <c r="AK264" t="s">
        <v>216</v>
      </c>
      <c r="AL264">
        <v>32.819617000000001</v>
      </c>
      <c r="AM264" t="s">
        <v>217</v>
      </c>
      <c r="AN264">
        <v>-117.152946</v>
      </c>
      <c r="AO264">
        <v>25</v>
      </c>
      <c r="AP264">
        <v>1000</v>
      </c>
      <c r="AQ264" t="s">
        <v>129</v>
      </c>
      <c r="AR264">
        <v>-77</v>
      </c>
      <c r="AS264">
        <v>27</v>
      </c>
      <c r="AT264">
        <v>1216</v>
      </c>
      <c r="BB264" t="str">
        <f t="shared" si="106"/>
        <v>1200</v>
      </c>
      <c r="BC264">
        <v>1</v>
      </c>
      <c r="BD264" t="str">
        <f t="shared" si="107"/>
        <v xml:space="preserve">N1839R  </v>
      </c>
      <c r="BE264">
        <v>1</v>
      </c>
      <c r="BJ264">
        <v>950</v>
      </c>
      <c r="BK264">
        <v>-50</v>
      </c>
      <c r="BL264" t="s">
        <v>130</v>
      </c>
      <c r="BM264">
        <v>1</v>
      </c>
      <c r="BN264">
        <v>1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 t="shared" si="108"/>
        <v>22:00:18.803</v>
      </c>
      <c r="CF264">
        <v>803090910</v>
      </c>
      <c r="CS264">
        <v>3</v>
      </c>
      <c r="CT264">
        <v>2</v>
      </c>
      <c r="CU264">
        <v>0</v>
      </c>
      <c r="CV264">
        <v>2</v>
      </c>
      <c r="CW264">
        <v>0</v>
      </c>
      <c r="CX264">
        <v>4</v>
      </c>
      <c r="CY264">
        <v>7</v>
      </c>
      <c r="CZ264" t="s">
        <v>131</v>
      </c>
      <c r="DA264">
        <v>300</v>
      </c>
      <c r="DB264">
        <v>0</v>
      </c>
      <c r="DC264" t="s">
        <v>157</v>
      </c>
      <c r="DD264" t="s">
        <v>158</v>
      </c>
      <c r="DG264">
        <v>8324803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 t="shared" si="103"/>
        <v>07/09/2023 22:00:19.067</v>
      </c>
      <c r="C265" t="str">
        <f t="shared" si="95"/>
        <v>FFDDD3C0</v>
      </c>
      <c r="D265" t="s">
        <v>123</v>
      </c>
      <c r="E265">
        <v>7</v>
      </c>
      <c r="F265">
        <v>2007</v>
      </c>
      <c r="G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0</v>
      </c>
      <c r="P265">
        <v>1</v>
      </c>
      <c r="Q265">
        <v>0</v>
      </c>
      <c r="S265" t="str">
        <f t="shared" si="104"/>
        <v>22:00:18.000</v>
      </c>
      <c r="T265" t="str">
        <f t="shared" si="104"/>
        <v>22:00:18.000</v>
      </c>
      <c r="U265" t="str">
        <f t="shared" si="105"/>
        <v>A14F74</v>
      </c>
      <c r="V265">
        <v>0</v>
      </c>
      <c r="W265">
        <v>0</v>
      </c>
      <c r="X265">
        <v>6</v>
      </c>
      <c r="Y265">
        <v>0</v>
      </c>
      <c r="AA265">
        <v>1</v>
      </c>
      <c r="AB265">
        <v>8</v>
      </c>
      <c r="AC265">
        <v>3</v>
      </c>
      <c r="AD265">
        <v>0</v>
      </c>
      <c r="AE265">
        <v>9</v>
      </c>
      <c r="AF265" t="s">
        <v>126</v>
      </c>
      <c r="AG265">
        <v>0</v>
      </c>
      <c r="AH265">
        <v>3</v>
      </c>
      <c r="AI265">
        <v>2</v>
      </c>
      <c r="AJ265">
        <v>0</v>
      </c>
      <c r="AK265" t="s">
        <v>216</v>
      </c>
      <c r="AL265">
        <v>32.819617000000001</v>
      </c>
      <c r="AM265" t="s">
        <v>217</v>
      </c>
      <c r="AN265">
        <v>-117.152946</v>
      </c>
      <c r="AO265">
        <v>25</v>
      </c>
      <c r="AP265">
        <v>1000</v>
      </c>
      <c r="AQ265" t="s">
        <v>129</v>
      </c>
      <c r="AR265">
        <v>-77</v>
      </c>
      <c r="AS265">
        <v>27</v>
      </c>
      <c r="AT265">
        <v>1216</v>
      </c>
      <c r="BB265" t="str">
        <f t="shared" si="106"/>
        <v>1200</v>
      </c>
      <c r="BC265">
        <v>1</v>
      </c>
      <c r="BD265" t="str">
        <f t="shared" si="107"/>
        <v xml:space="preserve">N1839R  </v>
      </c>
      <c r="BE265">
        <v>1</v>
      </c>
      <c r="BJ265">
        <v>950</v>
      </c>
      <c r="BK265">
        <v>-50</v>
      </c>
      <c r="BL265" t="s">
        <v>130</v>
      </c>
      <c r="BM265">
        <v>1</v>
      </c>
      <c r="BN265">
        <v>1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 t="shared" si="108"/>
        <v>22:00:18.803</v>
      </c>
      <c r="CF265">
        <v>803090910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4</v>
      </c>
      <c r="CY265">
        <v>7</v>
      </c>
      <c r="CZ265" t="s">
        <v>131</v>
      </c>
      <c r="DA265">
        <v>300</v>
      </c>
      <c r="DB265">
        <v>0</v>
      </c>
      <c r="DC265" t="s">
        <v>157</v>
      </c>
      <c r="DD265" t="s">
        <v>158</v>
      </c>
      <c r="DG265">
        <v>8324803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"07/09/2023 22:00:19.693"</f>
        <v>07/09/2023 22:00:19.693</v>
      </c>
      <c r="C266" t="str">
        <f t="shared" si="95"/>
        <v>FFDDD3C0</v>
      </c>
      <c r="D266" t="s">
        <v>134</v>
      </c>
      <c r="E266">
        <v>3</v>
      </c>
      <c r="H266">
        <v>3</v>
      </c>
      <c r="I266" t="s">
        <v>135</v>
      </c>
      <c r="J266" t="s">
        <v>126</v>
      </c>
      <c r="K266">
        <v>0</v>
      </c>
      <c r="L266">
        <v>3</v>
      </c>
      <c r="M266">
        <v>0</v>
      </c>
      <c r="N266">
        <v>2</v>
      </c>
      <c r="O266">
        <v>0</v>
      </c>
      <c r="P266">
        <v>1</v>
      </c>
      <c r="Q266">
        <v>0</v>
      </c>
      <c r="S266" t="str">
        <f t="shared" ref="S266:T273" si="109">"22:00:19.000"</f>
        <v>22:00:19.000</v>
      </c>
      <c r="T266" t="str">
        <f t="shared" si="109"/>
        <v>22:00:19.000</v>
      </c>
      <c r="U266" t="str">
        <f t="shared" si="105"/>
        <v>A14F74</v>
      </c>
      <c r="V266">
        <v>0</v>
      </c>
      <c r="W266">
        <v>0</v>
      </c>
      <c r="X266">
        <v>6</v>
      </c>
      <c r="Y266">
        <v>0</v>
      </c>
      <c r="AA266">
        <v>1</v>
      </c>
      <c r="AB266">
        <v>8</v>
      </c>
      <c r="AC266">
        <v>3</v>
      </c>
      <c r="AD266">
        <v>0</v>
      </c>
      <c r="AE266">
        <v>9</v>
      </c>
      <c r="AF266" t="s">
        <v>126</v>
      </c>
      <c r="AG266">
        <v>0</v>
      </c>
      <c r="AH266">
        <v>3</v>
      </c>
      <c r="AI266">
        <v>2</v>
      </c>
      <c r="AJ266">
        <v>0</v>
      </c>
      <c r="AK266" t="s">
        <v>218</v>
      </c>
      <c r="AL266">
        <v>32.819746000000002</v>
      </c>
      <c r="AM266" t="s">
        <v>219</v>
      </c>
      <c r="AN266">
        <v>-117.153397</v>
      </c>
      <c r="AO266">
        <v>25</v>
      </c>
      <c r="AP266">
        <v>1000</v>
      </c>
      <c r="AQ266" t="s">
        <v>129</v>
      </c>
      <c r="AR266">
        <v>-76</v>
      </c>
      <c r="AS266">
        <v>27</v>
      </c>
      <c r="AT266">
        <v>1216</v>
      </c>
      <c r="BB266" t="str">
        <f t="shared" si="106"/>
        <v>1200</v>
      </c>
      <c r="BC266">
        <v>1</v>
      </c>
      <c r="BD266" t="str">
        <f t="shared" si="107"/>
        <v xml:space="preserve">N1839R  </v>
      </c>
      <c r="BE266">
        <v>1</v>
      </c>
      <c r="BJ266">
        <v>1025</v>
      </c>
      <c r="BK266">
        <v>25</v>
      </c>
      <c r="BL266" t="s">
        <v>130</v>
      </c>
      <c r="BM266">
        <v>1</v>
      </c>
      <c r="BN266">
        <v>1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 t="shared" ref="CE266:CE273" si="110">"22:00:19.429"</f>
        <v>22:00:19.429</v>
      </c>
      <c r="CF266">
        <v>428840588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5</v>
      </c>
      <c r="CY266">
        <v>7</v>
      </c>
      <c r="CZ266" t="s">
        <v>131</v>
      </c>
      <c r="DA266">
        <v>300</v>
      </c>
      <c r="DB266">
        <v>0</v>
      </c>
      <c r="DC266" t="s">
        <v>157</v>
      </c>
      <c r="DD266" t="s">
        <v>158</v>
      </c>
      <c r="DG266">
        <v>8324916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"07/09/2023 22:00:19.693"</f>
        <v>07/09/2023 22:00:19.693</v>
      </c>
      <c r="C267" t="str">
        <f t="shared" si="95"/>
        <v>FFDDD3C0</v>
      </c>
      <c r="D267" t="s">
        <v>138</v>
      </c>
      <c r="E267">
        <v>20</v>
      </c>
      <c r="F267">
        <v>1020</v>
      </c>
      <c r="G267" t="s">
        <v>139</v>
      </c>
      <c r="J267" t="s">
        <v>140</v>
      </c>
      <c r="K267">
        <v>0</v>
      </c>
      <c r="L267">
        <v>3</v>
      </c>
      <c r="M267">
        <v>0</v>
      </c>
      <c r="N267">
        <v>2</v>
      </c>
      <c r="O267">
        <v>0</v>
      </c>
      <c r="P267">
        <v>1</v>
      </c>
      <c r="Q267">
        <v>0</v>
      </c>
      <c r="S267" t="str">
        <f t="shared" si="109"/>
        <v>22:00:19.000</v>
      </c>
      <c r="T267" t="str">
        <f t="shared" si="109"/>
        <v>22:00:19.000</v>
      </c>
      <c r="U267" t="str">
        <f t="shared" si="105"/>
        <v>A14F74</v>
      </c>
      <c r="V267">
        <v>0</v>
      </c>
      <c r="W267">
        <v>0</v>
      </c>
      <c r="X267">
        <v>6</v>
      </c>
      <c r="Y267">
        <v>0</v>
      </c>
      <c r="AA267">
        <v>1</v>
      </c>
      <c r="AB267">
        <v>8</v>
      </c>
      <c r="AC267">
        <v>3</v>
      </c>
      <c r="AD267">
        <v>0</v>
      </c>
      <c r="AE267">
        <v>9</v>
      </c>
      <c r="AF267" t="s">
        <v>126</v>
      </c>
      <c r="AG267">
        <v>0</v>
      </c>
      <c r="AH267">
        <v>3</v>
      </c>
      <c r="AI267">
        <v>2</v>
      </c>
      <c r="AJ267">
        <v>0</v>
      </c>
      <c r="AK267" t="s">
        <v>218</v>
      </c>
      <c r="AL267">
        <v>32.819746000000002</v>
      </c>
      <c r="AM267" t="s">
        <v>219</v>
      </c>
      <c r="AN267">
        <v>-117.153397</v>
      </c>
      <c r="AO267">
        <v>25</v>
      </c>
      <c r="AP267">
        <v>1000</v>
      </c>
      <c r="AQ267" t="s">
        <v>129</v>
      </c>
      <c r="AR267">
        <v>-76</v>
      </c>
      <c r="AS267">
        <v>27</v>
      </c>
      <c r="AT267">
        <v>1216</v>
      </c>
      <c r="BB267" t="str">
        <f t="shared" si="106"/>
        <v>1200</v>
      </c>
      <c r="BC267">
        <v>1</v>
      </c>
      <c r="BD267" t="str">
        <f t="shared" si="107"/>
        <v xml:space="preserve">N1839R  </v>
      </c>
      <c r="BE267">
        <v>1</v>
      </c>
      <c r="BJ267">
        <v>1025</v>
      </c>
      <c r="BK267">
        <v>25</v>
      </c>
      <c r="BL267" t="s">
        <v>130</v>
      </c>
      <c r="BM267">
        <v>1</v>
      </c>
      <c r="BN267">
        <v>1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 t="shared" si="110"/>
        <v>22:00:19.429</v>
      </c>
      <c r="CF267">
        <v>428840588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5</v>
      </c>
      <c r="CY267">
        <v>7</v>
      </c>
      <c r="CZ267" t="s">
        <v>131</v>
      </c>
      <c r="DA267">
        <v>300</v>
      </c>
      <c r="DB267">
        <v>0</v>
      </c>
      <c r="DC267" t="s">
        <v>157</v>
      </c>
      <c r="DD267" t="s">
        <v>158</v>
      </c>
      <c r="DG267">
        <v>8324916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"07/09/2023 22:00:19.693"</f>
        <v>07/09/2023 22:00:19.693</v>
      </c>
      <c r="C268" t="str">
        <f t="shared" si="95"/>
        <v>FFDDD3C0</v>
      </c>
      <c r="D268" t="s">
        <v>141</v>
      </c>
      <c r="E268">
        <v>15</v>
      </c>
      <c r="J268" t="s">
        <v>142</v>
      </c>
      <c r="K268">
        <v>0</v>
      </c>
      <c r="L268">
        <v>3</v>
      </c>
      <c r="M268">
        <v>0</v>
      </c>
      <c r="N268">
        <v>2</v>
      </c>
      <c r="O268">
        <v>0</v>
      </c>
      <c r="P268">
        <v>1</v>
      </c>
      <c r="Q268">
        <v>0</v>
      </c>
      <c r="S268" t="str">
        <f t="shared" si="109"/>
        <v>22:00:19.000</v>
      </c>
      <c r="T268" t="str">
        <f t="shared" si="109"/>
        <v>22:00:19.000</v>
      </c>
      <c r="U268" t="str">
        <f t="shared" si="105"/>
        <v>A14F74</v>
      </c>
      <c r="V268">
        <v>0</v>
      </c>
      <c r="W268">
        <v>0</v>
      </c>
      <c r="X268">
        <v>6</v>
      </c>
      <c r="Y268">
        <v>0</v>
      </c>
      <c r="AA268">
        <v>1</v>
      </c>
      <c r="AB268">
        <v>8</v>
      </c>
      <c r="AC268">
        <v>3</v>
      </c>
      <c r="AD268">
        <v>0</v>
      </c>
      <c r="AE268">
        <v>9</v>
      </c>
      <c r="AF268" t="s">
        <v>126</v>
      </c>
      <c r="AG268">
        <v>0</v>
      </c>
      <c r="AH268">
        <v>3</v>
      </c>
      <c r="AI268">
        <v>2</v>
      </c>
      <c r="AJ268">
        <v>0</v>
      </c>
      <c r="AK268" t="s">
        <v>218</v>
      </c>
      <c r="AL268">
        <v>32.819746000000002</v>
      </c>
      <c r="AM268" t="s">
        <v>219</v>
      </c>
      <c r="AN268">
        <v>-117.153397</v>
      </c>
      <c r="AO268">
        <v>25</v>
      </c>
      <c r="AP268">
        <v>1000</v>
      </c>
      <c r="AQ268" t="s">
        <v>129</v>
      </c>
      <c r="AR268">
        <v>-76</v>
      </c>
      <c r="AS268">
        <v>27</v>
      </c>
      <c r="AT268">
        <v>1216</v>
      </c>
      <c r="BB268" t="str">
        <f t="shared" si="106"/>
        <v>1200</v>
      </c>
      <c r="BC268">
        <v>1</v>
      </c>
      <c r="BD268" t="str">
        <f t="shared" si="107"/>
        <v xml:space="preserve">N1839R  </v>
      </c>
      <c r="BE268">
        <v>1</v>
      </c>
      <c r="BJ268">
        <v>1025</v>
      </c>
      <c r="BK268">
        <v>25</v>
      </c>
      <c r="BL268" t="s">
        <v>130</v>
      </c>
      <c r="BM268">
        <v>1</v>
      </c>
      <c r="BN268">
        <v>1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 t="shared" si="110"/>
        <v>22:00:19.429</v>
      </c>
      <c r="CF268">
        <v>428840588</v>
      </c>
      <c r="CS268">
        <v>3</v>
      </c>
      <c r="CT268">
        <v>2</v>
      </c>
      <c r="CU268">
        <v>0</v>
      </c>
      <c r="CV268">
        <v>2</v>
      </c>
      <c r="CW268">
        <v>0</v>
      </c>
      <c r="CX268">
        <v>5</v>
      </c>
      <c r="CY268">
        <v>7</v>
      </c>
      <c r="CZ268" t="s">
        <v>131</v>
      </c>
      <c r="DA268">
        <v>300</v>
      </c>
      <c r="DB268">
        <v>0</v>
      </c>
      <c r="DC268" t="s">
        <v>157</v>
      </c>
      <c r="DD268" t="s">
        <v>158</v>
      </c>
      <c r="DG268">
        <v>8324916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"07/09/2023 22:00:19.693"</f>
        <v>07/09/2023 22:00:19.693</v>
      </c>
      <c r="C269" t="str">
        <f t="shared" si="95"/>
        <v>FFDDD3C0</v>
      </c>
      <c r="D269" t="s">
        <v>147</v>
      </c>
      <c r="E269">
        <v>8</v>
      </c>
      <c r="H269">
        <v>225</v>
      </c>
      <c r="I269" t="s">
        <v>148</v>
      </c>
      <c r="J269" t="s">
        <v>126</v>
      </c>
      <c r="K269">
        <v>0</v>
      </c>
      <c r="L269">
        <v>3</v>
      </c>
      <c r="M269">
        <v>0</v>
      </c>
      <c r="N269">
        <v>2</v>
      </c>
      <c r="O269">
        <v>0</v>
      </c>
      <c r="P269">
        <v>1</v>
      </c>
      <c r="Q269">
        <v>0</v>
      </c>
      <c r="S269" t="str">
        <f t="shared" si="109"/>
        <v>22:00:19.000</v>
      </c>
      <c r="T269" t="str">
        <f t="shared" si="109"/>
        <v>22:00:19.000</v>
      </c>
      <c r="U269" t="str">
        <f t="shared" si="105"/>
        <v>A14F74</v>
      </c>
      <c r="V269">
        <v>0</v>
      </c>
      <c r="W269">
        <v>0</v>
      </c>
      <c r="X269">
        <v>6</v>
      </c>
      <c r="Y269">
        <v>0</v>
      </c>
      <c r="AA269">
        <v>1</v>
      </c>
      <c r="AB269">
        <v>8</v>
      </c>
      <c r="AC269">
        <v>3</v>
      </c>
      <c r="AD269">
        <v>0</v>
      </c>
      <c r="AE269">
        <v>9</v>
      </c>
      <c r="AF269" t="s">
        <v>126</v>
      </c>
      <c r="AG269">
        <v>0</v>
      </c>
      <c r="AH269">
        <v>3</v>
      </c>
      <c r="AI269">
        <v>2</v>
      </c>
      <c r="AJ269">
        <v>0</v>
      </c>
      <c r="AK269" t="s">
        <v>218</v>
      </c>
      <c r="AL269">
        <v>32.819746000000002</v>
      </c>
      <c r="AM269" t="s">
        <v>219</v>
      </c>
      <c r="AN269">
        <v>-117.153397</v>
      </c>
      <c r="AO269">
        <v>25</v>
      </c>
      <c r="AP269">
        <v>1000</v>
      </c>
      <c r="AQ269" t="s">
        <v>129</v>
      </c>
      <c r="AR269">
        <v>-76</v>
      </c>
      <c r="AS269">
        <v>27</v>
      </c>
      <c r="AT269">
        <v>1216</v>
      </c>
      <c r="BB269" t="str">
        <f t="shared" si="106"/>
        <v>1200</v>
      </c>
      <c r="BC269">
        <v>1</v>
      </c>
      <c r="BD269" t="str">
        <f t="shared" si="107"/>
        <v xml:space="preserve">N1839R  </v>
      </c>
      <c r="BE269">
        <v>1</v>
      </c>
      <c r="BJ269">
        <v>1025</v>
      </c>
      <c r="BK269">
        <v>25</v>
      </c>
      <c r="BL269" t="s">
        <v>130</v>
      </c>
      <c r="BM269">
        <v>1</v>
      </c>
      <c r="BN269">
        <v>1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 t="shared" si="110"/>
        <v>22:00:19.429</v>
      </c>
      <c r="CF269">
        <v>428840588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5</v>
      </c>
      <c r="CY269">
        <v>7</v>
      </c>
      <c r="CZ269" t="s">
        <v>131</v>
      </c>
      <c r="DA269">
        <v>300</v>
      </c>
      <c r="DB269">
        <v>0</v>
      </c>
      <c r="DC269" t="s">
        <v>157</v>
      </c>
      <c r="DD269" t="s">
        <v>158</v>
      </c>
      <c r="DG269">
        <v>8324916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"07/09/2023 22:00:19.724"</f>
        <v>07/09/2023 22:00:19.724</v>
      </c>
      <c r="C270" t="str">
        <f t="shared" si="95"/>
        <v>FFDDD3C0</v>
      </c>
      <c r="D270" t="s">
        <v>134</v>
      </c>
      <c r="E270">
        <v>4</v>
      </c>
      <c r="H270">
        <v>4</v>
      </c>
      <c r="I270" t="s">
        <v>143</v>
      </c>
      <c r="J270" t="s">
        <v>126</v>
      </c>
      <c r="K270">
        <v>0</v>
      </c>
      <c r="L270">
        <v>3</v>
      </c>
      <c r="M270">
        <v>0</v>
      </c>
      <c r="N270">
        <v>2</v>
      </c>
      <c r="O270">
        <v>0</v>
      </c>
      <c r="P270">
        <v>1</v>
      </c>
      <c r="Q270">
        <v>0</v>
      </c>
      <c r="S270" t="str">
        <f t="shared" si="109"/>
        <v>22:00:19.000</v>
      </c>
      <c r="T270" t="str">
        <f t="shared" si="109"/>
        <v>22:00:19.000</v>
      </c>
      <c r="U270" t="str">
        <f t="shared" si="105"/>
        <v>A14F74</v>
      </c>
      <c r="V270">
        <v>0</v>
      </c>
      <c r="W270">
        <v>0</v>
      </c>
      <c r="X270">
        <v>6</v>
      </c>
      <c r="Y270">
        <v>0</v>
      </c>
      <c r="AA270">
        <v>1</v>
      </c>
      <c r="AB270">
        <v>8</v>
      </c>
      <c r="AC270">
        <v>3</v>
      </c>
      <c r="AD270">
        <v>0</v>
      </c>
      <c r="AE270">
        <v>9</v>
      </c>
      <c r="AF270" t="s">
        <v>126</v>
      </c>
      <c r="AG270">
        <v>0</v>
      </c>
      <c r="AH270">
        <v>3</v>
      </c>
      <c r="AI270">
        <v>2</v>
      </c>
      <c r="AJ270">
        <v>0</v>
      </c>
      <c r="AK270" t="s">
        <v>218</v>
      </c>
      <c r="AL270">
        <v>32.819746000000002</v>
      </c>
      <c r="AM270" t="s">
        <v>219</v>
      </c>
      <c r="AN270">
        <v>-117.153397</v>
      </c>
      <c r="AO270">
        <v>25</v>
      </c>
      <c r="AP270">
        <v>1000</v>
      </c>
      <c r="AQ270" t="s">
        <v>129</v>
      </c>
      <c r="AR270">
        <v>-76</v>
      </c>
      <c r="AS270">
        <v>27</v>
      </c>
      <c r="AT270">
        <v>1216</v>
      </c>
      <c r="BB270" t="str">
        <f t="shared" si="106"/>
        <v>1200</v>
      </c>
      <c r="BC270">
        <v>1</v>
      </c>
      <c r="BD270" t="str">
        <f t="shared" si="107"/>
        <v xml:space="preserve">N1839R  </v>
      </c>
      <c r="BE270">
        <v>1</v>
      </c>
      <c r="BJ270">
        <v>1025</v>
      </c>
      <c r="BK270">
        <v>25</v>
      </c>
      <c r="BL270" t="s">
        <v>130</v>
      </c>
      <c r="BM270">
        <v>1</v>
      </c>
      <c r="BN270">
        <v>1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 t="shared" si="110"/>
        <v>22:00:19.429</v>
      </c>
      <c r="CF270">
        <v>428840588</v>
      </c>
      <c r="CS270">
        <v>3</v>
      </c>
      <c r="CT270">
        <v>2</v>
      </c>
      <c r="CU270">
        <v>0</v>
      </c>
      <c r="CV270">
        <v>2</v>
      </c>
      <c r="CW270">
        <v>0</v>
      </c>
      <c r="CX270">
        <v>5</v>
      </c>
      <c r="CY270">
        <v>7</v>
      </c>
      <c r="CZ270" t="s">
        <v>131</v>
      </c>
      <c r="DA270">
        <v>300</v>
      </c>
      <c r="DB270">
        <v>0</v>
      </c>
      <c r="DC270" t="s">
        <v>157</v>
      </c>
      <c r="DD270" t="s">
        <v>158</v>
      </c>
      <c r="DG270">
        <v>8324916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"07/09/2023 22:00:19.724"</f>
        <v>07/09/2023 22:00:19.724</v>
      </c>
      <c r="C271" t="str">
        <f t="shared" si="95"/>
        <v>FFDDD3C0</v>
      </c>
      <c r="D271" t="s">
        <v>144</v>
      </c>
      <c r="E271">
        <v>6</v>
      </c>
      <c r="H271">
        <v>210</v>
      </c>
      <c r="I271" t="s">
        <v>145</v>
      </c>
      <c r="J271" t="s">
        <v>146</v>
      </c>
      <c r="K271">
        <v>0</v>
      </c>
      <c r="L271">
        <v>3</v>
      </c>
      <c r="M271">
        <v>0</v>
      </c>
      <c r="N271">
        <v>2</v>
      </c>
      <c r="O271">
        <v>0</v>
      </c>
      <c r="P271">
        <v>1</v>
      </c>
      <c r="Q271">
        <v>0</v>
      </c>
      <c r="S271" t="str">
        <f t="shared" si="109"/>
        <v>22:00:19.000</v>
      </c>
      <c r="T271" t="str">
        <f t="shared" si="109"/>
        <v>22:00:19.000</v>
      </c>
      <c r="U271" t="str">
        <f t="shared" si="105"/>
        <v>A14F74</v>
      </c>
      <c r="V271">
        <v>0</v>
      </c>
      <c r="W271">
        <v>0</v>
      </c>
      <c r="X271">
        <v>6</v>
      </c>
      <c r="Y271">
        <v>0</v>
      </c>
      <c r="AA271">
        <v>1</v>
      </c>
      <c r="AB271">
        <v>8</v>
      </c>
      <c r="AC271">
        <v>3</v>
      </c>
      <c r="AD271">
        <v>0</v>
      </c>
      <c r="AE271">
        <v>9</v>
      </c>
      <c r="AF271" t="s">
        <v>126</v>
      </c>
      <c r="AG271">
        <v>0</v>
      </c>
      <c r="AH271">
        <v>0</v>
      </c>
      <c r="AI271">
        <v>2</v>
      </c>
      <c r="AJ271">
        <v>0</v>
      </c>
      <c r="AK271" t="s">
        <v>218</v>
      </c>
      <c r="AL271">
        <v>32.819746000000002</v>
      </c>
      <c r="AM271" t="s">
        <v>219</v>
      </c>
      <c r="AN271">
        <v>-117.153397</v>
      </c>
      <c r="AO271">
        <v>25</v>
      </c>
      <c r="AP271">
        <v>1000</v>
      </c>
      <c r="AQ271" t="s">
        <v>129</v>
      </c>
      <c r="AR271">
        <v>-76</v>
      </c>
      <c r="AS271">
        <v>27</v>
      </c>
      <c r="AT271">
        <v>1216</v>
      </c>
      <c r="BB271" t="str">
        <f t="shared" si="106"/>
        <v>1200</v>
      </c>
      <c r="BC271">
        <v>1</v>
      </c>
      <c r="BD271" t="str">
        <f t="shared" si="107"/>
        <v xml:space="preserve">N1839R  </v>
      </c>
      <c r="BE271">
        <v>1</v>
      </c>
      <c r="BJ271">
        <v>1025</v>
      </c>
      <c r="BK271">
        <v>25</v>
      </c>
      <c r="BL271" t="s">
        <v>130</v>
      </c>
      <c r="BM271">
        <v>1</v>
      </c>
      <c r="BN271">
        <v>1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 t="shared" si="110"/>
        <v>22:00:19.429</v>
      </c>
      <c r="CF271">
        <v>428840588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5</v>
      </c>
      <c r="CY271">
        <v>7</v>
      </c>
      <c r="CZ271" t="s">
        <v>131</v>
      </c>
      <c r="DA271">
        <v>300</v>
      </c>
      <c r="DB271">
        <v>0</v>
      </c>
      <c r="DC271" t="s">
        <v>157</v>
      </c>
      <c r="DD271" t="s">
        <v>158</v>
      </c>
      <c r="DG271">
        <v>8324916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"07/09/2023 22:00:19.724"</f>
        <v>07/09/2023 22:00:19.724</v>
      </c>
      <c r="C272" t="str">
        <f t="shared" si="95"/>
        <v>FFDDD3C0</v>
      </c>
      <c r="D272" t="s">
        <v>149</v>
      </c>
      <c r="E272">
        <v>3</v>
      </c>
      <c r="H272">
        <v>166</v>
      </c>
      <c r="I272" t="s">
        <v>139</v>
      </c>
      <c r="J272" t="s">
        <v>150</v>
      </c>
      <c r="K272">
        <v>0</v>
      </c>
      <c r="L272">
        <v>3</v>
      </c>
      <c r="M272">
        <v>0</v>
      </c>
      <c r="N272">
        <v>2</v>
      </c>
      <c r="O272">
        <v>0</v>
      </c>
      <c r="P272">
        <v>1</v>
      </c>
      <c r="Q272">
        <v>0</v>
      </c>
      <c r="S272" t="str">
        <f t="shared" si="109"/>
        <v>22:00:19.000</v>
      </c>
      <c r="T272" t="str">
        <f t="shared" si="109"/>
        <v>22:00:19.000</v>
      </c>
      <c r="U272" t="str">
        <f t="shared" si="105"/>
        <v>A14F74</v>
      </c>
      <c r="V272">
        <v>0</v>
      </c>
      <c r="W272">
        <v>0</v>
      </c>
      <c r="X272">
        <v>6</v>
      </c>
      <c r="Y272">
        <v>0</v>
      </c>
      <c r="AA272">
        <v>1</v>
      </c>
      <c r="AB272">
        <v>8</v>
      </c>
      <c r="AC272">
        <v>3</v>
      </c>
      <c r="AD272">
        <v>0</v>
      </c>
      <c r="AE272">
        <v>9</v>
      </c>
      <c r="AF272" t="s">
        <v>126</v>
      </c>
      <c r="AG272">
        <v>0</v>
      </c>
      <c r="AH272">
        <v>3</v>
      </c>
      <c r="AI272">
        <v>2</v>
      </c>
      <c r="AJ272">
        <v>0</v>
      </c>
      <c r="AK272" t="s">
        <v>218</v>
      </c>
      <c r="AL272">
        <v>32.819746000000002</v>
      </c>
      <c r="AM272" t="s">
        <v>219</v>
      </c>
      <c r="AN272">
        <v>-117.153397</v>
      </c>
      <c r="AO272">
        <v>25</v>
      </c>
      <c r="AP272">
        <v>1000</v>
      </c>
      <c r="AQ272" t="s">
        <v>129</v>
      </c>
      <c r="AR272">
        <v>-76</v>
      </c>
      <c r="AS272">
        <v>27</v>
      </c>
      <c r="AT272">
        <v>1216</v>
      </c>
      <c r="BB272" t="str">
        <f t="shared" si="106"/>
        <v>1200</v>
      </c>
      <c r="BC272">
        <v>1</v>
      </c>
      <c r="BD272" t="str">
        <f t="shared" si="107"/>
        <v xml:space="preserve">N1839R  </v>
      </c>
      <c r="BE272">
        <v>1</v>
      </c>
      <c r="BJ272">
        <v>1025</v>
      </c>
      <c r="BK272">
        <v>25</v>
      </c>
      <c r="BL272" t="s">
        <v>130</v>
      </c>
      <c r="BM272">
        <v>1</v>
      </c>
      <c r="BN272">
        <v>1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 t="shared" si="110"/>
        <v>22:00:19.429</v>
      </c>
      <c r="CF272">
        <v>428840588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5</v>
      </c>
      <c r="CY272">
        <v>7</v>
      </c>
      <c r="CZ272" t="s">
        <v>131</v>
      </c>
      <c r="DA272">
        <v>300</v>
      </c>
      <c r="DB272">
        <v>0</v>
      </c>
      <c r="DC272" t="s">
        <v>157</v>
      </c>
      <c r="DD272" t="s">
        <v>158</v>
      </c>
      <c r="DG272">
        <v>8324916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"07/09/2023 22:00:19.724"</f>
        <v>07/09/2023 22:00:19.724</v>
      </c>
      <c r="C273" t="str">
        <f t="shared" si="95"/>
        <v>FFDDD3C0</v>
      </c>
      <c r="D273" t="s">
        <v>123</v>
      </c>
      <c r="E273">
        <v>7</v>
      </c>
      <c r="F273">
        <v>2007</v>
      </c>
      <c r="G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0</v>
      </c>
      <c r="P273">
        <v>1</v>
      </c>
      <c r="Q273">
        <v>0</v>
      </c>
      <c r="S273" t="str">
        <f t="shared" si="109"/>
        <v>22:00:19.000</v>
      </c>
      <c r="T273" t="str">
        <f t="shared" si="109"/>
        <v>22:00:19.000</v>
      </c>
      <c r="U273" t="str">
        <f t="shared" si="105"/>
        <v>A14F74</v>
      </c>
      <c r="V273">
        <v>0</v>
      </c>
      <c r="W273">
        <v>0</v>
      </c>
      <c r="X273">
        <v>6</v>
      </c>
      <c r="Y273">
        <v>0</v>
      </c>
      <c r="AA273">
        <v>1</v>
      </c>
      <c r="AB273">
        <v>8</v>
      </c>
      <c r="AC273">
        <v>3</v>
      </c>
      <c r="AD273">
        <v>0</v>
      </c>
      <c r="AE273">
        <v>9</v>
      </c>
      <c r="AF273" t="s">
        <v>126</v>
      </c>
      <c r="AG273">
        <v>0</v>
      </c>
      <c r="AH273">
        <v>3</v>
      </c>
      <c r="AI273">
        <v>2</v>
      </c>
      <c r="AJ273">
        <v>0</v>
      </c>
      <c r="AK273" t="s">
        <v>218</v>
      </c>
      <c r="AL273">
        <v>32.819746000000002</v>
      </c>
      <c r="AM273" t="s">
        <v>219</v>
      </c>
      <c r="AN273">
        <v>-117.153397</v>
      </c>
      <c r="AO273">
        <v>25</v>
      </c>
      <c r="AP273">
        <v>1000</v>
      </c>
      <c r="AQ273" t="s">
        <v>129</v>
      </c>
      <c r="AR273">
        <v>-76</v>
      </c>
      <c r="AS273">
        <v>27</v>
      </c>
      <c r="AT273">
        <v>1216</v>
      </c>
      <c r="BB273" t="str">
        <f t="shared" si="106"/>
        <v>1200</v>
      </c>
      <c r="BC273">
        <v>1</v>
      </c>
      <c r="BD273" t="str">
        <f t="shared" si="107"/>
        <v xml:space="preserve">N1839R  </v>
      </c>
      <c r="BE273">
        <v>1</v>
      </c>
      <c r="BJ273">
        <v>1025</v>
      </c>
      <c r="BK273">
        <v>25</v>
      </c>
      <c r="BL273" t="s">
        <v>130</v>
      </c>
      <c r="BM273">
        <v>1</v>
      </c>
      <c r="BN273">
        <v>1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 t="shared" si="110"/>
        <v>22:00:19.429</v>
      </c>
      <c r="CF273">
        <v>428840588</v>
      </c>
      <c r="CS273">
        <v>3</v>
      </c>
      <c r="CT273">
        <v>2</v>
      </c>
      <c r="CU273">
        <v>0</v>
      </c>
      <c r="CV273">
        <v>2</v>
      </c>
      <c r="CW273">
        <v>0</v>
      </c>
      <c r="CX273">
        <v>5</v>
      </c>
      <c r="CY273">
        <v>7</v>
      </c>
      <c r="CZ273" t="s">
        <v>131</v>
      </c>
      <c r="DA273">
        <v>300</v>
      </c>
      <c r="DB273">
        <v>0</v>
      </c>
      <c r="DC273" t="s">
        <v>157</v>
      </c>
      <c r="DD273" t="s">
        <v>158</v>
      </c>
      <c r="DG273">
        <v>8324916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"07/09/2023 22:00:20.599"</f>
        <v>07/09/2023 22:00:20.599</v>
      </c>
      <c r="C274" t="str">
        <f t="shared" si="95"/>
        <v>FFDDD3C0</v>
      </c>
      <c r="D274" t="s">
        <v>147</v>
      </c>
      <c r="E274">
        <v>8</v>
      </c>
      <c r="H274">
        <v>225</v>
      </c>
      <c r="I274" t="s">
        <v>148</v>
      </c>
      <c r="J274" t="s">
        <v>126</v>
      </c>
      <c r="K274">
        <v>0</v>
      </c>
      <c r="L274">
        <v>3</v>
      </c>
      <c r="M274">
        <v>0</v>
      </c>
      <c r="N274">
        <v>2</v>
      </c>
      <c r="O274">
        <v>0</v>
      </c>
      <c r="P274">
        <v>1</v>
      </c>
      <c r="Q274">
        <v>0</v>
      </c>
      <c r="S274" t="str">
        <f t="shared" ref="S274:T281" si="111">"22:00:20.000"</f>
        <v>22:00:20.000</v>
      </c>
      <c r="T274" t="str">
        <f t="shared" si="111"/>
        <v>22:00:20.000</v>
      </c>
      <c r="U274" t="str">
        <f t="shared" si="105"/>
        <v>A14F74</v>
      </c>
      <c r="V274">
        <v>0</v>
      </c>
      <c r="W274">
        <v>0</v>
      </c>
      <c r="X274">
        <v>6</v>
      </c>
      <c r="Y274">
        <v>0</v>
      </c>
      <c r="AA274">
        <v>1</v>
      </c>
      <c r="AB274">
        <v>8</v>
      </c>
      <c r="AC274">
        <v>3</v>
      </c>
      <c r="AD274">
        <v>0</v>
      </c>
      <c r="AE274">
        <v>9</v>
      </c>
      <c r="AF274" t="s">
        <v>126</v>
      </c>
      <c r="AG274">
        <v>0</v>
      </c>
      <c r="AH274">
        <v>3</v>
      </c>
      <c r="AI274">
        <v>2</v>
      </c>
      <c r="AJ274">
        <v>0</v>
      </c>
      <c r="AK274" t="s">
        <v>220</v>
      </c>
      <c r="AL274">
        <v>32.819853000000002</v>
      </c>
      <c r="AM274" t="s">
        <v>221</v>
      </c>
      <c r="AN274">
        <v>-117.153826</v>
      </c>
      <c r="AO274">
        <v>25</v>
      </c>
      <c r="AP274">
        <v>1000</v>
      </c>
      <c r="AQ274" t="s">
        <v>129</v>
      </c>
      <c r="AR274">
        <v>-78</v>
      </c>
      <c r="AS274">
        <v>25</v>
      </c>
      <c r="AT274">
        <v>1152</v>
      </c>
      <c r="BB274" t="str">
        <f t="shared" si="106"/>
        <v>1200</v>
      </c>
      <c r="BC274">
        <v>1</v>
      </c>
      <c r="BD274" t="str">
        <f t="shared" si="107"/>
        <v xml:space="preserve">N1839R  </v>
      </c>
      <c r="BE274">
        <v>1</v>
      </c>
      <c r="BJ274">
        <v>1025</v>
      </c>
      <c r="BK274">
        <v>25</v>
      </c>
      <c r="BL274" t="s">
        <v>130</v>
      </c>
      <c r="BM274">
        <v>1</v>
      </c>
      <c r="BN274">
        <v>1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 t="shared" ref="CE274:CE281" si="112">"22:00:20.280"</f>
        <v>22:00:20.280</v>
      </c>
      <c r="CF274">
        <v>279840258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5</v>
      </c>
      <c r="CY274">
        <v>7</v>
      </c>
      <c r="CZ274" t="s">
        <v>131</v>
      </c>
      <c r="DA274">
        <v>300</v>
      </c>
      <c r="DB274">
        <v>0</v>
      </c>
      <c r="DC274" t="s">
        <v>157</v>
      </c>
      <c r="DD274" t="s">
        <v>158</v>
      </c>
      <c r="DG274">
        <v>8325058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"07/09/2023 22:00:20.599"</f>
        <v>07/09/2023 22:00:20.599</v>
      </c>
      <c r="C275" t="str">
        <f t="shared" si="95"/>
        <v>FFDDD3C0</v>
      </c>
      <c r="D275" t="s">
        <v>134</v>
      </c>
      <c r="E275">
        <v>4</v>
      </c>
      <c r="H275">
        <v>4</v>
      </c>
      <c r="I275" t="s">
        <v>143</v>
      </c>
      <c r="J275" t="s">
        <v>126</v>
      </c>
      <c r="K275">
        <v>0</v>
      </c>
      <c r="L275">
        <v>3</v>
      </c>
      <c r="M275">
        <v>0</v>
      </c>
      <c r="N275">
        <v>2</v>
      </c>
      <c r="O275">
        <v>0</v>
      </c>
      <c r="P275">
        <v>1</v>
      </c>
      <c r="Q275">
        <v>0</v>
      </c>
      <c r="S275" t="str">
        <f t="shared" si="111"/>
        <v>22:00:20.000</v>
      </c>
      <c r="T275" t="str">
        <f t="shared" si="111"/>
        <v>22:00:20.000</v>
      </c>
      <c r="U275" t="str">
        <f t="shared" si="105"/>
        <v>A14F74</v>
      </c>
      <c r="V275">
        <v>0</v>
      </c>
      <c r="W275">
        <v>0</v>
      </c>
      <c r="X275">
        <v>6</v>
      </c>
      <c r="Y275">
        <v>0</v>
      </c>
      <c r="AA275">
        <v>1</v>
      </c>
      <c r="AB275">
        <v>8</v>
      </c>
      <c r="AC275">
        <v>3</v>
      </c>
      <c r="AD275">
        <v>0</v>
      </c>
      <c r="AE275">
        <v>9</v>
      </c>
      <c r="AF275" t="s">
        <v>126</v>
      </c>
      <c r="AG275">
        <v>0</v>
      </c>
      <c r="AH275">
        <v>3</v>
      </c>
      <c r="AI275">
        <v>2</v>
      </c>
      <c r="AJ275">
        <v>0</v>
      </c>
      <c r="AK275" t="s">
        <v>220</v>
      </c>
      <c r="AL275">
        <v>32.819853000000002</v>
      </c>
      <c r="AM275" t="s">
        <v>221</v>
      </c>
      <c r="AN275">
        <v>-117.153826</v>
      </c>
      <c r="AO275">
        <v>25</v>
      </c>
      <c r="AP275">
        <v>1000</v>
      </c>
      <c r="AQ275" t="s">
        <v>129</v>
      </c>
      <c r="AR275">
        <v>-78</v>
      </c>
      <c r="AS275">
        <v>25</v>
      </c>
      <c r="AT275">
        <v>1152</v>
      </c>
      <c r="BB275" t="str">
        <f t="shared" si="106"/>
        <v>1200</v>
      </c>
      <c r="BC275">
        <v>1</v>
      </c>
      <c r="BD275" t="str">
        <f t="shared" si="107"/>
        <v xml:space="preserve">N1839R  </v>
      </c>
      <c r="BE275">
        <v>1</v>
      </c>
      <c r="BJ275">
        <v>1025</v>
      </c>
      <c r="BK275">
        <v>25</v>
      </c>
      <c r="BL275" t="s">
        <v>130</v>
      </c>
      <c r="BM275">
        <v>1</v>
      </c>
      <c r="BN275">
        <v>1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 t="shared" si="112"/>
        <v>22:00:20.280</v>
      </c>
      <c r="CF275">
        <v>279840258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5</v>
      </c>
      <c r="CY275">
        <v>7</v>
      </c>
      <c r="CZ275" t="s">
        <v>131</v>
      </c>
      <c r="DA275">
        <v>300</v>
      </c>
      <c r="DB275">
        <v>0</v>
      </c>
      <c r="DC275" t="s">
        <v>157</v>
      </c>
      <c r="DD275" t="s">
        <v>158</v>
      </c>
      <c r="DG275">
        <v>8325058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 t="shared" ref="A276:A281" si="113">"07/09/2023 22:00:20.630"</f>
        <v>07/09/2023 22:00:20.630</v>
      </c>
      <c r="C276" t="str">
        <f t="shared" si="95"/>
        <v>FFDDD3C0</v>
      </c>
      <c r="D276" t="s">
        <v>149</v>
      </c>
      <c r="E276">
        <v>3</v>
      </c>
      <c r="H276">
        <v>166</v>
      </c>
      <c r="I276" t="s">
        <v>139</v>
      </c>
      <c r="J276" t="s">
        <v>150</v>
      </c>
      <c r="K276">
        <v>0</v>
      </c>
      <c r="L276">
        <v>3</v>
      </c>
      <c r="M276">
        <v>0</v>
      </c>
      <c r="N276">
        <v>2</v>
      </c>
      <c r="O276">
        <v>0</v>
      </c>
      <c r="P276">
        <v>1</v>
      </c>
      <c r="Q276">
        <v>0</v>
      </c>
      <c r="S276" t="str">
        <f t="shared" si="111"/>
        <v>22:00:20.000</v>
      </c>
      <c r="T276" t="str">
        <f t="shared" si="111"/>
        <v>22:00:20.000</v>
      </c>
      <c r="U276" t="str">
        <f t="shared" si="105"/>
        <v>A14F74</v>
      </c>
      <c r="V276">
        <v>0</v>
      </c>
      <c r="W276">
        <v>0</v>
      </c>
      <c r="X276">
        <v>6</v>
      </c>
      <c r="Y276">
        <v>0</v>
      </c>
      <c r="AA276">
        <v>1</v>
      </c>
      <c r="AB276">
        <v>8</v>
      </c>
      <c r="AC276">
        <v>3</v>
      </c>
      <c r="AD276">
        <v>0</v>
      </c>
      <c r="AE276">
        <v>9</v>
      </c>
      <c r="AF276" t="s">
        <v>126</v>
      </c>
      <c r="AG276">
        <v>0</v>
      </c>
      <c r="AH276">
        <v>3</v>
      </c>
      <c r="AI276">
        <v>2</v>
      </c>
      <c r="AJ276">
        <v>0</v>
      </c>
      <c r="AK276" t="s">
        <v>220</v>
      </c>
      <c r="AL276">
        <v>32.819853000000002</v>
      </c>
      <c r="AM276" t="s">
        <v>221</v>
      </c>
      <c r="AN276">
        <v>-117.153826</v>
      </c>
      <c r="AO276">
        <v>25</v>
      </c>
      <c r="AP276">
        <v>1000</v>
      </c>
      <c r="AQ276" t="s">
        <v>129</v>
      </c>
      <c r="AR276">
        <v>-78</v>
      </c>
      <c r="AS276">
        <v>25</v>
      </c>
      <c r="AT276">
        <v>1152</v>
      </c>
      <c r="BB276" t="str">
        <f t="shared" si="106"/>
        <v>1200</v>
      </c>
      <c r="BC276">
        <v>1</v>
      </c>
      <c r="BD276" t="str">
        <f t="shared" si="107"/>
        <v xml:space="preserve">N1839R  </v>
      </c>
      <c r="BE276">
        <v>1</v>
      </c>
      <c r="BJ276">
        <v>1025</v>
      </c>
      <c r="BK276">
        <v>25</v>
      </c>
      <c r="BL276" t="s">
        <v>130</v>
      </c>
      <c r="BM276">
        <v>1</v>
      </c>
      <c r="BN276">
        <v>1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 t="shared" si="112"/>
        <v>22:00:20.280</v>
      </c>
      <c r="CF276">
        <v>279840258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131</v>
      </c>
      <c r="DA276">
        <v>300</v>
      </c>
      <c r="DB276">
        <v>0</v>
      </c>
      <c r="DC276" t="s">
        <v>157</v>
      </c>
      <c r="DD276" t="s">
        <v>158</v>
      </c>
      <c r="DG276">
        <v>8325058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 t="shared" si="113"/>
        <v>07/09/2023 22:00:20.630</v>
      </c>
      <c r="C277" t="str">
        <f t="shared" si="95"/>
        <v>FFDDD3C0</v>
      </c>
      <c r="D277" t="s">
        <v>144</v>
      </c>
      <c r="E277">
        <v>6</v>
      </c>
      <c r="H277">
        <v>210</v>
      </c>
      <c r="I277" t="s">
        <v>145</v>
      </c>
      <c r="J277" t="s">
        <v>146</v>
      </c>
      <c r="K277">
        <v>0</v>
      </c>
      <c r="L277">
        <v>3</v>
      </c>
      <c r="M277">
        <v>0</v>
      </c>
      <c r="N277">
        <v>2</v>
      </c>
      <c r="O277">
        <v>0</v>
      </c>
      <c r="P277">
        <v>1</v>
      </c>
      <c r="Q277">
        <v>0</v>
      </c>
      <c r="S277" t="str">
        <f t="shared" si="111"/>
        <v>22:00:20.000</v>
      </c>
      <c r="T277" t="str">
        <f t="shared" si="111"/>
        <v>22:00:20.000</v>
      </c>
      <c r="U277" t="str">
        <f t="shared" si="105"/>
        <v>A14F74</v>
      </c>
      <c r="V277">
        <v>0</v>
      </c>
      <c r="W277">
        <v>0</v>
      </c>
      <c r="X277">
        <v>6</v>
      </c>
      <c r="Y277">
        <v>0</v>
      </c>
      <c r="AA277">
        <v>1</v>
      </c>
      <c r="AB277">
        <v>8</v>
      </c>
      <c r="AC277">
        <v>3</v>
      </c>
      <c r="AD277">
        <v>0</v>
      </c>
      <c r="AE277">
        <v>9</v>
      </c>
      <c r="AF277" t="s">
        <v>126</v>
      </c>
      <c r="AG277">
        <v>0</v>
      </c>
      <c r="AH277">
        <v>0</v>
      </c>
      <c r="AI277">
        <v>2</v>
      </c>
      <c r="AJ277">
        <v>0</v>
      </c>
      <c r="AK277" t="s">
        <v>220</v>
      </c>
      <c r="AL277">
        <v>32.819853000000002</v>
      </c>
      <c r="AM277" t="s">
        <v>221</v>
      </c>
      <c r="AN277">
        <v>-117.153826</v>
      </c>
      <c r="AO277">
        <v>25</v>
      </c>
      <c r="AP277">
        <v>1000</v>
      </c>
      <c r="AQ277" t="s">
        <v>129</v>
      </c>
      <c r="AR277">
        <v>-78</v>
      </c>
      <c r="AS277">
        <v>25</v>
      </c>
      <c r="AT277">
        <v>1152</v>
      </c>
      <c r="BB277" t="str">
        <f t="shared" si="106"/>
        <v>1200</v>
      </c>
      <c r="BC277">
        <v>1</v>
      </c>
      <c r="BD277" t="str">
        <f t="shared" si="107"/>
        <v xml:space="preserve">N1839R  </v>
      </c>
      <c r="BE277">
        <v>1</v>
      </c>
      <c r="BJ277">
        <v>1025</v>
      </c>
      <c r="BK277">
        <v>25</v>
      </c>
      <c r="BL277" t="s">
        <v>130</v>
      </c>
      <c r="BM277">
        <v>1</v>
      </c>
      <c r="BN277">
        <v>1</v>
      </c>
      <c r="BO277">
        <v>0</v>
      </c>
      <c r="BP277">
        <v>0</v>
      </c>
      <c r="BS277">
        <v>0</v>
      </c>
      <c r="BT277">
        <v>0</v>
      </c>
      <c r="BU277">
        <v>0</v>
      </c>
      <c r="CE277" t="str">
        <f t="shared" si="112"/>
        <v>22:00:20.280</v>
      </c>
      <c r="CF277">
        <v>279840258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131</v>
      </c>
      <c r="DA277">
        <v>300</v>
      </c>
      <c r="DB277">
        <v>0</v>
      </c>
      <c r="DC277" t="s">
        <v>157</v>
      </c>
      <c r="DD277" t="s">
        <v>158</v>
      </c>
      <c r="DG277">
        <v>8325058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 t="shared" si="113"/>
        <v>07/09/2023 22:00:20.630</v>
      </c>
      <c r="C278" t="str">
        <f t="shared" si="95"/>
        <v>FFDDD3C0</v>
      </c>
      <c r="D278" t="s">
        <v>123</v>
      </c>
      <c r="E278">
        <v>7</v>
      </c>
      <c r="F278">
        <v>2007</v>
      </c>
      <c r="G278" t="s">
        <v>124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0</v>
      </c>
      <c r="P278">
        <v>1</v>
      </c>
      <c r="Q278">
        <v>0</v>
      </c>
      <c r="S278" t="str">
        <f t="shared" si="111"/>
        <v>22:00:20.000</v>
      </c>
      <c r="T278" t="str">
        <f t="shared" si="111"/>
        <v>22:00:20.000</v>
      </c>
      <c r="U278" t="str">
        <f t="shared" si="105"/>
        <v>A14F74</v>
      </c>
      <c r="V278">
        <v>0</v>
      </c>
      <c r="W278">
        <v>0</v>
      </c>
      <c r="X278">
        <v>6</v>
      </c>
      <c r="Y278">
        <v>0</v>
      </c>
      <c r="AA278">
        <v>1</v>
      </c>
      <c r="AB278">
        <v>8</v>
      </c>
      <c r="AC278">
        <v>3</v>
      </c>
      <c r="AD278">
        <v>0</v>
      </c>
      <c r="AE278">
        <v>9</v>
      </c>
      <c r="AF278" t="s">
        <v>126</v>
      </c>
      <c r="AG278">
        <v>0</v>
      </c>
      <c r="AH278">
        <v>3</v>
      </c>
      <c r="AI278">
        <v>2</v>
      </c>
      <c r="AJ278">
        <v>0</v>
      </c>
      <c r="AK278" t="s">
        <v>220</v>
      </c>
      <c r="AL278">
        <v>32.819853000000002</v>
      </c>
      <c r="AM278" t="s">
        <v>221</v>
      </c>
      <c r="AN278">
        <v>-117.153826</v>
      </c>
      <c r="AO278">
        <v>25</v>
      </c>
      <c r="AP278">
        <v>1000</v>
      </c>
      <c r="AQ278" t="s">
        <v>129</v>
      </c>
      <c r="AR278">
        <v>-78</v>
      </c>
      <c r="AS278">
        <v>25</v>
      </c>
      <c r="AT278">
        <v>1152</v>
      </c>
      <c r="BB278" t="str">
        <f t="shared" si="106"/>
        <v>1200</v>
      </c>
      <c r="BC278">
        <v>1</v>
      </c>
      <c r="BD278" t="str">
        <f t="shared" si="107"/>
        <v xml:space="preserve">N1839R  </v>
      </c>
      <c r="BE278">
        <v>1</v>
      </c>
      <c r="BJ278">
        <v>1025</v>
      </c>
      <c r="BK278">
        <v>25</v>
      </c>
      <c r="BL278" t="s">
        <v>130</v>
      </c>
      <c r="BM278">
        <v>1</v>
      </c>
      <c r="BN278">
        <v>1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 t="shared" si="112"/>
        <v>22:00:20.280</v>
      </c>
      <c r="CF278">
        <v>279840258</v>
      </c>
      <c r="CS278">
        <v>3</v>
      </c>
      <c r="CT278">
        <v>2</v>
      </c>
      <c r="CU278">
        <v>0</v>
      </c>
      <c r="CV278">
        <v>2</v>
      </c>
      <c r="CW278">
        <v>0</v>
      </c>
      <c r="CX278">
        <v>5</v>
      </c>
      <c r="CY278">
        <v>7</v>
      </c>
      <c r="CZ278" t="s">
        <v>131</v>
      </c>
      <c r="DA278">
        <v>300</v>
      </c>
      <c r="DB278">
        <v>0</v>
      </c>
      <c r="DC278" t="s">
        <v>157</v>
      </c>
      <c r="DD278" t="s">
        <v>158</v>
      </c>
      <c r="DG278">
        <v>8325058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 t="shared" si="113"/>
        <v>07/09/2023 22:00:20.630</v>
      </c>
      <c r="C279" t="str">
        <f t="shared" si="95"/>
        <v>FFDDD3C0</v>
      </c>
      <c r="D279" t="s">
        <v>134</v>
      </c>
      <c r="E279">
        <v>3</v>
      </c>
      <c r="H279">
        <v>3</v>
      </c>
      <c r="I279" t="s">
        <v>135</v>
      </c>
      <c r="J279" t="s">
        <v>126</v>
      </c>
      <c r="K279">
        <v>0</v>
      </c>
      <c r="L279">
        <v>3</v>
      </c>
      <c r="M279">
        <v>0</v>
      </c>
      <c r="N279">
        <v>2</v>
      </c>
      <c r="O279">
        <v>0</v>
      </c>
      <c r="P279">
        <v>1</v>
      </c>
      <c r="Q279">
        <v>0</v>
      </c>
      <c r="S279" t="str">
        <f t="shared" si="111"/>
        <v>22:00:20.000</v>
      </c>
      <c r="T279" t="str">
        <f t="shared" si="111"/>
        <v>22:00:20.000</v>
      </c>
      <c r="U279" t="str">
        <f t="shared" si="105"/>
        <v>A14F74</v>
      </c>
      <c r="V279">
        <v>0</v>
      </c>
      <c r="W279">
        <v>0</v>
      </c>
      <c r="X279">
        <v>6</v>
      </c>
      <c r="Y279">
        <v>0</v>
      </c>
      <c r="AA279">
        <v>1</v>
      </c>
      <c r="AB279">
        <v>8</v>
      </c>
      <c r="AC279">
        <v>3</v>
      </c>
      <c r="AD279">
        <v>0</v>
      </c>
      <c r="AE279">
        <v>9</v>
      </c>
      <c r="AF279" t="s">
        <v>126</v>
      </c>
      <c r="AG279">
        <v>0</v>
      </c>
      <c r="AH279">
        <v>3</v>
      </c>
      <c r="AI279">
        <v>2</v>
      </c>
      <c r="AJ279">
        <v>0</v>
      </c>
      <c r="AK279" t="s">
        <v>220</v>
      </c>
      <c r="AL279">
        <v>32.819853000000002</v>
      </c>
      <c r="AM279" t="s">
        <v>221</v>
      </c>
      <c r="AN279">
        <v>-117.153826</v>
      </c>
      <c r="AO279">
        <v>25</v>
      </c>
      <c r="AP279">
        <v>1000</v>
      </c>
      <c r="AQ279" t="s">
        <v>129</v>
      </c>
      <c r="AR279">
        <v>-78</v>
      </c>
      <c r="AS279">
        <v>25</v>
      </c>
      <c r="AT279">
        <v>1152</v>
      </c>
      <c r="BB279" t="str">
        <f t="shared" si="106"/>
        <v>1200</v>
      </c>
      <c r="BC279">
        <v>1</v>
      </c>
      <c r="BD279" t="str">
        <f t="shared" si="107"/>
        <v xml:space="preserve">N1839R  </v>
      </c>
      <c r="BE279">
        <v>1</v>
      </c>
      <c r="BJ279">
        <v>1025</v>
      </c>
      <c r="BK279">
        <v>25</v>
      </c>
      <c r="BL279" t="s">
        <v>130</v>
      </c>
      <c r="BM279">
        <v>1</v>
      </c>
      <c r="BN279">
        <v>1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 t="shared" si="112"/>
        <v>22:00:20.280</v>
      </c>
      <c r="CF279">
        <v>279840258</v>
      </c>
      <c r="CS279">
        <v>3</v>
      </c>
      <c r="CT279">
        <v>2</v>
      </c>
      <c r="CU279">
        <v>0</v>
      </c>
      <c r="CV279">
        <v>2</v>
      </c>
      <c r="CW279">
        <v>0</v>
      </c>
      <c r="CX279">
        <v>5</v>
      </c>
      <c r="CY279">
        <v>7</v>
      </c>
      <c r="CZ279" t="s">
        <v>131</v>
      </c>
      <c r="DA279">
        <v>300</v>
      </c>
      <c r="DB279">
        <v>0</v>
      </c>
      <c r="DC279" t="s">
        <v>157</v>
      </c>
      <c r="DD279" t="s">
        <v>158</v>
      </c>
      <c r="DG279">
        <v>8325058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 t="shared" si="113"/>
        <v>07/09/2023 22:00:20.630</v>
      </c>
      <c r="C280" t="str">
        <f t="shared" si="95"/>
        <v>FFDDD3C0</v>
      </c>
      <c r="D280" t="s">
        <v>138</v>
      </c>
      <c r="E280">
        <v>20</v>
      </c>
      <c r="F280">
        <v>1020</v>
      </c>
      <c r="G280" t="s">
        <v>139</v>
      </c>
      <c r="J280" t="s">
        <v>140</v>
      </c>
      <c r="K280">
        <v>0</v>
      </c>
      <c r="L280">
        <v>3</v>
      </c>
      <c r="M280">
        <v>0</v>
      </c>
      <c r="N280">
        <v>2</v>
      </c>
      <c r="O280">
        <v>0</v>
      </c>
      <c r="P280">
        <v>1</v>
      </c>
      <c r="Q280">
        <v>0</v>
      </c>
      <c r="S280" t="str">
        <f t="shared" si="111"/>
        <v>22:00:20.000</v>
      </c>
      <c r="T280" t="str">
        <f t="shared" si="111"/>
        <v>22:00:20.000</v>
      </c>
      <c r="U280" t="str">
        <f t="shared" si="105"/>
        <v>A14F74</v>
      </c>
      <c r="V280">
        <v>0</v>
      </c>
      <c r="W280">
        <v>0</v>
      </c>
      <c r="X280">
        <v>6</v>
      </c>
      <c r="Y280">
        <v>0</v>
      </c>
      <c r="AA280">
        <v>1</v>
      </c>
      <c r="AB280">
        <v>8</v>
      </c>
      <c r="AC280">
        <v>3</v>
      </c>
      <c r="AD280">
        <v>0</v>
      </c>
      <c r="AE280">
        <v>9</v>
      </c>
      <c r="AF280" t="s">
        <v>126</v>
      </c>
      <c r="AG280">
        <v>0</v>
      </c>
      <c r="AH280">
        <v>3</v>
      </c>
      <c r="AI280">
        <v>2</v>
      </c>
      <c r="AJ280">
        <v>0</v>
      </c>
      <c r="AK280" t="s">
        <v>220</v>
      </c>
      <c r="AL280">
        <v>32.819853000000002</v>
      </c>
      <c r="AM280" t="s">
        <v>221</v>
      </c>
      <c r="AN280">
        <v>-117.153826</v>
      </c>
      <c r="AO280">
        <v>25</v>
      </c>
      <c r="AP280">
        <v>1000</v>
      </c>
      <c r="AQ280" t="s">
        <v>129</v>
      </c>
      <c r="AR280">
        <v>-78</v>
      </c>
      <c r="AS280">
        <v>25</v>
      </c>
      <c r="AT280">
        <v>1152</v>
      </c>
      <c r="BB280" t="str">
        <f t="shared" si="106"/>
        <v>1200</v>
      </c>
      <c r="BC280">
        <v>1</v>
      </c>
      <c r="BD280" t="str">
        <f t="shared" si="107"/>
        <v xml:space="preserve">N1839R  </v>
      </c>
      <c r="BE280">
        <v>1</v>
      </c>
      <c r="BJ280">
        <v>1025</v>
      </c>
      <c r="BK280">
        <v>25</v>
      </c>
      <c r="BL280" t="s">
        <v>130</v>
      </c>
      <c r="BM280">
        <v>1</v>
      </c>
      <c r="BN280">
        <v>1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 t="shared" si="112"/>
        <v>22:00:20.280</v>
      </c>
      <c r="CF280">
        <v>279840258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5</v>
      </c>
      <c r="CY280">
        <v>7</v>
      </c>
      <c r="CZ280" t="s">
        <v>131</v>
      </c>
      <c r="DA280">
        <v>300</v>
      </c>
      <c r="DB280">
        <v>0</v>
      </c>
      <c r="DC280" t="s">
        <v>157</v>
      </c>
      <c r="DD280" t="s">
        <v>158</v>
      </c>
      <c r="DG280">
        <v>8325058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 t="shared" si="113"/>
        <v>07/09/2023 22:00:20.630</v>
      </c>
      <c r="C281" t="str">
        <f t="shared" si="95"/>
        <v>FFDDD3C0</v>
      </c>
      <c r="D281" t="s">
        <v>141</v>
      </c>
      <c r="E281">
        <v>15</v>
      </c>
      <c r="J281" t="s">
        <v>142</v>
      </c>
      <c r="K281">
        <v>0</v>
      </c>
      <c r="L281">
        <v>3</v>
      </c>
      <c r="M281">
        <v>0</v>
      </c>
      <c r="N281">
        <v>2</v>
      </c>
      <c r="O281">
        <v>0</v>
      </c>
      <c r="P281">
        <v>1</v>
      </c>
      <c r="Q281">
        <v>0</v>
      </c>
      <c r="S281" t="str">
        <f t="shared" si="111"/>
        <v>22:00:20.000</v>
      </c>
      <c r="T281" t="str">
        <f t="shared" si="111"/>
        <v>22:00:20.000</v>
      </c>
      <c r="U281" t="str">
        <f t="shared" si="105"/>
        <v>A14F74</v>
      </c>
      <c r="V281">
        <v>0</v>
      </c>
      <c r="W281">
        <v>0</v>
      </c>
      <c r="X281">
        <v>6</v>
      </c>
      <c r="Y281">
        <v>0</v>
      </c>
      <c r="AA281">
        <v>1</v>
      </c>
      <c r="AB281">
        <v>8</v>
      </c>
      <c r="AC281">
        <v>3</v>
      </c>
      <c r="AD281">
        <v>0</v>
      </c>
      <c r="AE281">
        <v>9</v>
      </c>
      <c r="AF281" t="s">
        <v>126</v>
      </c>
      <c r="AG281">
        <v>0</v>
      </c>
      <c r="AH281">
        <v>3</v>
      </c>
      <c r="AI281">
        <v>2</v>
      </c>
      <c r="AJ281">
        <v>0</v>
      </c>
      <c r="AK281" t="s">
        <v>220</v>
      </c>
      <c r="AL281">
        <v>32.819853000000002</v>
      </c>
      <c r="AM281" t="s">
        <v>221</v>
      </c>
      <c r="AN281">
        <v>-117.153826</v>
      </c>
      <c r="AO281">
        <v>25</v>
      </c>
      <c r="AP281">
        <v>1000</v>
      </c>
      <c r="AQ281" t="s">
        <v>129</v>
      </c>
      <c r="AR281">
        <v>-78</v>
      </c>
      <c r="AS281">
        <v>25</v>
      </c>
      <c r="AT281">
        <v>1152</v>
      </c>
      <c r="BB281" t="str">
        <f t="shared" si="106"/>
        <v>1200</v>
      </c>
      <c r="BC281">
        <v>1</v>
      </c>
      <c r="BD281" t="str">
        <f t="shared" si="107"/>
        <v xml:space="preserve">N1839R  </v>
      </c>
      <c r="BE281">
        <v>1</v>
      </c>
      <c r="BJ281">
        <v>1025</v>
      </c>
      <c r="BK281">
        <v>25</v>
      </c>
      <c r="BL281" t="s">
        <v>130</v>
      </c>
      <c r="BM281">
        <v>1</v>
      </c>
      <c r="BN281">
        <v>1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 t="shared" si="112"/>
        <v>22:00:20.280</v>
      </c>
      <c r="CF281">
        <v>279840258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131</v>
      </c>
      <c r="DA281">
        <v>300</v>
      </c>
      <c r="DB281">
        <v>0</v>
      </c>
      <c r="DC281" t="s">
        <v>157</v>
      </c>
      <c r="DD281" t="s">
        <v>158</v>
      </c>
      <c r="DG281">
        <v>8325058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"07/09/2023 22:00:21.725"</f>
        <v>07/09/2023 22:00:21.725</v>
      </c>
      <c r="C282" t="str">
        <f t="shared" si="95"/>
        <v>FFDDD3C0</v>
      </c>
      <c r="D282" t="s">
        <v>138</v>
      </c>
      <c r="E282">
        <v>20</v>
      </c>
      <c r="F282">
        <v>1020</v>
      </c>
      <c r="G282" t="s">
        <v>139</v>
      </c>
      <c r="J282" t="s">
        <v>140</v>
      </c>
      <c r="K282">
        <v>0</v>
      </c>
      <c r="L282">
        <v>3</v>
      </c>
      <c r="M282">
        <v>0</v>
      </c>
      <c r="N282">
        <v>2</v>
      </c>
      <c r="O282">
        <v>0</v>
      </c>
      <c r="P282">
        <v>1</v>
      </c>
      <c r="Q282">
        <v>0</v>
      </c>
      <c r="S282" t="str">
        <f t="shared" ref="S282:T289" si="114">"22:00:21.000"</f>
        <v>22:00:21.000</v>
      </c>
      <c r="T282" t="str">
        <f t="shared" si="114"/>
        <v>22:00:21.000</v>
      </c>
      <c r="U282" t="str">
        <f t="shared" si="105"/>
        <v>A14F74</v>
      </c>
      <c r="V282">
        <v>0</v>
      </c>
      <c r="W282">
        <v>0</v>
      </c>
      <c r="X282">
        <v>6</v>
      </c>
      <c r="Y282">
        <v>0</v>
      </c>
      <c r="AA282">
        <v>1</v>
      </c>
      <c r="AB282">
        <v>8</v>
      </c>
      <c r="AC282">
        <v>3</v>
      </c>
      <c r="AD282">
        <v>0</v>
      </c>
      <c r="AE282">
        <v>9</v>
      </c>
      <c r="AF282" t="s">
        <v>126</v>
      </c>
      <c r="AG282">
        <v>0</v>
      </c>
      <c r="AH282">
        <v>3</v>
      </c>
      <c r="AI282">
        <v>2</v>
      </c>
      <c r="AJ282">
        <v>0</v>
      </c>
      <c r="AK282" t="s">
        <v>222</v>
      </c>
      <c r="AL282">
        <v>32.820003</v>
      </c>
      <c r="AM282" t="s">
        <v>223</v>
      </c>
      <c r="AN282">
        <v>-117.15425500000001</v>
      </c>
      <c r="AO282">
        <v>25</v>
      </c>
      <c r="AP282">
        <v>1100</v>
      </c>
      <c r="AQ282" t="s">
        <v>129</v>
      </c>
      <c r="AR282">
        <v>-80</v>
      </c>
      <c r="AS282">
        <v>26</v>
      </c>
      <c r="AT282">
        <v>832</v>
      </c>
      <c r="BB282" t="str">
        <f t="shared" si="106"/>
        <v>1200</v>
      </c>
      <c r="BC282">
        <v>1</v>
      </c>
      <c r="BD282" t="str">
        <f t="shared" si="107"/>
        <v xml:space="preserve">N1839R  </v>
      </c>
      <c r="BE282">
        <v>1</v>
      </c>
      <c r="BJ282">
        <v>1050</v>
      </c>
      <c r="BK282">
        <v>-50</v>
      </c>
      <c r="BL282" t="s">
        <v>130</v>
      </c>
      <c r="BM282">
        <v>1</v>
      </c>
      <c r="BN282">
        <v>1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 t="shared" ref="CE282:CE289" si="115">"22:00:21.509"</f>
        <v>22:00:21.509</v>
      </c>
      <c r="CF282">
        <v>508628328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3</v>
      </c>
      <c r="CY282">
        <v>7</v>
      </c>
      <c r="CZ282" t="s">
        <v>131</v>
      </c>
      <c r="DA282">
        <v>286</v>
      </c>
      <c r="DB282">
        <v>0</v>
      </c>
      <c r="DC282" t="s">
        <v>132</v>
      </c>
      <c r="DD282" t="s">
        <v>133</v>
      </c>
      <c r="DG282">
        <v>16131999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"07/09/2023 22:00:21.725"</f>
        <v>07/09/2023 22:00:21.725</v>
      </c>
      <c r="C283" t="str">
        <f t="shared" si="95"/>
        <v>FFDDD3C0</v>
      </c>
      <c r="D283" t="s">
        <v>134</v>
      </c>
      <c r="E283">
        <v>3</v>
      </c>
      <c r="H283">
        <v>3</v>
      </c>
      <c r="I283" t="s">
        <v>135</v>
      </c>
      <c r="J283" t="s">
        <v>126</v>
      </c>
      <c r="K283">
        <v>0</v>
      </c>
      <c r="L283">
        <v>3</v>
      </c>
      <c r="M283">
        <v>0</v>
      </c>
      <c r="N283">
        <v>2</v>
      </c>
      <c r="O283">
        <v>0</v>
      </c>
      <c r="P283">
        <v>1</v>
      </c>
      <c r="Q283">
        <v>0</v>
      </c>
      <c r="S283" t="str">
        <f t="shared" si="114"/>
        <v>22:00:21.000</v>
      </c>
      <c r="T283" t="str">
        <f t="shared" si="114"/>
        <v>22:00:21.000</v>
      </c>
      <c r="U283" t="str">
        <f t="shared" si="105"/>
        <v>A14F74</v>
      </c>
      <c r="V283">
        <v>0</v>
      </c>
      <c r="W283">
        <v>0</v>
      </c>
      <c r="X283">
        <v>6</v>
      </c>
      <c r="Y283">
        <v>0</v>
      </c>
      <c r="AA283">
        <v>1</v>
      </c>
      <c r="AB283">
        <v>8</v>
      </c>
      <c r="AC283">
        <v>3</v>
      </c>
      <c r="AD283">
        <v>0</v>
      </c>
      <c r="AE283">
        <v>9</v>
      </c>
      <c r="AF283" t="s">
        <v>126</v>
      </c>
      <c r="AG283">
        <v>0</v>
      </c>
      <c r="AH283">
        <v>3</v>
      </c>
      <c r="AI283">
        <v>2</v>
      </c>
      <c r="AJ283">
        <v>0</v>
      </c>
      <c r="AK283" t="s">
        <v>222</v>
      </c>
      <c r="AL283">
        <v>32.820003</v>
      </c>
      <c r="AM283" t="s">
        <v>223</v>
      </c>
      <c r="AN283">
        <v>-117.15425500000001</v>
      </c>
      <c r="AO283">
        <v>25</v>
      </c>
      <c r="AP283">
        <v>1100</v>
      </c>
      <c r="AQ283" t="s">
        <v>129</v>
      </c>
      <c r="AR283">
        <v>-80</v>
      </c>
      <c r="AS283">
        <v>26</v>
      </c>
      <c r="AT283">
        <v>832</v>
      </c>
      <c r="BB283" t="str">
        <f t="shared" si="106"/>
        <v>1200</v>
      </c>
      <c r="BC283">
        <v>1</v>
      </c>
      <c r="BD283" t="str">
        <f t="shared" si="107"/>
        <v xml:space="preserve">N1839R  </v>
      </c>
      <c r="BE283">
        <v>1</v>
      </c>
      <c r="BJ283">
        <v>1050</v>
      </c>
      <c r="BK283">
        <v>-50</v>
      </c>
      <c r="BL283" t="s">
        <v>130</v>
      </c>
      <c r="BM283">
        <v>1</v>
      </c>
      <c r="BN283">
        <v>1</v>
      </c>
      <c r="BO283">
        <v>0</v>
      </c>
      <c r="BP283">
        <v>0</v>
      </c>
      <c r="BS283">
        <v>0</v>
      </c>
      <c r="BT283">
        <v>0</v>
      </c>
      <c r="BU283">
        <v>0</v>
      </c>
      <c r="CE283" t="str">
        <f t="shared" si="115"/>
        <v>22:00:21.509</v>
      </c>
      <c r="CF283">
        <v>508628328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3</v>
      </c>
      <c r="CY283">
        <v>7</v>
      </c>
      <c r="CZ283" t="s">
        <v>131</v>
      </c>
      <c r="DA283">
        <v>286</v>
      </c>
      <c r="DB283">
        <v>0</v>
      </c>
      <c r="DC283" t="s">
        <v>132</v>
      </c>
      <c r="DD283" t="s">
        <v>133</v>
      </c>
      <c r="DG283">
        <v>16131999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1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"07/09/2023 22:00:21.775"</f>
        <v>07/09/2023 22:00:21.775</v>
      </c>
      <c r="C284" t="str">
        <f t="shared" si="95"/>
        <v>FFDDD3C0</v>
      </c>
      <c r="D284" t="s">
        <v>141</v>
      </c>
      <c r="E284">
        <v>15</v>
      </c>
      <c r="J284" t="s">
        <v>142</v>
      </c>
      <c r="K284">
        <v>0</v>
      </c>
      <c r="L284">
        <v>3</v>
      </c>
      <c r="M284">
        <v>0</v>
      </c>
      <c r="N284">
        <v>2</v>
      </c>
      <c r="O284">
        <v>0</v>
      </c>
      <c r="P284">
        <v>1</v>
      </c>
      <c r="Q284">
        <v>0</v>
      </c>
      <c r="S284" t="str">
        <f t="shared" si="114"/>
        <v>22:00:21.000</v>
      </c>
      <c r="T284" t="str">
        <f t="shared" si="114"/>
        <v>22:00:21.000</v>
      </c>
      <c r="U284" t="str">
        <f t="shared" si="105"/>
        <v>A14F74</v>
      </c>
      <c r="V284">
        <v>0</v>
      </c>
      <c r="W284">
        <v>0</v>
      </c>
      <c r="X284">
        <v>6</v>
      </c>
      <c r="Y284">
        <v>0</v>
      </c>
      <c r="AA284">
        <v>1</v>
      </c>
      <c r="AB284">
        <v>8</v>
      </c>
      <c r="AC284">
        <v>3</v>
      </c>
      <c r="AD284">
        <v>0</v>
      </c>
      <c r="AE284">
        <v>9</v>
      </c>
      <c r="AF284" t="s">
        <v>126</v>
      </c>
      <c r="AG284">
        <v>0</v>
      </c>
      <c r="AH284">
        <v>3</v>
      </c>
      <c r="AI284">
        <v>2</v>
      </c>
      <c r="AJ284">
        <v>0</v>
      </c>
      <c r="AK284" t="s">
        <v>222</v>
      </c>
      <c r="AL284">
        <v>32.820003</v>
      </c>
      <c r="AM284" t="s">
        <v>223</v>
      </c>
      <c r="AN284">
        <v>-117.15425500000001</v>
      </c>
      <c r="AO284">
        <v>25</v>
      </c>
      <c r="AP284">
        <v>1100</v>
      </c>
      <c r="AQ284" t="s">
        <v>129</v>
      </c>
      <c r="AR284">
        <v>-80</v>
      </c>
      <c r="AS284">
        <v>26</v>
      </c>
      <c r="AT284">
        <v>832</v>
      </c>
      <c r="BB284" t="str">
        <f t="shared" si="106"/>
        <v>1200</v>
      </c>
      <c r="BC284">
        <v>1</v>
      </c>
      <c r="BD284" t="str">
        <f t="shared" si="107"/>
        <v xml:space="preserve">N1839R  </v>
      </c>
      <c r="BE284">
        <v>1</v>
      </c>
      <c r="BJ284">
        <v>1050</v>
      </c>
      <c r="BK284">
        <v>-50</v>
      </c>
      <c r="BL284" t="s">
        <v>130</v>
      </c>
      <c r="BM284">
        <v>1</v>
      </c>
      <c r="BN284">
        <v>1</v>
      </c>
      <c r="BO284">
        <v>0</v>
      </c>
      <c r="BP284">
        <v>0</v>
      </c>
      <c r="BS284">
        <v>0</v>
      </c>
      <c r="BT284">
        <v>0</v>
      </c>
      <c r="BU284">
        <v>0</v>
      </c>
      <c r="CE284" t="str">
        <f t="shared" si="115"/>
        <v>22:00:21.509</v>
      </c>
      <c r="CF284">
        <v>508628328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3</v>
      </c>
      <c r="CY284">
        <v>7</v>
      </c>
      <c r="CZ284" t="s">
        <v>131</v>
      </c>
      <c r="DA284">
        <v>286</v>
      </c>
      <c r="DB284">
        <v>0</v>
      </c>
      <c r="DC284" t="s">
        <v>132</v>
      </c>
      <c r="DD284" t="s">
        <v>133</v>
      </c>
      <c r="DG284">
        <v>16131999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"07/09/2023 22:00:21.791"</f>
        <v>07/09/2023 22:00:21.791</v>
      </c>
      <c r="C285" t="str">
        <f t="shared" si="95"/>
        <v>FFDDD3C0</v>
      </c>
      <c r="D285" t="s">
        <v>147</v>
      </c>
      <c r="E285">
        <v>8</v>
      </c>
      <c r="H285">
        <v>225</v>
      </c>
      <c r="I285" t="s">
        <v>148</v>
      </c>
      <c r="J285" t="s">
        <v>126</v>
      </c>
      <c r="K285">
        <v>0</v>
      </c>
      <c r="L285">
        <v>3</v>
      </c>
      <c r="M285">
        <v>0</v>
      </c>
      <c r="N285">
        <v>2</v>
      </c>
      <c r="O285">
        <v>0</v>
      </c>
      <c r="P285">
        <v>1</v>
      </c>
      <c r="Q285">
        <v>0</v>
      </c>
      <c r="S285" t="str">
        <f t="shared" si="114"/>
        <v>22:00:21.000</v>
      </c>
      <c r="T285" t="str">
        <f t="shared" si="114"/>
        <v>22:00:21.000</v>
      </c>
      <c r="U285" t="str">
        <f t="shared" si="105"/>
        <v>A14F74</v>
      </c>
      <c r="V285">
        <v>0</v>
      </c>
      <c r="W285">
        <v>0</v>
      </c>
      <c r="X285">
        <v>6</v>
      </c>
      <c r="Y285">
        <v>0</v>
      </c>
      <c r="AA285">
        <v>1</v>
      </c>
      <c r="AB285">
        <v>8</v>
      </c>
      <c r="AC285">
        <v>3</v>
      </c>
      <c r="AD285">
        <v>0</v>
      </c>
      <c r="AE285">
        <v>9</v>
      </c>
      <c r="AF285" t="s">
        <v>126</v>
      </c>
      <c r="AG285">
        <v>0</v>
      </c>
      <c r="AH285">
        <v>3</v>
      </c>
      <c r="AI285">
        <v>2</v>
      </c>
      <c r="AJ285">
        <v>0</v>
      </c>
      <c r="AK285" t="s">
        <v>222</v>
      </c>
      <c r="AL285">
        <v>32.820003</v>
      </c>
      <c r="AM285" t="s">
        <v>223</v>
      </c>
      <c r="AN285">
        <v>-117.15425500000001</v>
      </c>
      <c r="AO285">
        <v>25</v>
      </c>
      <c r="AP285">
        <v>1100</v>
      </c>
      <c r="AQ285" t="s">
        <v>129</v>
      </c>
      <c r="AR285">
        <v>-80</v>
      </c>
      <c r="AS285">
        <v>26</v>
      </c>
      <c r="AT285">
        <v>832</v>
      </c>
      <c r="BB285" t="str">
        <f t="shared" si="106"/>
        <v>1200</v>
      </c>
      <c r="BC285">
        <v>1</v>
      </c>
      <c r="BD285" t="str">
        <f t="shared" si="107"/>
        <v xml:space="preserve">N1839R  </v>
      </c>
      <c r="BE285">
        <v>1</v>
      </c>
      <c r="BJ285">
        <v>1050</v>
      </c>
      <c r="BK285">
        <v>-50</v>
      </c>
      <c r="BL285" t="s">
        <v>130</v>
      </c>
      <c r="BM285">
        <v>1</v>
      </c>
      <c r="BN285">
        <v>1</v>
      </c>
      <c r="BO285">
        <v>0</v>
      </c>
      <c r="BP285">
        <v>0</v>
      </c>
      <c r="BS285">
        <v>0</v>
      </c>
      <c r="BT285">
        <v>0</v>
      </c>
      <c r="BU285">
        <v>0</v>
      </c>
      <c r="CE285" t="str">
        <f t="shared" si="115"/>
        <v>22:00:21.509</v>
      </c>
      <c r="CF285">
        <v>508628328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3</v>
      </c>
      <c r="CY285">
        <v>7</v>
      </c>
      <c r="CZ285" t="s">
        <v>131</v>
      </c>
      <c r="DA285">
        <v>286</v>
      </c>
      <c r="DB285">
        <v>0</v>
      </c>
      <c r="DC285" t="s">
        <v>132</v>
      </c>
      <c r="DD285" t="s">
        <v>133</v>
      </c>
      <c r="DG285">
        <v>16131999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"07/09/2023 22:00:21.791"</f>
        <v>07/09/2023 22:00:21.791</v>
      </c>
      <c r="C286" t="str">
        <f t="shared" si="95"/>
        <v>FFDDD3C0</v>
      </c>
      <c r="D286" t="s">
        <v>134</v>
      </c>
      <c r="E286">
        <v>4</v>
      </c>
      <c r="H286">
        <v>4</v>
      </c>
      <c r="I286" t="s">
        <v>143</v>
      </c>
      <c r="J286" t="s">
        <v>126</v>
      </c>
      <c r="K286">
        <v>0</v>
      </c>
      <c r="L286">
        <v>3</v>
      </c>
      <c r="M286">
        <v>0</v>
      </c>
      <c r="N286">
        <v>2</v>
      </c>
      <c r="O286">
        <v>0</v>
      </c>
      <c r="P286">
        <v>1</v>
      </c>
      <c r="Q286">
        <v>0</v>
      </c>
      <c r="S286" t="str">
        <f t="shared" si="114"/>
        <v>22:00:21.000</v>
      </c>
      <c r="T286" t="str">
        <f t="shared" si="114"/>
        <v>22:00:21.000</v>
      </c>
      <c r="U286" t="str">
        <f t="shared" si="105"/>
        <v>A14F74</v>
      </c>
      <c r="V286">
        <v>0</v>
      </c>
      <c r="W286">
        <v>0</v>
      </c>
      <c r="X286">
        <v>6</v>
      </c>
      <c r="Y286">
        <v>0</v>
      </c>
      <c r="AA286">
        <v>1</v>
      </c>
      <c r="AB286">
        <v>8</v>
      </c>
      <c r="AC286">
        <v>3</v>
      </c>
      <c r="AD286">
        <v>0</v>
      </c>
      <c r="AE286">
        <v>9</v>
      </c>
      <c r="AF286" t="s">
        <v>126</v>
      </c>
      <c r="AG286">
        <v>0</v>
      </c>
      <c r="AH286">
        <v>3</v>
      </c>
      <c r="AI286">
        <v>2</v>
      </c>
      <c r="AJ286">
        <v>0</v>
      </c>
      <c r="AK286" t="s">
        <v>222</v>
      </c>
      <c r="AL286">
        <v>32.820003</v>
      </c>
      <c r="AM286" t="s">
        <v>223</v>
      </c>
      <c r="AN286">
        <v>-117.15425500000001</v>
      </c>
      <c r="AO286">
        <v>25</v>
      </c>
      <c r="AP286">
        <v>1100</v>
      </c>
      <c r="AQ286" t="s">
        <v>129</v>
      </c>
      <c r="AR286">
        <v>-80</v>
      </c>
      <c r="AS286">
        <v>26</v>
      </c>
      <c r="AT286">
        <v>832</v>
      </c>
      <c r="BB286" t="str">
        <f t="shared" si="106"/>
        <v>1200</v>
      </c>
      <c r="BC286">
        <v>1</v>
      </c>
      <c r="BD286" t="str">
        <f t="shared" si="107"/>
        <v xml:space="preserve">N1839R  </v>
      </c>
      <c r="BE286">
        <v>1</v>
      </c>
      <c r="BJ286">
        <v>1050</v>
      </c>
      <c r="BK286">
        <v>-50</v>
      </c>
      <c r="BL286" t="s">
        <v>130</v>
      </c>
      <c r="BM286">
        <v>1</v>
      </c>
      <c r="BN286">
        <v>1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 t="shared" si="115"/>
        <v>22:00:21.509</v>
      </c>
      <c r="CF286">
        <v>508628328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3</v>
      </c>
      <c r="CY286">
        <v>7</v>
      </c>
      <c r="CZ286" t="s">
        <v>131</v>
      </c>
      <c r="DA286">
        <v>286</v>
      </c>
      <c r="DB286">
        <v>0</v>
      </c>
      <c r="DC286" t="s">
        <v>132</v>
      </c>
      <c r="DD286" t="s">
        <v>133</v>
      </c>
      <c r="DG286">
        <v>16131999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"07/09/2023 22:00:21.791"</f>
        <v>07/09/2023 22:00:21.791</v>
      </c>
      <c r="C287" t="str">
        <f t="shared" si="95"/>
        <v>FFDDD3C0</v>
      </c>
      <c r="D287" t="s">
        <v>123</v>
      </c>
      <c r="E287">
        <v>7</v>
      </c>
      <c r="F287">
        <v>2007</v>
      </c>
      <c r="G287" t="s">
        <v>124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0</v>
      </c>
      <c r="P287">
        <v>1</v>
      </c>
      <c r="Q287">
        <v>0</v>
      </c>
      <c r="S287" t="str">
        <f t="shared" si="114"/>
        <v>22:00:21.000</v>
      </c>
      <c r="T287" t="str">
        <f t="shared" si="114"/>
        <v>22:00:21.000</v>
      </c>
      <c r="U287" t="str">
        <f t="shared" si="105"/>
        <v>A14F74</v>
      </c>
      <c r="V287">
        <v>0</v>
      </c>
      <c r="W287">
        <v>0</v>
      </c>
      <c r="X287">
        <v>6</v>
      </c>
      <c r="Y287">
        <v>0</v>
      </c>
      <c r="AA287">
        <v>1</v>
      </c>
      <c r="AB287">
        <v>8</v>
      </c>
      <c r="AC287">
        <v>3</v>
      </c>
      <c r="AD287">
        <v>0</v>
      </c>
      <c r="AE287">
        <v>9</v>
      </c>
      <c r="AF287" t="s">
        <v>126</v>
      </c>
      <c r="AG287">
        <v>0</v>
      </c>
      <c r="AH287">
        <v>3</v>
      </c>
      <c r="AI287">
        <v>2</v>
      </c>
      <c r="AJ287">
        <v>0</v>
      </c>
      <c r="AK287" t="s">
        <v>222</v>
      </c>
      <c r="AL287">
        <v>32.820003</v>
      </c>
      <c r="AM287" t="s">
        <v>223</v>
      </c>
      <c r="AN287">
        <v>-117.15425500000001</v>
      </c>
      <c r="AO287">
        <v>25</v>
      </c>
      <c r="AP287">
        <v>1100</v>
      </c>
      <c r="AQ287" t="s">
        <v>129</v>
      </c>
      <c r="AR287">
        <v>-80</v>
      </c>
      <c r="AS287">
        <v>26</v>
      </c>
      <c r="AT287">
        <v>832</v>
      </c>
      <c r="BB287" t="str">
        <f t="shared" si="106"/>
        <v>1200</v>
      </c>
      <c r="BC287">
        <v>1</v>
      </c>
      <c r="BD287" t="str">
        <f t="shared" si="107"/>
        <v xml:space="preserve">N1839R  </v>
      </c>
      <c r="BE287">
        <v>1</v>
      </c>
      <c r="BJ287">
        <v>1050</v>
      </c>
      <c r="BK287">
        <v>-50</v>
      </c>
      <c r="BL287" t="s">
        <v>130</v>
      </c>
      <c r="BM287">
        <v>1</v>
      </c>
      <c r="BN287">
        <v>1</v>
      </c>
      <c r="BO287">
        <v>0</v>
      </c>
      <c r="BP287">
        <v>0</v>
      </c>
      <c r="BS287">
        <v>0</v>
      </c>
      <c r="BT287">
        <v>0</v>
      </c>
      <c r="BU287">
        <v>0</v>
      </c>
      <c r="CE287" t="str">
        <f t="shared" si="115"/>
        <v>22:00:21.509</v>
      </c>
      <c r="CF287">
        <v>508628328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3</v>
      </c>
      <c r="CY287">
        <v>7</v>
      </c>
      <c r="CZ287" t="s">
        <v>131</v>
      </c>
      <c r="DA287">
        <v>286</v>
      </c>
      <c r="DB287">
        <v>0</v>
      </c>
      <c r="DC287" t="s">
        <v>132</v>
      </c>
      <c r="DD287" t="s">
        <v>133</v>
      </c>
      <c r="DG287">
        <v>16131999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"07/09/2023 22:00:21.791"</f>
        <v>07/09/2023 22:00:21.791</v>
      </c>
      <c r="C288" t="str">
        <f t="shared" si="95"/>
        <v>FFDDD3C0</v>
      </c>
      <c r="D288" t="s">
        <v>149</v>
      </c>
      <c r="E288">
        <v>3</v>
      </c>
      <c r="H288">
        <v>166</v>
      </c>
      <c r="I288" t="s">
        <v>139</v>
      </c>
      <c r="J288" t="s">
        <v>150</v>
      </c>
      <c r="K288">
        <v>0</v>
      </c>
      <c r="L288">
        <v>3</v>
      </c>
      <c r="M288">
        <v>0</v>
      </c>
      <c r="N288">
        <v>2</v>
      </c>
      <c r="O288">
        <v>0</v>
      </c>
      <c r="P288">
        <v>1</v>
      </c>
      <c r="Q288">
        <v>0</v>
      </c>
      <c r="S288" t="str">
        <f t="shared" si="114"/>
        <v>22:00:21.000</v>
      </c>
      <c r="T288" t="str">
        <f t="shared" si="114"/>
        <v>22:00:21.000</v>
      </c>
      <c r="U288" t="str">
        <f t="shared" si="105"/>
        <v>A14F74</v>
      </c>
      <c r="V288">
        <v>0</v>
      </c>
      <c r="W288">
        <v>0</v>
      </c>
      <c r="X288">
        <v>6</v>
      </c>
      <c r="Y288">
        <v>0</v>
      </c>
      <c r="AA288">
        <v>1</v>
      </c>
      <c r="AB288">
        <v>8</v>
      </c>
      <c r="AC288">
        <v>3</v>
      </c>
      <c r="AD288">
        <v>0</v>
      </c>
      <c r="AE288">
        <v>9</v>
      </c>
      <c r="AF288" t="s">
        <v>126</v>
      </c>
      <c r="AG288">
        <v>0</v>
      </c>
      <c r="AH288">
        <v>3</v>
      </c>
      <c r="AI288">
        <v>2</v>
      </c>
      <c r="AJ288">
        <v>0</v>
      </c>
      <c r="AK288" t="s">
        <v>222</v>
      </c>
      <c r="AL288">
        <v>32.820003</v>
      </c>
      <c r="AM288" t="s">
        <v>223</v>
      </c>
      <c r="AN288">
        <v>-117.15425500000001</v>
      </c>
      <c r="AO288">
        <v>25</v>
      </c>
      <c r="AP288">
        <v>1100</v>
      </c>
      <c r="AQ288" t="s">
        <v>129</v>
      </c>
      <c r="AR288">
        <v>-80</v>
      </c>
      <c r="AS288">
        <v>26</v>
      </c>
      <c r="AT288">
        <v>832</v>
      </c>
      <c r="BB288" t="str">
        <f t="shared" si="106"/>
        <v>1200</v>
      </c>
      <c r="BC288">
        <v>1</v>
      </c>
      <c r="BD288" t="str">
        <f t="shared" si="107"/>
        <v xml:space="preserve">N1839R  </v>
      </c>
      <c r="BE288">
        <v>1</v>
      </c>
      <c r="BJ288">
        <v>1050</v>
      </c>
      <c r="BK288">
        <v>-50</v>
      </c>
      <c r="BL288" t="s">
        <v>130</v>
      </c>
      <c r="BM288">
        <v>1</v>
      </c>
      <c r="BN288">
        <v>1</v>
      </c>
      <c r="BO288">
        <v>0</v>
      </c>
      <c r="BP288">
        <v>0</v>
      </c>
      <c r="BS288">
        <v>0</v>
      </c>
      <c r="BT288">
        <v>0</v>
      </c>
      <c r="BU288">
        <v>0</v>
      </c>
      <c r="CE288" t="str">
        <f t="shared" si="115"/>
        <v>22:00:21.509</v>
      </c>
      <c r="CF288">
        <v>508628328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3</v>
      </c>
      <c r="CY288">
        <v>7</v>
      </c>
      <c r="CZ288" t="s">
        <v>131</v>
      </c>
      <c r="DA288">
        <v>286</v>
      </c>
      <c r="DB288">
        <v>0</v>
      </c>
      <c r="DC288" t="s">
        <v>132</v>
      </c>
      <c r="DD288" t="s">
        <v>133</v>
      </c>
      <c r="DG288">
        <v>16131999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"07/09/2023 22:00:21.791"</f>
        <v>07/09/2023 22:00:21.791</v>
      </c>
      <c r="C289" t="str">
        <f t="shared" si="95"/>
        <v>FFDDD3C0</v>
      </c>
      <c r="D289" t="s">
        <v>144</v>
      </c>
      <c r="E289">
        <v>6</v>
      </c>
      <c r="H289">
        <v>210</v>
      </c>
      <c r="I289" t="s">
        <v>145</v>
      </c>
      <c r="J289" t="s">
        <v>146</v>
      </c>
      <c r="K289">
        <v>0</v>
      </c>
      <c r="L289">
        <v>3</v>
      </c>
      <c r="M289">
        <v>0</v>
      </c>
      <c r="N289">
        <v>2</v>
      </c>
      <c r="O289">
        <v>0</v>
      </c>
      <c r="P289">
        <v>1</v>
      </c>
      <c r="Q289">
        <v>0</v>
      </c>
      <c r="S289" t="str">
        <f t="shared" si="114"/>
        <v>22:00:21.000</v>
      </c>
      <c r="T289" t="str">
        <f t="shared" si="114"/>
        <v>22:00:21.000</v>
      </c>
      <c r="U289" t="str">
        <f t="shared" si="105"/>
        <v>A14F74</v>
      </c>
      <c r="V289">
        <v>0</v>
      </c>
      <c r="W289">
        <v>0</v>
      </c>
      <c r="X289">
        <v>6</v>
      </c>
      <c r="Y289">
        <v>0</v>
      </c>
      <c r="AA289">
        <v>1</v>
      </c>
      <c r="AB289">
        <v>8</v>
      </c>
      <c r="AC289">
        <v>3</v>
      </c>
      <c r="AD289">
        <v>0</v>
      </c>
      <c r="AE289">
        <v>9</v>
      </c>
      <c r="AF289" t="s">
        <v>126</v>
      </c>
      <c r="AG289">
        <v>0</v>
      </c>
      <c r="AH289">
        <v>0</v>
      </c>
      <c r="AI289">
        <v>2</v>
      </c>
      <c r="AJ289">
        <v>0</v>
      </c>
      <c r="AK289" t="s">
        <v>222</v>
      </c>
      <c r="AL289">
        <v>32.820003</v>
      </c>
      <c r="AM289" t="s">
        <v>223</v>
      </c>
      <c r="AN289">
        <v>-117.15425500000001</v>
      </c>
      <c r="AO289">
        <v>25</v>
      </c>
      <c r="AP289">
        <v>1100</v>
      </c>
      <c r="AQ289" t="s">
        <v>129</v>
      </c>
      <c r="AR289">
        <v>-80</v>
      </c>
      <c r="AS289">
        <v>26</v>
      </c>
      <c r="AT289">
        <v>832</v>
      </c>
      <c r="BB289" t="str">
        <f t="shared" si="106"/>
        <v>1200</v>
      </c>
      <c r="BC289">
        <v>1</v>
      </c>
      <c r="BD289" t="str">
        <f t="shared" si="107"/>
        <v xml:space="preserve">N1839R  </v>
      </c>
      <c r="BE289">
        <v>1</v>
      </c>
      <c r="BJ289">
        <v>1050</v>
      </c>
      <c r="BK289">
        <v>-50</v>
      </c>
      <c r="BL289" t="s">
        <v>130</v>
      </c>
      <c r="BM289">
        <v>1</v>
      </c>
      <c r="BN289">
        <v>1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 t="shared" si="115"/>
        <v>22:00:21.509</v>
      </c>
      <c r="CF289">
        <v>508628328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3</v>
      </c>
      <c r="CY289">
        <v>7</v>
      </c>
      <c r="CZ289" t="s">
        <v>131</v>
      </c>
      <c r="DA289">
        <v>286</v>
      </c>
      <c r="DB289">
        <v>0</v>
      </c>
      <c r="DC289" t="s">
        <v>132</v>
      </c>
      <c r="DD289" t="s">
        <v>133</v>
      </c>
      <c r="DG289">
        <v>16131999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 t="shared" ref="A290:A295" si="116">"07/09/2023 22:00:23.197"</f>
        <v>07/09/2023 22:00:23.197</v>
      </c>
      <c r="C290" t="str">
        <f t="shared" si="95"/>
        <v>FFDDD3C0</v>
      </c>
      <c r="D290" t="s">
        <v>123</v>
      </c>
      <c r="E290">
        <v>7</v>
      </c>
      <c r="F290">
        <v>2007</v>
      </c>
      <c r="G290" t="s">
        <v>124</v>
      </c>
      <c r="J290" t="s">
        <v>125</v>
      </c>
      <c r="K290">
        <v>0</v>
      </c>
      <c r="L290">
        <v>3</v>
      </c>
      <c r="M290">
        <v>0</v>
      </c>
      <c r="N290">
        <v>2</v>
      </c>
      <c r="O290">
        <v>0</v>
      </c>
      <c r="P290">
        <v>1</v>
      </c>
      <c r="Q290">
        <v>0</v>
      </c>
      <c r="S290" t="str">
        <f t="shared" ref="S290:T297" si="117">"22:00:22.000"</f>
        <v>22:00:22.000</v>
      </c>
      <c r="T290" t="str">
        <f t="shared" si="117"/>
        <v>22:00:22.000</v>
      </c>
      <c r="U290" t="str">
        <f t="shared" si="105"/>
        <v>A14F74</v>
      </c>
      <c r="V290">
        <v>0</v>
      </c>
      <c r="W290">
        <v>0</v>
      </c>
      <c r="X290">
        <v>6</v>
      </c>
      <c r="Y290">
        <v>0</v>
      </c>
      <c r="AA290">
        <v>1</v>
      </c>
      <c r="AB290">
        <v>8</v>
      </c>
      <c r="AC290">
        <v>3</v>
      </c>
      <c r="AD290">
        <v>0</v>
      </c>
      <c r="AE290">
        <v>9</v>
      </c>
      <c r="AF290" t="s">
        <v>126</v>
      </c>
      <c r="AG290">
        <v>0</v>
      </c>
      <c r="AH290">
        <v>3</v>
      </c>
      <c r="AI290">
        <v>2</v>
      </c>
      <c r="AJ290">
        <v>0</v>
      </c>
      <c r="AK290" t="s">
        <v>224</v>
      </c>
      <c r="AL290">
        <v>32.820089000000003</v>
      </c>
      <c r="AM290" t="s">
        <v>225</v>
      </c>
      <c r="AN290">
        <v>-117.15472699999999</v>
      </c>
      <c r="AO290">
        <v>25</v>
      </c>
      <c r="AP290">
        <v>1100</v>
      </c>
      <c r="AQ290" t="s">
        <v>129</v>
      </c>
      <c r="AR290">
        <v>-81</v>
      </c>
      <c r="AS290">
        <v>26</v>
      </c>
      <c r="AT290">
        <v>640</v>
      </c>
      <c r="BB290" t="str">
        <f t="shared" si="106"/>
        <v>1200</v>
      </c>
      <c r="BC290">
        <v>1</v>
      </c>
      <c r="BD290" t="str">
        <f t="shared" si="107"/>
        <v xml:space="preserve">N1839R  </v>
      </c>
      <c r="BE290">
        <v>1</v>
      </c>
      <c r="BJ290">
        <v>1075</v>
      </c>
      <c r="BK290">
        <v>-25</v>
      </c>
      <c r="BL290" t="s">
        <v>130</v>
      </c>
      <c r="BM290">
        <v>1</v>
      </c>
      <c r="BN290">
        <v>1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 t="shared" ref="CE290:CE297" si="118">"22:00:22.949"</f>
        <v>22:00:22.949</v>
      </c>
      <c r="CF290">
        <v>949091470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5</v>
      </c>
      <c r="CY290">
        <v>7</v>
      </c>
      <c r="CZ290" t="s">
        <v>131</v>
      </c>
      <c r="DA290">
        <v>300</v>
      </c>
      <c r="DB290">
        <v>0</v>
      </c>
      <c r="DC290" t="s">
        <v>157</v>
      </c>
      <c r="DD290" t="s">
        <v>158</v>
      </c>
      <c r="DG290">
        <v>8325519</v>
      </c>
      <c r="DI290">
        <v>1</v>
      </c>
      <c r="DJ290">
        <v>0</v>
      </c>
      <c r="DK290">
        <v>0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 t="shared" si="116"/>
        <v>07/09/2023 22:00:23.197</v>
      </c>
      <c r="C291" t="str">
        <f t="shared" si="95"/>
        <v>FFDDD3C0</v>
      </c>
      <c r="D291" t="s">
        <v>149</v>
      </c>
      <c r="E291">
        <v>3</v>
      </c>
      <c r="H291">
        <v>166</v>
      </c>
      <c r="I291" t="s">
        <v>139</v>
      </c>
      <c r="J291" t="s">
        <v>150</v>
      </c>
      <c r="K291">
        <v>0</v>
      </c>
      <c r="L291">
        <v>3</v>
      </c>
      <c r="M291">
        <v>0</v>
      </c>
      <c r="N291">
        <v>2</v>
      </c>
      <c r="O291">
        <v>0</v>
      </c>
      <c r="P291">
        <v>1</v>
      </c>
      <c r="Q291">
        <v>0</v>
      </c>
      <c r="S291" t="str">
        <f t="shared" si="117"/>
        <v>22:00:22.000</v>
      </c>
      <c r="T291" t="str">
        <f t="shared" si="117"/>
        <v>22:00:22.000</v>
      </c>
      <c r="U291" t="str">
        <f t="shared" si="105"/>
        <v>A14F74</v>
      </c>
      <c r="V291">
        <v>0</v>
      </c>
      <c r="W291">
        <v>0</v>
      </c>
      <c r="X291">
        <v>6</v>
      </c>
      <c r="Y291">
        <v>0</v>
      </c>
      <c r="AA291">
        <v>1</v>
      </c>
      <c r="AB291">
        <v>8</v>
      </c>
      <c r="AC291">
        <v>3</v>
      </c>
      <c r="AD291">
        <v>0</v>
      </c>
      <c r="AE291">
        <v>9</v>
      </c>
      <c r="AF291" t="s">
        <v>126</v>
      </c>
      <c r="AG291">
        <v>0</v>
      </c>
      <c r="AH291">
        <v>3</v>
      </c>
      <c r="AI291">
        <v>2</v>
      </c>
      <c r="AJ291">
        <v>0</v>
      </c>
      <c r="AK291" t="s">
        <v>224</v>
      </c>
      <c r="AL291">
        <v>32.820089000000003</v>
      </c>
      <c r="AM291" t="s">
        <v>225</v>
      </c>
      <c r="AN291">
        <v>-117.15472699999999</v>
      </c>
      <c r="AO291">
        <v>25</v>
      </c>
      <c r="AP291">
        <v>1100</v>
      </c>
      <c r="AQ291" t="s">
        <v>129</v>
      </c>
      <c r="AR291">
        <v>-81</v>
      </c>
      <c r="AS291">
        <v>26</v>
      </c>
      <c r="AT291">
        <v>640</v>
      </c>
      <c r="BB291" t="str">
        <f t="shared" si="106"/>
        <v>1200</v>
      </c>
      <c r="BC291">
        <v>1</v>
      </c>
      <c r="BD291" t="str">
        <f t="shared" si="107"/>
        <v xml:space="preserve">N1839R  </v>
      </c>
      <c r="BE291">
        <v>1</v>
      </c>
      <c r="BJ291">
        <v>1075</v>
      </c>
      <c r="BK291">
        <v>-25</v>
      </c>
      <c r="BL291" t="s">
        <v>130</v>
      </c>
      <c r="BM291">
        <v>1</v>
      </c>
      <c r="BN291">
        <v>1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 t="shared" si="118"/>
        <v>22:00:22.949</v>
      </c>
      <c r="CF291">
        <v>949091470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5</v>
      </c>
      <c r="CY291">
        <v>7</v>
      </c>
      <c r="CZ291" t="s">
        <v>131</v>
      </c>
      <c r="DA291">
        <v>300</v>
      </c>
      <c r="DB291">
        <v>0</v>
      </c>
      <c r="DC291" t="s">
        <v>157</v>
      </c>
      <c r="DD291" t="s">
        <v>158</v>
      </c>
      <c r="DG291">
        <v>8325519</v>
      </c>
      <c r="DI291">
        <v>1</v>
      </c>
      <c r="DJ291">
        <v>0</v>
      </c>
      <c r="DK291">
        <v>1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 t="shared" si="116"/>
        <v>07/09/2023 22:00:23.197</v>
      </c>
      <c r="C292" t="str">
        <f t="shared" si="95"/>
        <v>FFDDD3C0</v>
      </c>
      <c r="D292" t="s">
        <v>144</v>
      </c>
      <c r="E292">
        <v>6</v>
      </c>
      <c r="H292">
        <v>210</v>
      </c>
      <c r="I292" t="s">
        <v>145</v>
      </c>
      <c r="J292" t="s">
        <v>146</v>
      </c>
      <c r="K292">
        <v>0</v>
      </c>
      <c r="L292">
        <v>3</v>
      </c>
      <c r="M292">
        <v>0</v>
      </c>
      <c r="N292">
        <v>2</v>
      </c>
      <c r="O292">
        <v>0</v>
      </c>
      <c r="P292">
        <v>1</v>
      </c>
      <c r="Q292">
        <v>0</v>
      </c>
      <c r="S292" t="str">
        <f t="shared" si="117"/>
        <v>22:00:22.000</v>
      </c>
      <c r="T292" t="str">
        <f t="shared" si="117"/>
        <v>22:00:22.000</v>
      </c>
      <c r="U292" t="str">
        <f t="shared" si="105"/>
        <v>A14F74</v>
      </c>
      <c r="V292">
        <v>0</v>
      </c>
      <c r="W292">
        <v>0</v>
      </c>
      <c r="X292">
        <v>6</v>
      </c>
      <c r="Y292">
        <v>0</v>
      </c>
      <c r="AA292">
        <v>1</v>
      </c>
      <c r="AB292">
        <v>8</v>
      </c>
      <c r="AC292">
        <v>3</v>
      </c>
      <c r="AD292">
        <v>0</v>
      </c>
      <c r="AE292">
        <v>9</v>
      </c>
      <c r="AF292" t="s">
        <v>126</v>
      </c>
      <c r="AG292">
        <v>0</v>
      </c>
      <c r="AH292">
        <v>0</v>
      </c>
      <c r="AI292">
        <v>2</v>
      </c>
      <c r="AJ292">
        <v>0</v>
      </c>
      <c r="AK292" t="s">
        <v>224</v>
      </c>
      <c r="AL292">
        <v>32.820089000000003</v>
      </c>
      <c r="AM292" t="s">
        <v>225</v>
      </c>
      <c r="AN292">
        <v>-117.15472699999999</v>
      </c>
      <c r="AO292">
        <v>25</v>
      </c>
      <c r="AP292">
        <v>1100</v>
      </c>
      <c r="AQ292" t="s">
        <v>129</v>
      </c>
      <c r="AR292">
        <v>-81</v>
      </c>
      <c r="AS292">
        <v>26</v>
      </c>
      <c r="AT292">
        <v>640</v>
      </c>
      <c r="BB292" t="str">
        <f t="shared" si="106"/>
        <v>1200</v>
      </c>
      <c r="BC292">
        <v>1</v>
      </c>
      <c r="BD292" t="str">
        <f t="shared" si="107"/>
        <v xml:space="preserve">N1839R  </v>
      </c>
      <c r="BE292">
        <v>1</v>
      </c>
      <c r="BJ292">
        <v>1075</v>
      </c>
      <c r="BK292">
        <v>-25</v>
      </c>
      <c r="BL292" t="s">
        <v>130</v>
      </c>
      <c r="BM292">
        <v>1</v>
      </c>
      <c r="BN292">
        <v>1</v>
      </c>
      <c r="BO292">
        <v>0</v>
      </c>
      <c r="BP292">
        <v>0</v>
      </c>
      <c r="BS292">
        <v>0</v>
      </c>
      <c r="BT292">
        <v>0</v>
      </c>
      <c r="BU292">
        <v>0</v>
      </c>
      <c r="CE292" t="str">
        <f t="shared" si="118"/>
        <v>22:00:22.949</v>
      </c>
      <c r="CF292">
        <v>949091470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5</v>
      </c>
      <c r="CY292">
        <v>7</v>
      </c>
      <c r="CZ292" t="s">
        <v>131</v>
      </c>
      <c r="DA292">
        <v>300</v>
      </c>
      <c r="DB292">
        <v>0</v>
      </c>
      <c r="DC292" t="s">
        <v>157</v>
      </c>
      <c r="DD292" t="s">
        <v>158</v>
      </c>
      <c r="DG292">
        <v>8325519</v>
      </c>
      <c r="DI292">
        <v>1</v>
      </c>
      <c r="DJ292">
        <v>0</v>
      </c>
      <c r="DK292">
        <v>1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 t="shared" si="116"/>
        <v>07/09/2023 22:00:23.197</v>
      </c>
      <c r="C293" t="str">
        <f t="shared" si="95"/>
        <v>FFDDD3C0</v>
      </c>
      <c r="D293" t="s">
        <v>134</v>
      </c>
      <c r="E293">
        <v>3</v>
      </c>
      <c r="H293">
        <v>3</v>
      </c>
      <c r="I293" t="s">
        <v>135</v>
      </c>
      <c r="J293" t="s">
        <v>126</v>
      </c>
      <c r="K293">
        <v>0</v>
      </c>
      <c r="L293">
        <v>3</v>
      </c>
      <c r="M293">
        <v>0</v>
      </c>
      <c r="N293">
        <v>2</v>
      </c>
      <c r="O293">
        <v>0</v>
      </c>
      <c r="P293">
        <v>1</v>
      </c>
      <c r="Q293">
        <v>0</v>
      </c>
      <c r="S293" t="str">
        <f t="shared" si="117"/>
        <v>22:00:22.000</v>
      </c>
      <c r="T293" t="str">
        <f t="shared" si="117"/>
        <v>22:00:22.000</v>
      </c>
      <c r="U293" t="str">
        <f t="shared" si="105"/>
        <v>A14F74</v>
      </c>
      <c r="V293">
        <v>0</v>
      </c>
      <c r="W293">
        <v>0</v>
      </c>
      <c r="X293">
        <v>6</v>
      </c>
      <c r="Y293">
        <v>0</v>
      </c>
      <c r="AA293">
        <v>1</v>
      </c>
      <c r="AB293">
        <v>8</v>
      </c>
      <c r="AC293">
        <v>3</v>
      </c>
      <c r="AD293">
        <v>0</v>
      </c>
      <c r="AE293">
        <v>9</v>
      </c>
      <c r="AF293" t="s">
        <v>126</v>
      </c>
      <c r="AG293">
        <v>0</v>
      </c>
      <c r="AH293">
        <v>3</v>
      </c>
      <c r="AI293">
        <v>2</v>
      </c>
      <c r="AJ293">
        <v>0</v>
      </c>
      <c r="AK293" t="s">
        <v>224</v>
      </c>
      <c r="AL293">
        <v>32.820089000000003</v>
      </c>
      <c r="AM293" t="s">
        <v>225</v>
      </c>
      <c r="AN293">
        <v>-117.15472699999999</v>
      </c>
      <c r="AO293">
        <v>25</v>
      </c>
      <c r="AP293">
        <v>1100</v>
      </c>
      <c r="AQ293" t="s">
        <v>129</v>
      </c>
      <c r="AR293">
        <v>-81</v>
      </c>
      <c r="AS293">
        <v>26</v>
      </c>
      <c r="AT293">
        <v>640</v>
      </c>
      <c r="BB293" t="str">
        <f t="shared" si="106"/>
        <v>1200</v>
      </c>
      <c r="BC293">
        <v>1</v>
      </c>
      <c r="BD293" t="str">
        <f t="shared" si="107"/>
        <v xml:space="preserve">N1839R  </v>
      </c>
      <c r="BE293">
        <v>1</v>
      </c>
      <c r="BJ293">
        <v>1075</v>
      </c>
      <c r="BK293">
        <v>-25</v>
      </c>
      <c r="BL293" t="s">
        <v>130</v>
      </c>
      <c r="BM293">
        <v>1</v>
      </c>
      <c r="BN293">
        <v>1</v>
      </c>
      <c r="BO293">
        <v>0</v>
      </c>
      <c r="BP293">
        <v>0</v>
      </c>
      <c r="BS293">
        <v>0</v>
      </c>
      <c r="BT293">
        <v>0</v>
      </c>
      <c r="BU293">
        <v>0</v>
      </c>
      <c r="CE293" t="str">
        <f t="shared" si="118"/>
        <v>22:00:22.949</v>
      </c>
      <c r="CF293">
        <v>949091470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5</v>
      </c>
      <c r="CY293">
        <v>7</v>
      </c>
      <c r="CZ293" t="s">
        <v>131</v>
      </c>
      <c r="DA293">
        <v>300</v>
      </c>
      <c r="DB293">
        <v>0</v>
      </c>
      <c r="DC293" t="s">
        <v>157</v>
      </c>
      <c r="DD293" t="s">
        <v>158</v>
      </c>
      <c r="DG293">
        <v>8325519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 t="shared" si="116"/>
        <v>07/09/2023 22:00:23.197</v>
      </c>
      <c r="C294" t="str">
        <f t="shared" si="95"/>
        <v>FFDDD3C0</v>
      </c>
      <c r="D294" t="s">
        <v>138</v>
      </c>
      <c r="E294">
        <v>20</v>
      </c>
      <c r="F294">
        <v>1020</v>
      </c>
      <c r="G294" t="s">
        <v>139</v>
      </c>
      <c r="J294" t="s">
        <v>140</v>
      </c>
      <c r="K294">
        <v>0</v>
      </c>
      <c r="L294">
        <v>3</v>
      </c>
      <c r="M294">
        <v>0</v>
      </c>
      <c r="N294">
        <v>2</v>
      </c>
      <c r="O294">
        <v>0</v>
      </c>
      <c r="P294">
        <v>1</v>
      </c>
      <c r="Q294">
        <v>0</v>
      </c>
      <c r="S294" t="str">
        <f t="shared" si="117"/>
        <v>22:00:22.000</v>
      </c>
      <c r="T294" t="str">
        <f t="shared" si="117"/>
        <v>22:00:22.000</v>
      </c>
      <c r="U294" t="str">
        <f t="shared" si="105"/>
        <v>A14F74</v>
      </c>
      <c r="V294">
        <v>0</v>
      </c>
      <c r="W294">
        <v>0</v>
      </c>
      <c r="X294">
        <v>6</v>
      </c>
      <c r="Y294">
        <v>0</v>
      </c>
      <c r="AA294">
        <v>1</v>
      </c>
      <c r="AB294">
        <v>8</v>
      </c>
      <c r="AC294">
        <v>3</v>
      </c>
      <c r="AD294">
        <v>0</v>
      </c>
      <c r="AE294">
        <v>9</v>
      </c>
      <c r="AF294" t="s">
        <v>126</v>
      </c>
      <c r="AG294">
        <v>0</v>
      </c>
      <c r="AH294">
        <v>3</v>
      </c>
      <c r="AI294">
        <v>2</v>
      </c>
      <c r="AJ294">
        <v>0</v>
      </c>
      <c r="AK294" t="s">
        <v>224</v>
      </c>
      <c r="AL294">
        <v>32.820089000000003</v>
      </c>
      <c r="AM294" t="s">
        <v>225</v>
      </c>
      <c r="AN294">
        <v>-117.15472699999999</v>
      </c>
      <c r="AO294">
        <v>25</v>
      </c>
      <c r="AP294">
        <v>1100</v>
      </c>
      <c r="AQ294" t="s">
        <v>129</v>
      </c>
      <c r="AR294">
        <v>-81</v>
      </c>
      <c r="AS294">
        <v>26</v>
      </c>
      <c r="AT294">
        <v>640</v>
      </c>
      <c r="BB294" t="str">
        <f t="shared" si="106"/>
        <v>1200</v>
      </c>
      <c r="BC294">
        <v>1</v>
      </c>
      <c r="BD294" t="str">
        <f t="shared" si="107"/>
        <v xml:space="preserve">N1839R  </v>
      </c>
      <c r="BE294">
        <v>1</v>
      </c>
      <c r="BJ294">
        <v>1075</v>
      </c>
      <c r="BK294">
        <v>-25</v>
      </c>
      <c r="BL294" t="s">
        <v>130</v>
      </c>
      <c r="BM294">
        <v>1</v>
      </c>
      <c r="BN294">
        <v>1</v>
      </c>
      <c r="BO294">
        <v>0</v>
      </c>
      <c r="BP294">
        <v>0</v>
      </c>
      <c r="BS294">
        <v>0</v>
      </c>
      <c r="BT294">
        <v>0</v>
      </c>
      <c r="BU294">
        <v>0</v>
      </c>
      <c r="CE294" t="str">
        <f t="shared" si="118"/>
        <v>22:00:22.949</v>
      </c>
      <c r="CF294">
        <v>949091470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5</v>
      </c>
      <c r="CY294">
        <v>7</v>
      </c>
      <c r="CZ294" t="s">
        <v>131</v>
      </c>
      <c r="DA294">
        <v>300</v>
      </c>
      <c r="DB294">
        <v>0</v>
      </c>
      <c r="DC294" t="s">
        <v>157</v>
      </c>
      <c r="DD294" t="s">
        <v>158</v>
      </c>
      <c r="DG294">
        <v>8325519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 t="shared" si="116"/>
        <v>07/09/2023 22:00:23.197</v>
      </c>
      <c r="C295" t="str">
        <f t="shared" si="95"/>
        <v>FFDDD3C0</v>
      </c>
      <c r="D295" t="s">
        <v>141</v>
      </c>
      <c r="E295">
        <v>15</v>
      </c>
      <c r="J295" t="s">
        <v>142</v>
      </c>
      <c r="K295">
        <v>0</v>
      </c>
      <c r="L295">
        <v>3</v>
      </c>
      <c r="M295">
        <v>0</v>
      </c>
      <c r="N295">
        <v>2</v>
      </c>
      <c r="O295">
        <v>0</v>
      </c>
      <c r="P295">
        <v>1</v>
      </c>
      <c r="Q295">
        <v>0</v>
      </c>
      <c r="S295" t="str">
        <f t="shared" si="117"/>
        <v>22:00:22.000</v>
      </c>
      <c r="T295" t="str">
        <f t="shared" si="117"/>
        <v>22:00:22.000</v>
      </c>
      <c r="U295" t="str">
        <f t="shared" si="105"/>
        <v>A14F74</v>
      </c>
      <c r="V295">
        <v>0</v>
      </c>
      <c r="W295">
        <v>0</v>
      </c>
      <c r="X295">
        <v>6</v>
      </c>
      <c r="Y295">
        <v>0</v>
      </c>
      <c r="AA295">
        <v>1</v>
      </c>
      <c r="AB295">
        <v>8</v>
      </c>
      <c r="AC295">
        <v>3</v>
      </c>
      <c r="AD295">
        <v>0</v>
      </c>
      <c r="AE295">
        <v>9</v>
      </c>
      <c r="AF295" t="s">
        <v>126</v>
      </c>
      <c r="AG295">
        <v>0</v>
      </c>
      <c r="AH295">
        <v>3</v>
      </c>
      <c r="AI295">
        <v>2</v>
      </c>
      <c r="AJ295">
        <v>0</v>
      </c>
      <c r="AK295" t="s">
        <v>224</v>
      </c>
      <c r="AL295">
        <v>32.820089000000003</v>
      </c>
      <c r="AM295" t="s">
        <v>225</v>
      </c>
      <c r="AN295">
        <v>-117.15472699999999</v>
      </c>
      <c r="AO295">
        <v>25</v>
      </c>
      <c r="AP295">
        <v>1100</v>
      </c>
      <c r="AQ295" t="s">
        <v>129</v>
      </c>
      <c r="AR295">
        <v>-81</v>
      </c>
      <c r="AS295">
        <v>26</v>
      </c>
      <c r="AT295">
        <v>640</v>
      </c>
      <c r="BB295" t="str">
        <f t="shared" si="106"/>
        <v>1200</v>
      </c>
      <c r="BC295">
        <v>1</v>
      </c>
      <c r="BD295" t="str">
        <f t="shared" si="107"/>
        <v xml:space="preserve">N1839R  </v>
      </c>
      <c r="BE295">
        <v>1</v>
      </c>
      <c r="BJ295">
        <v>1075</v>
      </c>
      <c r="BK295">
        <v>-25</v>
      </c>
      <c r="BL295" t="s">
        <v>130</v>
      </c>
      <c r="BM295">
        <v>1</v>
      </c>
      <c r="BN295">
        <v>1</v>
      </c>
      <c r="BO295">
        <v>0</v>
      </c>
      <c r="BP295">
        <v>0</v>
      </c>
      <c r="BS295">
        <v>0</v>
      </c>
      <c r="BT295">
        <v>0</v>
      </c>
      <c r="BU295">
        <v>0</v>
      </c>
      <c r="CE295" t="str">
        <f t="shared" si="118"/>
        <v>22:00:22.949</v>
      </c>
      <c r="CF295">
        <v>949091470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5</v>
      </c>
      <c r="CY295">
        <v>7</v>
      </c>
      <c r="CZ295" t="s">
        <v>131</v>
      </c>
      <c r="DA295">
        <v>300</v>
      </c>
      <c r="DB295">
        <v>0</v>
      </c>
      <c r="DC295" t="s">
        <v>157</v>
      </c>
      <c r="DD295" t="s">
        <v>158</v>
      </c>
      <c r="DG295">
        <v>8325519</v>
      </c>
      <c r="DI295">
        <v>1</v>
      </c>
      <c r="DJ295">
        <v>0</v>
      </c>
      <c r="DK295">
        <v>1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"07/09/2023 22:00:23.213"</f>
        <v>07/09/2023 22:00:23.213</v>
      </c>
      <c r="C296" t="str">
        <f t="shared" si="95"/>
        <v>FFDDD3C0</v>
      </c>
      <c r="D296" t="s">
        <v>147</v>
      </c>
      <c r="E296">
        <v>8</v>
      </c>
      <c r="H296">
        <v>225</v>
      </c>
      <c r="I296" t="s">
        <v>148</v>
      </c>
      <c r="J296" t="s">
        <v>126</v>
      </c>
      <c r="K296">
        <v>0</v>
      </c>
      <c r="L296">
        <v>3</v>
      </c>
      <c r="M296">
        <v>0</v>
      </c>
      <c r="N296">
        <v>2</v>
      </c>
      <c r="O296">
        <v>0</v>
      </c>
      <c r="P296">
        <v>1</v>
      </c>
      <c r="Q296">
        <v>0</v>
      </c>
      <c r="S296" t="str">
        <f t="shared" si="117"/>
        <v>22:00:22.000</v>
      </c>
      <c r="T296" t="str">
        <f t="shared" si="117"/>
        <v>22:00:22.000</v>
      </c>
      <c r="U296" t="str">
        <f t="shared" si="105"/>
        <v>A14F74</v>
      </c>
      <c r="V296">
        <v>0</v>
      </c>
      <c r="W296">
        <v>0</v>
      </c>
      <c r="X296">
        <v>6</v>
      </c>
      <c r="Y296">
        <v>0</v>
      </c>
      <c r="AA296">
        <v>1</v>
      </c>
      <c r="AB296">
        <v>8</v>
      </c>
      <c r="AC296">
        <v>3</v>
      </c>
      <c r="AD296">
        <v>0</v>
      </c>
      <c r="AE296">
        <v>9</v>
      </c>
      <c r="AF296" t="s">
        <v>126</v>
      </c>
      <c r="AG296">
        <v>0</v>
      </c>
      <c r="AH296">
        <v>3</v>
      </c>
      <c r="AI296">
        <v>2</v>
      </c>
      <c r="AJ296">
        <v>0</v>
      </c>
      <c r="AK296" t="s">
        <v>224</v>
      </c>
      <c r="AL296">
        <v>32.820089000000003</v>
      </c>
      <c r="AM296" t="s">
        <v>225</v>
      </c>
      <c r="AN296">
        <v>-117.15472699999999</v>
      </c>
      <c r="AO296">
        <v>25</v>
      </c>
      <c r="AP296">
        <v>1100</v>
      </c>
      <c r="AQ296" t="s">
        <v>129</v>
      </c>
      <c r="AR296">
        <v>-81</v>
      </c>
      <c r="AS296">
        <v>26</v>
      </c>
      <c r="AT296">
        <v>640</v>
      </c>
      <c r="BB296" t="str">
        <f t="shared" si="106"/>
        <v>1200</v>
      </c>
      <c r="BC296">
        <v>1</v>
      </c>
      <c r="BD296" t="str">
        <f t="shared" si="107"/>
        <v xml:space="preserve">N1839R  </v>
      </c>
      <c r="BE296">
        <v>1</v>
      </c>
      <c r="BJ296">
        <v>1075</v>
      </c>
      <c r="BK296">
        <v>-25</v>
      </c>
      <c r="BL296" t="s">
        <v>130</v>
      </c>
      <c r="BM296">
        <v>1</v>
      </c>
      <c r="BN296">
        <v>1</v>
      </c>
      <c r="BO296">
        <v>0</v>
      </c>
      <c r="BP296">
        <v>0</v>
      </c>
      <c r="BS296">
        <v>0</v>
      </c>
      <c r="BT296">
        <v>0</v>
      </c>
      <c r="BU296">
        <v>0</v>
      </c>
      <c r="CE296" t="str">
        <f t="shared" si="118"/>
        <v>22:00:22.949</v>
      </c>
      <c r="CF296">
        <v>949091470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5</v>
      </c>
      <c r="CY296">
        <v>7</v>
      </c>
      <c r="CZ296" t="s">
        <v>131</v>
      </c>
      <c r="DA296">
        <v>300</v>
      </c>
      <c r="DB296">
        <v>0</v>
      </c>
      <c r="DC296" t="s">
        <v>157</v>
      </c>
      <c r="DD296" t="s">
        <v>158</v>
      </c>
      <c r="DG296">
        <v>8325519</v>
      </c>
      <c r="DI296">
        <v>1</v>
      </c>
      <c r="DJ296">
        <v>0</v>
      </c>
      <c r="DK296">
        <v>1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"07/09/2023 22:00:23.213"</f>
        <v>07/09/2023 22:00:23.213</v>
      </c>
      <c r="C297" t="str">
        <f t="shared" si="95"/>
        <v>FFDDD3C0</v>
      </c>
      <c r="D297" t="s">
        <v>134</v>
      </c>
      <c r="E297">
        <v>4</v>
      </c>
      <c r="H297">
        <v>4</v>
      </c>
      <c r="I297" t="s">
        <v>143</v>
      </c>
      <c r="J297" t="s">
        <v>126</v>
      </c>
      <c r="K297">
        <v>0</v>
      </c>
      <c r="L297">
        <v>3</v>
      </c>
      <c r="M297">
        <v>0</v>
      </c>
      <c r="N297">
        <v>2</v>
      </c>
      <c r="O297">
        <v>0</v>
      </c>
      <c r="P297">
        <v>1</v>
      </c>
      <c r="Q297">
        <v>0</v>
      </c>
      <c r="S297" t="str">
        <f t="shared" si="117"/>
        <v>22:00:22.000</v>
      </c>
      <c r="T297" t="str">
        <f t="shared" si="117"/>
        <v>22:00:22.000</v>
      </c>
      <c r="U297" t="str">
        <f t="shared" si="105"/>
        <v>A14F74</v>
      </c>
      <c r="V297">
        <v>0</v>
      </c>
      <c r="W297">
        <v>0</v>
      </c>
      <c r="X297">
        <v>6</v>
      </c>
      <c r="Y297">
        <v>0</v>
      </c>
      <c r="AA297">
        <v>1</v>
      </c>
      <c r="AB297">
        <v>8</v>
      </c>
      <c r="AC297">
        <v>3</v>
      </c>
      <c r="AD297">
        <v>0</v>
      </c>
      <c r="AE297">
        <v>9</v>
      </c>
      <c r="AF297" t="s">
        <v>126</v>
      </c>
      <c r="AG297">
        <v>0</v>
      </c>
      <c r="AH297">
        <v>3</v>
      </c>
      <c r="AI297">
        <v>2</v>
      </c>
      <c r="AJ297">
        <v>0</v>
      </c>
      <c r="AK297" t="s">
        <v>224</v>
      </c>
      <c r="AL297">
        <v>32.820089000000003</v>
      </c>
      <c r="AM297" t="s">
        <v>225</v>
      </c>
      <c r="AN297">
        <v>-117.15472699999999</v>
      </c>
      <c r="AO297">
        <v>25</v>
      </c>
      <c r="AP297">
        <v>1100</v>
      </c>
      <c r="AQ297" t="s">
        <v>129</v>
      </c>
      <c r="AR297">
        <v>-81</v>
      </c>
      <c r="AS297">
        <v>26</v>
      </c>
      <c r="AT297">
        <v>640</v>
      </c>
      <c r="BB297" t="str">
        <f t="shared" si="106"/>
        <v>1200</v>
      </c>
      <c r="BC297">
        <v>1</v>
      </c>
      <c r="BD297" t="str">
        <f t="shared" si="107"/>
        <v xml:space="preserve">N1839R  </v>
      </c>
      <c r="BE297">
        <v>1</v>
      </c>
      <c r="BJ297">
        <v>1075</v>
      </c>
      <c r="BK297">
        <v>-25</v>
      </c>
      <c r="BL297" t="s">
        <v>130</v>
      </c>
      <c r="BM297">
        <v>1</v>
      </c>
      <c r="BN297">
        <v>1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 t="shared" si="118"/>
        <v>22:00:22.949</v>
      </c>
      <c r="CF297">
        <v>949091470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5</v>
      </c>
      <c r="CY297">
        <v>7</v>
      </c>
      <c r="CZ297" t="s">
        <v>131</v>
      </c>
      <c r="DA297">
        <v>300</v>
      </c>
      <c r="DB297">
        <v>0</v>
      </c>
      <c r="DC297" t="s">
        <v>157</v>
      </c>
      <c r="DD297" t="s">
        <v>158</v>
      </c>
      <c r="DG297">
        <v>8325519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"07/09/2023 22:00:23.879"</f>
        <v>07/09/2023 22:00:23.879</v>
      </c>
      <c r="C298" t="str">
        <f t="shared" ref="C298:C361" si="119">"FFDDD3C0"</f>
        <v>FFDDD3C0</v>
      </c>
      <c r="D298" t="s">
        <v>134</v>
      </c>
      <c r="E298">
        <v>3</v>
      </c>
      <c r="H298">
        <v>3</v>
      </c>
      <c r="I298" t="s">
        <v>135</v>
      </c>
      <c r="J298" t="s">
        <v>126</v>
      </c>
      <c r="K298">
        <v>0</v>
      </c>
      <c r="L298">
        <v>3</v>
      </c>
      <c r="M298">
        <v>0</v>
      </c>
      <c r="N298">
        <v>2</v>
      </c>
      <c r="O298">
        <v>0</v>
      </c>
      <c r="P298">
        <v>1</v>
      </c>
      <c r="Q298">
        <v>0</v>
      </c>
      <c r="S298" t="str">
        <f t="shared" ref="S298:T305" si="120">"22:00:23.000"</f>
        <v>22:00:23.000</v>
      </c>
      <c r="T298" t="str">
        <f t="shared" si="120"/>
        <v>22:00:23.000</v>
      </c>
      <c r="U298" t="str">
        <f t="shared" si="105"/>
        <v>A14F74</v>
      </c>
      <c r="V298">
        <v>0</v>
      </c>
      <c r="W298">
        <v>0</v>
      </c>
      <c r="X298">
        <v>6</v>
      </c>
      <c r="Y298">
        <v>0</v>
      </c>
      <c r="AA298">
        <v>1</v>
      </c>
      <c r="AB298">
        <v>8</v>
      </c>
      <c r="AC298">
        <v>3</v>
      </c>
      <c r="AD298">
        <v>0</v>
      </c>
      <c r="AE298">
        <v>9</v>
      </c>
      <c r="AF298" t="s">
        <v>126</v>
      </c>
      <c r="AG298">
        <v>0</v>
      </c>
      <c r="AH298">
        <v>3</v>
      </c>
      <c r="AI298">
        <v>2</v>
      </c>
      <c r="AJ298">
        <v>0</v>
      </c>
      <c r="AK298" t="s">
        <v>226</v>
      </c>
      <c r="AL298">
        <v>32.820196000000003</v>
      </c>
      <c r="AM298" t="s">
        <v>227</v>
      </c>
      <c r="AN298">
        <v>-117.155242</v>
      </c>
      <c r="AO298">
        <v>25</v>
      </c>
      <c r="AP298">
        <v>1100</v>
      </c>
      <c r="AQ298" t="s">
        <v>129</v>
      </c>
      <c r="AR298">
        <v>-82</v>
      </c>
      <c r="AS298">
        <v>26</v>
      </c>
      <c r="AT298">
        <v>512</v>
      </c>
      <c r="BB298" t="str">
        <f t="shared" si="106"/>
        <v>1200</v>
      </c>
      <c r="BC298">
        <v>1</v>
      </c>
      <c r="BD298" t="str">
        <f t="shared" si="107"/>
        <v xml:space="preserve">N1839R  </v>
      </c>
      <c r="BE298">
        <v>1</v>
      </c>
      <c r="BJ298">
        <v>1075</v>
      </c>
      <c r="BK298">
        <v>-25</v>
      </c>
      <c r="BL298" t="s">
        <v>130</v>
      </c>
      <c r="BM298">
        <v>1</v>
      </c>
      <c r="BN298">
        <v>1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 t="shared" ref="CE298:CE305" si="121">"22:00:23.580"</f>
        <v>22:00:23.580</v>
      </c>
      <c r="CF298">
        <v>580128676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3</v>
      </c>
      <c r="CY298">
        <v>7</v>
      </c>
      <c r="CZ298" t="s">
        <v>131</v>
      </c>
      <c r="DA298">
        <v>286</v>
      </c>
      <c r="DB298">
        <v>0</v>
      </c>
      <c r="DC298" t="s">
        <v>132</v>
      </c>
      <c r="DD298" t="s">
        <v>133</v>
      </c>
      <c r="DG298">
        <v>16132643</v>
      </c>
      <c r="DI298">
        <v>1</v>
      </c>
      <c r="DJ298">
        <v>0</v>
      </c>
      <c r="DK298">
        <v>0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"07/09/2023 22:00:23.879"</f>
        <v>07/09/2023 22:00:23.879</v>
      </c>
      <c r="C299" t="str">
        <f t="shared" si="119"/>
        <v>FFDDD3C0</v>
      </c>
      <c r="D299" t="s">
        <v>138</v>
      </c>
      <c r="E299">
        <v>20</v>
      </c>
      <c r="F299">
        <v>1020</v>
      </c>
      <c r="G299" t="s">
        <v>139</v>
      </c>
      <c r="J299" t="s">
        <v>140</v>
      </c>
      <c r="K299">
        <v>0</v>
      </c>
      <c r="L299">
        <v>3</v>
      </c>
      <c r="M299">
        <v>0</v>
      </c>
      <c r="N299">
        <v>2</v>
      </c>
      <c r="O299">
        <v>0</v>
      </c>
      <c r="P299">
        <v>1</v>
      </c>
      <c r="Q299">
        <v>0</v>
      </c>
      <c r="S299" t="str">
        <f t="shared" si="120"/>
        <v>22:00:23.000</v>
      </c>
      <c r="T299" t="str">
        <f t="shared" si="120"/>
        <v>22:00:23.000</v>
      </c>
      <c r="U299" t="str">
        <f t="shared" si="105"/>
        <v>A14F74</v>
      </c>
      <c r="V299">
        <v>0</v>
      </c>
      <c r="W299">
        <v>0</v>
      </c>
      <c r="X299">
        <v>6</v>
      </c>
      <c r="Y299">
        <v>0</v>
      </c>
      <c r="AA299">
        <v>1</v>
      </c>
      <c r="AB299">
        <v>8</v>
      </c>
      <c r="AC299">
        <v>3</v>
      </c>
      <c r="AD299">
        <v>0</v>
      </c>
      <c r="AE299">
        <v>9</v>
      </c>
      <c r="AF299" t="s">
        <v>126</v>
      </c>
      <c r="AG299">
        <v>0</v>
      </c>
      <c r="AH299">
        <v>3</v>
      </c>
      <c r="AI299">
        <v>2</v>
      </c>
      <c r="AJ299">
        <v>0</v>
      </c>
      <c r="AK299" t="s">
        <v>226</v>
      </c>
      <c r="AL299">
        <v>32.820196000000003</v>
      </c>
      <c r="AM299" t="s">
        <v>227</v>
      </c>
      <c r="AN299">
        <v>-117.155242</v>
      </c>
      <c r="AO299">
        <v>25</v>
      </c>
      <c r="AP299">
        <v>1100</v>
      </c>
      <c r="AQ299" t="s">
        <v>129</v>
      </c>
      <c r="AR299">
        <v>-82</v>
      </c>
      <c r="AS299">
        <v>26</v>
      </c>
      <c r="AT299">
        <v>512</v>
      </c>
      <c r="BB299" t="str">
        <f t="shared" si="106"/>
        <v>1200</v>
      </c>
      <c r="BC299">
        <v>1</v>
      </c>
      <c r="BD299" t="str">
        <f t="shared" si="107"/>
        <v xml:space="preserve">N1839R  </v>
      </c>
      <c r="BE299">
        <v>1</v>
      </c>
      <c r="BJ299">
        <v>1075</v>
      </c>
      <c r="BK299">
        <v>-25</v>
      </c>
      <c r="BL299" t="s">
        <v>130</v>
      </c>
      <c r="BM299">
        <v>1</v>
      </c>
      <c r="BN299">
        <v>1</v>
      </c>
      <c r="BO299">
        <v>0</v>
      </c>
      <c r="BP299">
        <v>0</v>
      </c>
      <c r="BS299">
        <v>0</v>
      </c>
      <c r="BT299">
        <v>0</v>
      </c>
      <c r="BU299">
        <v>0</v>
      </c>
      <c r="CE299" t="str">
        <f t="shared" si="121"/>
        <v>22:00:23.580</v>
      </c>
      <c r="CF299">
        <v>580128676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3</v>
      </c>
      <c r="CY299">
        <v>7</v>
      </c>
      <c r="CZ299" t="s">
        <v>131</v>
      </c>
      <c r="DA299">
        <v>286</v>
      </c>
      <c r="DB299">
        <v>0</v>
      </c>
      <c r="DC299" t="s">
        <v>132</v>
      </c>
      <c r="DD299" t="s">
        <v>133</v>
      </c>
      <c r="DG299">
        <v>16132643</v>
      </c>
      <c r="DI299">
        <v>1</v>
      </c>
      <c r="DJ299">
        <v>0</v>
      </c>
      <c r="DK299">
        <v>1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"07/09/2023 22:00:23.879"</f>
        <v>07/09/2023 22:00:23.879</v>
      </c>
      <c r="C300" t="str">
        <f t="shared" si="119"/>
        <v>FFDDD3C0</v>
      </c>
      <c r="D300" t="s">
        <v>141</v>
      </c>
      <c r="E300">
        <v>15</v>
      </c>
      <c r="J300" t="s">
        <v>142</v>
      </c>
      <c r="K300">
        <v>0</v>
      </c>
      <c r="L300">
        <v>3</v>
      </c>
      <c r="M300">
        <v>0</v>
      </c>
      <c r="N300">
        <v>2</v>
      </c>
      <c r="O300">
        <v>0</v>
      </c>
      <c r="P300">
        <v>1</v>
      </c>
      <c r="Q300">
        <v>0</v>
      </c>
      <c r="S300" t="str">
        <f t="shared" si="120"/>
        <v>22:00:23.000</v>
      </c>
      <c r="T300" t="str">
        <f t="shared" si="120"/>
        <v>22:00:23.000</v>
      </c>
      <c r="U300" t="str">
        <f t="shared" si="105"/>
        <v>A14F74</v>
      </c>
      <c r="V300">
        <v>0</v>
      </c>
      <c r="W300">
        <v>0</v>
      </c>
      <c r="X300">
        <v>6</v>
      </c>
      <c r="Y300">
        <v>0</v>
      </c>
      <c r="AA300">
        <v>1</v>
      </c>
      <c r="AB300">
        <v>8</v>
      </c>
      <c r="AC300">
        <v>3</v>
      </c>
      <c r="AD300">
        <v>0</v>
      </c>
      <c r="AE300">
        <v>9</v>
      </c>
      <c r="AF300" t="s">
        <v>126</v>
      </c>
      <c r="AG300">
        <v>0</v>
      </c>
      <c r="AH300">
        <v>3</v>
      </c>
      <c r="AI300">
        <v>2</v>
      </c>
      <c r="AJ300">
        <v>0</v>
      </c>
      <c r="AK300" t="s">
        <v>226</v>
      </c>
      <c r="AL300">
        <v>32.820196000000003</v>
      </c>
      <c r="AM300" t="s">
        <v>227</v>
      </c>
      <c r="AN300">
        <v>-117.155242</v>
      </c>
      <c r="AO300">
        <v>25</v>
      </c>
      <c r="AP300">
        <v>1100</v>
      </c>
      <c r="AQ300" t="s">
        <v>129</v>
      </c>
      <c r="AR300">
        <v>-82</v>
      </c>
      <c r="AS300">
        <v>26</v>
      </c>
      <c r="AT300">
        <v>512</v>
      </c>
      <c r="BB300" t="str">
        <f t="shared" si="106"/>
        <v>1200</v>
      </c>
      <c r="BC300">
        <v>1</v>
      </c>
      <c r="BD300" t="str">
        <f t="shared" si="107"/>
        <v xml:space="preserve">N1839R  </v>
      </c>
      <c r="BE300">
        <v>1</v>
      </c>
      <c r="BJ300">
        <v>1075</v>
      </c>
      <c r="BK300">
        <v>-25</v>
      </c>
      <c r="BL300" t="s">
        <v>130</v>
      </c>
      <c r="BM300">
        <v>1</v>
      </c>
      <c r="BN300">
        <v>1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 t="shared" si="121"/>
        <v>22:00:23.580</v>
      </c>
      <c r="CF300">
        <v>580128676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3</v>
      </c>
      <c r="CY300">
        <v>7</v>
      </c>
      <c r="CZ300" t="s">
        <v>131</v>
      </c>
      <c r="DA300">
        <v>286</v>
      </c>
      <c r="DB300">
        <v>0</v>
      </c>
      <c r="DC300" t="s">
        <v>132</v>
      </c>
      <c r="DD300" t="s">
        <v>133</v>
      </c>
      <c r="DG300">
        <v>16132643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"07/09/2023 22:00:23.910"</f>
        <v>07/09/2023 22:00:23.910</v>
      </c>
      <c r="C301" t="str">
        <f t="shared" si="119"/>
        <v>FFDDD3C0</v>
      </c>
      <c r="D301" t="s">
        <v>147</v>
      </c>
      <c r="E301">
        <v>8</v>
      </c>
      <c r="H301">
        <v>225</v>
      </c>
      <c r="I301" t="s">
        <v>148</v>
      </c>
      <c r="J301" t="s">
        <v>126</v>
      </c>
      <c r="K301">
        <v>0</v>
      </c>
      <c r="L301">
        <v>3</v>
      </c>
      <c r="M301">
        <v>0</v>
      </c>
      <c r="N301">
        <v>2</v>
      </c>
      <c r="O301">
        <v>0</v>
      </c>
      <c r="P301">
        <v>1</v>
      </c>
      <c r="Q301">
        <v>0</v>
      </c>
      <c r="S301" t="str">
        <f t="shared" si="120"/>
        <v>22:00:23.000</v>
      </c>
      <c r="T301" t="str">
        <f t="shared" si="120"/>
        <v>22:00:23.000</v>
      </c>
      <c r="U301" t="str">
        <f t="shared" si="105"/>
        <v>A14F74</v>
      </c>
      <c r="V301">
        <v>0</v>
      </c>
      <c r="W301">
        <v>0</v>
      </c>
      <c r="X301">
        <v>6</v>
      </c>
      <c r="Y301">
        <v>0</v>
      </c>
      <c r="AA301">
        <v>1</v>
      </c>
      <c r="AB301">
        <v>8</v>
      </c>
      <c r="AC301">
        <v>3</v>
      </c>
      <c r="AD301">
        <v>0</v>
      </c>
      <c r="AE301">
        <v>9</v>
      </c>
      <c r="AF301" t="s">
        <v>126</v>
      </c>
      <c r="AG301">
        <v>0</v>
      </c>
      <c r="AH301">
        <v>3</v>
      </c>
      <c r="AI301">
        <v>2</v>
      </c>
      <c r="AJ301">
        <v>0</v>
      </c>
      <c r="AK301" t="s">
        <v>226</v>
      </c>
      <c r="AL301">
        <v>32.820196000000003</v>
      </c>
      <c r="AM301" t="s">
        <v>227</v>
      </c>
      <c r="AN301">
        <v>-117.155242</v>
      </c>
      <c r="AO301">
        <v>25</v>
      </c>
      <c r="AP301">
        <v>1100</v>
      </c>
      <c r="AQ301" t="s">
        <v>129</v>
      </c>
      <c r="AR301">
        <v>-82</v>
      </c>
      <c r="AS301">
        <v>26</v>
      </c>
      <c r="AT301">
        <v>512</v>
      </c>
      <c r="BB301" t="str">
        <f t="shared" si="106"/>
        <v>1200</v>
      </c>
      <c r="BC301">
        <v>1</v>
      </c>
      <c r="BD301" t="str">
        <f t="shared" si="107"/>
        <v xml:space="preserve">N1839R  </v>
      </c>
      <c r="BE301">
        <v>1</v>
      </c>
      <c r="BJ301">
        <v>1075</v>
      </c>
      <c r="BK301">
        <v>-25</v>
      </c>
      <c r="BL301" t="s">
        <v>130</v>
      </c>
      <c r="BM301">
        <v>1</v>
      </c>
      <c r="BN301">
        <v>1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 t="shared" si="121"/>
        <v>22:00:23.580</v>
      </c>
      <c r="CF301">
        <v>580128676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3</v>
      </c>
      <c r="CY301">
        <v>7</v>
      </c>
      <c r="CZ301" t="s">
        <v>131</v>
      </c>
      <c r="DA301">
        <v>286</v>
      </c>
      <c r="DB301">
        <v>0</v>
      </c>
      <c r="DC301" t="s">
        <v>132</v>
      </c>
      <c r="DD301" t="s">
        <v>133</v>
      </c>
      <c r="DG301">
        <v>16132643</v>
      </c>
      <c r="DI301">
        <v>1</v>
      </c>
      <c r="DJ301">
        <v>0</v>
      </c>
      <c r="DK301">
        <v>1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"07/09/2023 22:00:23.910"</f>
        <v>07/09/2023 22:00:23.910</v>
      </c>
      <c r="C302" t="str">
        <f t="shared" si="119"/>
        <v>FFDDD3C0</v>
      </c>
      <c r="D302" t="s">
        <v>134</v>
      </c>
      <c r="E302">
        <v>4</v>
      </c>
      <c r="H302">
        <v>4</v>
      </c>
      <c r="I302" t="s">
        <v>143</v>
      </c>
      <c r="J302" t="s">
        <v>126</v>
      </c>
      <c r="K302">
        <v>0</v>
      </c>
      <c r="L302">
        <v>3</v>
      </c>
      <c r="M302">
        <v>0</v>
      </c>
      <c r="N302">
        <v>2</v>
      </c>
      <c r="O302">
        <v>0</v>
      </c>
      <c r="P302">
        <v>1</v>
      </c>
      <c r="Q302">
        <v>0</v>
      </c>
      <c r="S302" t="str">
        <f t="shared" si="120"/>
        <v>22:00:23.000</v>
      </c>
      <c r="T302" t="str">
        <f t="shared" si="120"/>
        <v>22:00:23.000</v>
      </c>
      <c r="U302" t="str">
        <f t="shared" si="105"/>
        <v>A14F74</v>
      </c>
      <c r="V302">
        <v>0</v>
      </c>
      <c r="W302">
        <v>0</v>
      </c>
      <c r="X302">
        <v>6</v>
      </c>
      <c r="Y302">
        <v>0</v>
      </c>
      <c r="AA302">
        <v>1</v>
      </c>
      <c r="AB302">
        <v>8</v>
      </c>
      <c r="AC302">
        <v>3</v>
      </c>
      <c r="AD302">
        <v>0</v>
      </c>
      <c r="AE302">
        <v>9</v>
      </c>
      <c r="AF302" t="s">
        <v>126</v>
      </c>
      <c r="AG302">
        <v>0</v>
      </c>
      <c r="AH302">
        <v>3</v>
      </c>
      <c r="AI302">
        <v>2</v>
      </c>
      <c r="AJ302">
        <v>0</v>
      </c>
      <c r="AK302" t="s">
        <v>226</v>
      </c>
      <c r="AL302">
        <v>32.820196000000003</v>
      </c>
      <c r="AM302" t="s">
        <v>227</v>
      </c>
      <c r="AN302">
        <v>-117.155242</v>
      </c>
      <c r="AO302">
        <v>25</v>
      </c>
      <c r="AP302">
        <v>1100</v>
      </c>
      <c r="AQ302" t="s">
        <v>129</v>
      </c>
      <c r="AR302">
        <v>-82</v>
      </c>
      <c r="AS302">
        <v>26</v>
      </c>
      <c r="AT302">
        <v>512</v>
      </c>
      <c r="BB302" t="str">
        <f t="shared" si="106"/>
        <v>1200</v>
      </c>
      <c r="BC302">
        <v>1</v>
      </c>
      <c r="BD302" t="str">
        <f t="shared" si="107"/>
        <v xml:space="preserve">N1839R  </v>
      </c>
      <c r="BE302">
        <v>1</v>
      </c>
      <c r="BJ302">
        <v>1075</v>
      </c>
      <c r="BK302">
        <v>-25</v>
      </c>
      <c r="BL302" t="s">
        <v>130</v>
      </c>
      <c r="BM302">
        <v>1</v>
      </c>
      <c r="BN302">
        <v>1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 t="shared" si="121"/>
        <v>22:00:23.580</v>
      </c>
      <c r="CF302">
        <v>580128676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3</v>
      </c>
      <c r="CY302">
        <v>7</v>
      </c>
      <c r="CZ302" t="s">
        <v>131</v>
      </c>
      <c r="DA302">
        <v>286</v>
      </c>
      <c r="DB302">
        <v>0</v>
      </c>
      <c r="DC302" t="s">
        <v>132</v>
      </c>
      <c r="DD302" t="s">
        <v>133</v>
      </c>
      <c r="DG302">
        <v>16132643</v>
      </c>
      <c r="DI302">
        <v>1</v>
      </c>
      <c r="DJ302">
        <v>0</v>
      </c>
      <c r="DK302">
        <v>1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"07/09/2023 22:00:23.910"</f>
        <v>07/09/2023 22:00:23.910</v>
      </c>
      <c r="C303" t="str">
        <f t="shared" si="119"/>
        <v>FFDDD3C0</v>
      </c>
      <c r="D303" t="s">
        <v>123</v>
      </c>
      <c r="E303">
        <v>7</v>
      </c>
      <c r="F303">
        <v>2007</v>
      </c>
      <c r="G303" t="s">
        <v>124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0</v>
      </c>
      <c r="P303">
        <v>1</v>
      </c>
      <c r="Q303">
        <v>0</v>
      </c>
      <c r="S303" t="str">
        <f t="shared" si="120"/>
        <v>22:00:23.000</v>
      </c>
      <c r="T303" t="str">
        <f t="shared" si="120"/>
        <v>22:00:23.000</v>
      </c>
      <c r="U303" t="str">
        <f t="shared" si="105"/>
        <v>A14F74</v>
      </c>
      <c r="V303">
        <v>0</v>
      </c>
      <c r="W303">
        <v>0</v>
      </c>
      <c r="X303">
        <v>6</v>
      </c>
      <c r="Y303">
        <v>0</v>
      </c>
      <c r="AA303">
        <v>1</v>
      </c>
      <c r="AB303">
        <v>8</v>
      </c>
      <c r="AC303">
        <v>3</v>
      </c>
      <c r="AD303">
        <v>0</v>
      </c>
      <c r="AE303">
        <v>9</v>
      </c>
      <c r="AF303" t="s">
        <v>126</v>
      </c>
      <c r="AG303">
        <v>0</v>
      </c>
      <c r="AH303">
        <v>3</v>
      </c>
      <c r="AI303">
        <v>2</v>
      </c>
      <c r="AJ303">
        <v>0</v>
      </c>
      <c r="AK303" t="s">
        <v>226</v>
      </c>
      <c r="AL303">
        <v>32.820196000000003</v>
      </c>
      <c r="AM303" t="s">
        <v>227</v>
      </c>
      <c r="AN303">
        <v>-117.155242</v>
      </c>
      <c r="AO303">
        <v>25</v>
      </c>
      <c r="AP303">
        <v>1100</v>
      </c>
      <c r="AQ303" t="s">
        <v>129</v>
      </c>
      <c r="AR303">
        <v>-82</v>
      </c>
      <c r="AS303">
        <v>26</v>
      </c>
      <c r="AT303">
        <v>512</v>
      </c>
      <c r="BB303" t="str">
        <f t="shared" si="106"/>
        <v>1200</v>
      </c>
      <c r="BC303">
        <v>1</v>
      </c>
      <c r="BD303" t="str">
        <f t="shared" si="107"/>
        <v xml:space="preserve">N1839R  </v>
      </c>
      <c r="BE303">
        <v>1</v>
      </c>
      <c r="BJ303">
        <v>1075</v>
      </c>
      <c r="BK303">
        <v>-25</v>
      </c>
      <c r="BL303" t="s">
        <v>130</v>
      </c>
      <c r="BM303">
        <v>1</v>
      </c>
      <c r="BN303">
        <v>1</v>
      </c>
      <c r="BO303">
        <v>0</v>
      </c>
      <c r="BP303">
        <v>0</v>
      </c>
      <c r="BS303">
        <v>0</v>
      </c>
      <c r="BT303">
        <v>0</v>
      </c>
      <c r="BU303">
        <v>0</v>
      </c>
      <c r="CE303" t="str">
        <f t="shared" si="121"/>
        <v>22:00:23.580</v>
      </c>
      <c r="CF303">
        <v>580128676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3</v>
      </c>
      <c r="CY303">
        <v>7</v>
      </c>
      <c r="CZ303" t="s">
        <v>131</v>
      </c>
      <c r="DA303">
        <v>286</v>
      </c>
      <c r="DB303">
        <v>0</v>
      </c>
      <c r="DC303" t="s">
        <v>132</v>
      </c>
      <c r="DD303" t="s">
        <v>133</v>
      </c>
      <c r="DG303">
        <v>16132643</v>
      </c>
      <c r="DI303">
        <v>1</v>
      </c>
      <c r="DJ303">
        <v>0</v>
      </c>
      <c r="DK303">
        <v>1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"07/09/2023 22:00:23.910"</f>
        <v>07/09/2023 22:00:23.910</v>
      </c>
      <c r="C304" t="str">
        <f t="shared" si="119"/>
        <v>FFDDD3C0</v>
      </c>
      <c r="D304" t="s">
        <v>144</v>
      </c>
      <c r="E304">
        <v>6</v>
      </c>
      <c r="H304">
        <v>210</v>
      </c>
      <c r="I304" t="s">
        <v>145</v>
      </c>
      <c r="J304" t="s">
        <v>146</v>
      </c>
      <c r="K304">
        <v>0</v>
      </c>
      <c r="L304">
        <v>3</v>
      </c>
      <c r="M304">
        <v>0</v>
      </c>
      <c r="N304">
        <v>2</v>
      </c>
      <c r="O304">
        <v>0</v>
      </c>
      <c r="P304">
        <v>1</v>
      </c>
      <c r="Q304">
        <v>0</v>
      </c>
      <c r="S304" t="str">
        <f t="shared" si="120"/>
        <v>22:00:23.000</v>
      </c>
      <c r="T304" t="str">
        <f t="shared" si="120"/>
        <v>22:00:23.000</v>
      </c>
      <c r="U304" t="str">
        <f t="shared" si="105"/>
        <v>A14F74</v>
      </c>
      <c r="V304">
        <v>0</v>
      </c>
      <c r="W304">
        <v>0</v>
      </c>
      <c r="X304">
        <v>6</v>
      </c>
      <c r="Y304">
        <v>0</v>
      </c>
      <c r="AA304">
        <v>1</v>
      </c>
      <c r="AB304">
        <v>8</v>
      </c>
      <c r="AC304">
        <v>3</v>
      </c>
      <c r="AD304">
        <v>0</v>
      </c>
      <c r="AE304">
        <v>9</v>
      </c>
      <c r="AF304" t="s">
        <v>126</v>
      </c>
      <c r="AG304">
        <v>0</v>
      </c>
      <c r="AH304">
        <v>0</v>
      </c>
      <c r="AI304">
        <v>2</v>
      </c>
      <c r="AJ304">
        <v>0</v>
      </c>
      <c r="AK304" t="s">
        <v>226</v>
      </c>
      <c r="AL304">
        <v>32.820196000000003</v>
      </c>
      <c r="AM304" t="s">
        <v>227</v>
      </c>
      <c r="AN304">
        <v>-117.155242</v>
      </c>
      <c r="AO304">
        <v>25</v>
      </c>
      <c r="AP304">
        <v>1100</v>
      </c>
      <c r="AQ304" t="s">
        <v>129</v>
      </c>
      <c r="AR304">
        <v>-82</v>
      </c>
      <c r="AS304">
        <v>26</v>
      </c>
      <c r="AT304">
        <v>512</v>
      </c>
      <c r="BB304" t="str">
        <f t="shared" si="106"/>
        <v>1200</v>
      </c>
      <c r="BC304">
        <v>1</v>
      </c>
      <c r="BD304" t="str">
        <f t="shared" si="107"/>
        <v xml:space="preserve">N1839R  </v>
      </c>
      <c r="BE304">
        <v>1</v>
      </c>
      <c r="BJ304">
        <v>1075</v>
      </c>
      <c r="BK304">
        <v>-25</v>
      </c>
      <c r="BL304" t="s">
        <v>130</v>
      </c>
      <c r="BM304">
        <v>1</v>
      </c>
      <c r="BN304">
        <v>1</v>
      </c>
      <c r="BO304">
        <v>0</v>
      </c>
      <c r="BP304">
        <v>0</v>
      </c>
      <c r="BS304">
        <v>0</v>
      </c>
      <c r="BT304">
        <v>0</v>
      </c>
      <c r="BU304">
        <v>0</v>
      </c>
      <c r="CE304" t="str">
        <f t="shared" si="121"/>
        <v>22:00:23.580</v>
      </c>
      <c r="CF304">
        <v>580128676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3</v>
      </c>
      <c r="CY304">
        <v>7</v>
      </c>
      <c r="CZ304" t="s">
        <v>131</v>
      </c>
      <c r="DA304">
        <v>286</v>
      </c>
      <c r="DB304">
        <v>0</v>
      </c>
      <c r="DC304" t="s">
        <v>132</v>
      </c>
      <c r="DD304" t="s">
        <v>133</v>
      </c>
      <c r="DG304">
        <v>16132643</v>
      </c>
      <c r="DI304">
        <v>1</v>
      </c>
      <c r="DJ304">
        <v>0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"07/09/2023 22:00:23.910"</f>
        <v>07/09/2023 22:00:23.910</v>
      </c>
      <c r="C305" t="str">
        <f t="shared" si="119"/>
        <v>FFDDD3C0</v>
      </c>
      <c r="D305" t="s">
        <v>149</v>
      </c>
      <c r="E305">
        <v>3</v>
      </c>
      <c r="H305">
        <v>166</v>
      </c>
      <c r="I305" t="s">
        <v>139</v>
      </c>
      <c r="J305" t="s">
        <v>150</v>
      </c>
      <c r="K305">
        <v>0</v>
      </c>
      <c r="L305">
        <v>3</v>
      </c>
      <c r="M305">
        <v>0</v>
      </c>
      <c r="N305">
        <v>2</v>
      </c>
      <c r="O305">
        <v>0</v>
      </c>
      <c r="P305">
        <v>1</v>
      </c>
      <c r="Q305">
        <v>0</v>
      </c>
      <c r="S305" t="str">
        <f t="shared" si="120"/>
        <v>22:00:23.000</v>
      </c>
      <c r="T305" t="str">
        <f t="shared" si="120"/>
        <v>22:00:23.000</v>
      </c>
      <c r="U305" t="str">
        <f t="shared" si="105"/>
        <v>A14F74</v>
      </c>
      <c r="V305">
        <v>0</v>
      </c>
      <c r="W305">
        <v>0</v>
      </c>
      <c r="X305">
        <v>6</v>
      </c>
      <c r="Y305">
        <v>0</v>
      </c>
      <c r="AA305">
        <v>1</v>
      </c>
      <c r="AB305">
        <v>8</v>
      </c>
      <c r="AC305">
        <v>3</v>
      </c>
      <c r="AD305">
        <v>0</v>
      </c>
      <c r="AE305">
        <v>9</v>
      </c>
      <c r="AF305" t="s">
        <v>126</v>
      </c>
      <c r="AG305">
        <v>0</v>
      </c>
      <c r="AH305">
        <v>3</v>
      </c>
      <c r="AI305">
        <v>2</v>
      </c>
      <c r="AJ305">
        <v>0</v>
      </c>
      <c r="AK305" t="s">
        <v>226</v>
      </c>
      <c r="AL305">
        <v>32.820196000000003</v>
      </c>
      <c r="AM305" t="s">
        <v>227</v>
      </c>
      <c r="AN305">
        <v>-117.155242</v>
      </c>
      <c r="AO305">
        <v>25</v>
      </c>
      <c r="AP305">
        <v>1100</v>
      </c>
      <c r="AQ305" t="s">
        <v>129</v>
      </c>
      <c r="AR305">
        <v>-82</v>
      </c>
      <c r="AS305">
        <v>26</v>
      </c>
      <c r="AT305">
        <v>512</v>
      </c>
      <c r="BB305" t="str">
        <f t="shared" si="106"/>
        <v>1200</v>
      </c>
      <c r="BC305">
        <v>1</v>
      </c>
      <c r="BD305" t="str">
        <f t="shared" si="107"/>
        <v xml:space="preserve">N1839R  </v>
      </c>
      <c r="BE305">
        <v>1</v>
      </c>
      <c r="BJ305">
        <v>1075</v>
      </c>
      <c r="BK305">
        <v>-25</v>
      </c>
      <c r="BL305" t="s">
        <v>130</v>
      </c>
      <c r="BM305">
        <v>1</v>
      </c>
      <c r="BN305">
        <v>1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 t="shared" si="121"/>
        <v>22:00:23.580</v>
      </c>
      <c r="CF305">
        <v>580128676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3</v>
      </c>
      <c r="CY305">
        <v>7</v>
      </c>
      <c r="CZ305" t="s">
        <v>131</v>
      </c>
      <c r="DA305">
        <v>286</v>
      </c>
      <c r="DB305">
        <v>0</v>
      </c>
      <c r="DC305" t="s">
        <v>132</v>
      </c>
      <c r="DD305" t="s">
        <v>133</v>
      </c>
      <c r="DG305">
        <v>16132643</v>
      </c>
      <c r="DI305">
        <v>1</v>
      </c>
      <c r="DJ305">
        <v>0</v>
      </c>
      <c r="DK305">
        <v>1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"07/09/2023 22:00:24.881"</f>
        <v>07/09/2023 22:00:24.881</v>
      </c>
      <c r="C306" t="str">
        <f t="shared" si="119"/>
        <v>FFDDD3C0</v>
      </c>
      <c r="D306" t="s">
        <v>147</v>
      </c>
      <c r="E306">
        <v>8</v>
      </c>
      <c r="H306">
        <v>225</v>
      </c>
      <c r="I306" t="s">
        <v>148</v>
      </c>
      <c r="J306" t="s">
        <v>126</v>
      </c>
      <c r="K306">
        <v>0</v>
      </c>
      <c r="L306">
        <v>3</v>
      </c>
      <c r="M306">
        <v>0</v>
      </c>
      <c r="N306">
        <v>2</v>
      </c>
      <c r="O306">
        <v>0</v>
      </c>
      <c r="P306">
        <v>1</v>
      </c>
      <c r="Q306">
        <v>0</v>
      </c>
      <c r="S306" t="str">
        <f t="shared" ref="S306:T313" si="122">"22:00:24.000"</f>
        <v>22:00:24.000</v>
      </c>
      <c r="T306" t="str">
        <f t="shared" si="122"/>
        <v>22:00:24.000</v>
      </c>
      <c r="U306" t="str">
        <f t="shared" si="105"/>
        <v>A14F74</v>
      </c>
      <c r="V306">
        <v>0</v>
      </c>
      <c r="W306">
        <v>0</v>
      </c>
      <c r="X306">
        <v>6</v>
      </c>
      <c r="Y306">
        <v>0</v>
      </c>
      <c r="AA306">
        <v>1</v>
      </c>
      <c r="AB306">
        <v>8</v>
      </c>
      <c r="AC306">
        <v>3</v>
      </c>
      <c r="AD306">
        <v>0</v>
      </c>
      <c r="AE306">
        <v>9</v>
      </c>
      <c r="AF306" t="s">
        <v>126</v>
      </c>
      <c r="AG306">
        <v>0</v>
      </c>
      <c r="AH306">
        <v>3</v>
      </c>
      <c r="AI306">
        <v>2</v>
      </c>
      <c r="AJ306">
        <v>0</v>
      </c>
      <c r="AK306" t="s">
        <v>228</v>
      </c>
      <c r="AL306">
        <v>32.820324999999997</v>
      </c>
      <c r="AM306" t="s">
        <v>229</v>
      </c>
      <c r="AN306">
        <v>-117.155693</v>
      </c>
      <c r="AO306">
        <v>25</v>
      </c>
      <c r="AP306">
        <v>1100</v>
      </c>
      <c r="AQ306" t="s">
        <v>129</v>
      </c>
      <c r="AR306">
        <v>-82</v>
      </c>
      <c r="AS306">
        <v>27</v>
      </c>
      <c r="AT306">
        <v>512</v>
      </c>
      <c r="BB306" t="str">
        <f t="shared" si="106"/>
        <v>1200</v>
      </c>
      <c r="BC306">
        <v>1</v>
      </c>
      <c r="BD306" t="str">
        <f t="shared" si="107"/>
        <v xml:space="preserve">N1839R  </v>
      </c>
      <c r="BE306">
        <v>1</v>
      </c>
      <c r="BJ306">
        <v>1050</v>
      </c>
      <c r="BK306">
        <v>-50</v>
      </c>
      <c r="BL306" t="s">
        <v>130</v>
      </c>
      <c r="BM306">
        <v>1</v>
      </c>
      <c r="BN306">
        <v>1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 t="shared" ref="CE306:CE313" si="123">"22:00:24.609"</f>
        <v>22:00:24.609</v>
      </c>
      <c r="CF306">
        <v>609341050</v>
      </c>
      <c r="CS306">
        <v>3</v>
      </c>
      <c r="CT306">
        <v>2</v>
      </c>
      <c r="CU306">
        <v>0</v>
      </c>
      <c r="CV306">
        <v>2</v>
      </c>
      <c r="CW306">
        <v>0</v>
      </c>
      <c r="CX306">
        <v>5</v>
      </c>
      <c r="CY306">
        <v>7</v>
      </c>
      <c r="CZ306" t="s">
        <v>131</v>
      </c>
      <c r="DA306">
        <v>300</v>
      </c>
      <c r="DB306">
        <v>0</v>
      </c>
      <c r="DC306" t="s">
        <v>157</v>
      </c>
      <c r="DD306" t="s">
        <v>158</v>
      </c>
      <c r="DG306">
        <v>8325843</v>
      </c>
      <c r="DI306">
        <v>1</v>
      </c>
      <c r="DJ306">
        <v>0</v>
      </c>
      <c r="DK306">
        <v>0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 t="shared" ref="A307:A313" si="124">"07/09/2023 22:00:24.896"</f>
        <v>07/09/2023 22:00:24.896</v>
      </c>
      <c r="C307" t="str">
        <f t="shared" si="119"/>
        <v>FFDDD3C0</v>
      </c>
      <c r="D307" t="s">
        <v>134</v>
      </c>
      <c r="E307">
        <v>4</v>
      </c>
      <c r="H307">
        <v>4</v>
      </c>
      <c r="I307" t="s">
        <v>143</v>
      </c>
      <c r="J307" t="s">
        <v>126</v>
      </c>
      <c r="K307">
        <v>0</v>
      </c>
      <c r="L307">
        <v>3</v>
      </c>
      <c r="M307">
        <v>0</v>
      </c>
      <c r="N307">
        <v>2</v>
      </c>
      <c r="O307">
        <v>0</v>
      </c>
      <c r="P307">
        <v>1</v>
      </c>
      <c r="Q307">
        <v>0</v>
      </c>
      <c r="S307" t="str">
        <f t="shared" si="122"/>
        <v>22:00:24.000</v>
      </c>
      <c r="T307" t="str">
        <f t="shared" si="122"/>
        <v>22:00:24.000</v>
      </c>
      <c r="U307" t="str">
        <f t="shared" si="105"/>
        <v>A14F74</v>
      </c>
      <c r="V307">
        <v>0</v>
      </c>
      <c r="W307">
        <v>0</v>
      </c>
      <c r="X307">
        <v>6</v>
      </c>
      <c r="Y307">
        <v>0</v>
      </c>
      <c r="AA307">
        <v>1</v>
      </c>
      <c r="AB307">
        <v>8</v>
      </c>
      <c r="AC307">
        <v>3</v>
      </c>
      <c r="AD307">
        <v>0</v>
      </c>
      <c r="AE307">
        <v>9</v>
      </c>
      <c r="AF307" t="s">
        <v>126</v>
      </c>
      <c r="AG307">
        <v>0</v>
      </c>
      <c r="AH307">
        <v>3</v>
      </c>
      <c r="AI307">
        <v>2</v>
      </c>
      <c r="AJ307">
        <v>0</v>
      </c>
      <c r="AK307" t="s">
        <v>228</v>
      </c>
      <c r="AL307">
        <v>32.820324999999997</v>
      </c>
      <c r="AM307" t="s">
        <v>229</v>
      </c>
      <c r="AN307">
        <v>-117.155693</v>
      </c>
      <c r="AO307">
        <v>25</v>
      </c>
      <c r="AP307">
        <v>1100</v>
      </c>
      <c r="AQ307" t="s">
        <v>129</v>
      </c>
      <c r="AR307">
        <v>-82</v>
      </c>
      <c r="AS307">
        <v>27</v>
      </c>
      <c r="AT307">
        <v>512</v>
      </c>
      <c r="BB307" t="str">
        <f t="shared" si="106"/>
        <v>1200</v>
      </c>
      <c r="BC307">
        <v>1</v>
      </c>
      <c r="BD307" t="str">
        <f t="shared" si="107"/>
        <v xml:space="preserve">N1839R  </v>
      </c>
      <c r="BE307">
        <v>1</v>
      </c>
      <c r="BJ307">
        <v>1050</v>
      </c>
      <c r="BK307">
        <v>-50</v>
      </c>
      <c r="BL307" t="s">
        <v>130</v>
      </c>
      <c r="BM307">
        <v>1</v>
      </c>
      <c r="BN307">
        <v>1</v>
      </c>
      <c r="BO307">
        <v>0</v>
      </c>
      <c r="BP307">
        <v>0</v>
      </c>
      <c r="BS307">
        <v>0</v>
      </c>
      <c r="BT307">
        <v>0</v>
      </c>
      <c r="BU307">
        <v>0</v>
      </c>
      <c r="CE307" t="str">
        <f t="shared" si="123"/>
        <v>22:00:24.609</v>
      </c>
      <c r="CF307">
        <v>609341050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5</v>
      </c>
      <c r="CY307">
        <v>7</v>
      </c>
      <c r="CZ307" t="s">
        <v>131</v>
      </c>
      <c r="DA307">
        <v>300</v>
      </c>
      <c r="DB307">
        <v>0</v>
      </c>
      <c r="DC307" t="s">
        <v>157</v>
      </c>
      <c r="DD307" t="s">
        <v>158</v>
      </c>
      <c r="DG307">
        <v>8325843</v>
      </c>
      <c r="DI307">
        <v>1</v>
      </c>
      <c r="DJ307">
        <v>0</v>
      </c>
      <c r="DK307">
        <v>1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 t="shared" si="124"/>
        <v>07/09/2023 22:00:24.896</v>
      </c>
      <c r="C308" t="str">
        <f t="shared" si="119"/>
        <v>FFDDD3C0</v>
      </c>
      <c r="D308" t="s">
        <v>123</v>
      </c>
      <c r="E308">
        <v>7</v>
      </c>
      <c r="F308">
        <v>2007</v>
      </c>
      <c r="G308" t="s">
        <v>124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0</v>
      </c>
      <c r="P308">
        <v>1</v>
      </c>
      <c r="Q308">
        <v>0</v>
      </c>
      <c r="S308" t="str">
        <f t="shared" si="122"/>
        <v>22:00:24.000</v>
      </c>
      <c r="T308" t="str">
        <f t="shared" si="122"/>
        <v>22:00:24.000</v>
      </c>
      <c r="U308" t="str">
        <f t="shared" si="105"/>
        <v>A14F74</v>
      </c>
      <c r="V308">
        <v>0</v>
      </c>
      <c r="W308">
        <v>0</v>
      </c>
      <c r="X308">
        <v>6</v>
      </c>
      <c r="Y308">
        <v>0</v>
      </c>
      <c r="AA308">
        <v>1</v>
      </c>
      <c r="AB308">
        <v>8</v>
      </c>
      <c r="AC308">
        <v>3</v>
      </c>
      <c r="AD308">
        <v>0</v>
      </c>
      <c r="AE308">
        <v>9</v>
      </c>
      <c r="AF308" t="s">
        <v>126</v>
      </c>
      <c r="AG308">
        <v>0</v>
      </c>
      <c r="AH308">
        <v>3</v>
      </c>
      <c r="AI308">
        <v>2</v>
      </c>
      <c r="AJ308">
        <v>0</v>
      </c>
      <c r="AK308" t="s">
        <v>228</v>
      </c>
      <c r="AL308">
        <v>32.820324999999997</v>
      </c>
      <c r="AM308" t="s">
        <v>229</v>
      </c>
      <c r="AN308">
        <v>-117.155693</v>
      </c>
      <c r="AO308">
        <v>25</v>
      </c>
      <c r="AP308">
        <v>1100</v>
      </c>
      <c r="AQ308" t="s">
        <v>129</v>
      </c>
      <c r="AR308">
        <v>-82</v>
      </c>
      <c r="AS308">
        <v>27</v>
      </c>
      <c r="AT308">
        <v>512</v>
      </c>
      <c r="BB308" t="str">
        <f t="shared" si="106"/>
        <v>1200</v>
      </c>
      <c r="BC308">
        <v>1</v>
      </c>
      <c r="BD308" t="str">
        <f t="shared" si="107"/>
        <v xml:space="preserve">N1839R  </v>
      </c>
      <c r="BE308">
        <v>1</v>
      </c>
      <c r="BJ308">
        <v>1050</v>
      </c>
      <c r="BK308">
        <v>-50</v>
      </c>
      <c r="BL308" t="s">
        <v>130</v>
      </c>
      <c r="BM308">
        <v>1</v>
      </c>
      <c r="BN308">
        <v>1</v>
      </c>
      <c r="BO308">
        <v>0</v>
      </c>
      <c r="BP308">
        <v>0</v>
      </c>
      <c r="BS308">
        <v>0</v>
      </c>
      <c r="BT308">
        <v>0</v>
      </c>
      <c r="BU308">
        <v>0</v>
      </c>
      <c r="CE308" t="str">
        <f t="shared" si="123"/>
        <v>22:00:24.609</v>
      </c>
      <c r="CF308">
        <v>609341050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5</v>
      </c>
      <c r="CY308">
        <v>7</v>
      </c>
      <c r="CZ308" t="s">
        <v>131</v>
      </c>
      <c r="DA308">
        <v>300</v>
      </c>
      <c r="DB308">
        <v>0</v>
      </c>
      <c r="DC308" t="s">
        <v>157</v>
      </c>
      <c r="DD308" t="s">
        <v>158</v>
      </c>
      <c r="DG308">
        <v>8325843</v>
      </c>
      <c r="DI308">
        <v>1</v>
      </c>
      <c r="DJ308">
        <v>0</v>
      </c>
      <c r="DK308">
        <v>1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 t="shared" si="124"/>
        <v>07/09/2023 22:00:24.896</v>
      </c>
      <c r="C309" t="str">
        <f t="shared" si="119"/>
        <v>FFDDD3C0</v>
      </c>
      <c r="D309" t="s">
        <v>144</v>
      </c>
      <c r="E309">
        <v>6</v>
      </c>
      <c r="H309">
        <v>210</v>
      </c>
      <c r="I309" t="s">
        <v>145</v>
      </c>
      <c r="J309" t="s">
        <v>146</v>
      </c>
      <c r="K309">
        <v>0</v>
      </c>
      <c r="L309">
        <v>3</v>
      </c>
      <c r="M309">
        <v>0</v>
      </c>
      <c r="N309">
        <v>2</v>
      </c>
      <c r="O309">
        <v>0</v>
      </c>
      <c r="P309">
        <v>1</v>
      </c>
      <c r="Q309">
        <v>0</v>
      </c>
      <c r="S309" t="str">
        <f t="shared" si="122"/>
        <v>22:00:24.000</v>
      </c>
      <c r="T309" t="str">
        <f t="shared" si="122"/>
        <v>22:00:24.000</v>
      </c>
      <c r="U309" t="str">
        <f t="shared" si="105"/>
        <v>A14F74</v>
      </c>
      <c r="V309">
        <v>0</v>
      </c>
      <c r="W309">
        <v>0</v>
      </c>
      <c r="X309">
        <v>6</v>
      </c>
      <c r="Y309">
        <v>0</v>
      </c>
      <c r="AA309">
        <v>1</v>
      </c>
      <c r="AB309">
        <v>8</v>
      </c>
      <c r="AC309">
        <v>3</v>
      </c>
      <c r="AD309">
        <v>0</v>
      </c>
      <c r="AE309">
        <v>9</v>
      </c>
      <c r="AF309" t="s">
        <v>126</v>
      </c>
      <c r="AG309">
        <v>0</v>
      </c>
      <c r="AH309">
        <v>0</v>
      </c>
      <c r="AI309">
        <v>2</v>
      </c>
      <c r="AJ309">
        <v>0</v>
      </c>
      <c r="AK309" t="s">
        <v>228</v>
      </c>
      <c r="AL309">
        <v>32.820324999999997</v>
      </c>
      <c r="AM309" t="s">
        <v>229</v>
      </c>
      <c r="AN309">
        <v>-117.155693</v>
      </c>
      <c r="AO309">
        <v>25</v>
      </c>
      <c r="AP309">
        <v>1100</v>
      </c>
      <c r="AQ309" t="s">
        <v>129</v>
      </c>
      <c r="AR309">
        <v>-82</v>
      </c>
      <c r="AS309">
        <v>27</v>
      </c>
      <c r="AT309">
        <v>512</v>
      </c>
      <c r="BB309" t="str">
        <f t="shared" si="106"/>
        <v>1200</v>
      </c>
      <c r="BC309">
        <v>1</v>
      </c>
      <c r="BD309" t="str">
        <f t="shared" si="107"/>
        <v xml:space="preserve">N1839R  </v>
      </c>
      <c r="BE309">
        <v>1</v>
      </c>
      <c r="BJ309">
        <v>1050</v>
      </c>
      <c r="BK309">
        <v>-50</v>
      </c>
      <c r="BL309" t="s">
        <v>130</v>
      </c>
      <c r="BM309">
        <v>1</v>
      </c>
      <c r="BN309">
        <v>1</v>
      </c>
      <c r="BO309">
        <v>0</v>
      </c>
      <c r="BP309">
        <v>0</v>
      </c>
      <c r="BS309">
        <v>0</v>
      </c>
      <c r="BT309">
        <v>0</v>
      </c>
      <c r="BU309">
        <v>0</v>
      </c>
      <c r="CE309" t="str">
        <f t="shared" si="123"/>
        <v>22:00:24.609</v>
      </c>
      <c r="CF309">
        <v>609341050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5</v>
      </c>
      <c r="CY309">
        <v>7</v>
      </c>
      <c r="CZ309" t="s">
        <v>131</v>
      </c>
      <c r="DA309">
        <v>300</v>
      </c>
      <c r="DB309">
        <v>0</v>
      </c>
      <c r="DC309" t="s">
        <v>157</v>
      </c>
      <c r="DD309" t="s">
        <v>158</v>
      </c>
      <c r="DG309">
        <v>8325843</v>
      </c>
      <c r="DI309">
        <v>1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 t="shared" si="124"/>
        <v>07/09/2023 22:00:24.896</v>
      </c>
      <c r="C310" t="str">
        <f t="shared" si="119"/>
        <v>FFDDD3C0</v>
      </c>
      <c r="D310" t="s">
        <v>149</v>
      </c>
      <c r="E310">
        <v>3</v>
      </c>
      <c r="H310">
        <v>166</v>
      </c>
      <c r="I310" t="s">
        <v>139</v>
      </c>
      <c r="J310" t="s">
        <v>150</v>
      </c>
      <c r="K310">
        <v>0</v>
      </c>
      <c r="L310">
        <v>3</v>
      </c>
      <c r="M310">
        <v>0</v>
      </c>
      <c r="N310">
        <v>2</v>
      </c>
      <c r="O310">
        <v>0</v>
      </c>
      <c r="P310">
        <v>1</v>
      </c>
      <c r="Q310">
        <v>0</v>
      </c>
      <c r="S310" t="str">
        <f t="shared" si="122"/>
        <v>22:00:24.000</v>
      </c>
      <c r="T310" t="str">
        <f t="shared" si="122"/>
        <v>22:00:24.000</v>
      </c>
      <c r="U310" t="str">
        <f t="shared" si="105"/>
        <v>A14F74</v>
      </c>
      <c r="V310">
        <v>0</v>
      </c>
      <c r="W310">
        <v>0</v>
      </c>
      <c r="X310">
        <v>6</v>
      </c>
      <c r="Y310">
        <v>0</v>
      </c>
      <c r="AA310">
        <v>1</v>
      </c>
      <c r="AB310">
        <v>8</v>
      </c>
      <c r="AC310">
        <v>3</v>
      </c>
      <c r="AD310">
        <v>0</v>
      </c>
      <c r="AE310">
        <v>9</v>
      </c>
      <c r="AF310" t="s">
        <v>126</v>
      </c>
      <c r="AG310">
        <v>0</v>
      </c>
      <c r="AH310">
        <v>3</v>
      </c>
      <c r="AI310">
        <v>2</v>
      </c>
      <c r="AJ310">
        <v>0</v>
      </c>
      <c r="AK310" t="s">
        <v>228</v>
      </c>
      <c r="AL310">
        <v>32.820324999999997</v>
      </c>
      <c r="AM310" t="s">
        <v>229</v>
      </c>
      <c r="AN310">
        <v>-117.155693</v>
      </c>
      <c r="AO310">
        <v>25</v>
      </c>
      <c r="AP310">
        <v>1100</v>
      </c>
      <c r="AQ310" t="s">
        <v>129</v>
      </c>
      <c r="AR310">
        <v>-82</v>
      </c>
      <c r="AS310">
        <v>27</v>
      </c>
      <c r="AT310">
        <v>512</v>
      </c>
      <c r="BB310" t="str">
        <f t="shared" si="106"/>
        <v>1200</v>
      </c>
      <c r="BC310">
        <v>1</v>
      </c>
      <c r="BD310" t="str">
        <f t="shared" si="107"/>
        <v xml:space="preserve">N1839R  </v>
      </c>
      <c r="BE310">
        <v>1</v>
      </c>
      <c r="BJ310">
        <v>1050</v>
      </c>
      <c r="BK310">
        <v>-50</v>
      </c>
      <c r="BL310" t="s">
        <v>130</v>
      </c>
      <c r="BM310">
        <v>1</v>
      </c>
      <c r="BN310">
        <v>1</v>
      </c>
      <c r="BO310">
        <v>0</v>
      </c>
      <c r="BP310">
        <v>0</v>
      </c>
      <c r="BS310">
        <v>0</v>
      </c>
      <c r="BT310">
        <v>0</v>
      </c>
      <c r="BU310">
        <v>0</v>
      </c>
      <c r="CE310" t="str">
        <f t="shared" si="123"/>
        <v>22:00:24.609</v>
      </c>
      <c r="CF310">
        <v>609341050</v>
      </c>
      <c r="CS310">
        <v>3</v>
      </c>
      <c r="CT310">
        <v>2</v>
      </c>
      <c r="CU310">
        <v>0</v>
      </c>
      <c r="CV310">
        <v>2</v>
      </c>
      <c r="CW310">
        <v>0</v>
      </c>
      <c r="CX310">
        <v>5</v>
      </c>
      <c r="CY310">
        <v>7</v>
      </c>
      <c r="CZ310" t="s">
        <v>131</v>
      </c>
      <c r="DA310">
        <v>300</v>
      </c>
      <c r="DB310">
        <v>0</v>
      </c>
      <c r="DC310" t="s">
        <v>157</v>
      </c>
      <c r="DD310" t="s">
        <v>158</v>
      </c>
      <c r="DG310">
        <v>8325843</v>
      </c>
      <c r="DI310">
        <v>1</v>
      </c>
      <c r="DJ310">
        <v>0</v>
      </c>
      <c r="DK310">
        <v>1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 t="shared" si="124"/>
        <v>07/09/2023 22:00:24.896</v>
      </c>
      <c r="C311" t="str">
        <f t="shared" si="119"/>
        <v>FFDDD3C0</v>
      </c>
      <c r="D311" t="s">
        <v>134</v>
      </c>
      <c r="E311">
        <v>3</v>
      </c>
      <c r="H311">
        <v>3</v>
      </c>
      <c r="I311" t="s">
        <v>135</v>
      </c>
      <c r="J311" t="s">
        <v>126</v>
      </c>
      <c r="K311">
        <v>0</v>
      </c>
      <c r="L311">
        <v>3</v>
      </c>
      <c r="M311">
        <v>0</v>
      </c>
      <c r="N311">
        <v>2</v>
      </c>
      <c r="O311">
        <v>0</v>
      </c>
      <c r="P311">
        <v>1</v>
      </c>
      <c r="Q311">
        <v>0</v>
      </c>
      <c r="S311" t="str">
        <f t="shared" si="122"/>
        <v>22:00:24.000</v>
      </c>
      <c r="T311" t="str">
        <f t="shared" si="122"/>
        <v>22:00:24.000</v>
      </c>
      <c r="U311" t="str">
        <f t="shared" si="105"/>
        <v>A14F74</v>
      </c>
      <c r="V311">
        <v>0</v>
      </c>
      <c r="W311">
        <v>0</v>
      </c>
      <c r="X311">
        <v>6</v>
      </c>
      <c r="Y311">
        <v>0</v>
      </c>
      <c r="AA311">
        <v>1</v>
      </c>
      <c r="AB311">
        <v>8</v>
      </c>
      <c r="AC311">
        <v>3</v>
      </c>
      <c r="AD311">
        <v>0</v>
      </c>
      <c r="AE311">
        <v>9</v>
      </c>
      <c r="AF311" t="s">
        <v>126</v>
      </c>
      <c r="AG311">
        <v>0</v>
      </c>
      <c r="AH311">
        <v>3</v>
      </c>
      <c r="AI311">
        <v>2</v>
      </c>
      <c r="AJ311">
        <v>0</v>
      </c>
      <c r="AK311" t="s">
        <v>228</v>
      </c>
      <c r="AL311">
        <v>32.820324999999997</v>
      </c>
      <c r="AM311" t="s">
        <v>229</v>
      </c>
      <c r="AN311">
        <v>-117.155693</v>
      </c>
      <c r="AO311">
        <v>25</v>
      </c>
      <c r="AP311">
        <v>1100</v>
      </c>
      <c r="AQ311" t="s">
        <v>129</v>
      </c>
      <c r="AR311">
        <v>-82</v>
      </c>
      <c r="AS311">
        <v>27</v>
      </c>
      <c r="AT311">
        <v>512</v>
      </c>
      <c r="BB311" t="str">
        <f t="shared" si="106"/>
        <v>1200</v>
      </c>
      <c r="BC311">
        <v>1</v>
      </c>
      <c r="BD311" t="str">
        <f t="shared" si="107"/>
        <v xml:space="preserve">N1839R  </v>
      </c>
      <c r="BE311">
        <v>1</v>
      </c>
      <c r="BJ311">
        <v>1050</v>
      </c>
      <c r="BK311">
        <v>-50</v>
      </c>
      <c r="BL311" t="s">
        <v>130</v>
      </c>
      <c r="BM311">
        <v>1</v>
      </c>
      <c r="BN311">
        <v>1</v>
      </c>
      <c r="BO311">
        <v>0</v>
      </c>
      <c r="BP311">
        <v>0</v>
      </c>
      <c r="BS311">
        <v>0</v>
      </c>
      <c r="BT311">
        <v>0</v>
      </c>
      <c r="BU311">
        <v>0</v>
      </c>
      <c r="CE311" t="str">
        <f t="shared" si="123"/>
        <v>22:00:24.609</v>
      </c>
      <c r="CF311">
        <v>609341050</v>
      </c>
      <c r="CS311">
        <v>3</v>
      </c>
      <c r="CT311">
        <v>2</v>
      </c>
      <c r="CU311">
        <v>0</v>
      </c>
      <c r="CV311">
        <v>2</v>
      </c>
      <c r="CW311">
        <v>0</v>
      </c>
      <c r="CX311">
        <v>5</v>
      </c>
      <c r="CY311">
        <v>7</v>
      </c>
      <c r="CZ311" t="s">
        <v>131</v>
      </c>
      <c r="DA311">
        <v>300</v>
      </c>
      <c r="DB311">
        <v>0</v>
      </c>
      <c r="DC311" t="s">
        <v>157</v>
      </c>
      <c r="DD311" t="s">
        <v>158</v>
      </c>
      <c r="DG311">
        <v>8325843</v>
      </c>
      <c r="DI311">
        <v>1</v>
      </c>
      <c r="DJ311">
        <v>0</v>
      </c>
      <c r="DK311">
        <v>1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 t="shared" si="124"/>
        <v>07/09/2023 22:00:24.896</v>
      </c>
      <c r="C312" t="str">
        <f t="shared" si="119"/>
        <v>FFDDD3C0</v>
      </c>
      <c r="D312" t="s">
        <v>138</v>
      </c>
      <c r="E312">
        <v>20</v>
      </c>
      <c r="F312">
        <v>1020</v>
      </c>
      <c r="G312" t="s">
        <v>139</v>
      </c>
      <c r="J312" t="s">
        <v>140</v>
      </c>
      <c r="K312">
        <v>0</v>
      </c>
      <c r="L312">
        <v>3</v>
      </c>
      <c r="M312">
        <v>0</v>
      </c>
      <c r="N312">
        <v>2</v>
      </c>
      <c r="O312">
        <v>0</v>
      </c>
      <c r="P312">
        <v>1</v>
      </c>
      <c r="Q312">
        <v>0</v>
      </c>
      <c r="S312" t="str">
        <f t="shared" si="122"/>
        <v>22:00:24.000</v>
      </c>
      <c r="T312" t="str">
        <f t="shared" si="122"/>
        <v>22:00:24.000</v>
      </c>
      <c r="U312" t="str">
        <f t="shared" si="105"/>
        <v>A14F74</v>
      </c>
      <c r="V312">
        <v>0</v>
      </c>
      <c r="W312">
        <v>0</v>
      </c>
      <c r="X312">
        <v>6</v>
      </c>
      <c r="Y312">
        <v>0</v>
      </c>
      <c r="AA312">
        <v>1</v>
      </c>
      <c r="AB312">
        <v>8</v>
      </c>
      <c r="AC312">
        <v>3</v>
      </c>
      <c r="AD312">
        <v>0</v>
      </c>
      <c r="AE312">
        <v>9</v>
      </c>
      <c r="AF312" t="s">
        <v>126</v>
      </c>
      <c r="AG312">
        <v>0</v>
      </c>
      <c r="AH312">
        <v>3</v>
      </c>
      <c r="AI312">
        <v>2</v>
      </c>
      <c r="AJ312">
        <v>0</v>
      </c>
      <c r="AK312" t="s">
        <v>228</v>
      </c>
      <c r="AL312">
        <v>32.820324999999997</v>
      </c>
      <c r="AM312" t="s">
        <v>229</v>
      </c>
      <c r="AN312">
        <v>-117.155693</v>
      </c>
      <c r="AO312">
        <v>25</v>
      </c>
      <c r="AP312">
        <v>1100</v>
      </c>
      <c r="AQ312" t="s">
        <v>129</v>
      </c>
      <c r="AR312">
        <v>-82</v>
      </c>
      <c r="AS312">
        <v>27</v>
      </c>
      <c r="AT312">
        <v>512</v>
      </c>
      <c r="BB312" t="str">
        <f t="shared" si="106"/>
        <v>1200</v>
      </c>
      <c r="BC312">
        <v>1</v>
      </c>
      <c r="BD312" t="str">
        <f t="shared" si="107"/>
        <v xml:space="preserve">N1839R  </v>
      </c>
      <c r="BE312">
        <v>1</v>
      </c>
      <c r="BJ312">
        <v>1050</v>
      </c>
      <c r="BK312">
        <v>-50</v>
      </c>
      <c r="BL312" t="s">
        <v>130</v>
      </c>
      <c r="BM312">
        <v>1</v>
      </c>
      <c r="BN312">
        <v>1</v>
      </c>
      <c r="BO312">
        <v>0</v>
      </c>
      <c r="BP312">
        <v>0</v>
      </c>
      <c r="BS312">
        <v>0</v>
      </c>
      <c r="BT312">
        <v>0</v>
      </c>
      <c r="BU312">
        <v>0</v>
      </c>
      <c r="CE312" t="str">
        <f t="shared" si="123"/>
        <v>22:00:24.609</v>
      </c>
      <c r="CF312">
        <v>609341050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5</v>
      </c>
      <c r="CY312">
        <v>7</v>
      </c>
      <c r="CZ312" t="s">
        <v>131</v>
      </c>
      <c r="DA312">
        <v>300</v>
      </c>
      <c r="DB312">
        <v>0</v>
      </c>
      <c r="DC312" t="s">
        <v>157</v>
      </c>
      <c r="DD312" t="s">
        <v>158</v>
      </c>
      <c r="DG312">
        <v>8325843</v>
      </c>
      <c r="DI312">
        <v>1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 t="shared" si="124"/>
        <v>07/09/2023 22:00:24.896</v>
      </c>
      <c r="C313" t="str">
        <f t="shared" si="119"/>
        <v>FFDDD3C0</v>
      </c>
      <c r="D313" t="s">
        <v>141</v>
      </c>
      <c r="E313">
        <v>15</v>
      </c>
      <c r="J313" t="s">
        <v>142</v>
      </c>
      <c r="K313">
        <v>0</v>
      </c>
      <c r="L313">
        <v>3</v>
      </c>
      <c r="M313">
        <v>0</v>
      </c>
      <c r="N313">
        <v>2</v>
      </c>
      <c r="O313">
        <v>0</v>
      </c>
      <c r="P313">
        <v>1</v>
      </c>
      <c r="Q313">
        <v>0</v>
      </c>
      <c r="S313" t="str">
        <f t="shared" si="122"/>
        <v>22:00:24.000</v>
      </c>
      <c r="T313" t="str">
        <f t="shared" si="122"/>
        <v>22:00:24.000</v>
      </c>
      <c r="U313" t="str">
        <f t="shared" si="105"/>
        <v>A14F74</v>
      </c>
      <c r="V313">
        <v>0</v>
      </c>
      <c r="W313">
        <v>0</v>
      </c>
      <c r="X313">
        <v>6</v>
      </c>
      <c r="Y313">
        <v>0</v>
      </c>
      <c r="AA313">
        <v>1</v>
      </c>
      <c r="AB313">
        <v>8</v>
      </c>
      <c r="AC313">
        <v>3</v>
      </c>
      <c r="AD313">
        <v>0</v>
      </c>
      <c r="AE313">
        <v>9</v>
      </c>
      <c r="AF313" t="s">
        <v>126</v>
      </c>
      <c r="AG313">
        <v>0</v>
      </c>
      <c r="AH313">
        <v>3</v>
      </c>
      <c r="AI313">
        <v>2</v>
      </c>
      <c r="AJ313">
        <v>0</v>
      </c>
      <c r="AK313" t="s">
        <v>228</v>
      </c>
      <c r="AL313">
        <v>32.820324999999997</v>
      </c>
      <c r="AM313" t="s">
        <v>229</v>
      </c>
      <c r="AN313">
        <v>-117.155693</v>
      </c>
      <c r="AO313">
        <v>25</v>
      </c>
      <c r="AP313">
        <v>1100</v>
      </c>
      <c r="AQ313" t="s">
        <v>129</v>
      </c>
      <c r="AR313">
        <v>-82</v>
      </c>
      <c r="AS313">
        <v>27</v>
      </c>
      <c r="AT313">
        <v>512</v>
      </c>
      <c r="BB313" t="str">
        <f t="shared" si="106"/>
        <v>1200</v>
      </c>
      <c r="BC313">
        <v>1</v>
      </c>
      <c r="BD313" t="str">
        <f t="shared" si="107"/>
        <v xml:space="preserve">N1839R  </v>
      </c>
      <c r="BE313">
        <v>1</v>
      </c>
      <c r="BJ313">
        <v>1050</v>
      </c>
      <c r="BK313">
        <v>-50</v>
      </c>
      <c r="BL313" t="s">
        <v>130</v>
      </c>
      <c r="BM313">
        <v>1</v>
      </c>
      <c r="BN313">
        <v>1</v>
      </c>
      <c r="BO313">
        <v>0</v>
      </c>
      <c r="BP313">
        <v>0</v>
      </c>
      <c r="BS313">
        <v>0</v>
      </c>
      <c r="BT313">
        <v>0</v>
      </c>
      <c r="BU313">
        <v>0</v>
      </c>
      <c r="CE313" t="str">
        <f t="shared" si="123"/>
        <v>22:00:24.609</v>
      </c>
      <c r="CF313">
        <v>609341050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131</v>
      </c>
      <c r="DA313">
        <v>300</v>
      </c>
      <c r="DB313">
        <v>0</v>
      </c>
      <c r="DC313" t="s">
        <v>157</v>
      </c>
      <c r="DD313" t="s">
        <v>158</v>
      </c>
      <c r="DG313">
        <v>8325843</v>
      </c>
      <c r="DI313">
        <v>1</v>
      </c>
      <c r="DJ313">
        <v>0</v>
      </c>
      <c r="DK313">
        <v>1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 t="shared" ref="A314:A321" si="125">"07/09/2023 22:00:25.709"</f>
        <v>07/09/2023 22:00:25.709</v>
      </c>
      <c r="C314" t="str">
        <f t="shared" si="119"/>
        <v>FFDDD3C0</v>
      </c>
      <c r="D314" t="s">
        <v>123</v>
      </c>
      <c r="E314">
        <v>7</v>
      </c>
      <c r="F314">
        <v>2007</v>
      </c>
      <c r="G314" t="s">
        <v>124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0</v>
      </c>
      <c r="P314">
        <v>1</v>
      </c>
      <c r="Q314">
        <v>0</v>
      </c>
      <c r="S314" t="str">
        <f t="shared" ref="S314:T321" si="126">"22:00:25.000"</f>
        <v>22:00:25.000</v>
      </c>
      <c r="T314" t="str">
        <f t="shared" si="126"/>
        <v>22:00:25.000</v>
      </c>
      <c r="U314" t="str">
        <f t="shared" si="105"/>
        <v>A14F74</v>
      </c>
      <c r="V314">
        <v>0</v>
      </c>
      <c r="W314">
        <v>0</v>
      </c>
      <c r="X314">
        <v>6</v>
      </c>
      <c r="Y314">
        <v>0</v>
      </c>
      <c r="AA314">
        <v>1</v>
      </c>
      <c r="AB314">
        <v>8</v>
      </c>
      <c r="AC314">
        <v>3</v>
      </c>
      <c r="AD314">
        <v>0</v>
      </c>
      <c r="AE314">
        <v>9</v>
      </c>
      <c r="AF314" t="s">
        <v>126</v>
      </c>
      <c r="AG314">
        <v>0</v>
      </c>
      <c r="AH314">
        <v>3</v>
      </c>
      <c r="AI314">
        <v>2</v>
      </c>
      <c r="AJ314">
        <v>0</v>
      </c>
      <c r="AK314" t="s">
        <v>230</v>
      </c>
      <c r="AL314">
        <v>32.820453999999998</v>
      </c>
      <c r="AM314" t="s">
        <v>231</v>
      </c>
      <c r="AN314">
        <v>-117.15618600000001</v>
      </c>
      <c r="AO314">
        <v>25</v>
      </c>
      <c r="AP314">
        <v>1100</v>
      </c>
      <c r="AQ314" t="s">
        <v>129</v>
      </c>
      <c r="AR314">
        <v>-83</v>
      </c>
      <c r="AS314">
        <v>26</v>
      </c>
      <c r="AT314">
        <v>576</v>
      </c>
      <c r="BB314" t="str">
        <f t="shared" si="106"/>
        <v>1200</v>
      </c>
      <c r="BC314">
        <v>1</v>
      </c>
      <c r="BD314" t="str">
        <f t="shared" si="107"/>
        <v xml:space="preserve">N1839R  </v>
      </c>
      <c r="BE314">
        <v>1</v>
      </c>
      <c r="BJ314">
        <v>1050</v>
      </c>
      <c r="BK314">
        <v>-50</v>
      </c>
      <c r="BL314" t="s">
        <v>130</v>
      </c>
      <c r="BM314">
        <v>1</v>
      </c>
      <c r="BN314">
        <v>1</v>
      </c>
      <c r="BO314">
        <v>0</v>
      </c>
      <c r="BP314">
        <v>0</v>
      </c>
      <c r="BS314">
        <v>0</v>
      </c>
      <c r="BT314">
        <v>0</v>
      </c>
      <c r="BU314">
        <v>0</v>
      </c>
      <c r="CE314" t="str">
        <f t="shared" ref="CE314:CE321" si="127">"22:00:25.443"</f>
        <v>22:00:25.443</v>
      </c>
      <c r="CF314">
        <v>443340958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131</v>
      </c>
      <c r="DA314">
        <v>300</v>
      </c>
      <c r="DB314">
        <v>0</v>
      </c>
      <c r="DC314" t="s">
        <v>157</v>
      </c>
      <c r="DD314" t="s">
        <v>158</v>
      </c>
      <c r="DG314">
        <v>8326011</v>
      </c>
      <c r="DI314">
        <v>1</v>
      </c>
      <c r="DJ314">
        <v>0</v>
      </c>
      <c r="DK314">
        <v>0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 t="shared" si="125"/>
        <v>07/09/2023 22:00:25.709</v>
      </c>
      <c r="C315" t="str">
        <f t="shared" si="119"/>
        <v>FFDDD3C0</v>
      </c>
      <c r="D315" t="s">
        <v>144</v>
      </c>
      <c r="E315">
        <v>6</v>
      </c>
      <c r="H315">
        <v>210</v>
      </c>
      <c r="I315" t="s">
        <v>145</v>
      </c>
      <c r="J315" t="s">
        <v>146</v>
      </c>
      <c r="K315">
        <v>0</v>
      </c>
      <c r="L315">
        <v>3</v>
      </c>
      <c r="M315">
        <v>0</v>
      </c>
      <c r="N315">
        <v>2</v>
      </c>
      <c r="O315">
        <v>0</v>
      </c>
      <c r="P315">
        <v>1</v>
      </c>
      <c r="Q315">
        <v>0</v>
      </c>
      <c r="S315" t="str">
        <f t="shared" si="126"/>
        <v>22:00:25.000</v>
      </c>
      <c r="T315" t="str">
        <f t="shared" si="126"/>
        <v>22:00:25.000</v>
      </c>
      <c r="U315" t="str">
        <f t="shared" si="105"/>
        <v>A14F74</v>
      </c>
      <c r="V315">
        <v>0</v>
      </c>
      <c r="W315">
        <v>0</v>
      </c>
      <c r="X315">
        <v>6</v>
      </c>
      <c r="Y315">
        <v>0</v>
      </c>
      <c r="AA315">
        <v>1</v>
      </c>
      <c r="AB315">
        <v>8</v>
      </c>
      <c r="AC315">
        <v>3</v>
      </c>
      <c r="AD315">
        <v>0</v>
      </c>
      <c r="AE315">
        <v>9</v>
      </c>
      <c r="AF315" t="s">
        <v>126</v>
      </c>
      <c r="AG315">
        <v>0</v>
      </c>
      <c r="AH315">
        <v>0</v>
      </c>
      <c r="AI315">
        <v>2</v>
      </c>
      <c r="AJ315">
        <v>0</v>
      </c>
      <c r="AK315" t="s">
        <v>230</v>
      </c>
      <c r="AL315">
        <v>32.820453999999998</v>
      </c>
      <c r="AM315" t="s">
        <v>231</v>
      </c>
      <c r="AN315">
        <v>-117.15618600000001</v>
      </c>
      <c r="AO315">
        <v>25</v>
      </c>
      <c r="AP315">
        <v>1100</v>
      </c>
      <c r="AQ315" t="s">
        <v>129</v>
      </c>
      <c r="AR315">
        <v>-83</v>
      </c>
      <c r="AS315">
        <v>26</v>
      </c>
      <c r="AT315">
        <v>576</v>
      </c>
      <c r="BB315" t="str">
        <f t="shared" si="106"/>
        <v>1200</v>
      </c>
      <c r="BC315">
        <v>1</v>
      </c>
      <c r="BD315" t="str">
        <f t="shared" si="107"/>
        <v xml:space="preserve">N1839R  </v>
      </c>
      <c r="BE315">
        <v>1</v>
      </c>
      <c r="BJ315">
        <v>1050</v>
      </c>
      <c r="BK315">
        <v>-50</v>
      </c>
      <c r="BL315" t="s">
        <v>130</v>
      </c>
      <c r="BM315">
        <v>1</v>
      </c>
      <c r="BN315">
        <v>1</v>
      </c>
      <c r="BO315">
        <v>0</v>
      </c>
      <c r="BP315">
        <v>0</v>
      </c>
      <c r="BS315">
        <v>0</v>
      </c>
      <c r="BT315">
        <v>0</v>
      </c>
      <c r="BU315">
        <v>0</v>
      </c>
      <c r="CE315" t="str">
        <f t="shared" si="127"/>
        <v>22:00:25.443</v>
      </c>
      <c r="CF315">
        <v>443340958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5</v>
      </c>
      <c r="CY315">
        <v>7</v>
      </c>
      <c r="CZ315" t="s">
        <v>131</v>
      </c>
      <c r="DA315">
        <v>300</v>
      </c>
      <c r="DB315">
        <v>0</v>
      </c>
      <c r="DC315" t="s">
        <v>157</v>
      </c>
      <c r="DD315" t="s">
        <v>158</v>
      </c>
      <c r="DG315">
        <v>8326011</v>
      </c>
      <c r="DI315">
        <v>1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 t="shared" si="125"/>
        <v>07/09/2023 22:00:25.709</v>
      </c>
      <c r="C316" t="str">
        <f t="shared" si="119"/>
        <v>FFDDD3C0</v>
      </c>
      <c r="D316" t="s">
        <v>149</v>
      </c>
      <c r="E316">
        <v>3</v>
      </c>
      <c r="H316">
        <v>166</v>
      </c>
      <c r="I316" t="s">
        <v>139</v>
      </c>
      <c r="J316" t="s">
        <v>150</v>
      </c>
      <c r="K316">
        <v>0</v>
      </c>
      <c r="L316">
        <v>3</v>
      </c>
      <c r="M316">
        <v>0</v>
      </c>
      <c r="N316">
        <v>2</v>
      </c>
      <c r="O316">
        <v>0</v>
      </c>
      <c r="P316">
        <v>1</v>
      </c>
      <c r="Q316">
        <v>0</v>
      </c>
      <c r="S316" t="str">
        <f t="shared" si="126"/>
        <v>22:00:25.000</v>
      </c>
      <c r="T316" t="str">
        <f t="shared" si="126"/>
        <v>22:00:25.000</v>
      </c>
      <c r="U316" t="str">
        <f t="shared" si="105"/>
        <v>A14F74</v>
      </c>
      <c r="V316">
        <v>0</v>
      </c>
      <c r="W316">
        <v>0</v>
      </c>
      <c r="X316">
        <v>6</v>
      </c>
      <c r="Y316">
        <v>0</v>
      </c>
      <c r="AA316">
        <v>1</v>
      </c>
      <c r="AB316">
        <v>8</v>
      </c>
      <c r="AC316">
        <v>3</v>
      </c>
      <c r="AD316">
        <v>0</v>
      </c>
      <c r="AE316">
        <v>9</v>
      </c>
      <c r="AF316" t="s">
        <v>126</v>
      </c>
      <c r="AG316">
        <v>0</v>
      </c>
      <c r="AH316">
        <v>3</v>
      </c>
      <c r="AI316">
        <v>2</v>
      </c>
      <c r="AJ316">
        <v>0</v>
      </c>
      <c r="AK316" t="s">
        <v>230</v>
      </c>
      <c r="AL316">
        <v>32.820453999999998</v>
      </c>
      <c r="AM316" t="s">
        <v>231</v>
      </c>
      <c r="AN316">
        <v>-117.15618600000001</v>
      </c>
      <c r="AO316">
        <v>25</v>
      </c>
      <c r="AP316">
        <v>1100</v>
      </c>
      <c r="AQ316" t="s">
        <v>129</v>
      </c>
      <c r="AR316">
        <v>-83</v>
      </c>
      <c r="AS316">
        <v>26</v>
      </c>
      <c r="AT316">
        <v>576</v>
      </c>
      <c r="BB316" t="str">
        <f t="shared" si="106"/>
        <v>1200</v>
      </c>
      <c r="BC316">
        <v>1</v>
      </c>
      <c r="BD316" t="str">
        <f t="shared" si="107"/>
        <v xml:space="preserve">N1839R  </v>
      </c>
      <c r="BE316">
        <v>1</v>
      </c>
      <c r="BJ316">
        <v>1050</v>
      </c>
      <c r="BK316">
        <v>-50</v>
      </c>
      <c r="BL316" t="s">
        <v>130</v>
      </c>
      <c r="BM316">
        <v>1</v>
      </c>
      <c r="BN316">
        <v>1</v>
      </c>
      <c r="BO316">
        <v>0</v>
      </c>
      <c r="BP316">
        <v>0</v>
      </c>
      <c r="BS316">
        <v>0</v>
      </c>
      <c r="BT316">
        <v>0</v>
      </c>
      <c r="BU316">
        <v>0</v>
      </c>
      <c r="CE316" t="str">
        <f t="shared" si="127"/>
        <v>22:00:25.443</v>
      </c>
      <c r="CF316">
        <v>443340958</v>
      </c>
      <c r="CS316">
        <v>3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131</v>
      </c>
      <c r="DA316">
        <v>300</v>
      </c>
      <c r="DB316">
        <v>0</v>
      </c>
      <c r="DC316" t="s">
        <v>157</v>
      </c>
      <c r="DD316" t="s">
        <v>158</v>
      </c>
      <c r="DG316">
        <v>8326011</v>
      </c>
      <c r="DI316">
        <v>1</v>
      </c>
      <c r="DJ316">
        <v>0</v>
      </c>
      <c r="DK316">
        <v>1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 t="shared" si="125"/>
        <v>07/09/2023 22:00:25.709</v>
      </c>
      <c r="C317" t="str">
        <f t="shared" si="119"/>
        <v>FFDDD3C0</v>
      </c>
      <c r="D317" t="s">
        <v>134</v>
      </c>
      <c r="E317">
        <v>3</v>
      </c>
      <c r="H317">
        <v>3</v>
      </c>
      <c r="I317" t="s">
        <v>135</v>
      </c>
      <c r="J317" t="s">
        <v>126</v>
      </c>
      <c r="K317">
        <v>0</v>
      </c>
      <c r="L317">
        <v>3</v>
      </c>
      <c r="M317">
        <v>0</v>
      </c>
      <c r="N317">
        <v>2</v>
      </c>
      <c r="O317">
        <v>0</v>
      </c>
      <c r="P317">
        <v>1</v>
      </c>
      <c r="Q317">
        <v>0</v>
      </c>
      <c r="S317" t="str">
        <f t="shared" si="126"/>
        <v>22:00:25.000</v>
      </c>
      <c r="T317" t="str">
        <f t="shared" si="126"/>
        <v>22:00:25.000</v>
      </c>
      <c r="U317" t="str">
        <f t="shared" si="105"/>
        <v>A14F74</v>
      </c>
      <c r="V317">
        <v>0</v>
      </c>
      <c r="W317">
        <v>0</v>
      </c>
      <c r="X317">
        <v>6</v>
      </c>
      <c r="Y317">
        <v>0</v>
      </c>
      <c r="AA317">
        <v>1</v>
      </c>
      <c r="AB317">
        <v>8</v>
      </c>
      <c r="AC317">
        <v>3</v>
      </c>
      <c r="AD317">
        <v>0</v>
      </c>
      <c r="AE317">
        <v>9</v>
      </c>
      <c r="AF317" t="s">
        <v>126</v>
      </c>
      <c r="AG317">
        <v>0</v>
      </c>
      <c r="AH317">
        <v>3</v>
      </c>
      <c r="AI317">
        <v>2</v>
      </c>
      <c r="AJ317">
        <v>0</v>
      </c>
      <c r="AK317" t="s">
        <v>230</v>
      </c>
      <c r="AL317">
        <v>32.820453999999998</v>
      </c>
      <c r="AM317" t="s">
        <v>231</v>
      </c>
      <c r="AN317">
        <v>-117.15618600000001</v>
      </c>
      <c r="AO317">
        <v>25</v>
      </c>
      <c r="AP317">
        <v>1100</v>
      </c>
      <c r="AQ317" t="s">
        <v>129</v>
      </c>
      <c r="AR317">
        <v>-83</v>
      </c>
      <c r="AS317">
        <v>26</v>
      </c>
      <c r="AT317">
        <v>576</v>
      </c>
      <c r="BB317" t="str">
        <f t="shared" si="106"/>
        <v>1200</v>
      </c>
      <c r="BC317">
        <v>1</v>
      </c>
      <c r="BD317" t="str">
        <f t="shared" si="107"/>
        <v xml:space="preserve">N1839R  </v>
      </c>
      <c r="BE317">
        <v>1</v>
      </c>
      <c r="BJ317">
        <v>1050</v>
      </c>
      <c r="BK317">
        <v>-50</v>
      </c>
      <c r="BL317" t="s">
        <v>130</v>
      </c>
      <c r="BM317">
        <v>1</v>
      </c>
      <c r="BN317">
        <v>1</v>
      </c>
      <c r="BO317">
        <v>0</v>
      </c>
      <c r="BP317">
        <v>0</v>
      </c>
      <c r="BS317">
        <v>0</v>
      </c>
      <c r="BT317">
        <v>0</v>
      </c>
      <c r="BU317">
        <v>0</v>
      </c>
      <c r="CE317" t="str">
        <f t="shared" si="127"/>
        <v>22:00:25.443</v>
      </c>
      <c r="CF317">
        <v>443340958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5</v>
      </c>
      <c r="CY317">
        <v>7</v>
      </c>
      <c r="CZ317" t="s">
        <v>131</v>
      </c>
      <c r="DA317">
        <v>300</v>
      </c>
      <c r="DB317">
        <v>0</v>
      </c>
      <c r="DC317" t="s">
        <v>157</v>
      </c>
      <c r="DD317" t="s">
        <v>158</v>
      </c>
      <c r="DG317">
        <v>8326011</v>
      </c>
      <c r="DI317">
        <v>1</v>
      </c>
      <c r="DJ317">
        <v>0</v>
      </c>
      <c r="DK317">
        <v>1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 t="shared" si="125"/>
        <v>07/09/2023 22:00:25.709</v>
      </c>
      <c r="C318" t="str">
        <f t="shared" si="119"/>
        <v>FFDDD3C0</v>
      </c>
      <c r="D318" t="s">
        <v>138</v>
      </c>
      <c r="E318">
        <v>20</v>
      </c>
      <c r="F318">
        <v>1020</v>
      </c>
      <c r="G318" t="s">
        <v>139</v>
      </c>
      <c r="J318" t="s">
        <v>140</v>
      </c>
      <c r="K318">
        <v>0</v>
      </c>
      <c r="L318">
        <v>3</v>
      </c>
      <c r="M318">
        <v>0</v>
      </c>
      <c r="N318">
        <v>2</v>
      </c>
      <c r="O318">
        <v>0</v>
      </c>
      <c r="P318">
        <v>1</v>
      </c>
      <c r="Q318">
        <v>0</v>
      </c>
      <c r="S318" t="str">
        <f t="shared" si="126"/>
        <v>22:00:25.000</v>
      </c>
      <c r="T318" t="str">
        <f t="shared" si="126"/>
        <v>22:00:25.000</v>
      </c>
      <c r="U318" t="str">
        <f t="shared" si="105"/>
        <v>A14F74</v>
      </c>
      <c r="V318">
        <v>0</v>
      </c>
      <c r="W318">
        <v>0</v>
      </c>
      <c r="X318">
        <v>6</v>
      </c>
      <c r="Y318">
        <v>0</v>
      </c>
      <c r="AA318">
        <v>1</v>
      </c>
      <c r="AB318">
        <v>8</v>
      </c>
      <c r="AC318">
        <v>3</v>
      </c>
      <c r="AD318">
        <v>0</v>
      </c>
      <c r="AE318">
        <v>9</v>
      </c>
      <c r="AF318" t="s">
        <v>126</v>
      </c>
      <c r="AG318">
        <v>0</v>
      </c>
      <c r="AH318">
        <v>3</v>
      </c>
      <c r="AI318">
        <v>2</v>
      </c>
      <c r="AJ318">
        <v>0</v>
      </c>
      <c r="AK318" t="s">
        <v>230</v>
      </c>
      <c r="AL318">
        <v>32.820453999999998</v>
      </c>
      <c r="AM318" t="s">
        <v>231</v>
      </c>
      <c r="AN318">
        <v>-117.15618600000001</v>
      </c>
      <c r="AO318">
        <v>25</v>
      </c>
      <c r="AP318">
        <v>1100</v>
      </c>
      <c r="AQ318" t="s">
        <v>129</v>
      </c>
      <c r="AR318">
        <v>-83</v>
      </c>
      <c r="AS318">
        <v>26</v>
      </c>
      <c r="AT318">
        <v>576</v>
      </c>
      <c r="BB318" t="str">
        <f t="shared" si="106"/>
        <v>1200</v>
      </c>
      <c r="BC318">
        <v>1</v>
      </c>
      <c r="BD318" t="str">
        <f t="shared" si="107"/>
        <v xml:space="preserve">N1839R  </v>
      </c>
      <c r="BE318">
        <v>1</v>
      </c>
      <c r="BJ318">
        <v>1050</v>
      </c>
      <c r="BK318">
        <v>-50</v>
      </c>
      <c r="BL318" t="s">
        <v>130</v>
      </c>
      <c r="BM318">
        <v>1</v>
      </c>
      <c r="BN318">
        <v>1</v>
      </c>
      <c r="BO318">
        <v>0</v>
      </c>
      <c r="BP318">
        <v>0</v>
      </c>
      <c r="BS318">
        <v>0</v>
      </c>
      <c r="BT318">
        <v>0</v>
      </c>
      <c r="BU318">
        <v>0</v>
      </c>
      <c r="CE318" t="str">
        <f t="shared" si="127"/>
        <v>22:00:25.443</v>
      </c>
      <c r="CF318">
        <v>443340958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5</v>
      </c>
      <c r="CY318">
        <v>7</v>
      </c>
      <c r="CZ318" t="s">
        <v>131</v>
      </c>
      <c r="DA318">
        <v>300</v>
      </c>
      <c r="DB318">
        <v>0</v>
      </c>
      <c r="DC318" t="s">
        <v>157</v>
      </c>
      <c r="DD318" t="s">
        <v>158</v>
      </c>
      <c r="DG318">
        <v>8326011</v>
      </c>
      <c r="DI318">
        <v>1</v>
      </c>
      <c r="DJ318">
        <v>0</v>
      </c>
      <c r="DK318">
        <v>1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 t="shared" si="125"/>
        <v>07/09/2023 22:00:25.709</v>
      </c>
      <c r="C319" t="str">
        <f t="shared" si="119"/>
        <v>FFDDD3C0</v>
      </c>
      <c r="D319" t="s">
        <v>141</v>
      </c>
      <c r="E319">
        <v>15</v>
      </c>
      <c r="J319" t="s">
        <v>142</v>
      </c>
      <c r="K319">
        <v>0</v>
      </c>
      <c r="L319">
        <v>3</v>
      </c>
      <c r="M319">
        <v>0</v>
      </c>
      <c r="N319">
        <v>2</v>
      </c>
      <c r="O319">
        <v>0</v>
      </c>
      <c r="P319">
        <v>1</v>
      </c>
      <c r="Q319">
        <v>0</v>
      </c>
      <c r="S319" t="str">
        <f t="shared" si="126"/>
        <v>22:00:25.000</v>
      </c>
      <c r="T319" t="str">
        <f t="shared" si="126"/>
        <v>22:00:25.000</v>
      </c>
      <c r="U319" t="str">
        <f t="shared" si="105"/>
        <v>A14F74</v>
      </c>
      <c r="V319">
        <v>0</v>
      </c>
      <c r="W319">
        <v>0</v>
      </c>
      <c r="X319">
        <v>6</v>
      </c>
      <c r="Y319">
        <v>0</v>
      </c>
      <c r="AA319">
        <v>1</v>
      </c>
      <c r="AB319">
        <v>8</v>
      </c>
      <c r="AC319">
        <v>3</v>
      </c>
      <c r="AD319">
        <v>0</v>
      </c>
      <c r="AE319">
        <v>9</v>
      </c>
      <c r="AF319" t="s">
        <v>126</v>
      </c>
      <c r="AG319">
        <v>0</v>
      </c>
      <c r="AH319">
        <v>3</v>
      </c>
      <c r="AI319">
        <v>2</v>
      </c>
      <c r="AJ319">
        <v>0</v>
      </c>
      <c r="AK319" t="s">
        <v>230</v>
      </c>
      <c r="AL319">
        <v>32.820453999999998</v>
      </c>
      <c r="AM319" t="s">
        <v>231</v>
      </c>
      <c r="AN319">
        <v>-117.15618600000001</v>
      </c>
      <c r="AO319">
        <v>25</v>
      </c>
      <c r="AP319">
        <v>1100</v>
      </c>
      <c r="AQ319" t="s">
        <v>129</v>
      </c>
      <c r="AR319">
        <v>-83</v>
      </c>
      <c r="AS319">
        <v>26</v>
      </c>
      <c r="AT319">
        <v>576</v>
      </c>
      <c r="BB319" t="str">
        <f t="shared" si="106"/>
        <v>1200</v>
      </c>
      <c r="BC319">
        <v>1</v>
      </c>
      <c r="BD319" t="str">
        <f t="shared" si="107"/>
        <v xml:space="preserve">N1839R  </v>
      </c>
      <c r="BE319">
        <v>1</v>
      </c>
      <c r="BJ319">
        <v>1050</v>
      </c>
      <c r="BK319">
        <v>-50</v>
      </c>
      <c r="BL319" t="s">
        <v>130</v>
      </c>
      <c r="BM319">
        <v>1</v>
      </c>
      <c r="BN319">
        <v>1</v>
      </c>
      <c r="BO319">
        <v>0</v>
      </c>
      <c r="BP319">
        <v>0</v>
      </c>
      <c r="BS319">
        <v>0</v>
      </c>
      <c r="BT319">
        <v>0</v>
      </c>
      <c r="BU319">
        <v>0</v>
      </c>
      <c r="CE319" t="str">
        <f t="shared" si="127"/>
        <v>22:00:25.443</v>
      </c>
      <c r="CF319">
        <v>443340958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5</v>
      </c>
      <c r="CY319">
        <v>7</v>
      </c>
      <c r="CZ319" t="s">
        <v>131</v>
      </c>
      <c r="DA319">
        <v>300</v>
      </c>
      <c r="DB319">
        <v>0</v>
      </c>
      <c r="DC319" t="s">
        <v>157</v>
      </c>
      <c r="DD319" t="s">
        <v>158</v>
      </c>
      <c r="DG319">
        <v>8326011</v>
      </c>
      <c r="DI319">
        <v>1</v>
      </c>
      <c r="DJ319">
        <v>0</v>
      </c>
      <c r="DK319">
        <v>1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 t="shared" si="125"/>
        <v>07/09/2023 22:00:25.709</v>
      </c>
      <c r="C320" t="str">
        <f t="shared" si="119"/>
        <v>FFDDD3C0</v>
      </c>
      <c r="D320" t="s">
        <v>147</v>
      </c>
      <c r="E320">
        <v>8</v>
      </c>
      <c r="H320">
        <v>225</v>
      </c>
      <c r="I320" t="s">
        <v>148</v>
      </c>
      <c r="J320" t="s">
        <v>126</v>
      </c>
      <c r="K320">
        <v>0</v>
      </c>
      <c r="L320">
        <v>3</v>
      </c>
      <c r="M320">
        <v>0</v>
      </c>
      <c r="N320">
        <v>2</v>
      </c>
      <c r="O320">
        <v>0</v>
      </c>
      <c r="P320">
        <v>1</v>
      </c>
      <c r="Q320">
        <v>0</v>
      </c>
      <c r="S320" t="str">
        <f t="shared" si="126"/>
        <v>22:00:25.000</v>
      </c>
      <c r="T320" t="str">
        <f t="shared" si="126"/>
        <v>22:00:25.000</v>
      </c>
      <c r="U320" t="str">
        <f t="shared" si="105"/>
        <v>A14F74</v>
      </c>
      <c r="V320">
        <v>0</v>
      </c>
      <c r="W320">
        <v>0</v>
      </c>
      <c r="X320">
        <v>6</v>
      </c>
      <c r="Y320">
        <v>0</v>
      </c>
      <c r="AA320">
        <v>1</v>
      </c>
      <c r="AB320">
        <v>8</v>
      </c>
      <c r="AC320">
        <v>3</v>
      </c>
      <c r="AD320">
        <v>0</v>
      </c>
      <c r="AE320">
        <v>9</v>
      </c>
      <c r="AF320" t="s">
        <v>126</v>
      </c>
      <c r="AG320">
        <v>0</v>
      </c>
      <c r="AH320">
        <v>3</v>
      </c>
      <c r="AI320">
        <v>2</v>
      </c>
      <c r="AJ320">
        <v>0</v>
      </c>
      <c r="AK320" t="s">
        <v>230</v>
      </c>
      <c r="AL320">
        <v>32.820453999999998</v>
      </c>
      <c r="AM320" t="s">
        <v>231</v>
      </c>
      <c r="AN320">
        <v>-117.15618600000001</v>
      </c>
      <c r="AO320">
        <v>25</v>
      </c>
      <c r="AP320">
        <v>1100</v>
      </c>
      <c r="AQ320" t="s">
        <v>129</v>
      </c>
      <c r="AR320">
        <v>-83</v>
      </c>
      <c r="AS320">
        <v>26</v>
      </c>
      <c r="AT320">
        <v>576</v>
      </c>
      <c r="BB320" t="str">
        <f t="shared" si="106"/>
        <v>1200</v>
      </c>
      <c r="BC320">
        <v>1</v>
      </c>
      <c r="BD320" t="str">
        <f t="shared" si="107"/>
        <v xml:space="preserve">N1839R  </v>
      </c>
      <c r="BE320">
        <v>1</v>
      </c>
      <c r="BJ320">
        <v>1050</v>
      </c>
      <c r="BK320">
        <v>-50</v>
      </c>
      <c r="BL320" t="s">
        <v>130</v>
      </c>
      <c r="BM320">
        <v>1</v>
      </c>
      <c r="BN320">
        <v>1</v>
      </c>
      <c r="BO320">
        <v>0</v>
      </c>
      <c r="BP320">
        <v>0</v>
      </c>
      <c r="BS320">
        <v>0</v>
      </c>
      <c r="BT320">
        <v>0</v>
      </c>
      <c r="BU320">
        <v>0</v>
      </c>
      <c r="CE320" t="str">
        <f t="shared" si="127"/>
        <v>22:00:25.443</v>
      </c>
      <c r="CF320">
        <v>443340958</v>
      </c>
      <c r="CS320">
        <v>3</v>
      </c>
      <c r="CT320">
        <v>2</v>
      </c>
      <c r="CU320">
        <v>0</v>
      </c>
      <c r="CV320">
        <v>2</v>
      </c>
      <c r="CW320">
        <v>0</v>
      </c>
      <c r="CX320">
        <v>5</v>
      </c>
      <c r="CY320">
        <v>7</v>
      </c>
      <c r="CZ320" t="s">
        <v>131</v>
      </c>
      <c r="DA320">
        <v>300</v>
      </c>
      <c r="DB320">
        <v>0</v>
      </c>
      <c r="DC320" t="s">
        <v>157</v>
      </c>
      <c r="DD320" t="s">
        <v>158</v>
      </c>
      <c r="DG320">
        <v>8326011</v>
      </c>
      <c r="DI320">
        <v>1</v>
      </c>
      <c r="DJ320">
        <v>0</v>
      </c>
      <c r="DK320">
        <v>1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 t="shared" si="125"/>
        <v>07/09/2023 22:00:25.709</v>
      </c>
      <c r="C321" t="str">
        <f t="shared" si="119"/>
        <v>FFDDD3C0</v>
      </c>
      <c r="D321" t="s">
        <v>134</v>
      </c>
      <c r="E321">
        <v>4</v>
      </c>
      <c r="H321">
        <v>4</v>
      </c>
      <c r="I321" t="s">
        <v>143</v>
      </c>
      <c r="J321" t="s">
        <v>126</v>
      </c>
      <c r="K321">
        <v>0</v>
      </c>
      <c r="L321">
        <v>3</v>
      </c>
      <c r="M321">
        <v>0</v>
      </c>
      <c r="N321">
        <v>2</v>
      </c>
      <c r="O321">
        <v>0</v>
      </c>
      <c r="P321">
        <v>1</v>
      </c>
      <c r="Q321">
        <v>0</v>
      </c>
      <c r="S321" t="str">
        <f t="shared" si="126"/>
        <v>22:00:25.000</v>
      </c>
      <c r="T321" t="str">
        <f t="shared" si="126"/>
        <v>22:00:25.000</v>
      </c>
      <c r="U321" t="str">
        <f t="shared" si="105"/>
        <v>A14F74</v>
      </c>
      <c r="V321">
        <v>0</v>
      </c>
      <c r="W321">
        <v>0</v>
      </c>
      <c r="X321">
        <v>6</v>
      </c>
      <c r="Y321">
        <v>0</v>
      </c>
      <c r="AA321">
        <v>1</v>
      </c>
      <c r="AB321">
        <v>8</v>
      </c>
      <c r="AC321">
        <v>3</v>
      </c>
      <c r="AD321">
        <v>0</v>
      </c>
      <c r="AE321">
        <v>9</v>
      </c>
      <c r="AF321" t="s">
        <v>126</v>
      </c>
      <c r="AG321">
        <v>0</v>
      </c>
      <c r="AH321">
        <v>3</v>
      </c>
      <c r="AI321">
        <v>2</v>
      </c>
      <c r="AJ321">
        <v>0</v>
      </c>
      <c r="AK321" t="s">
        <v>230</v>
      </c>
      <c r="AL321">
        <v>32.820453999999998</v>
      </c>
      <c r="AM321" t="s">
        <v>231</v>
      </c>
      <c r="AN321">
        <v>-117.15618600000001</v>
      </c>
      <c r="AO321">
        <v>25</v>
      </c>
      <c r="AP321">
        <v>1100</v>
      </c>
      <c r="AQ321" t="s">
        <v>129</v>
      </c>
      <c r="AR321">
        <v>-83</v>
      </c>
      <c r="AS321">
        <v>26</v>
      </c>
      <c r="AT321">
        <v>576</v>
      </c>
      <c r="BB321" t="str">
        <f t="shared" si="106"/>
        <v>1200</v>
      </c>
      <c r="BC321">
        <v>1</v>
      </c>
      <c r="BD321" t="str">
        <f t="shared" si="107"/>
        <v xml:space="preserve">N1839R  </v>
      </c>
      <c r="BE321">
        <v>1</v>
      </c>
      <c r="BJ321">
        <v>1050</v>
      </c>
      <c r="BK321">
        <v>-50</v>
      </c>
      <c r="BL321" t="s">
        <v>130</v>
      </c>
      <c r="BM321">
        <v>1</v>
      </c>
      <c r="BN321">
        <v>1</v>
      </c>
      <c r="BO321">
        <v>0</v>
      </c>
      <c r="BP321">
        <v>0</v>
      </c>
      <c r="BS321">
        <v>0</v>
      </c>
      <c r="BT321">
        <v>0</v>
      </c>
      <c r="BU321">
        <v>0</v>
      </c>
      <c r="CE321" t="str">
        <f t="shared" si="127"/>
        <v>22:00:25.443</v>
      </c>
      <c r="CF321">
        <v>443340958</v>
      </c>
      <c r="CS321">
        <v>3</v>
      </c>
      <c r="CT321">
        <v>2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131</v>
      </c>
      <c r="DA321">
        <v>300</v>
      </c>
      <c r="DB321">
        <v>0</v>
      </c>
      <c r="DC321" t="s">
        <v>157</v>
      </c>
      <c r="DD321" t="s">
        <v>158</v>
      </c>
      <c r="DG321">
        <v>8326011</v>
      </c>
      <c r="DI321">
        <v>1</v>
      </c>
      <c r="DJ321">
        <v>0</v>
      </c>
      <c r="DK321">
        <v>1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 t="shared" ref="A322:A329" si="128">"07/09/2023 22:00:26.943"</f>
        <v>07/09/2023 22:00:26.943</v>
      </c>
      <c r="C322" t="str">
        <f t="shared" si="119"/>
        <v>FFDDD3C0</v>
      </c>
      <c r="D322" t="s">
        <v>147</v>
      </c>
      <c r="E322">
        <v>8</v>
      </c>
      <c r="H322">
        <v>225</v>
      </c>
      <c r="I322" t="s">
        <v>148</v>
      </c>
      <c r="J322" t="s">
        <v>126</v>
      </c>
      <c r="K322">
        <v>0</v>
      </c>
      <c r="L322">
        <v>3</v>
      </c>
      <c r="M322">
        <v>0</v>
      </c>
      <c r="N322">
        <v>2</v>
      </c>
      <c r="O322">
        <v>0</v>
      </c>
      <c r="P322">
        <v>1</v>
      </c>
      <c r="Q322">
        <v>0</v>
      </c>
      <c r="S322" t="str">
        <f t="shared" ref="S322:T329" si="129">"22:00:26.000"</f>
        <v>22:00:26.000</v>
      </c>
      <c r="T322" t="str">
        <f t="shared" si="129"/>
        <v>22:00:26.000</v>
      </c>
      <c r="U322" t="str">
        <f t="shared" ref="U322:U385" si="130">"A14F74"</f>
        <v>A14F74</v>
      </c>
      <c r="V322">
        <v>0</v>
      </c>
      <c r="W322">
        <v>0</v>
      </c>
      <c r="X322">
        <v>6</v>
      </c>
      <c r="Y322">
        <v>0</v>
      </c>
      <c r="AA322">
        <v>1</v>
      </c>
      <c r="AB322">
        <v>8</v>
      </c>
      <c r="AC322">
        <v>3</v>
      </c>
      <c r="AD322">
        <v>0</v>
      </c>
      <c r="AE322">
        <v>9</v>
      </c>
      <c r="AF322" t="s">
        <v>126</v>
      </c>
      <c r="AG322">
        <v>0</v>
      </c>
      <c r="AH322">
        <v>3</v>
      </c>
      <c r="AI322">
        <v>2</v>
      </c>
      <c r="AJ322">
        <v>0</v>
      </c>
      <c r="AK322" t="s">
        <v>232</v>
      </c>
      <c r="AL322">
        <v>32.820582000000002</v>
      </c>
      <c r="AM322" t="s">
        <v>233</v>
      </c>
      <c r="AN322">
        <v>-117.156637</v>
      </c>
      <c r="AO322">
        <v>25</v>
      </c>
      <c r="AP322">
        <v>1100</v>
      </c>
      <c r="AQ322" t="s">
        <v>129</v>
      </c>
      <c r="AR322">
        <v>-84</v>
      </c>
      <c r="AS322">
        <v>26</v>
      </c>
      <c r="AT322">
        <v>576</v>
      </c>
      <c r="BB322" t="str">
        <f t="shared" ref="BB322:BB385" si="131">"1200"</f>
        <v>1200</v>
      </c>
      <c r="BC322">
        <v>1</v>
      </c>
      <c r="BD322" t="str">
        <f t="shared" ref="BD322:BD385" si="132">"N1839R  "</f>
        <v xml:space="preserve">N1839R  </v>
      </c>
      <c r="BE322">
        <v>1</v>
      </c>
      <c r="BJ322">
        <v>1050</v>
      </c>
      <c r="BK322">
        <v>-50</v>
      </c>
      <c r="BL322" t="s">
        <v>130</v>
      </c>
      <c r="BM322">
        <v>1</v>
      </c>
      <c r="BN322">
        <v>1</v>
      </c>
      <c r="BO322">
        <v>0</v>
      </c>
      <c r="BP322">
        <v>0</v>
      </c>
      <c r="BS322">
        <v>0</v>
      </c>
      <c r="BT322">
        <v>0</v>
      </c>
      <c r="BU322">
        <v>0</v>
      </c>
      <c r="CE322" t="str">
        <f t="shared" ref="CE322:CE329" si="133">"22:00:26.662"</f>
        <v>22:00:26.662</v>
      </c>
      <c r="CF322">
        <v>661591192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300</v>
      </c>
      <c r="DB322">
        <v>0</v>
      </c>
      <c r="DC322" t="s">
        <v>157</v>
      </c>
      <c r="DD322" t="s">
        <v>158</v>
      </c>
      <c r="DG322">
        <v>8326261</v>
      </c>
      <c r="DI322">
        <v>1</v>
      </c>
      <c r="DJ322">
        <v>0</v>
      </c>
      <c r="DK322">
        <v>0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 t="shared" si="128"/>
        <v>07/09/2023 22:00:26.943</v>
      </c>
      <c r="C323" t="str">
        <f t="shared" si="119"/>
        <v>FFDDD3C0</v>
      </c>
      <c r="D323" t="s">
        <v>134</v>
      </c>
      <c r="E323">
        <v>4</v>
      </c>
      <c r="H323">
        <v>4</v>
      </c>
      <c r="I323" t="s">
        <v>143</v>
      </c>
      <c r="J323" t="s">
        <v>126</v>
      </c>
      <c r="K323">
        <v>0</v>
      </c>
      <c r="L323">
        <v>3</v>
      </c>
      <c r="M323">
        <v>0</v>
      </c>
      <c r="N323">
        <v>2</v>
      </c>
      <c r="O323">
        <v>0</v>
      </c>
      <c r="P323">
        <v>1</v>
      </c>
      <c r="Q323">
        <v>0</v>
      </c>
      <c r="S323" t="str">
        <f t="shared" si="129"/>
        <v>22:00:26.000</v>
      </c>
      <c r="T323" t="str">
        <f t="shared" si="129"/>
        <v>22:00:26.000</v>
      </c>
      <c r="U323" t="str">
        <f t="shared" si="130"/>
        <v>A14F74</v>
      </c>
      <c r="V323">
        <v>0</v>
      </c>
      <c r="W323">
        <v>0</v>
      </c>
      <c r="X323">
        <v>6</v>
      </c>
      <c r="Y323">
        <v>0</v>
      </c>
      <c r="AA323">
        <v>1</v>
      </c>
      <c r="AB323">
        <v>8</v>
      </c>
      <c r="AC323">
        <v>3</v>
      </c>
      <c r="AD323">
        <v>0</v>
      </c>
      <c r="AE323">
        <v>9</v>
      </c>
      <c r="AF323" t="s">
        <v>126</v>
      </c>
      <c r="AG323">
        <v>0</v>
      </c>
      <c r="AH323">
        <v>3</v>
      </c>
      <c r="AI323">
        <v>2</v>
      </c>
      <c r="AJ323">
        <v>0</v>
      </c>
      <c r="AK323" t="s">
        <v>232</v>
      </c>
      <c r="AL323">
        <v>32.820582000000002</v>
      </c>
      <c r="AM323" t="s">
        <v>233</v>
      </c>
      <c r="AN323">
        <v>-117.156637</v>
      </c>
      <c r="AO323">
        <v>25</v>
      </c>
      <c r="AP323">
        <v>1100</v>
      </c>
      <c r="AQ323" t="s">
        <v>129</v>
      </c>
      <c r="AR323">
        <v>-84</v>
      </c>
      <c r="AS323">
        <v>26</v>
      </c>
      <c r="AT323">
        <v>576</v>
      </c>
      <c r="BB323" t="str">
        <f t="shared" si="131"/>
        <v>1200</v>
      </c>
      <c r="BC323">
        <v>1</v>
      </c>
      <c r="BD323" t="str">
        <f t="shared" si="132"/>
        <v xml:space="preserve">N1839R  </v>
      </c>
      <c r="BE323">
        <v>1</v>
      </c>
      <c r="BJ323">
        <v>1050</v>
      </c>
      <c r="BK323">
        <v>-50</v>
      </c>
      <c r="BL323" t="s">
        <v>130</v>
      </c>
      <c r="BM323">
        <v>1</v>
      </c>
      <c r="BN323">
        <v>1</v>
      </c>
      <c r="BO323">
        <v>0</v>
      </c>
      <c r="BP323">
        <v>0</v>
      </c>
      <c r="BS323">
        <v>0</v>
      </c>
      <c r="BT323">
        <v>0</v>
      </c>
      <c r="BU323">
        <v>0</v>
      </c>
      <c r="CE323" t="str">
        <f t="shared" si="133"/>
        <v>22:00:26.662</v>
      </c>
      <c r="CF323">
        <v>661591192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5</v>
      </c>
      <c r="CY323">
        <v>7</v>
      </c>
      <c r="CZ323" t="s">
        <v>131</v>
      </c>
      <c r="DA323">
        <v>300</v>
      </c>
      <c r="DB323">
        <v>0</v>
      </c>
      <c r="DC323" t="s">
        <v>157</v>
      </c>
      <c r="DD323" t="s">
        <v>158</v>
      </c>
      <c r="DG323">
        <v>8326261</v>
      </c>
      <c r="DI323">
        <v>1</v>
      </c>
      <c r="DJ323">
        <v>0</v>
      </c>
      <c r="DK323">
        <v>1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 t="shared" si="128"/>
        <v>07/09/2023 22:00:26.943</v>
      </c>
      <c r="C324" t="str">
        <f t="shared" si="119"/>
        <v>FFDDD3C0</v>
      </c>
      <c r="D324" t="s">
        <v>123</v>
      </c>
      <c r="E324">
        <v>7</v>
      </c>
      <c r="F324">
        <v>2007</v>
      </c>
      <c r="G324" t="s">
        <v>124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0</v>
      </c>
      <c r="P324">
        <v>1</v>
      </c>
      <c r="Q324">
        <v>0</v>
      </c>
      <c r="S324" t="str">
        <f t="shared" si="129"/>
        <v>22:00:26.000</v>
      </c>
      <c r="T324" t="str">
        <f t="shared" si="129"/>
        <v>22:00:26.000</v>
      </c>
      <c r="U324" t="str">
        <f t="shared" si="130"/>
        <v>A14F74</v>
      </c>
      <c r="V324">
        <v>0</v>
      </c>
      <c r="W324">
        <v>0</v>
      </c>
      <c r="X324">
        <v>6</v>
      </c>
      <c r="Y324">
        <v>0</v>
      </c>
      <c r="AA324">
        <v>1</v>
      </c>
      <c r="AB324">
        <v>8</v>
      </c>
      <c r="AC324">
        <v>3</v>
      </c>
      <c r="AD324">
        <v>0</v>
      </c>
      <c r="AE324">
        <v>9</v>
      </c>
      <c r="AF324" t="s">
        <v>126</v>
      </c>
      <c r="AG324">
        <v>0</v>
      </c>
      <c r="AH324">
        <v>3</v>
      </c>
      <c r="AI324">
        <v>2</v>
      </c>
      <c r="AJ324">
        <v>0</v>
      </c>
      <c r="AK324" t="s">
        <v>232</v>
      </c>
      <c r="AL324">
        <v>32.820582000000002</v>
      </c>
      <c r="AM324" t="s">
        <v>233</v>
      </c>
      <c r="AN324">
        <v>-117.156637</v>
      </c>
      <c r="AO324">
        <v>25</v>
      </c>
      <c r="AP324">
        <v>1100</v>
      </c>
      <c r="AQ324" t="s">
        <v>129</v>
      </c>
      <c r="AR324">
        <v>-84</v>
      </c>
      <c r="AS324">
        <v>26</v>
      </c>
      <c r="AT324">
        <v>576</v>
      </c>
      <c r="BB324" t="str">
        <f t="shared" si="131"/>
        <v>1200</v>
      </c>
      <c r="BC324">
        <v>1</v>
      </c>
      <c r="BD324" t="str">
        <f t="shared" si="132"/>
        <v xml:space="preserve">N1839R  </v>
      </c>
      <c r="BE324">
        <v>1</v>
      </c>
      <c r="BJ324">
        <v>1050</v>
      </c>
      <c r="BK324">
        <v>-50</v>
      </c>
      <c r="BL324" t="s">
        <v>130</v>
      </c>
      <c r="BM324">
        <v>1</v>
      </c>
      <c r="BN324">
        <v>1</v>
      </c>
      <c r="BO324">
        <v>0</v>
      </c>
      <c r="BP324">
        <v>0</v>
      </c>
      <c r="BS324">
        <v>0</v>
      </c>
      <c r="BT324">
        <v>0</v>
      </c>
      <c r="BU324">
        <v>0</v>
      </c>
      <c r="CE324" t="str">
        <f t="shared" si="133"/>
        <v>22:00:26.662</v>
      </c>
      <c r="CF324">
        <v>661591192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5</v>
      </c>
      <c r="CY324">
        <v>7</v>
      </c>
      <c r="CZ324" t="s">
        <v>131</v>
      </c>
      <c r="DA324">
        <v>300</v>
      </c>
      <c r="DB324">
        <v>0</v>
      </c>
      <c r="DC324" t="s">
        <v>157</v>
      </c>
      <c r="DD324" t="s">
        <v>158</v>
      </c>
      <c r="DG324">
        <v>8326261</v>
      </c>
      <c r="DI324">
        <v>1</v>
      </c>
      <c r="DJ324">
        <v>0</v>
      </c>
      <c r="DK324">
        <v>1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 t="shared" si="128"/>
        <v>07/09/2023 22:00:26.943</v>
      </c>
      <c r="C325" t="str">
        <f t="shared" si="119"/>
        <v>FFDDD3C0</v>
      </c>
      <c r="D325" t="s">
        <v>149</v>
      </c>
      <c r="E325">
        <v>3</v>
      </c>
      <c r="H325">
        <v>166</v>
      </c>
      <c r="I325" t="s">
        <v>139</v>
      </c>
      <c r="J325" t="s">
        <v>150</v>
      </c>
      <c r="K325">
        <v>0</v>
      </c>
      <c r="L325">
        <v>3</v>
      </c>
      <c r="M325">
        <v>0</v>
      </c>
      <c r="N325">
        <v>2</v>
      </c>
      <c r="O325">
        <v>0</v>
      </c>
      <c r="P325">
        <v>1</v>
      </c>
      <c r="Q325">
        <v>0</v>
      </c>
      <c r="S325" t="str">
        <f t="shared" si="129"/>
        <v>22:00:26.000</v>
      </c>
      <c r="T325" t="str">
        <f t="shared" si="129"/>
        <v>22:00:26.000</v>
      </c>
      <c r="U325" t="str">
        <f t="shared" si="130"/>
        <v>A14F74</v>
      </c>
      <c r="V325">
        <v>0</v>
      </c>
      <c r="W325">
        <v>0</v>
      </c>
      <c r="X325">
        <v>6</v>
      </c>
      <c r="Y325">
        <v>0</v>
      </c>
      <c r="AA325">
        <v>1</v>
      </c>
      <c r="AB325">
        <v>8</v>
      </c>
      <c r="AC325">
        <v>3</v>
      </c>
      <c r="AD325">
        <v>0</v>
      </c>
      <c r="AE325">
        <v>9</v>
      </c>
      <c r="AF325" t="s">
        <v>126</v>
      </c>
      <c r="AG325">
        <v>0</v>
      </c>
      <c r="AH325">
        <v>3</v>
      </c>
      <c r="AI325">
        <v>2</v>
      </c>
      <c r="AJ325">
        <v>0</v>
      </c>
      <c r="AK325" t="s">
        <v>232</v>
      </c>
      <c r="AL325">
        <v>32.820582000000002</v>
      </c>
      <c r="AM325" t="s">
        <v>233</v>
      </c>
      <c r="AN325">
        <v>-117.156637</v>
      </c>
      <c r="AO325">
        <v>25</v>
      </c>
      <c r="AP325">
        <v>1100</v>
      </c>
      <c r="AQ325" t="s">
        <v>129</v>
      </c>
      <c r="AR325">
        <v>-84</v>
      </c>
      <c r="AS325">
        <v>26</v>
      </c>
      <c r="AT325">
        <v>576</v>
      </c>
      <c r="BB325" t="str">
        <f t="shared" si="131"/>
        <v>1200</v>
      </c>
      <c r="BC325">
        <v>1</v>
      </c>
      <c r="BD325" t="str">
        <f t="shared" si="132"/>
        <v xml:space="preserve">N1839R  </v>
      </c>
      <c r="BE325">
        <v>1</v>
      </c>
      <c r="BJ325">
        <v>1050</v>
      </c>
      <c r="BK325">
        <v>-50</v>
      </c>
      <c r="BL325" t="s">
        <v>130</v>
      </c>
      <c r="BM325">
        <v>1</v>
      </c>
      <c r="BN325">
        <v>1</v>
      </c>
      <c r="BO325">
        <v>0</v>
      </c>
      <c r="BP325">
        <v>0</v>
      </c>
      <c r="BS325">
        <v>0</v>
      </c>
      <c r="BT325">
        <v>0</v>
      </c>
      <c r="BU325">
        <v>0</v>
      </c>
      <c r="CE325" t="str">
        <f t="shared" si="133"/>
        <v>22:00:26.662</v>
      </c>
      <c r="CF325">
        <v>661591192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5</v>
      </c>
      <c r="CY325">
        <v>7</v>
      </c>
      <c r="CZ325" t="s">
        <v>131</v>
      </c>
      <c r="DA325">
        <v>300</v>
      </c>
      <c r="DB325">
        <v>0</v>
      </c>
      <c r="DC325" t="s">
        <v>157</v>
      </c>
      <c r="DD325" t="s">
        <v>158</v>
      </c>
      <c r="DG325">
        <v>8326261</v>
      </c>
      <c r="DI325">
        <v>1</v>
      </c>
      <c r="DJ325">
        <v>0</v>
      </c>
      <c r="DK325">
        <v>1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 t="shared" si="128"/>
        <v>07/09/2023 22:00:26.943</v>
      </c>
      <c r="C326" t="str">
        <f t="shared" si="119"/>
        <v>FFDDD3C0</v>
      </c>
      <c r="D326" t="s">
        <v>144</v>
      </c>
      <c r="E326">
        <v>6</v>
      </c>
      <c r="H326">
        <v>210</v>
      </c>
      <c r="I326" t="s">
        <v>145</v>
      </c>
      <c r="J326" t="s">
        <v>146</v>
      </c>
      <c r="K326">
        <v>0</v>
      </c>
      <c r="L326">
        <v>3</v>
      </c>
      <c r="M326">
        <v>0</v>
      </c>
      <c r="N326">
        <v>2</v>
      </c>
      <c r="O326">
        <v>0</v>
      </c>
      <c r="P326">
        <v>1</v>
      </c>
      <c r="Q326">
        <v>0</v>
      </c>
      <c r="S326" t="str">
        <f t="shared" si="129"/>
        <v>22:00:26.000</v>
      </c>
      <c r="T326" t="str">
        <f t="shared" si="129"/>
        <v>22:00:26.000</v>
      </c>
      <c r="U326" t="str">
        <f t="shared" si="130"/>
        <v>A14F74</v>
      </c>
      <c r="V326">
        <v>0</v>
      </c>
      <c r="W326">
        <v>0</v>
      </c>
      <c r="X326">
        <v>6</v>
      </c>
      <c r="Y326">
        <v>0</v>
      </c>
      <c r="AA326">
        <v>1</v>
      </c>
      <c r="AB326">
        <v>8</v>
      </c>
      <c r="AC326">
        <v>3</v>
      </c>
      <c r="AD326">
        <v>0</v>
      </c>
      <c r="AE326">
        <v>9</v>
      </c>
      <c r="AF326" t="s">
        <v>126</v>
      </c>
      <c r="AG326">
        <v>0</v>
      </c>
      <c r="AH326">
        <v>0</v>
      </c>
      <c r="AI326">
        <v>2</v>
      </c>
      <c r="AJ326">
        <v>0</v>
      </c>
      <c r="AK326" t="s">
        <v>232</v>
      </c>
      <c r="AL326">
        <v>32.820582000000002</v>
      </c>
      <c r="AM326" t="s">
        <v>233</v>
      </c>
      <c r="AN326">
        <v>-117.156637</v>
      </c>
      <c r="AO326">
        <v>25</v>
      </c>
      <c r="AP326">
        <v>1100</v>
      </c>
      <c r="AQ326" t="s">
        <v>129</v>
      </c>
      <c r="AR326">
        <v>-84</v>
      </c>
      <c r="AS326">
        <v>26</v>
      </c>
      <c r="AT326">
        <v>576</v>
      </c>
      <c r="BB326" t="str">
        <f t="shared" si="131"/>
        <v>1200</v>
      </c>
      <c r="BC326">
        <v>1</v>
      </c>
      <c r="BD326" t="str">
        <f t="shared" si="132"/>
        <v xml:space="preserve">N1839R  </v>
      </c>
      <c r="BE326">
        <v>1</v>
      </c>
      <c r="BJ326">
        <v>1050</v>
      </c>
      <c r="BK326">
        <v>-50</v>
      </c>
      <c r="BL326" t="s">
        <v>130</v>
      </c>
      <c r="BM326">
        <v>1</v>
      </c>
      <c r="BN326">
        <v>1</v>
      </c>
      <c r="BO326">
        <v>0</v>
      </c>
      <c r="BP326">
        <v>0</v>
      </c>
      <c r="BS326">
        <v>0</v>
      </c>
      <c r="BT326">
        <v>0</v>
      </c>
      <c r="BU326">
        <v>0</v>
      </c>
      <c r="CE326" t="str">
        <f t="shared" si="133"/>
        <v>22:00:26.662</v>
      </c>
      <c r="CF326">
        <v>661591192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5</v>
      </c>
      <c r="CY326">
        <v>7</v>
      </c>
      <c r="CZ326" t="s">
        <v>131</v>
      </c>
      <c r="DA326">
        <v>300</v>
      </c>
      <c r="DB326">
        <v>0</v>
      </c>
      <c r="DC326" t="s">
        <v>157</v>
      </c>
      <c r="DD326" t="s">
        <v>158</v>
      </c>
      <c r="DG326">
        <v>8326261</v>
      </c>
      <c r="DI326">
        <v>1</v>
      </c>
      <c r="DJ326">
        <v>0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 t="shared" si="128"/>
        <v>07/09/2023 22:00:26.943</v>
      </c>
      <c r="C327" t="str">
        <f t="shared" si="119"/>
        <v>FFDDD3C0</v>
      </c>
      <c r="D327" t="s">
        <v>138</v>
      </c>
      <c r="E327">
        <v>20</v>
      </c>
      <c r="F327">
        <v>1020</v>
      </c>
      <c r="G327" t="s">
        <v>139</v>
      </c>
      <c r="J327" t="s">
        <v>140</v>
      </c>
      <c r="K327">
        <v>0</v>
      </c>
      <c r="L327">
        <v>3</v>
      </c>
      <c r="M327">
        <v>0</v>
      </c>
      <c r="N327">
        <v>2</v>
      </c>
      <c r="O327">
        <v>0</v>
      </c>
      <c r="P327">
        <v>1</v>
      </c>
      <c r="Q327">
        <v>0</v>
      </c>
      <c r="S327" t="str">
        <f t="shared" si="129"/>
        <v>22:00:26.000</v>
      </c>
      <c r="T327" t="str">
        <f t="shared" si="129"/>
        <v>22:00:26.000</v>
      </c>
      <c r="U327" t="str">
        <f t="shared" si="130"/>
        <v>A14F74</v>
      </c>
      <c r="V327">
        <v>0</v>
      </c>
      <c r="W327">
        <v>0</v>
      </c>
      <c r="X327">
        <v>6</v>
      </c>
      <c r="Y327">
        <v>0</v>
      </c>
      <c r="AA327">
        <v>1</v>
      </c>
      <c r="AB327">
        <v>8</v>
      </c>
      <c r="AC327">
        <v>3</v>
      </c>
      <c r="AD327">
        <v>0</v>
      </c>
      <c r="AE327">
        <v>9</v>
      </c>
      <c r="AF327" t="s">
        <v>126</v>
      </c>
      <c r="AG327">
        <v>0</v>
      </c>
      <c r="AH327">
        <v>3</v>
      </c>
      <c r="AI327">
        <v>2</v>
      </c>
      <c r="AJ327">
        <v>0</v>
      </c>
      <c r="AK327" t="s">
        <v>232</v>
      </c>
      <c r="AL327">
        <v>32.820582000000002</v>
      </c>
      <c r="AM327" t="s">
        <v>233</v>
      </c>
      <c r="AN327">
        <v>-117.156637</v>
      </c>
      <c r="AO327">
        <v>25</v>
      </c>
      <c r="AP327">
        <v>1100</v>
      </c>
      <c r="AQ327" t="s">
        <v>129</v>
      </c>
      <c r="AR327">
        <v>-84</v>
      </c>
      <c r="AS327">
        <v>26</v>
      </c>
      <c r="AT327">
        <v>576</v>
      </c>
      <c r="BB327" t="str">
        <f t="shared" si="131"/>
        <v>1200</v>
      </c>
      <c r="BC327">
        <v>1</v>
      </c>
      <c r="BD327" t="str">
        <f t="shared" si="132"/>
        <v xml:space="preserve">N1839R  </v>
      </c>
      <c r="BE327">
        <v>1</v>
      </c>
      <c r="BJ327">
        <v>1050</v>
      </c>
      <c r="BK327">
        <v>-50</v>
      </c>
      <c r="BL327" t="s">
        <v>130</v>
      </c>
      <c r="BM327">
        <v>1</v>
      </c>
      <c r="BN327">
        <v>1</v>
      </c>
      <c r="BO327">
        <v>0</v>
      </c>
      <c r="BP327">
        <v>0</v>
      </c>
      <c r="BS327">
        <v>0</v>
      </c>
      <c r="BT327">
        <v>0</v>
      </c>
      <c r="BU327">
        <v>0</v>
      </c>
      <c r="CE327" t="str">
        <f t="shared" si="133"/>
        <v>22:00:26.662</v>
      </c>
      <c r="CF327">
        <v>661591192</v>
      </c>
      <c r="CS327">
        <v>3</v>
      </c>
      <c r="CT327">
        <v>2</v>
      </c>
      <c r="CU327">
        <v>0</v>
      </c>
      <c r="CV327">
        <v>2</v>
      </c>
      <c r="CW327">
        <v>0</v>
      </c>
      <c r="CX327">
        <v>5</v>
      </c>
      <c r="CY327">
        <v>7</v>
      </c>
      <c r="CZ327" t="s">
        <v>131</v>
      </c>
      <c r="DA327">
        <v>300</v>
      </c>
      <c r="DB327">
        <v>0</v>
      </c>
      <c r="DC327" t="s">
        <v>157</v>
      </c>
      <c r="DD327" t="s">
        <v>158</v>
      </c>
      <c r="DG327">
        <v>8326261</v>
      </c>
      <c r="DI327">
        <v>1</v>
      </c>
      <c r="DJ327">
        <v>0</v>
      </c>
      <c r="DK327">
        <v>1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 t="shared" si="128"/>
        <v>07/09/2023 22:00:26.943</v>
      </c>
      <c r="C328" t="str">
        <f t="shared" si="119"/>
        <v>FFDDD3C0</v>
      </c>
      <c r="D328" t="s">
        <v>134</v>
      </c>
      <c r="E328">
        <v>3</v>
      </c>
      <c r="H328">
        <v>3</v>
      </c>
      <c r="I328" t="s">
        <v>135</v>
      </c>
      <c r="J328" t="s">
        <v>126</v>
      </c>
      <c r="K328">
        <v>0</v>
      </c>
      <c r="L328">
        <v>3</v>
      </c>
      <c r="M328">
        <v>0</v>
      </c>
      <c r="N328">
        <v>2</v>
      </c>
      <c r="O328">
        <v>0</v>
      </c>
      <c r="P328">
        <v>1</v>
      </c>
      <c r="Q328">
        <v>0</v>
      </c>
      <c r="S328" t="str">
        <f t="shared" si="129"/>
        <v>22:00:26.000</v>
      </c>
      <c r="T328" t="str">
        <f t="shared" si="129"/>
        <v>22:00:26.000</v>
      </c>
      <c r="U328" t="str">
        <f t="shared" si="130"/>
        <v>A14F74</v>
      </c>
      <c r="V328">
        <v>0</v>
      </c>
      <c r="W328">
        <v>0</v>
      </c>
      <c r="X328">
        <v>6</v>
      </c>
      <c r="Y328">
        <v>0</v>
      </c>
      <c r="AA328">
        <v>1</v>
      </c>
      <c r="AB328">
        <v>8</v>
      </c>
      <c r="AC328">
        <v>3</v>
      </c>
      <c r="AD328">
        <v>0</v>
      </c>
      <c r="AE328">
        <v>9</v>
      </c>
      <c r="AF328" t="s">
        <v>126</v>
      </c>
      <c r="AG328">
        <v>0</v>
      </c>
      <c r="AH328">
        <v>3</v>
      </c>
      <c r="AI328">
        <v>2</v>
      </c>
      <c r="AJ328">
        <v>0</v>
      </c>
      <c r="AK328" t="s">
        <v>232</v>
      </c>
      <c r="AL328">
        <v>32.820582000000002</v>
      </c>
      <c r="AM328" t="s">
        <v>233</v>
      </c>
      <c r="AN328">
        <v>-117.156637</v>
      </c>
      <c r="AO328">
        <v>25</v>
      </c>
      <c r="AP328">
        <v>1100</v>
      </c>
      <c r="AQ328" t="s">
        <v>129</v>
      </c>
      <c r="AR328">
        <v>-84</v>
      </c>
      <c r="AS328">
        <v>26</v>
      </c>
      <c r="AT328">
        <v>576</v>
      </c>
      <c r="BB328" t="str">
        <f t="shared" si="131"/>
        <v>1200</v>
      </c>
      <c r="BC328">
        <v>1</v>
      </c>
      <c r="BD328" t="str">
        <f t="shared" si="132"/>
        <v xml:space="preserve">N1839R  </v>
      </c>
      <c r="BE328">
        <v>1</v>
      </c>
      <c r="BJ328">
        <v>1050</v>
      </c>
      <c r="BK328">
        <v>-50</v>
      </c>
      <c r="BL328" t="s">
        <v>130</v>
      </c>
      <c r="BM328">
        <v>1</v>
      </c>
      <c r="BN328">
        <v>1</v>
      </c>
      <c r="BO328">
        <v>0</v>
      </c>
      <c r="BP328">
        <v>0</v>
      </c>
      <c r="BS328">
        <v>0</v>
      </c>
      <c r="BT328">
        <v>0</v>
      </c>
      <c r="BU328">
        <v>0</v>
      </c>
      <c r="CE328" t="str">
        <f t="shared" si="133"/>
        <v>22:00:26.662</v>
      </c>
      <c r="CF328">
        <v>661591192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5</v>
      </c>
      <c r="CY328">
        <v>7</v>
      </c>
      <c r="CZ328" t="s">
        <v>131</v>
      </c>
      <c r="DA328">
        <v>300</v>
      </c>
      <c r="DB328">
        <v>0</v>
      </c>
      <c r="DC328" t="s">
        <v>157</v>
      </c>
      <c r="DD328" t="s">
        <v>158</v>
      </c>
      <c r="DG328">
        <v>8326261</v>
      </c>
      <c r="DI328">
        <v>1</v>
      </c>
      <c r="DJ328">
        <v>0</v>
      </c>
      <c r="DK328">
        <v>1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 t="shared" si="128"/>
        <v>07/09/2023 22:00:26.943</v>
      </c>
      <c r="C329" t="str">
        <f t="shared" si="119"/>
        <v>FFDDD3C0</v>
      </c>
      <c r="D329" t="s">
        <v>141</v>
      </c>
      <c r="E329">
        <v>15</v>
      </c>
      <c r="J329" t="s">
        <v>142</v>
      </c>
      <c r="K329">
        <v>0</v>
      </c>
      <c r="L329">
        <v>3</v>
      </c>
      <c r="M329">
        <v>0</v>
      </c>
      <c r="N329">
        <v>2</v>
      </c>
      <c r="O329">
        <v>0</v>
      </c>
      <c r="P329">
        <v>1</v>
      </c>
      <c r="Q329">
        <v>0</v>
      </c>
      <c r="S329" t="str">
        <f t="shared" si="129"/>
        <v>22:00:26.000</v>
      </c>
      <c r="T329" t="str">
        <f t="shared" si="129"/>
        <v>22:00:26.000</v>
      </c>
      <c r="U329" t="str">
        <f t="shared" si="130"/>
        <v>A14F74</v>
      </c>
      <c r="V329">
        <v>0</v>
      </c>
      <c r="W329">
        <v>0</v>
      </c>
      <c r="X329">
        <v>6</v>
      </c>
      <c r="Y329">
        <v>0</v>
      </c>
      <c r="AA329">
        <v>1</v>
      </c>
      <c r="AB329">
        <v>8</v>
      </c>
      <c r="AC329">
        <v>3</v>
      </c>
      <c r="AD329">
        <v>0</v>
      </c>
      <c r="AE329">
        <v>9</v>
      </c>
      <c r="AF329" t="s">
        <v>126</v>
      </c>
      <c r="AG329">
        <v>0</v>
      </c>
      <c r="AH329">
        <v>3</v>
      </c>
      <c r="AI329">
        <v>2</v>
      </c>
      <c r="AJ329">
        <v>0</v>
      </c>
      <c r="AK329" t="s">
        <v>232</v>
      </c>
      <c r="AL329">
        <v>32.820582000000002</v>
      </c>
      <c r="AM329" t="s">
        <v>233</v>
      </c>
      <c r="AN329">
        <v>-117.156637</v>
      </c>
      <c r="AO329">
        <v>25</v>
      </c>
      <c r="AP329">
        <v>1100</v>
      </c>
      <c r="AQ329" t="s">
        <v>129</v>
      </c>
      <c r="AR329">
        <v>-84</v>
      </c>
      <c r="AS329">
        <v>26</v>
      </c>
      <c r="AT329">
        <v>576</v>
      </c>
      <c r="BB329" t="str">
        <f t="shared" si="131"/>
        <v>1200</v>
      </c>
      <c r="BC329">
        <v>1</v>
      </c>
      <c r="BD329" t="str">
        <f t="shared" si="132"/>
        <v xml:space="preserve">N1839R  </v>
      </c>
      <c r="BE329">
        <v>1</v>
      </c>
      <c r="BJ329">
        <v>1050</v>
      </c>
      <c r="BK329">
        <v>-50</v>
      </c>
      <c r="BL329" t="s">
        <v>130</v>
      </c>
      <c r="BM329">
        <v>1</v>
      </c>
      <c r="BN329">
        <v>1</v>
      </c>
      <c r="BO329">
        <v>0</v>
      </c>
      <c r="BP329">
        <v>0</v>
      </c>
      <c r="BS329">
        <v>0</v>
      </c>
      <c r="BT329">
        <v>0</v>
      </c>
      <c r="BU329">
        <v>0</v>
      </c>
      <c r="CE329" t="str">
        <f t="shared" si="133"/>
        <v>22:00:26.662</v>
      </c>
      <c r="CF329">
        <v>661591192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5</v>
      </c>
      <c r="CY329">
        <v>7</v>
      </c>
      <c r="CZ329" t="s">
        <v>131</v>
      </c>
      <c r="DA329">
        <v>300</v>
      </c>
      <c r="DB329">
        <v>0</v>
      </c>
      <c r="DC329" t="s">
        <v>157</v>
      </c>
      <c r="DD329" t="s">
        <v>158</v>
      </c>
      <c r="DG329">
        <v>8326261</v>
      </c>
      <c r="DI329">
        <v>1</v>
      </c>
      <c r="DJ329">
        <v>0</v>
      </c>
      <c r="DK329">
        <v>1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 t="shared" ref="A330:A337" si="134">"07/09/2023 22:00:27.990"</f>
        <v>07/09/2023 22:00:27.990</v>
      </c>
      <c r="C330" t="str">
        <f t="shared" si="119"/>
        <v>FFDDD3C0</v>
      </c>
      <c r="D330" t="s">
        <v>123</v>
      </c>
      <c r="E330">
        <v>7</v>
      </c>
      <c r="F330">
        <v>2007</v>
      </c>
      <c r="G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0</v>
      </c>
      <c r="P330">
        <v>1</v>
      </c>
      <c r="Q330">
        <v>0</v>
      </c>
      <c r="S330" t="str">
        <f t="shared" ref="S330:T337" si="135">"22:00:27.000"</f>
        <v>22:00:27.000</v>
      </c>
      <c r="T330" t="str">
        <f t="shared" si="135"/>
        <v>22:00:27.000</v>
      </c>
      <c r="U330" t="str">
        <f t="shared" si="130"/>
        <v>A14F74</v>
      </c>
      <c r="V330">
        <v>0</v>
      </c>
      <c r="W330">
        <v>0</v>
      </c>
      <c r="X330">
        <v>6</v>
      </c>
      <c r="Y330">
        <v>0</v>
      </c>
      <c r="AA330">
        <v>1</v>
      </c>
      <c r="AB330">
        <v>8</v>
      </c>
      <c r="AC330">
        <v>3</v>
      </c>
      <c r="AD330">
        <v>0</v>
      </c>
      <c r="AE330">
        <v>9</v>
      </c>
      <c r="AF330" t="s">
        <v>126</v>
      </c>
      <c r="AG330">
        <v>0</v>
      </c>
      <c r="AH330">
        <v>3</v>
      </c>
      <c r="AI330">
        <v>2</v>
      </c>
      <c r="AJ330">
        <v>0</v>
      </c>
      <c r="AK330" t="s">
        <v>234</v>
      </c>
      <c r="AL330">
        <v>32.820711000000003</v>
      </c>
      <c r="AM330" t="s">
        <v>235</v>
      </c>
      <c r="AN330">
        <v>-117.15713</v>
      </c>
      <c r="AO330">
        <v>25</v>
      </c>
      <c r="AP330">
        <v>1100</v>
      </c>
      <c r="AQ330" t="s">
        <v>129</v>
      </c>
      <c r="AR330">
        <v>-85</v>
      </c>
      <c r="AS330">
        <v>25</v>
      </c>
      <c r="AT330">
        <v>704</v>
      </c>
      <c r="BB330" t="str">
        <f t="shared" si="131"/>
        <v>1200</v>
      </c>
      <c r="BC330">
        <v>1</v>
      </c>
      <c r="BD330" t="str">
        <f t="shared" si="132"/>
        <v xml:space="preserve">N1839R  </v>
      </c>
      <c r="BE330">
        <v>1</v>
      </c>
      <c r="BJ330">
        <v>1050</v>
      </c>
      <c r="BK330">
        <v>-50</v>
      </c>
      <c r="BL330" t="s">
        <v>130</v>
      </c>
      <c r="BM330">
        <v>1</v>
      </c>
      <c r="BN330">
        <v>1</v>
      </c>
      <c r="BO330">
        <v>0</v>
      </c>
      <c r="BP330">
        <v>0</v>
      </c>
      <c r="BS330">
        <v>0</v>
      </c>
      <c r="BT330">
        <v>0</v>
      </c>
      <c r="BU330">
        <v>0</v>
      </c>
      <c r="CE330" t="str">
        <f t="shared" ref="CE330:CE337" si="136">"22:00:27.699"</f>
        <v>22:00:27.699</v>
      </c>
      <c r="CF330">
        <v>698591339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131</v>
      </c>
      <c r="DA330">
        <v>300</v>
      </c>
      <c r="DB330">
        <v>0</v>
      </c>
      <c r="DC330" t="s">
        <v>157</v>
      </c>
      <c r="DD330" t="s">
        <v>158</v>
      </c>
      <c r="DG330">
        <v>8326492</v>
      </c>
      <c r="DI330">
        <v>1</v>
      </c>
      <c r="DJ330">
        <v>0</v>
      </c>
      <c r="DK330">
        <v>0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 t="shared" si="134"/>
        <v>07/09/2023 22:00:27.990</v>
      </c>
      <c r="C331" t="str">
        <f t="shared" si="119"/>
        <v>FFDDD3C0</v>
      </c>
      <c r="D331" t="s">
        <v>149</v>
      </c>
      <c r="E331">
        <v>3</v>
      </c>
      <c r="H331">
        <v>166</v>
      </c>
      <c r="I331" t="s">
        <v>139</v>
      </c>
      <c r="J331" t="s">
        <v>150</v>
      </c>
      <c r="K331">
        <v>0</v>
      </c>
      <c r="L331">
        <v>3</v>
      </c>
      <c r="M331">
        <v>0</v>
      </c>
      <c r="N331">
        <v>2</v>
      </c>
      <c r="O331">
        <v>0</v>
      </c>
      <c r="P331">
        <v>1</v>
      </c>
      <c r="Q331">
        <v>0</v>
      </c>
      <c r="S331" t="str">
        <f t="shared" si="135"/>
        <v>22:00:27.000</v>
      </c>
      <c r="T331" t="str">
        <f t="shared" si="135"/>
        <v>22:00:27.000</v>
      </c>
      <c r="U331" t="str">
        <f t="shared" si="130"/>
        <v>A14F74</v>
      </c>
      <c r="V331">
        <v>0</v>
      </c>
      <c r="W331">
        <v>0</v>
      </c>
      <c r="X331">
        <v>6</v>
      </c>
      <c r="Y331">
        <v>0</v>
      </c>
      <c r="AA331">
        <v>1</v>
      </c>
      <c r="AB331">
        <v>8</v>
      </c>
      <c r="AC331">
        <v>3</v>
      </c>
      <c r="AD331">
        <v>0</v>
      </c>
      <c r="AE331">
        <v>9</v>
      </c>
      <c r="AF331" t="s">
        <v>126</v>
      </c>
      <c r="AG331">
        <v>0</v>
      </c>
      <c r="AH331">
        <v>3</v>
      </c>
      <c r="AI331">
        <v>2</v>
      </c>
      <c r="AJ331">
        <v>0</v>
      </c>
      <c r="AK331" t="s">
        <v>234</v>
      </c>
      <c r="AL331">
        <v>32.820711000000003</v>
      </c>
      <c r="AM331" t="s">
        <v>235</v>
      </c>
      <c r="AN331">
        <v>-117.15713</v>
      </c>
      <c r="AO331">
        <v>25</v>
      </c>
      <c r="AP331">
        <v>1100</v>
      </c>
      <c r="AQ331" t="s">
        <v>129</v>
      </c>
      <c r="AR331">
        <v>-85</v>
      </c>
      <c r="AS331">
        <v>25</v>
      </c>
      <c r="AT331">
        <v>704</v>
      </c>
      <c r="BB331" t="str">
        <f t="shared" si="131"/>
        <v>1200</v>
      </c>
      <c r="BC331">
        <v>1</v>
      </c>
      <c r="BD331" t="str">
        <f t="shared" si="132"/>
        <v xml:space="preserve">N1839R  </v>
      </c>
      <c r="BE331">
        <v>1</v>
      </c>
      <c r="BJ331">
        <v>1050</v>
      </c>
      <c r="BK331">
        <v>-50</v>
      </c>
      <c r="BL331" t="s">
        <v>130</v>
      </c>
      <c r="BM331">
        <v>1</v>
      </c>
      <c r="BN331">
        <v>1</v>
      </c>
      <c r="BO331">
        <v>0</v>
      </c>
      <c r="BP331">
        <v>0</v>
      </c>
      <c r="BS331">
        <v>0</v>
      </c>
      <c r="BT331">
        <v>0</v>
      </c>
      <c r="BU331">
        <v>0</v>
      </c>
      <c r="CE331" t="str">
        <f t="shared" si="136"/>
        <v>22:00:27.699</v>
      </c>
      <c r="CF331">
        <v>698591339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5</v>
      </c>
      <c r="CY331">
        <v>7</v>
      </c>
      <c r="CZ331" t="s">
        <v>131</v>
      </c>
      <c r="DA331">
        <v>300</v>
      </c>
      <c r="DB331">
        <v>0</v>
      </c>
      <c r="DC331" t="s">
        <v>157</v>
      </c>
      <c r="DD331" t="s">
        <v>158</v>
      </c>
      <c r="DG331">
        <v>8326492</v>
      </c>
      <c r="DI331">
        <v>1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 t="shared" si="134"/>
        <v>07/09/2023 22:00:27.990</v>
      </c>
      <c r="C332" t="str">
        <f t="shared" si="119"/>
        <v>FFDDD3C0</v>
      </c>
      <c r="D332" t="s">
        <v>144</v>
      </c>
      <c r="E332">
        <v>6</v>
      </c>
      <c r="H332">
        <v>210</v>
      </c>
      <c r="I332" t="s">
        <v>145</v>
      </c>
      <c r="J332" t="s">
        <v>146</v>
      </c>
      <c r="K332">
        <v>0</v>
      </c>
      <c r="L332">
        <v>3</v>
      </c>
      <c r="M332">
        <v>0</v>
      </c>
      <c r="N332">
        <v>2</v>
      </c>
      <c r="O332">
        <v>0</v>
      </c>
      <c r="P332">
        <v>1</v>
      </c>
      <c r="Q332">
        <v>0</v>
      </c>
      <c r="S332" t="str">
        <f t="shared" si="135"/>
        <v>22:00:27.000</v>
      </c>
      <c r="T332" t="str">
        <f t="shared" si="135"/>
        <v>22:00:27.000</v>
      </c>
      <c r="U332" t="str">
        <f t="shared" si="130"/>
        <v>A14F74</v>
      </c>
      <c r="V332">
        <v>0</v>
      </c>
      <c r="W332">
        <v>0</v>
      </c>
      <c r="X332">
        <v>6</v>
      </c>
      <c r="Y332">
        <v>0</v>
      </c>
      <c r="AA332">
        <v>1</v>
      </c>
      <c r="AB332">
        <v>8</v>
      </c>
      <c r="AC332">
        <v>3</v>
      </c>
      <c r="AD332">
        <v>0</v>
      </c>
      <c r="AE332">
        <v>9</v>
      </c>
      <c r="AF332" t="s">
        <v>126</v>
      </c>
      <c r="AG332">
        <v>0</v>
      </c>
      <c r="AH332">
        <v>0</v>
      </c>
      <c r="AI332">
        <v>2</v>
      </c>
      <c r="AJ332">
        <v>0</v>
      </c>
      <c r="AK332" t="s">
        <v>234</v>
      </c>
      <c r="AL332">
        <v>32.820711000000003</v>
      </c>
      <c r="AM332" t="s">
        <v>235</v>
      </c>
      <c r="AN332">
        <v>-117.15713</v>
      </c>
      <c r="AO332">
        <v>25</v>
      </c>
      <c r="AP332">
        <v>1100</v>
      </c>
      <c r="AQ332" t="s">
        <v>129</v>
      </c>
      <c r="AR332">
        <v>-85</v>
      </c>
      <c r="AS332">
        <v>25</v>
      </c>
      <c r="AT332">
        <v>704</v>
      </c>
      <c r="BB332" t="str">
        <f t="shared" si="131"/>
        <v>1200</v>
      </c>
      <c r="BC332">
        <v>1</v>
      </c>
      <c r="BD332" t="str">
        <f t="shared" si="132"/>
        <v xml:space="preserve">N1839R  </v>
      </c>
      <c r="BE332">
        <v>1</v>
      </c>
      <c r="BJ332">
        <v>1050</v>
      </c>
      <c r="BK332">
        <v>-50</v>
      </c>
      <c r="BL332" t="s">
        <v>130</v>
      </c>
      <c r="BM332">
        <v>1</v>
      </c>
      <c r="BN332">
        <v>1</v>
      </c>
      <c r="BO332">
        <v>0</v>
      </c>
      <c r="BP332">
        <v>0</v>
      </c>
      <c r="BS332">
        <v>0</v>
      </c>
      <c r="BT332">
        <v>0</v>
      </c>
      <c r="BU332">
        <v>0</v>
      </c>
      <c r="CE332" t="str">
        <f t="shared" si="136"/>
        <v>22:00:27.699</v>
      </c>
      <c r="CF332">
        <v>698591339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5</v>
      </c>
      <c r="CY332">
        <v>7</v>
      </c>
      <c r="CZ332" t="s">
        <v>131</v>
      </c>
      <c r="DA332">
        <v>300</v>
      </c>
      <c r="DB332">
        <v>0</v>
      </c>
      <c r="DC332" t="s">
        <v>157</v>
      </c>
      <c r="DD332" t="s">
        <v>158</v>
      </c>
      <c r="DG332">
        <v>8326492</v>
      </c>
      <c r="DI332">
        <v>1</v>
      </c>
      <c r="DJ332">
        <v>0</v>
      </c>
      <c r="DK332">
        <v>1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 t="shared" si="134"/>
        <v>07/09/2023 22:00:27.990</v>
      </c>
      <c r="C333" t="str">
        <f t="shared" si="119"/>
        <v>FFDDD3C0</v>
      </c>
      <c r="D333" t="s">
        <v>138</v>
      </c>
      <c r="E333">
        <v>20</v>
      </c>
      <c r="F333">
        <v>1020</v>
      </c>
      <c r="G333" t="s">
        <v>139</v>
      </c>
      <c r="J333" t="s">
        <v>140</v>
      </c>
      <c r="K333">
        <v>0</v>
      </c>
      <c r="L333">
        <v>3</v>
      </c>
      <c r="M333">
        <v>0</v>
      </c>
      <c r="N333">
        <v>2</v>
      </c>
      <c r="O333">
        <v>0</v>
      </c>
      <c r="P333">
        <v>1</v>
      </c>
      <c r="Q333">
        <v>0</v>
      </c>
      <c r="S333" t="str">
        <f t="shared" si="135"/>
        <v>22:00:27.000</v>
      </c>
      <c r="T333" t="str">
        <f t="shared" si="135"/>
        <v>22:00:27.000</v>
      </c>
      <c r="U333" t="str">
        <f t="shared" si="130"/>
        <v>A14F74</v>
      </c>
      <c r="V333">
        <v>0</v>
      </c>
      <c r="W333">
        <v>0</v>
      </c>
      <c r="X333">
        <v>6</v>
      </c>
      <c r="Y333">
        <v>0</v>
      </c>
      <c r="AA333">
        <v>1</v>
      </c>
      <c r="AB333">
        <v>8</v>
      </c>
      <c r="AC333">
        <v>3</v>
      </c>
      <c r="AD333">
        <v>0</v>
      </c>
      <c r="AE333">
        <v>9</v>
      </c>
      <c r="AF333" t="s">
        <v>126</v>
      </c>
      <c r="AG333">
        <v>0</v>
      </c>
      <c r="AH333">
        <v>3</v>
      </c>
      <c r="AI333">
        <v>2</v>
      </c>
      <c r="AJ333">
        <v>0</v>
      </c>
      <c r="AK333" t="s">
        <v>234</v>
      </c>
      <c r="AL333">
        <v>32.820711000000003</v>
      </c>
      <c r="AM333" t="s">
        <v>235</v>
      </c>
      <c r="AN333">
        <v>-117.15713</v>
      </c>
      <c r="AO333">
        <v>25</v>
      </c>
      <c r="AP333">
        <v>1100</v>
      </c>
      <c r="AQ333" t="s">
        <v>129</v>
      </c>
      <c r="AR333">
        <v>-85</v>
      </c>
      <c r="AS333">
        <v>25</v>
      </c>
      <c r="AT333">
        <v>704</v>
      </c>
      <c r="BB333" t="str">
        <f t="shared" si="131"/>
        <v>1200</v>
      </c>
      <c r="BC333">
        <v>1</v>
      </c>
      <c r="BD333" t="str">
        <f t="shared" si="132"/>
        <v xml:space="preserve">N1839R  </v>
      </c>
      <c r="BE333">
        <v>1</v>
      </c>
      <c r="BJ333">
        <v>1050</v>
      </c>
      <c r="BK333">
        <v>-50</v>
      </c>
      <c r="BL333" t="s">
        <v>130</v>
      </c>
      <c r="BM333">
        <v>1</v>
      </c>
      <c r="BN333">
        <v>1</v>
      </c>
      <c r="BO333">
        <v>0</v>
      </c>
      <c r="BP333">
        <v>0</v>
      </c>
      <c r="BS333">
        <v>0</v>
      </c>
      <c r="BT333">
        <v>0</v>
      </c>
      <c r="BU333">
        <v>0</v>
      </c>
      <c r="CE333" t="str">
        <f t="shared" si="136"/>
        <v>22:00:27.699</v>
      </c>
      <c r="CF333">
        <v>698591339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5</v>
      </c>
      <c r="CY333">
        <v>7</v>
      </c>
      <c r="CZ333" t="s">
        <v>131</v>
      </c>
      <c r="DA333">
        <v>300</v>
      </c>
      <c r="DB333">
        <v>0</v>
      </c>
      <c r="DC333" t="s">
        <v>157</v>
      </c>
      <c r="DD333" t="s">
        <v>158</v>
      </c>
      <c r="DG333">
        <v>8326492</v>
      </c>
      <c r="DI333">
        <v>1</v>
      </c>
      <c r="DJ333">
        <v>0</v>
      </c>
      <c r="DK333">
        <v>1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 t="shared" si="134"/>
        <v>07/09/2023 22:00:27.990</v>
      </c>
      <c r="C334" t="str">
        <f t="shared" si="119"/>
        <v>FFDDD3C0</v>
      </c>
      <c r="D334" t="s">
        <v>134</v>
      </c>
      <c r="E334">
        <v>3</v>
      </c>
      <c r="H334">
        <v>3</v>
      </c>
      <c r="I334" t="s">
        <v>135</v>
      </c>
      <c r="J334" t="s">
        <v>126</v>
      </c>
      <c r="K334">
        <v>0</v>
      </c>
      <c r="L334">
        <v>3</v>
      </c>
      <c r="M334">
        <v>0</v>
      </c>
      <c r="N334">
        <v>2</v>
      </c>
      <c r="O334">
        <v>0</v>
      </c>
      <c r="P334">
        <v>1</v>
      </c>
      <c r="Q334">
        <v>0</v>
      </c>
      <c r="S334" t="str">
        <f t="shared" si="135"/>
        <v>22:00:27.000</v>
      </c>
      <c r="T334" t="str">
        <f t="shared" si="135"/>
        <v>22:00:27.000</v>
      </c>
      <c r="U334" t="str">
        <f t="shared" si="130"/>
        <v>A14F74</v>
      </c>
      <c r="V334">
        <v>0</v>
      </c>
      <c r="W334">
        <v>0</v>
      </c>
      <c r="X334">
        <v>6</v>
      </c>
      <c r="Y334">
        <v>0</v>
      </c>
      <c r="AA334">
        <v>1</v>
      </c>
      <c r="AB334">
        <v>8</v>
      </c>
      <c r="AC334">
        <v>3</v>
      </c>
      <c r="AD334">
        <v>0</v>
      </c>
      <c r="AE334">
        <v>9</v>
      </c>
      <c r="AF334" t="s">
        <v>126</v>
      </c>
      <c r="AG334">
        <v>0</v>
      </c>
      <c r="AH334">
        <v>3</v>
      </c>
      <c r="AI334">
        <v>2</v>
      </c>
      <c r="AJ334">
        <v>0</v>
      </c>
      <c r="AK334" t="s">
        <v>234</v>
      </c>
      <c r="AL334">
        <v>32.820711000000003</v>
      </c>
      <c r="AM334" t="s">
        <v>235</v>
      </c>
      <c r="AN334">
        <v>-117.15713</v>
      </c>
      <c r="AO334">
        <v>25</v>
      </c>
      <c r="AP334">
        <v>1100</v>
      </c>
      <c r="AQ334" t="s">
        <v>129</v>
      </c>
      <c r="AR334">
        <v>-85</v>
      </c>
      <c r="AS334">
        <v>25</v>
      </c>
      <c r="AT334">
        <v>704</v>
      </c>
      <c r="BB334" t="str">
        <f t="shared" si="131"/>
        <v>1200</v>
      </c>
      <c r="BC334">
        <v>1</v>
      </c>
      <c r="BD334" t="str">
        <f t="shared" si="132"/>
        <v xml:space="preserve">N1839R  </v>
      </c>
      <c r="BE334">
        <v>1</v>
      </c>
      <c r="BJ334">
        <v>1050</v>
      </c>
      <c r="BK334">
        <v>-50</v>
      </c>
      <c r="BL334" t="s">
        <v>130</v>
      </c>
      <c r="BM334">
        <v>1</v>
      </c>
      <c r="BN334">
        <v>1</v>
      </c>
      <c r="BO334">
        <v>0</v>
      </c>
      <c r="BP334">
        <v>0</v>
      </c>
      <c r="BS334">
        <v>0</v>
      </c>
      <c r="BT334">
        <v>0</v>
      </c>
      <c r="BU334">
        <v>0</v>
      </c>
      <c r="CE334" t="str">
        <f t="shared" si="136"/>
        <v>22:00:27.699</v>
      </c>
      <c r="CF334">
        <v>698591339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5</v>
      </c>
      <c r="CY334">
        <v>7</v>
      </c>
      <c r="CZ334" t="s">
        <v>131</v>
      </c>
      <c r="DA334">
        <v>300</v>
      </c>
      <c r="DB334">
        <v>0</v>
      </c>
      <c r="DC334" t="s">
        <v>157</v>
      </c>
      <c r="DD334" t="s">
        <v>158</v>
      </c>
      <c r="DG334">
        <v>8326492</v>
      </c>
      <c r="DI334">
        <v>1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 t="shared" si="134"/>
        <v>07/09/2023 22:00:27.990</v>
      </c>
      <c r="C335" t="str">
        <f t="shared" si="119"/>
        <v>FFDDD3C0</v>
      </c>
      <c r="D335" t="s">
        <v>141</v>
      </c>
      <c r="E335">
        <v>15</v>
      </c>
      <c r="J335" t="s">
        <v>142</v>
      </c>
      <c r="K335">
        <v>0</v>
      </c>
      <c r="L335">
        <v>3</v>
      </c>
      <c r="M335">
        <v>0</v>
      </c>
      <c r="N335">
        <v>2</v>
      </c>
      <c r="O335">
        <v>0</v>
      </c>
      <c r="P335">
        <v>1</v>
      </c>
      <c r="Q335">
        <v>0</v>
      </c>
      <c r="S335" t="str">
        <f t="shared" si="135"/>
        <v>22:00:27.000</v>
      </c>
      <c r="T335" t="str">
        <f t="shared" si="135"/>
        <v>22:00:27.000</v>
      </c>
      <c r="U335" t="str">
        <f t="shared" si="130"/>
        <v>A14F74</v>
      </c>
      <c r="V335">
        <v>0</v>
      </c>
      <c r="W335">
        <v>0</v>
      </c>
      <c r="X335">
        <v>6</v>
      </c>
      <c r="Y335">
        <v>0</v>
      </c>
      <c r="AA335">
        <v>1</v>
      </c>
      <c r="AB335">
        <v>8</v>
      </c>
      <c r="AC335">
        <v>3</v>
      </c>
      <c r="AD335">
        <v>0</v>
      </c>
      <c r="AE335">
        <v>9</v>
      </c>
      <c r="AF335" t="s">
        <v>126</v>
      </c>
      <c r="AG335">
        <v>0</v>
      </c>
      <c r="AH335">
        <v>3</v>
      </c>
      <c r="AI335">
        <v>2</v>
      </c>
      <c r="AJ335">
        <v>0</v>
      </c>
      <c r="AK335" t="s">
        <v>234</v>
      </c>
      <c r="AL335">
        <v>32.820711000000003</v>
      </c>
      <c r="AM335" t="s">
        <v>235</v>
      </c>
      <c r="AN335">
        <v>-117.15713</v>
      </c>
      <c r="AO335">
        <v>25</v>
      </c>
      <c r="AP335">
        <v>1100</v>
      </c>
      <c r="AQ335" t="s">
        <v>129</v>
      </c>
      <c r="AR335">
        <v>-85</v>
      </c>
      <c r="AS335">
        <v>25</v>
      </c>
      <c r="AT335">
        <v>704</v>
      </c>
      <c r="BB335" t="str">
        <f t="shared" si="131"/>
        <v>1200</v>
      </c>
      <c r="BC335">
        <v>1</v>
      </c>
      <c r="BD335" t="str">
        <f t="shared" si="132"/>
        <v xml:space="preserve">N1839R  </v>
      </c>
      <c r="BE335">
        <v>1</v>
      </c>
      <c r="BJ335">
        <v>1050</v>
      </c>
      <c r="BK335">
        <v>-50</v>
      </c>
      <c r="BL335" t="s">
        <v>130</v>
      </c>
      <c r="BM335">
        <v>1</v>
      </c>
      <c r="BN335">
        <v>1</v>
      </c>
      <c r="BO335">
        <v>0</v>
      </c>
      <c r="BP335">
        <v>0</v>
      </c>
      <c r="BS335">
        <v>0</v>
      </c>
      <c r="BT335">
        <v>0</v>
      </c>
      <c r="BU335">
        <v>0</v>
      </c>
      <c r="CE335" t="str">
        <f t="shared" si="136"/>
        <v>22:00:27.699</v>
      </c>
      <c r="CF335">
        <v>698591339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5</v>
      </c>
      <c r="CY335">
        <v>7</v>
      </c>
      <c r="CZ335" t="s">
        <v>131</v>
      </c>
      <c r="DA335">
        <v>300</v>
      </c>
      <c r="DB335">
        <v>0</v>
      </c>
      <c r="DC335" t="s">
        <v>157</v>
      </c>
      <c r="DD335" t="s">
        <v>158</v>
      </c>
      <c r="DG335">
        <v>8326492</v>
      </c>
      <c r="DI335">
        <v>1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 t="shared" si="134"/>
        <v>07/09/2023 22:00:27.990</v>
      </c>
      <c r="C336" t="str">
        <f t="shared" si="119"/>
        <v>FFDDD3C0</v>
      </c>
      <c r="D336" t="s">
        <v>147</v>
      </c>
      <c r="E336">
        <v>8</v>
      </c>
      <c r="H336">
        <v>225</v>
      </c>
      <c r="I336" t="s">
        <v>148</v>
      </c>
      <c r="J336" t="s">
        <v>126</v>
      </c>
      <c r="K336">
        <v>0</v>
      </c>
      <c r="L336">
        <v>3</v>
      </c>
      <c r="M336">
        <v>0</v>
      </c>
      <c r="N336">
        <v>2</v>
      </c>
      <c r="O336">
        <v>0</v>
      </c>
      <c r="P336">
        <v>1</v>
      </c>
      <c r="Q336">
        <v>0</v>
      </c>
      <c r="S336" t="str">
        <f t="shared" si="135"/>
        <v>22:00:27.000</v>
      </c>
      <c r="T336" t="str">
        <f t="shared" si="135"/>
        <v>22:00:27.000</v>
      </c>
      <c r="U336" t="str">
        <f t="shared" si="130"/>
        <v>A14F74</v>
      </c>
      <c r="V336">
        <v>0</v>
      </c>
      <c r="W336">
        <v>0</v>
      </c>
      <c r="X336">
        <v>6</v>
      </c>
      <c r="Y336">
        <v>0</v>
      </c>
      <c r="AA336">
        <v>1</v>
      </c>
      <c r="AB336">
        <v>8</v>
      </c>
      <c r="AC336">
        <v>3</v>
      </c>
      <c r="AD336">
        <v>0</v>
      </c>
      <c r="AE336">
        <v>9</v>
      </c>
      <c r="AF336" t="s">
        <v>126</v>
      </c>
      <c r="AG336">
        <v>0</v>
      </c>
      <c r="AH336">
        <v>3</v>
      </c>
      <c r="AI336">
        <v>2</v>
      </c>
      <c r="AJ336">
        <v>0</v>
      </c>
      <c r="AK336" t="s">
        <v>234</v>
      </c>
      <c r="AL336">
        <v>32.820711000000003</v>
      </c>
      <c r="AM336" t="s">
        <v>235</v>
      </c>
      <c r="AN336">
        <v>-117.15713</v>
      </c>
      <c r="AO336">
        <v>25</v>
      </c>
      <c r="AP336">
        <v>1100</v>
      </c>
      <c r="AQ336" t="s">
        <v>129</v>
      </c>
      <c r="AR336">
        <v>-85</v>
      </c>
      <c r="AS336">
        <v>25</v>
      </c>
      <c r="AT336">
        <v>704</v>
      </c>
      <c r="BB336" t="str">
        <f t="shared" si="131"/>
        <v>1200</v>
      </c>
      <c r="BC336">
        <v>1</v>
      </c>
      <c r="BD336" t="str">
        <f t="shared" si="132"/>
        <v xml:space="preserve">N1839R  </v>
      </c>
      <c r="BE336">
        <v>1</v>
      </c>
      <c r="BJ336">
        <v>1050</v>
      </c>
      <c r="BK336">
        <v>-50</v>
      </c>
      <c r="BL336" t="s">
        <v>130</v>
      </c>
      <c r="BM336">
        <v>1</v>
      </c>
      <c r="BN336">
        <v>1</v>
      </c>
      <c r="BO336">
        <v>0</v>
      </c>
      <c r="BP336">
        <v>0</v>
      </c>
      <c r="BS336">
        <v>0</v>
      </c>
      <c r="BT336">
        <v>0</v>
      </c>
      <c r="BU336">
        <v>0</v>
      </c>
      <c r="CE336" t="str">
        <f t="shared" si="136"/>
        <v>22:00:27.699</v>
      </c>
      <c r="CF336">
        <v>698591339</v>
      </c>
      <c r="CS336">
        <v>3</v>
      </c>
      <c r="CT336">
        <v>2</v>
      </c>
      <c r="CU336">
        <v>0</v>
      </c>
      <c r="CV336">
        <v>2</v>
      </c>
      <c r="CW336">
        <v>0</v>
      </c>
      <c r="CX336">
        <v>5</v>
      </c>
      <c r="CY336">
        <v>7</v>
      </c>
      <c r="CZ336" t="s">
        <v>131</v>
      </c>
      <c r="DA336">
        <v>300</v>
      </c>
      <c r="DB336">
        <v>0</v>
      </c>
      <c r="DC336" t="s">
        <v>157</v>
      </c>
      <c r="DD336" t="s">
        <v>158</v>
      </c>
      <c r="DG336">
        <v>8326492</v>
      </c>
      <c r="DI336">
        <v>1</v>
      </c>
      <c r="DJ336">
        <v>0</v>
      </c>
      <c r="DK336">
        <v>1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 t="shared" si="134"/>
        <v>07/09/2023 22:00:27.990</v>
      </c>
      <c r="C337" t="str">
        <f t="shared" si="119"/>
        <v>FFDDD3C0</v>
      </c>
      <c r="D337" t="s">
        <v>134</v>
      </c>
      <c r="E337">
        <v>4</v>
      </c>
      <c r="H337">
        <v>4</v>
      </c>
      <c r="I337" t="s">
        <v>143</v>
      </c>
      <c r="J337" t="s">
        <v>126</v>
      </c>
      <c r="K337">
        <v>0</v>
      </c>
      <c r="L337">
        <v>3</v>
      </c>
      <c r="M337">
        <v>0</v>
      </c>
      <c r="N337">
        <v>2</v>
      </c>
      <c r="O337">
        <v>0</v>
      </c>
      <c r="P337">
        <v>1</v>
      </c>
      <c r="Q337">
        <v>0</v>
      </c>
      <c r="S337" t="str">
        <f t="shared" si="135"/>
        <v>22:00:27.000</v>
      </c>
      <c r="T337" t="str">
        <f t="shared" si="135"/>
        <v>22:00:27.000</v>
      </c>
      <c r="U337" t="str">
        <f t="shared" si="130"/>
        <v>A14F74</v>
      </c>
      <c r="V337">
        <v>0</v>
      </c>
      <c r="W337">
        <v>0</v>
      </c>
      <c r="X337">
        <v>6</v>
      </c>
      <c r="Y337">
        <v>0</v>
      </c>
      <c r="AA337">
        <v>1</v>
      </c>
      <c r="AB337">
        <v>8</v>
      </c>
      <c r="AC337">
        <v>3</v>
      </c>
      <c r="AD337">
        <v>0</v>
      </c>
      <c r="AE337">
        <v>9</v>
      </c>
      <c r="AF337" t="s">
        <v>126</v>
      </c>
      <c r="AG337">
        <v>0</v>
      </c>
      <c r="AH337">
        <v>3</v>
      </c>
      <c r="AI337">
        <v>2</v>
      </c>
      <c r="AJ337">
        <v>0</v>
      </c>
      <c r="AK337" t="s">
        <v>234</v>
      </c>
      <c r="AL337">
        <v>32.820711000000003</v>
      </c>
      <c r="AM337" t="s">
        <v>235</v>
      </c>
      <c r="AN337">
        <v>-117.15713</v>
      </c>
      <c r="AO337">
        <v>25</v>
      </c>
      <c r="AP337">
        <v>1100</v>
      </c>
      <c r="AQ337" t="s">
        <v>129</v>
      </c>
      <c r="AR337">
        <v>-85</v>
      </c>
      <c r="AS337">
        <v>25</v>
      </c>
      <c r="AT337">
        <v>704</v>
      </c>
      <c r="BB337" t="str">
        <f t="shared" si="131"/>
        <v>1200</v>
      </c>
      <c r="BC337">
        <v>1</v>
      </c>
      <c r="BD337" t="str">
        <f t="shared" si="132"/>
        <v xml:space="preserve">N1839R  </v>
      </c>
      <c r="BE337">
        <v>1</v>
      </c>
      <c r="BJ337">
        <v>1050</v>
      </c>
      <c r="BK337">
        <v>-50</v>
      </c>
      <c r="BL337" t="s">
        <v>130</v>
      </c>
      <c r="BM337">
        <v>1</v>
      </c>
      <c r="BN337">
        <v>1</v>
      </c>
      <c r="BO337">
        <v>0</v>
      </c>
      <c r="BP337">
        <v>0</v>
      </c>
      <c r="BS337">
        <v>0</v>
      </c>
      <c r="BT337">
        <v>0</v>
      </c>
      <c r="BU337">
        <v>0</v>
      </c>
      <c r="CE337" t="str">
        <f t="shared" si="136"/>
        <v>22:00:27.699</v>
      </c>
      <c r="CF337">
        <v>698591339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5</v>
      </c>
      <c r="CY337">
        <v>7</v>
      </c>
      <c r="CZ337" t="s">
        <v>131</v>
      </c>
      <c r="DA337">
        <v>300</v>
      </c>
      <c r="DB337">
        <v>0</v>
      </c>
      <c r="DC337" t="s">
        <v>157</v>
      </c>
      <c r="DD337" t="s">
        <v>158</v>
      </c>
      <c r="DG337">
        <v>8326492</v>
      </c>
      <c r="DI337">
        <v>1</v>
      </c>
      <c r="DJ337">
        <v>0</v>
      </c>
      <c r="DK337">
        <v>1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 t="shared" ref="A338:A345" si="137">"07/09/2023 22:00:28.567"</f>
        <v>07/09/2023 22:00:28.567</v>
      </c>
      <c r="C338" t="str">
        <f t="shared" si="119"/>
        <v>FFDDD3C0</v>
      </c>
      <c r="D338" t="s">
        <v>123</v>
      </c>
      <c r="E338">
        <v>7</v>
      </c>
      <c r="F338">
        <v>2007</v>
      </c>
      <c r="G338" t="s">
        <v>124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0</v>
      </c>
      <c r="P338">
        <v>1</v>
      </c>
      <c r="Q338">
        <v>0</v>
      </c>
      <c r="S338" t="str">
        <f t="shared" ref="S338:T345" si="138">"22:00:28.000"</f>
        <v>22:00:28.000</v>
      </c>
      <c r="T338" t="str">
        <f t="shared" si="138"/>
        <v>22:00:28.000</v>
      </c>
      <c r="U338" t="str">
        <f t="shared" si="130"/>
        <v>A14F74</v>
      </c>
      <c r="V338">
        <v>0</v>
      </c>
      <c r="W338">
        <v>0</v>
      </c>
      <c r="X338">
        <v>6</v>
      </c>
      <c r="Y338">
        <v>0</v>
      </c>
      <c r="AA338">
        <v>1</v>
      </c>
      <c r="AB338">
        <v>8</v>
      </c>
      <c r="AC338">
        <v>3</v>
      </c>
      <c r="AD338">
        <v>0</v>
      </c>
      <c r="AE338">
        <v>9</v>
      </c>
      <c r="AF338" t="s">
        <v>126</v>
      </c>
      <c r="AG338">
        <v>0</v>
      </c>
      <c r="AH338">
        <v>3</v>
      </c>
      <c r="AI338">
        <v>2</v>
      </c>
      <c r="AJ338">
        <v>0</v>
      </c>
      <c r="AK338" t="s">
        <v>236</v>
      </c>
      <c r="AL338">
        <v>32.820839999999997</v>
      </c>
      <c r="AM338" t="s">
        <v>237</v>
      </c>
      <c r="AN338">
        <v>-117.157538</v>
      </c>
      <c r="AO338">
        <v>25</v>
      </c>
      <c r="AP338">
        <v>1100</v>
      </c>
      <c r="AQ338" t="s">
        <v>129</v>
      </c>
      <c r="AR338">
        <v>-83</v>
      </c>
      <c r="AS338">
        <v>25</v>
      </c>
      <c r="AT338">
        <v>768</v>
      </c>
      <c r="BB338" t="str">
        <f t="shared" si="131"/>
        <v>1200</v>
      </c>
      <c r="BC338">
        <v>1</v>
      </c>
      <c r="BD338" t="str">
        <f t="shared" si="132"/>
        <v xml:space="preserve">N1839R  </v>
      </c>
      <c r="BE338">
        <v>1</v>
      </c>
      <c r="BJ338">
        <v>1050</v>
      </c>
      <c r="BK338">
        <v>-50</v>
      </c>
      <c r="BL338" t="s">
        <v>130</v>
      </c>
      <c r="BM338">
        <v>1</v>
      </c>
      <c r="BN338">
        <v>1</v>
      </c>
      <c r="BO338">
        <v>0</v>
      </c>
      <c r="BP338">
        <v>0</v>
      </c>
      <c r="BS338">
        <v>0</v>
      </c>
      <c r="BT338">
        <v>0</v>
      </c>
      <c r="BU338">
        <v>0</v>
      </c>
      <c r="CE338" t="str">
        <f t="shared" ref="CE338:CE345" si="139">"22:00:28.306"</f>
        <v>22:00:28.306</v>
      </c>
      <c r="CF338">
        <v>306128978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3</v>
      </c>
      <c r="CY338">
        <v>7</v>
      </c>
      <c r="CZ338" t="s">
        <v>131</v>
      </c>
      <c r="DA338">
        <v>286</v>
      </c>
      <c r="DB338">
        <v>0</v>
      </c>
      <c r="DC338" t="s">
        <v>132</v>
      </c>
      <c r="DD338" t="s">
        <v>133</v>
      </c>
      <c r="DG338">
        <v>16134135</v>
      </c>
      <c r="DI338">
        <v>1</v>
      </c>
      <c r="DJ338">
        <v>0</v>
      </c>
      <c r="DK338">
        <v>0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 t="shared" si="137"/>
        <v>07/09/2023 22:00:28.567</v>
      </c>
      <c r="C339" t="str">
        <f t="shared" si="119"/>
        <v>FFDDD3C0</v>
      </c>
      <c r="D339" t="s">
        <v>149</v>
      </c>
      <c r="E339">
        <v>3</v>
      </c>
      <c r="H339">
        <v>166</v>
      </c>
      <c r="I339" t="s">
        <v>139</v>
      </c>
      <c r="J339" t="s">
        <v>150</v>
      </c>
      <c r="K339">
        <v>0</v>
      </c>
      <c r="L339">
        <v>3</v>
      </c>
      <c r="M339">
        <v>0</v>
      </c>
      <c r="N339">
        <v>2</v>
      </c>
      <c r="O339">
        <v>0</v>
      </c>
      <c r="P339">
        <v>1</v>
      </c>
      <c r="Q339">
        <v>0</v>
      </c>
      <c r="S339" t="str">
        <f t="shared" si="138"/>
        <v>22:00:28.000</v>
      </c>
      <c r="T339" t="str">
        <f t="shared" si="138"/>
        <v>22:00:28.000</v>
      </c>
      <c r="U339" t="str">
        <f t="shared" si="130"/>
        <v>A14F74</v>
      </c>
      <c r="V339">
        <v>0</v>
      </c>
      <c r="W339">
        <v>0</v>
      </c>
      <c r="X339">
        <v>6</v>
      </c>
      <c r="Y339">
        <v>0</v>
      </c>
      <c r="AA339">
        <v>1</v>
      </c>
      <c r="AB339">
        <v>8</v>
      </c>
      <c r="AC339">
        <v>3</v>
      </c>
      <c r="AD339">
        <v>0</v>
      </c>
      <c r="AE339">
        <v>9</v>
      </c>
      <c r="AF339" t="s">
        <v>126</v>
      </c>
      <c r="AG339">
        <v>0</v>
      </c>
      <c r="AH339">
        <v>3</v>
      </c>
      <c r="AI339">
        <v>2</v>
      </c>
      <c r="AJ339">
        <v>0</v>
      </c>
      <c r="AK339" t="s">
        <v>236</v>
      </c>
      <c r="AL339">
        <v>32.820839999999997</v>
      </c>
      <c r="AM339" t="s">
        <v>237</v>
      </c>
      <c r="AN339">
        <v>-117.157538</v>
      </c>
      <c r="AO339">
        <v>25</v>
      </c>
      <c r="AP339">
        <v>1100</v>
      </c>
      <c r="AQ339" t="s">
        <v>129</v>
      </c>
      <c r="AR339">
        <v>-83</v>
      </c>
      <c r="AS339">
        <v>25</v>
      </c>
      <c r="AT339">
        <v>768</v>
      </c>
      <c r="BB339" t="str">
        <f t="shared" si="131"/>
        <v>1200</v>
      </c>
      <c r="BC339">
        <v>1</v>
      </c>
      <c r="BD339" t="str">
        <f t="shared" si="132"/>
        <v xml:space="preserve">N1839R  </v>
      </c>
      <c r="BE339">
        <v>1</v>
      </c>
      <c r="BJ339">
        <v>1050</v>
      </c>
      <c r="BK339">
        <v>-50</v>
      </c>
      <c r="BL339" t="s">
        <v>130</v>
      </c>
      <c r="BM339">
        <v>1</v>
      </c>
      <c r="BN339">
        <v>1</v>
      </c>
      <c r="BO339">
        <v>0</v>
      </c>
      <c r="BP339">
        <v>0</v>
      </c>
      <c r="BS339">
        <v>0</v>
      </c>
      <c r="BT339">
        <v>0</v>
      </c>
      <c r="BU339">
        <v>0</v>
      </c>
      <c r="CE339" t="str">
        <f t="shared" si="139"/>
        <v>22:00:28.306</v>
      </c>
      <c r="CF339">
        <v>306128978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3</v>
      </c>
      <c r="CY339">
        <v>7</v>
      </c>
      <c r="CZ339" t="s">
        <v>131</v>
      </c>
      <c r="DA339">
        <v>286</v>
      </c>
      <c r="DB339">
        <v>0</v>
      </c>
      <c r="DC339" t="s">
        <v>132</v>
      </c>
      <c r="DD339" t="s">
        <v>133</v>
      </c>
      <c r="DG339">
        <v>16134135</v>
      </c>
      <c r="DI339">
        <v>1</v>
      </c>
      <c r="DJ339">
        <v>0</v>
      </c>
      <c r="DK339">
        <v>1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 t="shared" si="137"/>
        <v>07/09/2023 22:00:28.567</v>
      </c>
      <c r="C340" t="str">
        <f t="shared" si="119"/>
        <v>FFDDD3C0</v>
      </c>
      <c r="D340" t="s">
        <v>144</v>
      </c>
      <c r="E340">
        <v>6</v>
      </c>
      <c r="H340">
        <v>210</v>
      </c>
      <c r="I340" t="s">
        <v>145</v>
      </c>
      <c r="J340" t="s">
        <v>146</v>
      </c>
      <c r="K340">
        <v>0</v>
      </c>
      <c r="L340">
        <v>3</v>
      </c>
      <c r="M340">
        <v>0</v>
      </c>
      <c r="N340">
        <v>2</v>
      </c>
      <c r="O340">
        <v>0</v>
      </c>
      <c r="P340">
        <v>1</v>
      </c>
      <c r="Q340">
        <v>0</v>
      </c>
      <c r="S340" t="str">
        <f t="shared" si="138"/>
        <v>22:00:28.000</v>
      </c>
      <c r="T340" t="str">
        <f t="shared" si="138"/>
        <v>22:00:28.000</v>
      </c>
      <c r="U340" t="str">
        <f t="shared" si="130"/>
        <v>A14F74</v>
      </c>
      <c r="V340">
        <v>0</v>
      </c>
      <c r="W340">
        <v>0</v>
      </c>
      <c r="X340">
        <v>6</v>
      </c>
      <c r="Y340">
        <v>0</v>
      </c>
      <c r="AA340">
        <v>1</v>
      </c>
      <c r="AB340">
        <v>8</v>
      </c>
      <c r="AC340">
        <v>3</v>
      </c>
      <c r="AD340">
        <v>0</v>
      </c>
      <c r="AE340">
        <v>9</v>
      </c>
      <c r="AF340" t="s">
        <v>126</v>
      </c>
      <c r="AG340">
        <v>0</v>
      </c>
      <c r="AH340">
        <v>0</v>
      </c>
      <c r="AI340">
        <v>2</v>
      </c>
      <c r="AJ340">
        <v>0</v>
      </c>
      <c r="AK340" t="s">
        <v>236</v>
      </c>
      <c r="AL340">
        <v>32.820839999999997</v>
      </c>
      <c r="AM340" t="s">
        <v>237</v>
      </c>
      <c r="AN340">
        <v>-117.157538</v>
      </c>
      <c r="AO340">
        <v>25</v>
      </c>
      <c r="AP340">
        <v>1100</v>
      </c>
      <c r="AQ340" t="s">
        <v>129</v>
      </c>
      <c r="AR340">
        <v>-83</v>
      </c>
      <c r="AS340">
        <v>25</v>
      </c>
      <c r="AT340">
        <v>768</v>
      </c>
      <c r="BB340" t="str">
        <f t="shared" si="131"/>
        <v>1200</v>
      </c>
      <c r="BC340">
        <v>1</v>
      </c>
      <c r="BD340" t="str">
        <f t="shared" si="132"/>
        <v xml:space="preserve">N1839R  </v>
      </c>
      <c r="BE340">
        <v>1</v>
      </c>
      <c r="BJ340">
        <v>1050</v>
      </c>
      <c r="BK340">
        <v>-50</v>
      </c>
      <c r="BL340" t="s">
        <v>130</v>
      </c>
      <c r="BM340">
        <v>1</v>
      </c>
      <c r="BN340">
        <v>1</v>
      </c>
      <c r="BO340">
        <v>0</v>
      </c>
      <c r="BP340">
        <v>0</v>
      </c>
      <c r="BS340">
        <v>0</v>
      </c>
      <c r="BT340">
        <v>0</v>
      </c>
      <c r="BU340">
        <v>0</v>
      </c>
      <c r="CE340" t="str">
        <f t="shared" si="139"/>
        <v>22:00:28.306</v>
      </c>
      <c r="CF340">
        <v>306128978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3</v>
      </c>
      <c r="CY340">
        <v>7</v>
      </c>
      <c r="CZ340" t="s">
        <v>131</v>
      </c>
      <c r="DA340">
        <v>286</v>
      </c>
      <c r="DB340">
        <v>0</v>
      </c>
      <c r="DC340" t="s">
        <v>132</v>
      </c>
      <c r="DD340" t="s">
        <v>133</v>
      </c>
      <c r="DG340">
        <v>16134135</v>
      </c>
      <c r="DI340">
        <v>1</v>
      </c>
      <c r="DJ340">
        <v>0</v>
      </c>
      <c r="DK340">
        <v>1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 t="shared" si="137"/>
        <v>07/09/2023 22:00:28.567</v>
      </c>
      <c r="C341" t="str">
        <f t="shared" si="119"/>
        <v>FFDDD3C0</v>
      </c>
      <c r="D341" t="s">
        <v>134</v>
      </c>
      <c r="E341">
        <v>3</v>
      </c>
      <c r="H341">
        <v>3</v>
      </c>
      <c r="I341" t="s">
        <v>135</v>
      </c>
      <c r="J341" t="s">
        <v>126</v>
      </c>
      <c r="K341">
        <v>0</v>
      </c>
      <c r="L341">
        <v>3</v>
      </c>
      <c r="M341">
        <v>0</v>
      </c>
      <c r="N341">
        <v>2</v>
      </c>
      <c r="O341">
        <v>0</v>
      </c>
      <c r="P341">
        <v>1</v>
      </c>
      <c r="Q341">
        <v>0</v>
      </c>
      <c r="S341" t="str">
        <f t="shared" si="138"/>
        <v>22:00:28.000</v>
      </c>
      <c r="T341" t="str">
        <f t="shared" si="138"/>
        <v>22:00:28.000</v>
      </c>
      <c r="U341" t="str">
        <f t="shared" si="130"/>
        <v>A14F74</v>
      </c>
      <c r="V341">
        <v>0</v>
      </c>
      <c r="W341">
        <v>0</v>
      </c>
      <c r="X341">
        <v>6</v>
      </c>
      <c r="Y341">
        <v>0</v>
      </c>
      <c r="AA341">
        <v>1</v>
      </c>
      <c r="AB341">
        <v>8</v>
      </c>
      <c r="AC341">
        <v>3</v>
      </c>
      <c r="AD341">
        <v>0</v>
      </c>
      <c r="AE341">
        <v>9</v>
      </c>
      <c r="AF341" t="s">
        <v>126</v>
      </c>
      <c r="AG341">
        <v>0</v>
      </c>
      <c r="AH341">
        <v>3</v>
      </c>
      <c r="AI341">
        <v>2</v>
      </c>
      <c r="AJ341">
        <v>0</v>
      </c>
      <c r="AK341" t="s">
        <v>236</v>
      </c>
      <c r="AL341">
        <v>32.820839999999997</v>
      </c>
      <c r="AM341" t="s">
        <v>237</v>
      </c>
      <c r="AN341">
        <v>-117.157538</v>
      </c>
      <c r="AO341">
        <v>25</v>
      </c>
      <c r="AP341">
        <v>1100</v>
      </c>
      <c r="AQ341" t="s">
        <v>129</v>
      </c>
      <c r="AR341">
        <v>-83</v>
      </c>
      <c r="AS341">
        <v>25</v>
      </c>
      <c r="AT341">
        <v>768</v>
      </c>
      <c r="BB341" t="str">
        <f t="shared" si="131"/>
        <v>1200</v>
      </c>
      <c r="BC341">
        <v>1</v>
      </c>
      <c r="BD341" t="str">
        <f t="shared" si="132"/>
        <v xml:space="preserve">N1839R  </v>
      </c>
      <c r="BE341">
        <v>1</v>
      </c>
      <c r="BJ341">
        <v>1050</v>
      </c>
      <c r="BK341">
        <v>-50</v>
      </c>
      <c r="BL341" t="s">
        <v>130</v>
      </c>
      <c r="BM341">
        <v>1</v>
      </c>
      <c r="BN341">
        <v>1</v>
      </c>
      <c r="BO341">
        <v>0</v>
      </c>
      <c r="BP341">
        <v>0</v>
      </c>
      <c r="BS341">
        <v>0</v>
      </c>
      <c r="BT341">
        <v>0</v>
      </c>
      <c r="BU341">
        <v>0</v>
      </c>
      <c r="CE341" t="str">
        <f t="shared" si="139"/>
        <v>22:00:28.306</v>
      </c>
      <c r="CF341">
        <v>306128978</v>
      </c>
      <c r="CS341">
        <v>3</v>
      </c>
      <c r="CT341">
        <v>2</v>
      </c>
      <c r="CU341">
        <v>0</v>
      </c>
      <c r="CV341">
        <v>2</v>
      </c>
      <c r="CW341">
        <v>0</v>
      </c>
      <c r="CX341">
        <v>3</v>
      </c>
      <c r="CY341">
        <v>7</v>
      </c>
      <c r="CZ341" t="s">
        <v>131</v>
      </c>
      <c r="DA341">
        <v>286</v>
      </c>
      <c r="DB341">
        <v>0</v>
      </c>
      <c r="DC341" t="s">
        <v>132</v>
      </c>
      <c r="DD341" t="s">
        <v>133</v>
      </c>
      <c r="DG341">
        <v>16134135</v>
      </c>
      <c r="DI341">
        <v>1</v>
      </c>
      <c r="DJ341">
        <v>0</v>
      </c>
      <c r="DK341">
        <v>1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 t="shared" si="137"/>
        <v>07/09/2023 22:00:28.567</v>
      </c>
      <c r="C342" t="str">
        <f t="shared" si="119"/>
        <v>FFDDD3C0</v>
      </c>
      <c r="D342" t="s">
        <v>141</v>
      </c>
      <c r="E342">
        <v>15</v>
      </c>
      <c r="J342" t="s">
        <v>142</v>
      </c>
      <c r="K342">
        <v>0</v>
      </c>
      <c r="L342">
        <v>3</v>
      </c>
      <c r="M342">
        <v>0</v>
      </c>
      <c r="N342">
        <v>2</v>
      </c>
      <c r="O342">
        <v>0</v>
      </c>
      <c r="P342">
        <v>1</v>
      </c>
      <c r="Q342">
        <v>0</v>
      </c>
      <c r="S342" t="str">
        <f t="shared" si="138"/>
        <v>22:00:28.000</v>
      </c>
      <c r="T342" t="str">
        <f t="shared" si="138"/>
        <v>22:00:28.000</v>
      </c>
      <c r="U342" t="str">
        <f t="shared" si="130"/>
        <v>A14F74</v>
      </c>
      <c r="V342">
        <v>0</v>
      </c>
      <c r="W342">
        <v>0</v>
      </c>
      <c r="X342">
        <v>6</v>
      </c>
      <c r="Y342">
        <v>0</v>
      </c>
      <c r="AA342">
        <v>1</v>
      </c>
      <c r="AB342">
        <v>8</v>
      </c>
      <c r="AC342">
        <v>3</v>
      </c>
      <c r="AD342">
        <v>0</v>
      </c>
      <c r="AE342">
        <v>9</v>
      </c>
      <c r="AF342" t="s">
        <v>126</v>
      </c>
      <c r="AG342">
        <v>0</v>
      </c>
      <c r="AH342">
        <v>3</v>
      </c>
      <c r="AI342">
        <v>2</v>
      </c>
      <c r="AJ342">
        <v>0</v>
      </c>
      <c r="AK342" t="s">
        <v>236</v>
      </c>
      <c r="AL342">
        <v>32.820839999999997</v>
      </c>
      <c r="AM342" t="s">
        <v>237</v>
      </c>
      <c r="AN342">
        <v>-117.157538</v>
      </c>
      <c r="AO342">
        <v>25</v>
      </c>
      <c r="AP342">
        <v>1100</v>
      </c>
      <c r="AQ342" t="s">
        <v>129</v>
      </c>
      <c r="AR342">
        <v>-83</v>
      </c>
      <c r="AS342">
        <v>25</v>
      </c>
      <c r="AT342">
        <v>768</v>
      </c>
      <c r="BB342" t="str">
        <f t="shared" si="131"/>
        <v>1200</v>
      </c>
      <c r="BC342">
        <v>1</v>
      </c>
      <c r="BD342" t="str">
        <f t="shared" si="132"/>
        <v xml:space="preserve">N1839R  </v>
      </c>
      <c r="BE342">
        <v>1</v>
      </c>
      <c r="BJ342">
        <v>1050</v>
      </c>
      <c r="BK342">
        <v>-50</v>
      </c>
      <c r="BL342" t="s">
        <v>130</v>
      </c>
      <c r="BM342">
        <v>1</v>
      </c>
      <c r="BN342">
        <v>1</v>
      </c>
      <c r="BO342">
        <v>0</v>
      </c>
      <c r="BP342">
        <v>0</v>
      </c>
      <c r="BS342">
        <v>0</v>
      </c>
      <c r="BT342">
        <v>0</v>
      </c>
      <c r="BU342">
        <v>0</v>
      </c>
      <c r="CE342" t="str">
        <f t="shared" si="139"/>
        <v>22:00:28.306</v>
      </c>
      <c r="CF342">
        <v>306128978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3</v>
      </c>
      <c r="CY342">
        <v>7</v>
      </c>
      <c r="CZ342" t="s">
        <v>131</v>
      </c>
      <c r="DA342">
        <v>286</v>
      </c>
      <c r="DB342">
        <v>0</v>
      </c>
      <c r="DC342" t="s">
        <v>132</v>
      </c>
      <c r="DD342" t="s">
        <v>133</v>
      </c>
      <c r="DG342">
        <v>16134135</v>
      </c>
      <c r="DI342">
        <v>1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 t="shared" si="137"/>
        <v>07/09/2023 22:00:28.567</v>
      </c>
      <c r="C343" t="str">
        <f t="shared" si="119"/>
        <v>FFDDD3C0</v>
      </c>
      <c r="D343" t="s">
        <v>147</v>
      </c>
      <c r="E343">
        <v>8</v>
      </c>
      <c r="H343">
        <v>225</v>
      </c>
      <c r="I343" t="s">
        <v>148</v>
      </c>
      <c r="J343" t="s">
        <v>126</v>
      </c>
      <c r="K343">
        <v>0</v>
      </c>
      <c r="L343">
        <v>3</v>
      </c>
      <c r="M343">
        <v>0</v>
      </c>
      <c r="N343">
        <v>2</v>
      </c>
      <c r="O343">
        <v>0</v>
      </c>
      <c r="P343">
        <v>1</v>
      </c>
      <c r="Q343">
        <v>0</v>
      </c>
      <c r="S343" t="str">
        <f t="shared" si="138"/>
        <v>22:00:28.000</v>
      </c>
      <c r="T343" t="str">
        <f t="shared" si="138"/>
        <v>22:00:28.000</v>
      </c>
      <c r="U343" t="str">
        <f t="shared" si="130"/>
        <v>A14F74</v>
      </c>
      <c r="V343">
        <v>0</v>
      </c>
      <c r="W343">
        <v>0</v>
      </c>
      <c r="X343">
        <v>6</v>
      </c>
      <c r="Y343">
        <v>0</v>
      </c>
      <c r="AA343">
        <v>1</v>
      </c>
      <c r="AB343">
        <v>8</v>
      </c>
      <c r="AC343">
        <v>3</v>
      </c>
      <c r="AD343">
        <v>0</v>
      </c>
      <c r="AE343">
        <v>9</v>
      </c>
      <c r="AF343" t="s">
        <v>126</v>
      </c>
      <c r="AG343">
        <v>0</v>
      </c>
      <c r="AH343">
        <v>3</v>
      </c>
      <c r="AI343">
        <v>2</v>
      </c>
      <c r="AJ343">
        <v>0</v>
      </c>
      <c r="AK343" t="s">
        <v>236</v>
      </c>
      <c r="AL343">
        <v>32.820839999999997</v>
      </c>
      <c r="AM343" t="s">
        <v>237</v>
      </c>
      <c r="AN343">
        <v>-117.157538</v>
      </c>
      <c r="AO343">
        <v>25</v>
      </c>
      <c r="AP343">
        <v>1100</v>
      </c>
      <c r="AQ343" t="s">
        <v>129</v>
      </c>
      <c r="AR343">
        <v>-83</v>
      </c>
      <c r="AS343">
        <v>25</v>
      </c>
      <c r="AT343">
        <v>768</v>
      </c>
      <c r="BB343" t="str">
        <f t="shared" si="131"/>
        <v>1200</v>
      </c>
      <c r="BC343">
        <v>1</v>
      </c>
      <c r="BD343" t="str">
        <f t="shared" si="132"/>
        <v xml:space="preserve">N1839R  </v>
      </c>
      <c r="BE343">
        <v>1</v>
      </c>
      <c r="BJ343">
        <v>1050</v>
      </c>
      <c r="BK343">
        <v>-50</v>
      </c>
      <c r="BL343" t="s">
        <v>130</v>
      </c>
      <c r="BM343">
        <v>1</v>
      </c>
      <c r="BN343">
        <v>1</v>
      </c>
      <c r="BO343">
        <v>0</v>
      </c>
      <c r="BP343">
        <v>0</v>
      </c>
      <c r="BS343">
        <v>0</v>
      </c>
      <c r="BT343">
        <v>0</v>
      </c>
      <c r="BU343">
        <v>0</v>
      </c>
      <c r="CE343" t="str">
        <f t="shared" si="139"/>
        <v>22:00:28.306</v>
      </c>
      <c r="CF343">
        <v>306128978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3</v>
      </c>
      <c r="CY343">
        <v>7</v>
      </c>
      <c r="CZ343" t="s">
        <v>131</v>
      </c>
      <c r="DA343">
        <v>286</v>
      </c>
      <c r="DB343">
        <v>0</v>
      </c>
      <c r="DC343" t="s">
        <v>132</v>
      </c>
      <c r="DD343" t="s">
        <v>133</v>
      </c>
      <c r="DG343">
        <v>16134135</v>
      </c>
      <c r="DI343">
        <v>1</v>
      </c>
      <c r="DJ343">
        <v>0</v>
      </c>
      <c r="DK343">
        <v>1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 t="shared" si="137"/>
        <v>07/09/2023 22:00:28.567</v>
      </c>
      <c r="C344" t="str">
        <f t="shared" si="119"/>
        <v>FFDDD3C0</v>
      </c>
      <c r="D344" t="s">
        <v>134</v>
      </c>
      <c r="E344">
        <v>4</v>
      </c>
      <c r="H344">
        <v>4</v>
      </c>
      <c r="I344" t="s">
        <v>143</v>
      </c>
      <c r="J344" t="s">
        <v>126</v>
      </c>
      <c r="K344">
        <v>0</v>
      </c>
      <c r="L344">
        <v>3</v>
      </c>
      <c r="M344">
        <v>0</v>
      </c>
      <c r="N344">
        <v>2</v>
      </c>
      <c r="O344">
        <v>0</v>
      </c>
      <c r="P344">
        <v>1</v>
      </c>
      <c r="Q344">
        <v>0</v>
      </c>
      <c r="S344" t="str">
        <f t="shared" si="138"/>
        <v>22:00:28.000</v>
      </c>
      <c r="T344" t="str">
        <f t="shared" si="138"/>
        <v>22:00:28.000</v>
      </c>
      <c r="U344" t="str">
        <f t="shared" si="130"/>
        <v>A14F74</v>
      </c>
      <c r="V344">
        <v>0</v>
      </c>
      <c r="W344">
        <v>0</v>
      </c>
      <c r="X344">
        <v>6</v>
      </c>
      <c r="Y344">
        <v>0</v>
      </c>
      <c r="AA344">
        <v>1</v>
      </c>
      <c r="AB344">
        <v>8</v>
      </c>
      <c r="AC344">
        <v>3</v>
      </c>
      <c r="AD344">
        <v>0</v>
      </c>
      <c r="AE344">
        <v>9</v>
      </c>
      <c r="AF344" t="s">
        <v>126</v>
      </c>
      <c r="AG344">
        <v>0</v>
      </c>
      <c r="AH344">
        <v>3</v>
      </c>
      <c r="AI344">
        <v>2</v>
      </c>
      <c r="AJ344">
        <v>0</v>
      </c>
      <c r="AK344" t="s">
        <v>236</v>
      </c>
      <c r="AL344">
        <v>32.820839999999997</v>
      </c>
      <c r="AM344" t="s">
        <v>237</v>
      </c>
      <c r="AN344">
        <v>-117.157538</v>
      </c>
      <c r="AO344">
        <v>25</v>
      </c>
      <c r="AP344">
        <v>1100</v>
      </c>
      <c r="AQ344" t="s">
        <v>129</v>
      </c>
      <c r="AR344">
        <v>-83</v>
      </c>
      <c r="AS344">
        <v>25</v>
      </c>
      <c r="AT344">
        <v>768</v>
      </c>
      <c r="BB344" t="str">
        <f t="shared" si="131"/>
        <v>1200</v>
      </c>
      <c r="BC344">
        <v>1</v>
      </c>
      <c r="BD344" t="str">
        <f t="shared" si="132"/>
        <v xml:space="preserve">N1839R  </v>
      </c>
      <c r="BE344">
        <v>1</v>
      </c>
      <c r="BJ344">
        <v>1050</v>
      </c>
      <c r="BK344">
        <v>-50</v>
      </c>
      <c r="BL344" t="s">
        <v>130</v>
      </c>
      <c r="BM344">
        <v>1</v>
      </c>
      <c r="BN344">
        <v>1</v>
      </c>
      <c r="BO344">
        <v>0</v>
      </c>
      <c r="BP344">
        <v>0</v>
      </c>
      <c r="BS344">
        <v>0</v>
      </c>
      <c r="BT344">
        <v>0</v>
      </c>
      <c r="BU344">
        <v>0</v>
      </c>
      <c r="CE344" t="str">
        <f t="shared" si="139"/>
        <v>22:00:28.306</v>
      </c>
      <c r="CF344">
        <v>306128978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3</v>
      </c>
      <c r="CY344">
        <v>7</v>
      </c>
      <c r="CZ344" t="s">
        <v>131</v>
      </c>
      <c r="DA344">
        <v>286</v>
      </c>
      <c r="DB344">
        <v>0</v>
      </c>
      <c r="DC344" t="s">
        <v>132</v>
      </c>
      <c r="DD344" t="s">
        <v>133</v>
      </c>
      <c r="DG344">
        <v>16134135</v>
      </c>
      <c r="DI344">
        <v>1</v>
      </c>
      <c r="DJ344">
        <v>0</v>
      </c>
      <c r="DK344">
        <v>1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 t="shared" si="137"/>
        <v>07/09/2023 22:00:28.567</v>
      </c>
      <c r="C345" t="str">
        <f t="shared" si="119"/>
        <v>FFDDD3C0</v>
      </c>
      <c r="D345" t="s">
        <v>138</v>
      </c>
      <c r="E345">
        <v>20</v>
      </c>
      <c r="F345">
        <v>1020</v>
      </c>
      <c r="G345" t="s">
        <v>139</v>
      </c>
      <c r="J345" t="s">
        <v>140</v>
      </c>
      <c r="K345">
        <v>0</v>
      </c>
      <c r="L345">
        <v>3</v>
      </c>
      <c r="M345">
        <v>0</v>
      </c>
      <c r="N345">
        <v>2</v>
      </c>
      <c r="O345">
        <v>0</v>
      </c>
      <c r="P345">
        <v>1</v>
      </c>
      <c r="Q345">
        <v>0</v>
      </c>
      <c r="S345" t="str">
        <f t="shared" si="138"/>
        <v>22:00:28.000</v>
      </c>
      <c r="T345" t="str">
        <f t="shared" si="138"/>
        <v>22:00:28.000</v>
      </c>
      <c r="U345" t="str">
        <f t="shared" si="130"/>
        <v>A14F74</v>
      </c>
      <c r="V345">
        <v>0</v>
      </c>
      <c r="W345">
        <v>0</v>
      </c>
      <c r="X345">
        <v>6</v>
      </c>
      <c r="Y345">
        <v>0</v>
      </c>
      <c r="AA345">
        <v>1</v>
      </c>
      <c r="AB345">
        <v>8</v>
      </c>
      <c r="AC345">
        <v>3</v>
      </c>
      <c r="AD345">
        <v>0</v>
      </c>
      <c r="AE345">
        <v>9</v>
      </c>
      <c r="AF345" t="s">
        <v>126</v>
      </c>
      <c r="AG345">
        <v>0</v>
      </c>
      <c r="AH345">
        <v>3</v>
      </c>
      <c r="AI345">
        <v>2</v>
      </c>
      <c r="AJ345">
        <v>0</v>
      </c>
      <c r="AK345" t="s">
        <v>236</v>
      </c>
      <c r="AL345">
        <v>32.820839999999997</v>
      </c>
      <c r="AM345" t="s">
        <v>237</v>
      </c>
      <c r="AN345">
        <v>-117.157538</v>
      </c>
      <c r="AO345">
        <v>25</v>
      </c>
      <c r="AP345">
        <v>1100</v>
      </c>
      <c r="AQ345" t="s">
        <v>129</v>
      </c>
      <c r="AR345">
        <v>-83</v>
      </c>
      <c r="AS345">
        <v>25</v>
      </c>
      <c r="AT345">
        <v>768</v>
      </c>
      <c r="BB345" t="str">
        <f t="shared" si="131"/>
        <v>1200</v>
      </c>
      <c r="BC345">
        <v>1</v>
      </c>
      <c r="BD345" t="str">
        <f t="shared" si="132"/>
        <v xml:space="preserve">N1839R  </v>
      </c>
      <c r="BE345">
        <v>1</v>
      </c>
      <c r="BJ345">
        <v>1050</v>
      </c>
      <c r="BK345">
        <v>-50</v>
      </c>
      <c r="BL345" t="s">
        <v>130</v>
      </c>
      <c r="BM345">
        <v>1</v>
      </c>
      <c r="BN345">
        <v>1</v>
      </c>
      <c r="BO345">
        <v>0</v>
      </c>
      <c r="BP345">
        <v>0</v>
      </c>
      <c r="BS345">
        <v>0</v>
      </c>
      <c r="BT345">
        <v>0</v>
      </c>
      <c r="BU345">
        <v>0</v>
      </c>
      <c r="CE345" t="str">
        <f t="shared" si="139"/>
        <v>22:00:28.306</v>
      </c>
      <c r="CF345">
        <v>306128978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3</v>
      </c>
      <c r="CY345">
        <v>7</v>
      </c>
      <c r="CZ345" t="s">
        <v>131</v>
      </c>
      <c r="DA345">
        <v>286</v>
      </c>
      <c r="DB345">
        <v>0</v>
      </c>
      <c r="DC345" t="s">
        <v>132</v>
      </c>
      <c r="DD345" t="s">
        <v>133</v>
      </c>
      <c r="DG345">
        <v>16134135</v>
      </c>
      <c r="DI345">
        <v>1</v>
      </c>
      <c r="DJ345">
        <v>0</v>
      </c>
      <c r="DK345">
        <v>1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 t="shared" ref="A346:A353" si="140">"07/09/2023 22:00:30.115"</f>
        <v>07/09/2023 22:00:30.115</v>
      </c>
      <c r="C346" t="str">
        <f t="shared" si="119"/>
        <v>FFDDD3C0</v>
      </c>
      <c r="D346" t="s">
        <v>147</v>
      </c>
      <c r="E346">
        <v>8</v>
      </c>
      <c r="H346">
        <v>225</v>
      </c>
      <c r="I346" t="s">
        <v>148</v>
      </c>
      <c r="J346" t="s">
        <v>126</v>
      </c>
      <c r="K346">
        <v>0</v>
      </c>
      <c r="L346">
        <v>3</v>
      </c>
      <c r="M346">
        <v>0</v>
      </c>
      <c r="N346">
        <v>2</v>
      </c>
      <c r="O346">
        <v>0</v>
      </c>
      <c r="P346">
        <v>1</v>
      </c>
      <c r="Q346">
        <v>0</v>
      </c>
      <c r="S346" t="str">
        <f t="shared" ref="S346:T353" si="141">"22:00:29.000"</f>
        <v>22:00:29.000</v>
      </c>
      <c r="T346" t="str">
        <f t="shared" si="141"/>
        <v>22:00:29.000</v>
      </c>
      <c r="U346" t="str">
        <f t="shared" si="130"/>
        <v>A14F74</v>
      </c>
      <c r="V346">
        <v>0</v>
      </c>
      <c r="W346">
        <v>0</v>
      </c>
      <c r="X346">
        <v>6</v>
      </c>
      <c r="Y346">
        <v>0</v>
      </c>
      <c r="AA346">
        <v>1</v>
      </c>
      <c r="AB346">
        <v>8</v>
      </c>
      <c r="AC346">
        <v>3</v>
      </c>
      <c r="AD346">
        <v>0</v>
      </c>
      <c r="AE346">
        <v>9</v>
      </c>
      <c r="AF346" t="s">
        <v>126</v>
      </c>
      <c r="AG346">
        <v>0</v>
      </c>
      <c r="AH346">
        <v>3</v>
      </c>
      <c r="AI346">
        <v>2</v>
      </c>
      <c r="AJ346">
        <v>0</v>
      </c>
      <c r="AK346" t="s">
        <v>238</v>
      </c>
      <c r="AL346">
        <v>32.820968999999998</v>
      </c>
      <c r="AM346" t="s">
        <v>239</v>
      </c>
      <c r="AN346">
        <v>-117.157989</v>
      </c>
      <c r="AO346">
        <v>25</v>
      </c>
      <c r="AP346">
        <v>1100</v>
      </c>
      <c r="AQ346" t="s">
        <v>129</v>
      </c>
      <c r="AR346">
        <v>-85</v>
      </c>
      <c r="AS346">
        <v>26</v>
      </c>
      <c r="AT346">
        <v>896</v>
      </c>
      <c r="BB346" t="str">
        <f t="shared" si="131"/>
        <v>1200</v>
      </c>
      <c r="BC346">
        <v>1</v>
      </c>
      <c r="BD346" t="str">
        <f t="shared" si="132"/>
        <v xml:space="preserve">N1839R  </v>
      </c>
      <c r="BE346">
        <v>1</v>
      </c>
      <c r="BJ346">
        <v>1075</v>
      </c>
      <c r="BK346">
        <v>-25</v>
      </c>
      <c r="BL346" t="s">
        <v>130</v>
      </c>
      <c r="BM346">
        <v>1</v>
      </c>
      <c r="BN346">
        <v>1</v>
      </c>
      <c r="BO346">
        <v>0</v>
      </c>
      <c r="BP346">
        <v>0</v>
      </c>
      <c r="BS346">
        <v>0</v>
      </c>
      <c r="BT346">
        <v>0</v>
      </c>
      <c r="BU346">
        <v>0</v>
      </c>
      <c r="CE346" t="str">
        <f t="shared" ref="CE346:CE353" si="142">"22:00:29.746"</f>
        <v>22:00:29.746</v>
      </c>
      <c r="CF346">
        <v>746091514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4</v>
      </c>
      <c r="CY346">
        <v>7</v>
      </c>
      <c r="CZ346" t="s">
        <v>131</v>
      </c>
      <c r="DA346">
        <v>300</v>
      </c>
      <c r="DB346">
        <v>0</v>
      </c>
      <c r="DC346" t="s">
        <v>157</v>
      </c>
      <c r="DD346" t="s">
        <v>158</v>
      </c>
      <c r="DG346">
        <v>8326936</v>
      </c>
      <c r="DI346">
        <v>1</v>
      </c>
      <c r="DJ346">
        <v>0</v>
      </c>
      <c r="DK346">
        <v>0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 t="shared" si="140"/>
        <v>07/09/2023 22:00:30.115</v>
      </c>
      <c r="C347" t="str">
        <f t="shared" si="119"/>
        <v>FFDDD3C0</v>
      </c>
      <c r="D347" t="s">
        <v>134</v>
      </c>
      <c r="E347">
        <v>4</v>
      </c>
      <c r="H347">
        <v>4</v>
      </c>
      <c r="I347" t="s">
        <v>143</v>
      </c>
      <c r="J347" t="s">
        <v>126</v>
      </c>
      <c r="K347">
        <v>0</v>
      </c>
      <c r="L347">
        <v>3</v>
      </c>
      <c r="M347">
        <v>0</v>
      </c>
      <c r="N347">
        <v>2</v>
      </c>
      <c r="O347">
        <v>0</v>
      </c>
      <c r="P347">
        <v>1</v>
      </c>
      <c r="Q347">
        <v>0</v>
      </c>
      <c r="S347" t="str">
        <f t="shared" si="141"/>
        <v>22:00:29.000</v>
      </c>
      <c r="T347" t="str">
        <f t="shared" si="141"/>
        <v>22:00:29.000</v>
      </c>
      <c r="U347" t="str">
        <f t="shared" si="130"/>
        <v>A14F74</v>
      </c>
      <c r="V347">
        <v>0</v>
      </c>
      <c r="W347">
        <v>0</v>
      </c>
      <c r="X347">
        <v>6</v>
      </c>
      <c r="Y347">
        <v>0</v>
      </c>
      <c r="AA347">
        <v>1</v>
      </c>
      <c r="AB347">
        <v>8</v>
      </c>
      <c r="AC347">
        <v>3</v>
      </c>
      <c r="AD347">
        <v>0</v>
      </c>
      <c r="AE347">
        <v>9</v>
      </c>
      <c r="AF347" t="s">
        <v>126</v>
      </c>
      <c r="AG347">
        <v>0</v>
      </c>
      <c r="AH347">
        <v>3</v>
      </c>
      <c r="AI347">
        <v>2</v>
      </c>
      <c r="AJ347">
        <v>0</v>
      </c>
      <c r="AK347" t="s">
        <v>238</v>
      </c>
      <c r="AL347">
        <v>32.820968999999998</v>
      </c>
      <c r="AM347" t="s">
        <v>239</v>
      </c>
      <c r="AN347">
        <v>-117.157989</v>
      </c>
      <c r="AO347">
        <v>25</v>
      </c>
      <c r="AP347">
        <v>1100</v>
      </c>
      <c r="AQ347" t="s">
        <v>129</v>
      </c>
      <c r="AR347">
        <v>-85</v>
      </c>
      <c r="AS347">
        <v>26</v>
      </c>
      <c r="AT347">
        <v>896</v>
      </c>
      <c r="BB347" t="str">
        <f t="shared" si="131"/>
        <v>1200</v>
      </c>
      <c r="BC347">
        <v>1</v>
      </c>
      <c r="BD347" t="str">
        <f t="shared" si="132"/>
        <v xml:space="preserve">N1839R  </v>
      </c>
      <c r="BE347">
        <v>1</v>
      </c>
      <c r="BJ347">
        <v>1075</v>
      </c>
      <c r="BK347">
        <v>-25</v>
      </c>
      <c r="BL347" t="s">
        <v>130</v>
      </c>
      <c r="BM347">
        <v>1</v>
      </c>
      <c r="BN347">
        <v>1</v>
      </c>
      <c r="BO347">
        <v>0</v>
      </c>
      <c r="BP347">
        <v>0</v>
      </c>
      <c r="BS347">
        <v>0</v>
      </c>
      <c r="BT347">
        <v>0</v>
      </c>
      <c r="BU347">
        <v>0</v>
      </c>
      <c r="CE347" t="str">
        <f t="shared" si="142"/>
        <v>22:00:29.746</v>
      </c>
      <c r="CF347">
        <v>746091514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4</v>
      </c>
      <c r="CY347">
        <v>7</v>
      </c>
      <c r="CZ347" t="s">
        <v>131</v>
      </c>
      <c r="DA347">
        <v>300</v>
      </c>
      <c r="DB347">
        <v>0</v>
      </c>
      <c r="DC347" t="s">
        <v>157</v>
      </c>
      <c r="DD347" t="s">
        <v>158</v>
      </c>
      <c r="DG347">
        <v>8326936</v>
      </c>
      <c r="DI347">
        <v>1</v>
      </c>
      <c r="DJ347">
        <v>0</v>
      </c>
      <c r="DK347">
        <v>1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 t="shared" si="140"/>
        <v>07/09/2023 22:00:30.115</v>
      </c>
      <c r="C348" t="str">
        <f t="shared" si="119"/>
        <v>FFDDD3C0</v>
      </c>
      <c r="D348" t="s">
        <v>149</v>
      </c>
      <c r="E348">
        <v>3</v>
      </c>
      <c r="H348">
        <v>166</v>
      </c>
      <c r="I348" t="s">
        <v>139</v>
      </c>
      <c r="J348" t="s">
        <v>150</v>
      </c>
      <c r="K348">
        <v>0</v>
      </c>
      <c r="L348">
        <v>3</v>
      </c>
      <c r="M348">
        <v>0</v>
      </c>
      <c r="N348">
        <v>2</v>
      </c>
      <c r="O348">
        <v>0</v>
      </c>
      <c r="P348">
        <v>1</v>
      </c>
      <c r="Q348">
        <v>0</v>
      </c>
      <c r="S348" t="str">
        <f t="shared" si="141"/>
        <v>22:00:29.000</v>
      </c>
      <c r="T348" t="str">
        <f t="shared" si="141"/>
        <v>22:00:29.000</v>
      </c>
      <c r="U348" t="str">
        <f t="shared" si="130"/>
        <v>A14F74</v>
      </c>
      <c r="V348">
        <v>0</v>
      </c>
      <c r="W348">
        <v>0</v>
      </c>
      <c r="X348">
        <v>6</v>
      </c>
      <c r="Y348">
        <v>0</v>
      </c>
      <c r="AA348">
        <v>1</v>
      </c>
      <c r="AB348">
        <v>8</v>
      </c>
      <c r="AC348">
        <v>3</v>
      </c>
      <c r="AD348">
        <v>0</v>
      </c>
      <c r="AE348">
        <v>9</v>
      </c>
      <c r="AF348" t="s">
        <v>126</v>
      </c>
      <c r="AG348">
        <v>0</v>
      </c>
      <c r="AH348">
        <v>3</v>
      </c>
      <c r="AI348">
        <v>2</v>
      </c>
      <c r="AJ348">
        <v>0</v>
      </c>
      <c r="AK348" t="s">
        <v>238</v>
      </c>
      <c r="AL348">
        <v>32.820968999999998</v>
      </c>
      <c r="AM348" t="s">
        <v>239</v>
      </c>
      <c r="AN348">
        <v>-117.157989</v>
      </c>
      <c r="AO348">
        <v>25</v>
      </c>
      <c r="AP348">
        <v>1100</v>
      </c>
      <c r="AQ348" t="s">
        <v>129</v>
      </c>
      <c r="AR348">
        <v>-85</v>
      </c>
      <c r="AS348">
        <v>26</v>
      </c>
      <c r="AT348">
        <v>896</v>
      </c>
      <c r="BB348" t="str">
        <f t="shared" si="131"/>
        <v>1200</v>
      </c>
      <c r="BC348">
        <v>1</v>
      </c>
      <c r="BD348" t="str">
        <f t="shared" si="132"/>
        <v xml:space="preserve">N1839R  </v>
      </c>
      <c r="BE348">
        <v>1</v>
      </c>
      <c r="BJ348">
        <v>1075</v>
      </c>
      <c r="BK348">
        <v>-25</v>
      </c>
      <c r="BL348" t="s">
        <v>130</v>
      </c>
      <c r="BM348">
        <v>1</v>
      </c>
      <c r="BN348">
        <v>1</v>
      </c>
      <c r="BO348">
        <v>0</v>
      </c>
      <c r="BP348">
        <v>0</v>
      </c>
      <c r="BS348">
        <v>0</v>
      </c>
      <c r="BT348">
        <v>0</v>
      </c>
      <c r="BU348">
        <v>0</v>
      </c>
      <c r="CE348" t="str">
        <f t="shared" si="142"/>
        <v>22:00:29.746</v>
      </c>
      <c r="CF348">
        <v>746091514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4</v>
      </c>
      <c r="CY348">
        <v>7</v>
      </c>
      <c r="CZ348" t="s">
        <v>131</v>
      </c>
      <c r="DA348">
        <v>300</v>
      </c>
      <c r="DB348">
        <v>0</v>
      </c>
      <c r="DC348" t="s">
        <v>157</v>
      </c>
      <c r="DD348" t="s">
        <v>158</v>
      </c>
      <c r="DG348">
        <v>8326936</v>
      </c>
      <c r="DI348">
        <v>1</v>
      </c>
      <c r="DJ348">
        <v>0</v>
      </c>
      <c r="DK348">
        <v>1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 t="shared" si="140"/>
        <v>07/09/2023 22:00:30.115</v>
      </c>
      <c r="C349" t="str">
        <f t="shared" si="119"/>
        <v>FFDDD3C0</v>
      </c>
      <c r="D349" t="s">
        <v>123</v>
      </c>
      <c r="E349">
        <v>7</v>
      </c>
      <c r="F349">
        <v>2007</v>
      </c>
      <c r="G349" t="s">
        <v>124</v>
      </c>
      <c r="J349" t="s">
        <v>125</v>
      </c>
      <c r="K349">
        <v>0</v>
      </c>
      <c r="L349">
        <v>3</v>
      </c>
      <c r="M349">
        <v>0</v>
      </c>
      <c r="N349">
        <v>2</v>
      </c>
      <c r="O349">
        <v>0</v>
      </c>
      <c r="P349">
        <v>1</v>
      </c>
      <c r="Q349">
        <v>0</v>
      </c>
      <c r="S349" t="str">
        <f t="shared" si="141"/>
        <v>22:00:29.000</v>
      </c>
      <c r="T349" t="str">
        <f t="shared" si="141"/>
        <v>22:00:29.000</v>
      </c>
      <c r="U349" t="str">
        <f t="shared" si="130"/>
        <v>A14F74</v>
      </c>
      <c r="V349">
        <v>0</v>
      </c>
      <c r="W349">
        <v>0</v>
      </c>
      <c r="X349">
        <v>6</v>
      </c>
      <c r="Y349">
        <v>0</v>
      </c>
      <c r="AA349">
        <v>1</v>
      </c>
      <c r="AB349">
        <v>8</v>
      </c>
      <c r="AC349">
        <v>3</v>
      </c>
      <c r="AD349">
        <v>0</v>
      </c>
      <c r="AE349">
        <v>9</v>
      </c>
      <c r="AF349" t="s">
        <v>126</v>
      </c>
      <c r="AG349">
        <v>0</v>
      </c>
      <c r="AH349">
        <v>3</v>
      </c>
      <c r="AI349">
        <v>2</v>
      </c>
      <c r="AJ349">
        <v>0</v>
      </c>
      <c r="AK349" t="s">
        <v>238</v>
      </c>
      <c r="AL349">
        <v>32.820968999999998</v>
      </c>
      <c r="AM349" t="s">
        <v>239</v>
      </c>
      <c r="AN349">
        <v>-117.157989</v>
      </c>
      <c r="AO349">
        <v>25</v>
      </c>
      <c r="AP349">
        <v>1100</v>
      </c>
      <c r="AQ349" t="s">
        <v>129</v>
      </c>
      <c r="AR349">
        <v>-85</v>
      </c>
      <c r="AS349">
        <v>26</v>
      </c>
      <c r="AT349">
        <v>896</v>
      </c>
      <c r="BB349" t="str">
        <f t="shared" si="131"/>
        <v>1200</v>
      </c>
      <c r="BC349">
        <v>1</v>
      </c>
      <c r="BD349" t="str">
        <f t="shared" si="132"/>
        <v xml:space="preserve">N1839R  </v>
      </c>
      <c r="BE349">
        <v>1</v>
      </c>
      <c r="BJ349">
        <v>1075</v>
      </c>
      <c r="BK349">
        <v>-25</v>
      </c>
      <c r="BL349" t="s">
        <v>130</v>
      </c>
      <c r="BM349">
        <v>1</v>
      </c>
      <c r="BN349">
        <v>1</v>
      </c>
      <c r="BO349">
        <v>0</v>
      </c>
      <c r="BP349">
        <v>0</v>
      </c>
      <c r="BS349">
        <v>0</v>
      </c>
      <c r="BT349">
        <v>0</v>
      </c>
      <c r="BU349">
        <v>0</v>
      </c>
      <c r="CE349" t="str">
        <f t="shared" si="142"/>
        <v>22:00:29.746</v>
      </c>
      <c r="CF349">
        <v>746091514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4</v>
      </c>
      <c r="CY349">
        <v>7</v>
      </c>
      <c r="CZ349" t="s">
        <v>131</v>
      </c>
      <c r="DA349">
        <v>300</v>
      </c>
      <c r="DB349">
        <v>0</v>
      </c>
      <c r="DC349" t="s">
        <v>157</v>
      </c>
      <c r="DD349" t="s">
        <v>158</v>
      </c>
      <c r="DG349">
        <v>8326936</v>
      </c>
      <c r="DI349">
        <v>1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 t="shared" si="140"/>
        <v>07/09/2023 22:00:30.115</v>
      </c>
      <c r="C350" t="str">
        <f t="shared" si="119"/>
        <v>FFDDD3C0</v>
      </c>
      <c r="D350" t="s">
        <v>144</v>
      </c>
      <c r="E350">
        <v>6</v>
      </c>
      <c r="H350">
        <v>210</v>
      </c>
      <c r="I350" t="s">
        <v>145</v>
      </c>
      <c r="J350" t="s">
        <v>146</v>
      </c>
      <c r="K350">
        <v>0</v>
      </c>
      <c r="L350">
        <v>3</v>
      </c>
      <c r="M350">
        <v>0</v>
      </c>
      <c r="N350">
        <v>2</v>
      </c>
      <c r="O350">
        <v>0</v>
      </c>
      <c r="P350">
        <v>1</v>
      </c>
      <c r="Q350">
        <v>0</v>
      </c>
      <c r="S350" t="str">
        <f t="shared" si="141"/>
        <v>22:00:29.000</v>
      </c>
      <c r="T350" t="str">
        <f t="shared" si="141"/>
        <v>22:00:29.000</v>
      </c>
      <c r="U350" t="str">
        <f t="shared" si="130"/>
        <v>A14F74</v>
      </c>
      <c r="V350">
        <v>0</v>
      </c>
      <c r="W350">
        <v>0</v>
      </c>
      <c r="X350">
        <v>6</v>
      </c>
      <c r="Y350">
        <v>0</v>
      </c>
      <c r="AA350">
        <v>1</v>
      </c>
      <c r="AB350">
        <v>8</v>
      </c>
      <c r="AC350">
        <v>3</v>
      </c>
      <c r="AD350">
        <v>0</v>
      </c>
      <c r="AE350">
        <v>9</v>
      </c>
      <c r="AF350" t="s">
        <v>126</v>
      </c>
      <c r="AG350">
        <v>0</v>
      </c>
      <c r="AH350">
        <v>0</v>
      </c>
      <c r="AI350">
        <v>2</v>
      </c>
      <c r="AJ350">
        <v>0</v>
      </c>
      <c r="AK350" t="s">
        <v>238</v>
      </c>
      <c r="AL350">
        <v>32.820968999999998</v>
      </c>
      <c r="AM350" t="s">
        <v>239</v>
      </c>
      <c r="AN350">
        <v>-117.157989</v>
      </c>
      <c r="AO350">
        <v>25</v>
      </c>
      <c r="AP350">
        <v>1100</v>
      </c>
      <c r="AQ350" t="s">
        <v>129</v>
      </c>
      <c r="AR350">
        <v>-85</v>
      </c>
      <c r="AS350">
        <v>26</v>
      </c>
      <c r="AT350">
        <v>896</v>
      </c>
      <c r="BB350" t="str">
        <f t="shared" si="131"/>
        <v>1200</v>
      </c>
      <c r="BC350">
        <v>1</v>
      </c>
      <c r="BD350" t="str">
        <f t="shared" si="132"/>
        <v xml:space="preserve">N1839R  </v>
      </c>
      <c r="BE350">
        <v>1</v>
      </c>
      <c r="BJ350">
        <v>1075</v>
      </c>
      <c r="BK350">
        <v>-25</v>
      </c>
      <c r="BL350" t="s">
        <v>130</v>
      </c>
      <c r="BM350">
        <v>1</v>
      </c>
      <c r="BN350">
        <v>1</v>
      </c>
      <c r="BO350">
        <v>0</v>
      </c>
      <c r="BP350">
        <v>0</v>
      </c>
      <c r="BS350">
        <v>0</v>
      </c>
      <c r="BT350">
        <v>0</v>
      </c>
      <c r="BU350">
        <v>0</v>
      </c>
      <c r="CE350" t="str">
        <f t="shared" si="142"/>
        <v>22:00:29.746</v>
      </c>
      <c r="CF350">
        <v>746091514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4</v>
      </c>
      <c r="CY350">
        <v>7</v>
      </c>
      <c r="CZ350" t="s">
        <v>131</v>
      </c>
      <c r="DA350">
        <v>300</v>
      </c>
      <c r="DB350">
        <v>0</v>
      </c>
      <c r="DC350" t="s">
        <v>157</v>
      </c>
      <c r="DD350" t="s">
        <v>158</v>
      </c>
      <c r="DG350">
        <v>8326936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 t="shared" si="140"/>
        <v>07/09/2023 22:00:30.115</v>
      </c>
      <c r="C351" t="str">
        <f t="shared" si="119"/>
        <v>FFDDD3C0</v>
      </c>
      <c r="D351" t="s">
        <v>134</v>
      </c>
      <c r="E351">
        <v>3</v>
      </c>
      <c r="H351">
        <v>3</v>
      </c>
      <c r="I351" t="s">
        <v>135</v>
      </c>
      <c r="J351" t="s">
        <v>126</v>
      </c>
      <c r="K351">
        <v>0</v>
      </c>
      <c r="L351">
        <v>3</v>
      </c>
      <c r="M351">
        <v>0</v>
      </c>
      <c r="N351">
        <v>2</v>
      </c>
      <c r="O351">
        <v>0</v>
      </c>
      <c r="P351">
        <v>1</v>
      </c>
      <c r="Q351">
        <v>0</v>
      </c>
      <c r="S351" t="str">
        <f t="shared" si="141"/>
        <v>22:00:29.000</v>
      </c>
      <c r="T351" t="str">
        <f t="shared" si="141"/>
        <v>22:00:29.000</v>
      </c>
      <c r="U351" t="str">
        <f t="shared" si="130"/>
        <v>A14F74</v>
      </c>
      <c r="V351">
        <v>0</v>
      </c>
      <c r="W351">
        <v>0</v>
      </c>
      <c r="X351">
        <v>6</v>
      </c>
      <c r="Y351">
        <v>0</v>
      </c>
      <c r="AA351">
        <v>1</v>
      </c>
      <c r="AB351">
        <v>8</v>
      </c>
      <c r="AC351">
        <v>3</v>
      </c>
      <c r="AD351">
        <v>0</v>
      </c>
      <c r="AE351">
        <v>9</v>
      </c>
      <c r="AF351" t="s">
        <v>126</v>
      </c>
      <c r="AG351">
        <v>0</v>
      </c>
      <c r="AH351">
        <v>3</v>
      </c>
      <c r="AI351">
        <v>2</v>
      </c>
      <c r="AJ351">
        <v>0</v>
      </c>
      <c r="AK351" t="s">
        <v>238</v>
      </c>
      <c r="AL351">
        <v>32.820968999999998</v>
      </c>
      <c r="AM351" t="s">
        <v>239</v>
      </c>
      <c r="AN351">
        <v>-117.157989</v>
      </c>
      <c r="AO351">
        <v>25</v>
      </c>
      <c r="AP351">
        <v>1100</v>
      </c>
      <c r="AQ351" t="s">
        <v>129</v>
      </c>
      <c r="AR351">
        <v>-85</v>
      </c>
      <c r="AS351">
        <v>26</v>
      </c>
      <c r="AT351">
        <v>896</v>
      </c>
      <c r="BB351" t="str">
        <f t="shared" si="131"/>
        <v>1200</v>
      </c>
      <c r="BC351">
        <v>1</v>
      </c>
      <c r="BD351" t="str">
        <f t="shared" si="132"/>
        <v xml:space="preserve">N1839R  </v>
      </c>
      <c r="BE351">
        <v>1</v>
      </c>
      <c r="BJ351">
        <v>1075</v>
      </c>
      <c r="BK351">
        <v>-25</v>
      </c>
      <c r="BL351" t="s">
        <v>130</v>
      </c>
      <c r="BM351">
        <v>1</v>
      </c>
      <c r="BN351">
        <v>1</v>
      </c>
      <c r="BO351">
        <v>0</v>
      </c>
      <c r="BP351">
        <v>0</v>
      </c>
      <c r="BS351">
        <v>0</v>
      </c>
      <c r="BT351">
        <v>0</v>
      </c>
      <c r="BU351">
        <v>0</v>
      </c>
      <c r="CE351" t="str">
        <f t="shared" si="142"/>
        <v>22:00:29.746</v>
      </c>
      <c r="CF351">
        <v>746091514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4</v>
      </c>
      <c r="CY351">
        <v>7</v>
      </c>
      <c r="CZ351" t="s">
        <v>131</v>
      </c>
      <c r="DA351">
        <v>300</v>
      </c>
      <c r="DB351">
        <v>0</v>
      </c>
      <c r="DC351" t="s">
        <v>157</v>
      </c>
      <c r="DD351" t="s">
        <v>158</v>
      </c>
      <c r="DG351">
        <v>8326936</v>
      </c>
      <c r="DI351">
        <v>1</v>
      </c>
      <c r="DJ351">
        <v>0</v>
      </c>
      <c r="DK351">
        <v>1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 t="shared" si="140"/>
        <v>07/09/2023 22:00:30.115</v>
      </c>
      <c r="C352" t="str">
        <f t="shared" si="119"/>
        <v>FFDDD3C0</v>
      </c>
      <c r="D352" t="s">
        <v>138</v>
      </c>
      <c r="E352">
        <v>20</v>
      </c>
      <c r="F352">
        <v>1020</v>
      </c>
      <c r="G352" t="s">
        <v>139</v>
      </c>
      <c r="J352" t="s">
        <v>140</v>
      </c>
      <c r="K352">
        <v>0</v>
      </c>
      <c r="L352">
        <v>3</v>
      </c>
      <c r="M352">
        <v>0</v>
      </c>
      <c r="N352">
        <v>2</v>
      </c>
      <c r="O352">
        <v>0</v>
      </c>
      <c r="P352">
        <v>1</v>
      </c>
      <c r="Q352">
        <v>0</v>
      </c>
      <c r="S352" t="str">
        <f t="shared" si="141"/>
        <v>22:00:29.000</v>
      </c>
      <c r="T352" t="str">
        <f t="shared" si="141"/>
        <v>22:00:29.000</v>
      </c>
      <c r="U352" t="str">
        <f t="shared" si="130"/>
        <v>A14F74</v>
      </c>
      <c r="V352">
        <v>0</v>
      </c>
      <c r="W352">
        <v>0</v>
      </c>
      <c r="X352">
        <v>6</v>
      </c>
      <c r="Y352">
        <v>0</v>
      </c>
      <c r="AA352">
        <v>1</v>
      </c>
      <c r="AB352">
        <v>8</v>
      </c>
      <c r="AC352">
        <v>3</v>
      </c>
      <c r="AD352">
        <v>0</v>
      </c>
      <c r="AE352">
        <v>9</v>
      </c>
      <c r="AF352" t="s">
        <v>126</v>
      </c>
      <c r="AG352">
        <v>0</v>
      </c>
      <c r="AH352">
        <v>3</v>
      </c>
      <c r="AI352">
        <v>2</v>
      </c>
      <c r="AJ352">
        <v>0</v>
      </c>
      <c r="AK352" t="s">
        <v>238</v>
      </c>
      <c r="AL352">
        <v>32.820968999999998</v>
      </c>
      <c r="AM352" t="s">
        <v>239</v>
      </c>
      <c r="AN352">
        <v>-117.157989</v>
      </c>
      <c r="AO352">
        <v>25</v>
      </c>
      <c r="AP352">
        <v>1100</v>
      </c>
      <c r="AQ352" t="s">
        <v>129</v>
      </c>
      <c r="AR352">
        <v>-85</v>
      </c>
      <c r="AS352">
        <v>26</v>
      </c>
      <c r="AT352">
        <v>896</v>
      </c>
      <c r="BB352" t="str">
        <f t="shared" si="131"/>
        <v>1200</v>
      </c>
      <c r="BC352">
        <v>1</v>
      </c>
      <c r="BD352" t="str">
        <f t="shared" si="132"/>
        <v xml:space="preserve">N1839R  </v>
      </c>
      <c r="BE352">
        <v>1</v>
      </c>
      <c r="BJ352">
        <v>1075</v>
      </c>
      <c r="BK352">
        <v>-25</v>
      </c>
      <c r="BL352" t="s">
        <v>130</v>
      </c>
      <c r="BM352">
        <v>1</v>
      </c>
      <c r="BN352">
        <v>1</v>
      </c>
      <c r="BO352">
        <v>0</v>
      </c>
      <c r="BP352">
        <v>0</v>
      </c>
      <c r="BS352">
        <v>0</v>
      </c>
      <c r="BT352">
        <v>0</v>
      </c>
      <c r="BU352">
        <v>0</v>
      </c>
      <c r="CE352" t="str">
        <f t="shared" si="142"/>
        <v>22:00:29.746</v>
      </c>
      <c r="CF352">
        <v>746091514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4</v>
      </c>
      <c r="CY352">
        <v>7</v>
      </c>
      <c r="CZ352" t="s">
        <v>131</v>
      </c>
      <c r="DA352">
        <v>300</v>
      </c>
      <c r="DB352">
        <v>0</v>
      </c>
      <c r="DC352" t="s">
        <v>157</v>
      </c>
      <c r="DD352" t="s">
        <v>158</v>
      </c>
      <c r="DG352">
        <v>8326936</v>
      </c>
      <c r="DI352">
        <v>1</v>
      </c>
      <c r="DJ352">
        <v>0</v>
      </c>
      <c r="DK352">
        <v>1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 t="shared" si="140"/>
        <v>07/09/2023 22:00:30.115</v>
      </c>
      <c r="C353" t="str">
        <f t="shared" si="119"/>
        <v>FFDDD3C0</v>
      </c>
      <c r="D353" t="s">
        <v>141</v>
      </c>
      <c r="E353">
        <v>15</v>
      </c>
      <c r="J353" t="s">
        <v>142</v>
      </c>
      <c r="K353">
        <v>0</v>
      </c>
      <c r="L353">
        <v>3</v>
      </c>
      <c r="M353">
        <v>0</v>
      </c>
      <c r="N353">
        <v>2</v>
      </c>
      <c r="O353">
        <v>0</v>
      </c>
      <c r="P353">
        <v>1</v>
      </c>
      <c r="Q353">
        <v>0</v>
      </c>
      <c r="S353" t="str">
        <f t="shared" si="141"/>
        <v>22:00:29.000</v>
      </c>
      <c r="T353" t="str">
        <f t="shared" si="141"/>
        <v>22:00:29.000</v>
      </c>
      <c r="U353" t="str">
        <f t="shared" si="130"/>
        <v>A14F74</v>
      </c>
      <c r="V353">
        <v>0</v>
      </c>
      <c r="W353">
        <v>0</v>
      </c>
      <c r="X353">
        <v>6</v>
      </c>
      <c r="Y353">
        <v>0</v>
      </c>
      <c r="AA353">
        <v>1</v>
      </c>
      <c r="AB353">
        <v>8</v>
      </c>
      <c r="AC353">
        <v>3</v>
      </c>
      <c r="AD353">
        <v>0</v>
      </c>
      <c r="AE353">
        <v>9</v>
      </c>
      <c r="AF353" t="s">
        <v>126</v>
      </c>
      <c r="AG353">
        <v>0</v>
      </c>
      <c r="AH353">
        <v>3</v>
      </c>
      <c r="AI353">
        <v>2</v>
      </c>
      <c r="AJ353">
        <v>0</v>
      </c>
      <c r="AK353" t="s">
        <v>238</v>
      </c>
      <c r="AL353">
        <v>32.820968999999998</v>
      </c>
      <c r="AM353" t="s">
        <v>239</v>
      </c>
      <c r="AN353">
        <v>-117.157989</v>
      </c>
      <c r="AO353">
        <v>25</v>
      </c>
      <c r="AP353">
        <v>1100</v>
      </c>
      <c r="AQ353" t="s">
        <v>129</v>
      </c>
      <c r="AR353">
        <v>-85</v>
      </c>
      <c r="AS353">
        <v>26</v>
      </c>
      <c r="AT353">
        <v>896</v>
      </c>
      <c r="BB353" t="str">
        <f t="shared" si="131"/>
        <v>1200</v>
      </c>
      <c r="BC353">
        <v>1</v>
      </c>
      <c r="BD353" t="str">
        <f t="shared" si="132"/>
        <v xml:space="preserve">N1839R  </v>
      </c>
      <c r="BE353">
        <v>1</v>
      </c>
      <c r="BJ353">
        <v>1075</v>
      </c>
      <c r="BK353">
        <v>-25</v>
      </c>
      <c r="BL353" t="s">
        <v>130</v>
      </c>
      <c r="BM353">
        <v>1</v>
      </c>
      <c r="BN353">
        <v>1</v>
      </c>
      <c r="BO353">
        <v>0</v>
      </c>
      <c r="BP353">
        <v>0</v>
      </c>
      <c r="BS353">
        <v>0</v>
      </c>
      <c r="BT353">
        <v>0</v>
      </c>
      <c r="BU353">
        <v>0</v>
      </c>
      <c r="CE353" t="str">
        <f t="shared" si="142"/>
        <v>22:00:29.746</v>
      </c>
      <c r="CF353">
        <v>746091514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4</v>
      </c>
      <c r="CY353">
        <v>7</v>
      </c>
      <c r="CZ353" t="s">
        <v>131</v>
      </c>
      <c r="DA353">
        <v>300</v>
      </c>
      <c r="DB353">
        <v>0</v>
      </c>
      <c r="DC353" t="s">
        <v>157</v>
      </c>
      <c r="DD353" t="s">
        <v>158</v>
      </c>
      <c r="DG353">
        <v>8326936</v>
      </c>
      <c r="DI353">
        <v>1</v>
      </c>
      <c r="DJ353">
        <v>0</v>
      </c>
      <c r="DK353">
        <v>1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 t="shared" ref="A354:A361" si="143">"07/09/2023 22:00:31.256"</f>
        <v>07/09/2023 22:00:31.256</v>
      </c>
      <c r="C354" t="str">
        <f t="shared" si="119"/>
        <v>FFDDD3C0</v>
      </c>
      <c r="D354" t="s">
        <v>147</v>
      </c>
      <c r="E354">
        <v>8</v>
      </c>
      <c r="H354">
        <v>225</v>
      </c>
      <c r="I354" t="s">
        <v>148</v>
      </c>
      <c r="J354" t="s">
        <v>126</v>
      </c>
      <c r="K354">
        <v>0</v>
      </c>
      <c r="L354">
        <v>3</v>
      </c>
      <c r="M354">
        <v>0</v>
      </c>
      <c r="N354">
        <v>2</v>
      </c>
      <c r="O354">
        <v>0</v>
      </c>
      <c r="P354">
        <v>1</v>
      </c>
      <c r="Q354">
        <v>0</v>
      </c>
      <c r="S354" t="str">
        <f t="shared" ref="S354:T361" si="144">"22:00:30.000"</f>
        <v>22:00:30.000</v>
      </c>
      <c r="T354" t="str">
        <f t="shared" si="144"/>
        <v>22:00:30.000</v>
      </c>
      <c r="U354" t="str">
        <f t="shared" si="130"/>
        <v>A14F74</v>
      </c>
      <c r="V354">
        <v>0</v>
      </c>
      <c r="W354">
        <v>0</v>
      </c>
      <c r="X354">
        <v>6</v>
      </c>
      <c r="Y354">
        <v>0</v>
      </c>
      <c r="AA354">
        <v>1</v>
      </c>
      <c r="AB354">
        <v>8</v>
      </c>
      <c r="AC354">
        <v>3</v>
      </c>
      <c r="AD354">
        <v>0</v>
      </c>
      <c r="AE354">
        <v>9</v>
      </c>
      <c r="AF354" t="s">
        <v>126</v>
      </c>
      <c r="AG354">
        <v>0</v>
      </c>
      <c r="AH354">
        <v>3</v>
      </c>
      <c r="AI354">
        <v>2</v>
      </c>
      <c r="AJ354">
        <v>0</v>
      </c>
      <c r="AK354" t="s">
        <v>240</v>
      </c>
      <c r="AL354">
        <v>32.821075999999998</v>
      </c>
      <c r="AM354" t="s">
        <v>241</v>
      </c>
      <c r="AN354">
        <v>-117.158461</v>
      </c>
      <c r="AO354">
        <v>25</v>
      </c>
      <c r="AP354">
        <v>1100</v>
      </c>
      <c r="AQ354" t="s">
        <v>129</v>
      </c>
      <c r="AR354">
        <v>-88</v>
      </c>
      <c r="AS354">
        <v>21</v>
      </c>
      <c r="AT354">
        <v>960</v>
      </c>
      <c r="BB354" t="str">
        <f t="shared" si="131"/>
        <v>1200</v>
      </c>
      <c r="BC354">
        <v>1</v>
      </c>
      <c r="BD354" t="str">
        <f t="shared" si="132"/>
        <v xml:space="preserve">N1839R  </v>
      </c>
      <c r="BE354">
        <v>1</v>
      </c>
      <c r="BJ354">
        <v>1100</v>
      </c>
      <c r="BK354">
        <v>0</v>
      </c>
      <c r="BL354" t="s">
        <v>130</v>
      </c>
      <c r="BM354">
        <v>1</v>
      </c>
      <c r="BN354">
        <v>1</v>
      </c>
      <c r="BO354">
        <v>0</v>
      </c>
      <c r="BP354">
        <v>0</v>
      </c>
      <c r="BS354">
        <v>0</v>
      </c>
      <c r="BT354">
        <v>0</v>
      </c>
      <c r="BU354">
        <v>0</v>
      </c>
      <c r="CE354" t="str">
        <f t="shared" ref="CE354:CE361" si="145">"22:00:30.967"</f>
        <v>22:00:30.967</v>
      </c>
      <c r="CF354">
        <v>967092021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4</v>
      </c>
      <c r="CY354">
        <v>7</v>
      </c>
      <c r="CZ354" t="s">
        <v>131</v>
      </c>
      <c r="DA354">
        <v>300</v>
      </c>
      <c r="DB354">
        <v>0</v>
      </c>
      <c r="DC354" t="s">
        <v>157</v>
      </c>
      <c r="DD354" t="s">
        <v>158</v>
      </c>
      <c r="DG354">
        <v>8327206</v>
      </c>
      <c r="DI354">
        <v>1</v>
      </c>
      <c r="DJ354">
        <v>0</v>
      </c>
      <c r="DK354">
        <v>0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 t="shared" si="143"/>
        <v>07/09/2023 22:00:31.256</v>
      </c>
      <c r="C355" t="str">
        <f t="shared" si="119"/>
        <v>FFDDD3C0</v>
      </c>
      <c r="D355" t="s">
        <v>134</v>
      </c>
      <c r="E355">
        <v>4</v>
      </c>
      <c r="H355">
        <v>4</v>
      </c>
      <c r="I355" t="s">
        <v>143</v>
      </c>
      <c r="J355" t="s">
        <v>126</v>
      </c>
      <c r="K355">
        <v>0</v>
      </c>
      <c r="L355">
        <v>3</v>
      </c>
      <c r="M355">
        <v>0</v>
      </c>
      <c r="N355">
        <v>2</v>
      </c>
      <c r="O355">
        <v>0</v>
      </c>
      <c r="P355">
        <v>1</v>
      </c>
      <c r="Q355">
        <v>0</v>
      </c>
      <c r="S355" t="str">
        <f t="shared" si="144"/>
        <v>22:00:30.000</v>
      </c>
      <c r="T355" t="str">
        <f t="shared" si="144"/>
        <v>22:00:30.000</v>
      </c>
      <c r="U355" t="str">
        <f t="shared" si="130"/>
        <v>A14F74</v>
      </c>
      <c r="V355">
        <v>0</v>
      </c>
      <c r="W355">
        <v>0</v>
      </c>
      <c r="X355">
        <v>6</v>
      </c>
      <c r="Y355">
        <v>0</v>
      </c>
      <c r="AA355">
        <v>1</v>
      </c>
      <c r="AB355">
        <v>8</v>
      </c>
      <c r="AC355">
        <v>3</v>
      </c>
      <c r="AD355">
        <v>0</v>
      </c>
      <c r="AE355">
        <v>9</v>
      </c>
      <c r="AF355" t="s">
        <v>126</v>
      </c>
      <c r="AG355">
        <v>0</v>
      </c>
      <c r="AH355">
        <v>3</v>
      </c>
      <c r="AI355">
        <v>2</v>
      </c>
      <c r="AJ355">
        <v>0</v>
      </c>
      <c r="AK355" t="s">
        <v>240</v>
      </c>
      <c r="AL355">
        <v>32.821075999999998</v>
      </c>
      <c r="AM355" t="s">
        <v>241</v>
      </c>
      <c r="AN355">
        <v>-117.158461</v>
      </c>
      <c r="AO355">
        <v>25</v>
      </c>
      <c r="AP355">
        <v>1100</v>
      </c>
      <c r="AQ355" t="s">
        <v>129</v>
      </c>
      <c r="AR355">
        <v>-88</v>
      </c>
      <c r="AS355">
        <v>21</v>
      </c>
      <c r="AT355">
        <v>960</v>
      </c>
      <c r="BB355" t="str">
        <f t="shared" si="131"/>
        <v>1200</v>
      </c>
      <c r="BC355">
        <v>1</v>
      </c>
      <c r="BD355" t="str">
        <f t="shared" si="132"/>
        <v xml:space="preserve">N1839R  </v>
      </c>
      <c r="BE355">
        <v>1</v>
      </c>
      <c r="BJ355">
        <v>1100</v>
      </c>
      <c r="BK355">
        <v>0</v>
      </c>
      <c r="BL355" t="s">
        <v>130</v>
      </c>
      <c r="BM355">
        <v>1</v>
      </c>
      <c r="BN355">
        <v>1</v>
      </c>
      <c r="BO355">
        <v>0</v>
      </c>
      <c r="BP355">
        <v>0</v>
      </c>
      <c r="BS355">
        <v>0</v>
      </c>
      <c r="BT355">
        <v>0</v>
      </c>
      <c r="BU355">
        <v>0</v>
      </c>
      <c r="CE355" t="str">
        <f t="shared" si="145"/>
        <v>22:00:30.967</v>
      </c>
      <c r="CF355">
        <v>967092021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4</v>
      </c>
      <c r="CY355">
        <v>7</v>
      </c>
      <c r="CZ355" t="s">
        <v>131</v>
      </c>
      <c r="DA355">
        <v>300</v>
      </c>
      <c r="DB355">
        <v>0</v>
      </c>
      <c r="DC355" t="s">
        <v>157</v>
      </c>
      <c r="DD355" t="s">
        <v>158</v>
      </c>
      <c r="DG355">
        <v>8327206</v>
      </c>
      <c r="DI355">
        <v>1</v>
      </c>
      <c r="DJ355">
        <v>0</v>
      </c>
      <c r="DK355">
        <v>1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 t="shared" si="143"/>
        <v>07/09/2023 22:00:31.256</v>
      </c>
      <c r="C356" t="str">
        <f t="shared" si="119"/>
        <v>FFDDD3C0</v>
      </c>
      <c r="D356" t="s">
        <v>149</v>
      </c>
      <c r="E356">
        <v>3</v>
      </c>
      <c r="H356">
        <v>166</v>
      </c>
      <c r="I356" t="s">
        <v>139</v>
      </c>
      <c r="J356" t="s">
        <v>150</v>
      </c>
      <c r="K356">
        <v>0</v>
      </c>
      <c r="L356">
        <v>3</v>
      </c>
      <c r="M356">
        <v>0</v>
      </c>
      <c r="N356">
        <v>2</v>
      </c>
      <c r="O356">
        <v>0</v>
      </c>
      <c r="P356">
        <v>1</v>
      </c>
      <c r="Q356">
        <v>0</v>
      </c>
      <c r="S356" t="str">
        <f t="shared" si="144"/>
        <v>22:00:30.000</v>
      </c>
      <c r="T356" t="str">
        <f t="shared" si="144"/>
        <v>22:00:30.000</v>
      </c>
      <c r="U356" t="str">
        <f t="shared" si="130"/>
        <v>A14F74</v>
      </c>
      <c r="V356">
        <v>0</v>
      </c>
      <c r="W356">
        <v>0</v>
      </c>
      <c r="X356">
        <v>6</v>
      </c>
      <c r="Y356">
        <v>0</v>
      </c>
      <c r="AA356">
        <v>1</v>
      </c>
      <c r="AB356">
        <v>8</v>
      </c>
      <c r="AC356">
        <v>3</v>
      </c>
      <c r="AD356">
        <v>0</v>
      </c>
      <c r="AE356">
        <v>9</v>
      </c>
      <c r="AF356" t="s">
        <v>126</v>
      </c>
      <c r="AG356">
        <v>0</v>
      </c>
      <c r="AH356">
        <v>3</v>
      </c>
      <c r="AI356">
        <v>2</v>
      </c>
      <c r="AJ356">
        <v>0</v>
      </c>
      <c r="AK356" t="s">
        <v>240</v>
      </c>
      <c r="AL356">
        <v>32.821075999999998</v>
      </c>
      <c r="AM356" t="s">
        <v>241</v>
      </c>
      <c r="AN356">
        <v>-117.158461</v>
      </c>
      <c r="AO356">
        <v>25</v>
      </c>
      <c r="AP356">
        <v>1100</v>
      </c>
      <c r="AQ356" t="s">
        <v>129</v>
      </c>
      <c r="AR356">
        <v>-88</v>
      </c>
      <c r="AS356">
        <v>21</v>
      </c>
      <c r="AT356">
        <v>960</v>
      </c>
      <c r="BB356" t="str">
        <f t="shared" si="131"/>
        <v>1200</v>
      </c>
      <c r="BC356">
        <v>1</v>
      </c>
      <c r="BD356" t="str">
        <f t="shared" si="132"/>
        <v xml:space="preserve">N1839R  </v>
      </c>
      <c r="BE356">
        <v>1</v>
      </c>
      <c r="BJ356">
        <v>1100</v>
      </c>
      <c r="BK356">
        <v>0</v>
      </c>
      <c r="BL356" t="s">
        <v>130</v>
      </c>
      <c r="BM356">
        <v>1</v>
      </c>
      <c r="BN356">
        <v>1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 t="shared" si="145"/>
        <v>22:00:30.967</v>
      </c>
      <c r="CF356">
        <v>967092021</v>
      </c>
      <c r="CS356">
        <v>3</v>
      </c>
      <c r="CT356">
        <v>2</v>
      </c>
      <c r="CU356">
        <v>0</v>
      </c>
      <c r="CV356">
        <v>2</v>
      </c>
      <c r="CW356">
        <v>0</v>
      </c>
      <c r="CX356">
        <v>4</v>
      </c>
      <c r="CY356">
        <v>7</v>
      </c>
      <c r="CZ356" t="s">
        <v>131</v>
      </c>
      <c r="DA356">
        <v>300</v>
      </c>
      <c r="DB356">
        <v>0</v>
      </c>
      <c r="DC356" t="s">
        <v>157</v>
      </c>
      <c r="DD356" t="s">
        <v>158</v>
      </c>
      <c r="DG356">
        <v>8327206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 t="shared" si="143"/>
        <v>07/09/2023 22:00:31.256</v>
      </c>
      <c r="C357" t="str">
        <f t="shared" si="119"/>
        <v>FFDDD3C0</v>
      </c>
      <c r="D357" t="s">
        <v>123</v>
      </c>
      <c r="E357">
        <v>7</v>
      </c>
      <c r="F357">
        <v>2007</v>
      </c>
      <c r="G357" t="s">
        <v>124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0</v>
      </c>
      <c r="P357">
        <v>1</v>
      </c>
      <c r="Q357">
        <v>0</v>
      </c>
      <c r="S357" t="str">
        <f t="shared" si="144"/>
        <v>22:00:30.000</v>
      </c>
      <c r="T357" t="str">
        <f t="shared" si="144"/>
        <v>22:00:30.000</v>
      </c>
      <c r="U357" t="str">
        <f t="shared" si="130"/>
        <v>A14F74</v>
      </c>
      <c r="V357">
        <v>0</v>
      </c>
      <c r="W357">
        <v>0</v>
      </c>
      <c r="X357">
        <v>6</v>
      </c>
      <c r="Y357">
        <v>0</v>
      </c>
      <c r="AA357">
        <v>1</v>
      </c>
      <c r="AB357">
        <v>8</v>
      </c>
      <c r="AC357">
        <v>3</v>
      </c>
      <c r="AD357">
        <v>0</v>
      </c>
      <c r="AE357">
        <v>9</v>
      </c>
      <c r="AF357" t="s">
        <v>126</v>
      </c>
      <c r="AG357">
        <v>0</v>
      </c>
      <c r="AH357">
        <v>3</v>
      </c>
      <c r="AI357">
        <v>2</v>
      </c>
      <c r="AJ357">
        <v>0</v>
      </c>
      <c r="AK357" t="s">
        <v>240</v>
      </c>
      <c r="AL357">
        <v>32.821075999999998</v>
      </c>
      <c r="AM357" t="s">
        <v>241</v>
      </c>
      <c r="AN357">
        <v>-117.158461</v>
      </c>
      <c r="AO357">
        <v>25</v>
      </c>
      <c r="AP357">
        <v>1100</v>
      </c>
      <c r="AQ357" t="s">
        <v>129</v>
      </c>
      <c r="AR357">
        <v>-88</v>
      </c>
      <c r="AS357">
        <v>21</v>
      </c>
      <c r="AT357">
        <v>960</v>
      </c>
      <c r="BB357" t="str">
        <f t="shared" si="131"/>
        <v>1200</v>
      </c>
      <c r="BC357">
        <v>1</v>
      </c>
      <c r="BD357" t="str">
        <f t="shared" si="132"/>
        <v xml:space="preserve">N1839R  </v>
      </c>
      <c r="BE357">
        <v>1</v>
      </c>
      <c r="BJ357">
        <v>1100</v>
      </c>
      <c r="BK357">
        <v>0</v>
      </c>
      <c r="BL357" t="s">
        <v>130</v>
      </c>
      <c r="BM357">
        <v>1</v>
      </c>
      <c r="BN357">
        <v>1</v>
      </c>
      <c r="BO357">
        <v>0</v>
      </c>
      <c r="BP357">
        <v>0</v>
      </c>
      <c r="BS357">
        <v>0</v>
      </c>
      <c r="BT357">
        <v>0</v>
      </c>
      <c r="BU357">
        <v>0</v>
      </c>
      <c r="CE357" t="str">
        <f t="shared" si="145"/>
        <v>22:00:30.967</v>
      </c>
      <c r="CF357">
        <v>967092021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4</v>
      </c>
      <c r="CY357">
        <v>7</v>
      </c>
      <c r="CZ357" t="s">
        <v>131</v>
      </c>
      <c r="DA357">
        <v>300</v>
      </c>
      <c r="DB357">
        <v>0</v>
      </c>
      <c r="DC357" t="s">
        <v>157</v>
      </c>
      <c r="DD357" t="s">
        <v>158</v>
      </c>
      <c r="DG357">
        <v>8327206</v>
      </c>
      <c r="DI357">
        <v>1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 t="shared" si="143"/>
        <v>07/09/2023 22:00:31.256</v>
      </c>
      <c r="C358" t="str">
        <f t="shared" si="119"/>
        <v>FFDDD3C0</v>
      </c>
      <c r="D358" t="s">
        <v>144</v>
      </c>
      <c r="E358">
        <v>6</v>
      </c>
      <c r="H358">
        <v>210</v>
      </c>
      <c r="I358" t="s">
        <v>145</v>
      </c>
      <c r="J358" t="s">
        <v>146</v>
      </c>
      <c r="K358">
        <v>0</v>
      </c>
      <c r="L358">
        <v>3</v>
      </c>
      <c r="M358">
        <v>0</v>
      </c>
      <c r="N358">
        <v>2</v>
      </c>
      <c r="O358">
        <v>0</v>
      </c>
      <c r="P358">
        <v>1</v>
      </c>
      <c r="Q358">
        <v>0</v>
      </c>
      <c r="S358" t="str">
        <f t="shared" si="144"/>
        <v>22:00:30.000</v>
      </c>
      <c r="T358" t="str">
        <f t="shared" si="144"/>
        <v>22:00:30.000</v>
      </c>
      <c r="U358" t="str">
        <f t="shared" si="130"/>
        <v>A14F74</v>
      </c>
      <c r="V358">
        <v>0</v>
      </c>
      <c r="W358">
        <v>0</v>
      </c>
      <c r="X358">
        <v>6</v>
      </c>
      <c r="Y358">
        <v>0</v>
      </c>
      <c r="AA358">
        <v>1</v>
      </c>
      <c r="AB358">
        <v>8</v>
      </c>
      <c r="AC358">
        <v>3</v>
      </c>
      <c r="AD358">
        <v>0</v>
      </c>
      <c r="AE358">
        <v>9</v>
      </c>
      <c r="AF358" t="s">
        <v>126</v>
      </c>
      <c r="AG358">
        <v>0</v>
      </c>
      <c r="AH358">
        <v>0</v>
      </c>
      <c r="AI358">
        <v>2</v>
      </c>
      <c r="AJ358">
        <v>0</v>
      </c>
      <c r="AK358" t="s">
        <v>240</v>
      </c>
      <c r="AL358">
        <v>32.821075999999998</v>
      </c>
      <c r="AM358" t="s">
        <v>241</v>
      </c>
      <c r="AN358">
        <v>-117.158461</v>
      </c>
      <c r="AO358">
        <v>25</v>
      </c>
      <c r="AP358">
        <v>1100</v>
      </c>
      <c r="AQ358" t="s">
        <v>129</v>
      </c>
      <c r="AR358">
        <v>-88</v>
      </c>
      <c r="AS358">
        <v>21</v>
      </c>
      <c r="AT358">
        <v>960</v>
      </c>
      <c r="BB358" t="str">
        <f t="shared" si="131"/>
        <v>1200</v>
      </c>
      <c r="BC358">
        <v>1</v>
      </c>
      <c r="BD358" t="str">
        <f t="shared" si="132"/>
        <v xml:space="preserve">N1839R  </v>
      </c>
      <c r="BE358">
        <v>1</v>
      </c>
      <c r="BJ358">
        <v>1100</v>
      </c>
      <c r="BK358">
        <v>0</v>
      </c>
      <c r="BL358" t="s">
        <v>130</v>
      </c>
      <c r="BM358">
        <v>1</v>
      </c>
      <c r="BN358">
        <v>1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 t="shared" si="145"/>
        <v>22:00:30.967</v>
      </c>
      <c r="CF358">
        <v>967092021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4</v>
      </c>
      <c r="CY358">
        <v>7</v>
      </c>
      <c r="CZ358" t="s">
        <v>131</v>
      </c>
      <c r="DA358">
        <v>300</v>
      </c>
      <c r="DB358">
        <v>0</v>
      </c>
      <c r="DC358" t="s">
        <v>157</v>
      </c>
      <c r="DD358" t="s">
        <v>158</v>
      </c>
      <c r="DG358">
        <v>8327206</v>
      </c>
      <c r="DI358">
        <v>1</v>
      </c>
      <c r="DJ358">
        <v>0</v>
      </c>
      <c r="DK358">
        <v>1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 t="shared" si="143"/>
        <v>07/09/2023 22:00:31.256</v>
      </c>
      <c r="C359" t="str">
        <f t="shared" si="119"/>
        <v>FFDDD3C0</v>
      </c>
      <c r="D359" t="s">
        <v>138</v>
      </c>
      <c r="E359">
        <v>20</v>
      </c>
      <c r="F359">
        <v>1020</v>
      </c>
      <c r="G359" t="s">
        <v>139</v>
      </c>
      <c r="J359" t="s">
        <v>140</v>
      </c>
      <c r="K359">
        <v>0</v>
      </c>
      <c r="L359">
        <v>3</v>
      </c>
      <c r="M359">
        <v>0</v>
      </c>
      <c r="N359">
        <v>2</v>
      </c>
      <c r="O359">
        <v>0</v>
      </c>
      <c r="P359">
        <v>1</v>
      </c>
      <c r="Q359">
        <v>0</v>
      </c>
      <c r="S359" t="str">
        <f t="shared" si="144"/>
        <v>22:00:30.000</v>
      </c>
      <c r="T359" t="str">
        <f t="shared" si="144"/>
        <v>22:00:30.000</v>
      </c>
      <c r="U359" t="str">
        <f t="shared" si="130"/>
        <v>A14F74</v>
      </c>
      <c r="V359">
        <v>0</v>
      </c>
      <c r="W359">
        <v>0</v>
      </c>
      <c r="X359">
        <v>6</v>
      </c>
      <c r="Y359">
        <v>0</v>
      </c>
      <c r="AA359">
        <v>1</v>
      </c>
      <c r="AB359">
        <v>8</v>
      </c>
      <c r="AC359">
        <v>3</v>
      </c>
      <c r="AD359">
        <v>0</v>
      </c>
      <c r="AE359">
        <v>9</v>
      </c>
      <c r="AF359" t="s">
        <v>126</v>
      </c>
      <c r="AG359">
        <v>0</v>
      </c>
      <c r="AH359">
        <v>3</v>
      </c>
      <c r="AI359">
        <v>2</v>
      </c>
      <c r="AJ359">
        <v>0</v>
      </c>
      <c r="AK359" t="s">
        <v>240</v>
      </c>
      <c r="AL359">
        <v>32.821075999999998</v>
      </c>
      <c r="AM359" t="s">
        <v>241</v>
      </c>
      <c r="AN359">
        <v>-117.158461</v>
      </c>
      <c r="AO359">
        <v>25</v>
      </c>
      <c r="AP359">
        <v>1100</v>
      </c>
      <c r="AQ359" t="s">
        <v>129</v>
      </c>
      <c r="AR359">
        <v>-88</v>
      </c>
      <c r="AS359">
        <v>21</v>
      </c>
      <c r="AT359">
        <v>960</v>
      </c>
      <c r="BB359" t="str">
        <f t="shared" si="131"/>
        <v>1200</v>
      </c>
      <c r="BC359">
        <v>1</v>
      </c>
      <c r="BD359" t="str">
        <f t="shared" si="132"/>
        <v xml:space="preserve">N1839R  </v>
      </c>
      <c r="BE359">
        <v>1</v>
      </c>
      <c r="BJ359">
        <v>1100</v>
      </c>
      <c r="BK359">
        <v>0</v>
      </c>
      <c r="BL359" t="s">
        <v>130</v>
      </c>
      <c r="BM359">
        <v>1</v>
      </c>
      <c r="BN359">
        <v>1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 t="shared" si="145"/>
        <v>22:00:30.967</v>
      </c>
      <c r="CF359">
        <v>967092021</v>
      </c>
      <c r="CS359">
        <v>3</v>
      </c>
      <c r="CT359">
        <v>2</v>
      </c>
      <c r="CU359">
        <v>0</v>
      </c>
      <c r="CV359">
        <v>2</v>
      </c>
      <c r="CW359">
        <v>0</v>
      </c>
      <c r="CX359">
        <v>4</v>
      </c>
      <c r="CY359">
        <v>7</v>
      </c>
      <c r="CZ359" t="s">
        <v>131</v>
      </c>
      <c r="DA359">
        <v>300</v>
      </c>
      <c r="DB359">
        <v>0</v>
      </c>
      <c r="DC359" t="s">
        <v>157</v>
      </c>
      <c r="DD359" t="s">
        <v>158</v>
      </c>
      <c r="DG359">
        <v>8327206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 t="shared" si="143"/>
        <v>07/09/2023 22:00:31.256</v>
      </c>
      <c r="C360" t="str">
        <f t="shared" si="119"/>
        <v>FFDDD3C0</v>
      </c>
      <c r="D360" t="s">
        <v>134</v>
      </c>
      <c r="E360">
        <v>3</v>
      </c>
      <c r="H360">
        <v>3</v>
      </c>
      <c r="I360" t="s">
        <v>135</v>
      </c>
      <c r="J360" t="s">
        <v>126</v>
      </c>
      <c r="K360">
        <v>0</v>
      </c>
      <c r="L360">
        <v>3</v>
      </c>
      <c r="M360">
        <v>0</v>
      </c>
      <c r="N360">
        <v>2</v>
      </c>
      <c r="O360">
        <v>0</v>
      </c>
      <c r="P360">
        <v>1</v>
      </c>
      <c r="Q360">
        <v>0</v>
      </c>
      <c r="S360" t="str">
        <f t="shared" si="144"/>
        <v>22:00:30.000</v>
      </c>
      <c r="T360" t="str">
        <f t="shared" si="144"/>
        <v>22:00:30.000</v>
      </c>
      <c r="U360" t="str">
        <f t="shared" si="130"/>
        <v>A14F74</v>
      </c>
      <c r="V360">
        <v>0</v>
      </c>
      <c r="W360">
        <v>0</v>
      </c>
      <c r="X360">
        <v>6</v>
      </c>
      <c r="Y360">
        <v>0</v>
      </c>
      <c r="AA360">
        <v>1</v>
      </c>
      <c r="AB360">
        <v>8</v>
      </c>
      <c r="AC360">
        <v>3</v>
      </c>
      <c r="AD360">
        <v>0</v>
      </c>
      <c r="AE360">
        <v>9</v>
      </c>
      <c r="AF360" t="s">
        <v>126</v>
      </c>
      <c r="AG360">
        <v>0</v>
      </c>
      <c r="AH360">
        <v>3</v>
      </c>
      <c r="AI360">
        <v>2</v>
      </c>
      <c r="AJ360">
        <v>0</v>
      </c>
      <c r="AK360" t="s">
        <v>240</v>
      </c>
      <c r="AL360">
        <v>32.821075999999998</v>
      </c>
      <c r="AM360" t="s">
        <v>241</v>
      </c>
      <c r="AN360">
        <v>-117.158461</v>
      </c>
      <c r="AO360">
        <v>25</v>
      </c>
      <c r="AP360">
        <v>1100</v>
      </c>
      <c r="AQ360" t="s">
        <v>129</v>
      </c>
      <c r="AR360">
        <v>-88</v>
      </c>
      <c r="AS360">
        <v>21</v>
      </c>
      <c r="AT360">
        <v>960</v>
      </c>
      <c r="BB360" t="str">
        <f t="shared" si="131"/>
        <v>1200</v>
      </c>
      <c r="BC360">
        <v>1</v>
      </c>
      <c r="BD360" t="str">
        <f t="shared" si="132"/>
        <v xml:space="preserve">N1839R  </v>
      </c>
      <c r="BE360">
        <v>1</v>
      </c>
      <c r="BJ360">
        <v>1100</v>
      </c>
      <c r="BK360">
        <v>0</v>
      </c>
      <c r="BL360" t="s">
        <v>130</v>
      </c>
      <c r="BM360">
        <v>1</v>
      </c>
      <c r="BN360">
        <v>1</v>
      </c>
      <c r="BO360">
        <v>0</v>
      </c>
      <c r="BP360">
        <v>0</v>
      </c>
      <c r="BS360">
        <v>0</v>
      </c>
      <c r="BT360">
        <v>0</v>
      </c>
      <c r="BU360">
        <v>0</v>
      </c>
      <c r="CE360" t="str">
        <f t="shared" si="145"/>
        <v>22:00:30.967</v>
      </c>
      <c r="CF360">
        <v>967092021</v>
      </c>
      <c r="CS360">
        <v>3</v>
      </c>
      <c r="CT360">
        <v>2</v>
      </c>
      <c r="CU360">
        <v>0</v>
      </c>
      <c r="CV360">
        <v>2</v>
      </c>
      <c r="CW360">
        <v>0</v>
      </c>
      <c r="CX360">
        <v>4</v>
      </c>
      <c r="CY360">
        <v>7</v>
      </c>
      <c r="CZ360" t="s">
        <v>131</v>
      </c>
      <c r="DA360">
        <v>300</v>
      </c>
      <c r="DB360">
        <v>0</v>
      </c>
      <c r="DC360" t="s">
        <v>157</v>
      </c>
      <c r="DD360" t="s">
        <v>158</v>
      </c>
      <c r="DG360">
        <v>8327206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 t="shared" si="143"/>
        <v>07/09/2023 22:00:31.256</v>
      </c>
      <c r="C361" t="str">
        <f t="shared" si="119"/>
        <v>FFDDD3C0</v>
      </c>
      <c r="D361" t="s">
        <v>141</v>
      </c>
      <c r="E361">
        <v>15</v>
      </c>
      <c r="J361" t="s">
        <v>142</v>
      </c>
      <c r="K361">
        <v>0</v>
      </c>
      <c r="L361">
        <v>3</v>
      </c>
      <c r="M361">
        <v>0</v>
      </c>
      <c r="N361">
        <v>2</v>
      </c>
      <c r="O361">
        <v>0</v>
      </c>
      <c r="P361">
        <v>1</v>
      </c>
      <c r="Q361">
        <v>0</v>
      </c>
      <c r="S361" t="str">
        <f t="shared" si="144"/>
        <v>22:00:30.000</v>
      </c>
      <c r="T361" t="str">
        <f t="shared" si="144"/>
        <v>22:00:30.000</v>
      </c>
      <c r="U361" t="str">
        <f t="shared" si="130"/>
        <v>A14F74</v>
      </c>
      <c r="V361">
        <v>0</v>
      </c>
      <c r="W361">
        <v>0</v>
      </c>
      <c r="X361">
        <v>6</v>
      </c>
      <c r="Y361">
        <v>0</v>
      </c>
      <c r="AA361">
        <v>1</v>
      </c>
      <c r="AB361">
        <v>8</v>
      </c>
      <c r="AC361">
        <v>3</v>
      </c>
      <c r="AD361">
        <v>0</v>
      </c>
      <c r="AE361">
        <v>9</v>
      </c>
      <c r="AF361" t="s">
        <v>126</v>
      </c>
      <c r="AG361">
        <v>0</v>
      </c>
      <c r="AH361">
        <v>3</v>
      </c>
      <c r="AI361">
        <v>2</v>
      </c>
      <c r="AJ361">
        <v>0</v>
      </c>
      <c r="AK361" t="s">
        <v>240</v>
      </c>
      <c r="AL361">
        <v>32.821075999999998</v>
      </c>
      <c r="AM361" t="s">
        <v>241</v>
      </c>
      <c r="AN361">
        <v>-117.158461</v>
      </c>
      <c r="AO361">
        <v>25</v>
      </c>
      <c r="AP361">
        <v>1100</v>
      </c>
      <c r="AQ361" t="s">
        <v>129</v>
      </c>
      <c r="AR361">
        <v>-88</v>
      </c>
      <c r="AS361">
        <v>21</v>
      </c>
      <c r="AT361">
        <v>960</v>
      </c>
      <c r="BB361" t="str">
        <f t="shared" si="131"/>
        <v>1200</v>
      </c>
      <c r="BC361">
        <v>1</v>
      </c>
      <c r="BD361" t="str">
        <f t="shared" si="132"/>
        <v xml:space="preserve">N1839R  </v>
      </c>
      <c r="BE361">
        <v>1</v>
      </c>
      <c r="BJ361">
        <v>1100</v>
      </c>
      <c r="BK361">
        <v>0</v>
      </c>
      <c r="BL361" t="s">
        <v>130</v>
      </c>
      <c r="BM361">
        <v>1</v>
      </c>
      <c r="BN361">
        <v>1</v>
      </c>
      <c r="BO361">
        <v>0</v>
      </c>
      <c r="BP361">
        <v>0</v>
      </c>
      <c r="BS361">
        <v>0</v>
      </c>
      <c r="BT361">
        <v>0</v>
      </c>
      <c r="BU361">
        <v>0</v>
      </c>
      <c r="CE361" t="str">
        <f t="shared" si="145"/>
        <v>22:00:30.967</v>
      </c>
      <c r="CF361">
        <v>967092021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4</v>
      </c>
      <c r="CY361">
        <v>7</v>
      </c>
      <c r="CZ361" t="s">
        <v>131</v>
      </c>
      <c r="DA361">
        <v>300</v>
      </c>
      <c r="DB361">
        <v>0</v>
      </c>
      <c r="DC361" t="s">
        <v>157</v>
      </c>
      <c r="DD361" t="s">
        <v>158</v>
      </c>
      <c r="DG361">
        <v>8327206</v>
      </c>
      <c r="DI361">
        <v>1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"07/09/2023 22:00:31.897"</f>
        <v>07/09/2023 22:00:31.897</v>
      </c>
      <c r="C362" t="str">
        <f t="shared" ref="C362:C425" si="146">"FFDDD3C0"</f>
        <v>FFDDD3C0</v>
      </c>
      <c r="D362" t="s">
        <v>147</v>
      </c>
      <c r="E362">
        <v>8</v>
      </c>
      <c r="H362">
        <v>225</v>
      </c>
      <c r="I362" t="s">
        <v>148</v>
      </c>
      <c r="J362" t="s">
        <v>126</v>
      </c>
      <c r="K362">
        <v>0</v>
      </c>
      <c r="L362">
        <v>3</v>
      </c>
      <c r="M362">
        <v>0</v>
      </c>
      <c r="N362">
        <v>2</v>
      </c>
      <c r="O362">
        <v>0</v>
      </c>
      <c r="P362">
        <v>1</v>
      </c>
      <c r="Q362">
        <v>0</v>
      </c>
      <c r="S362" t="str">
        <f t="shared" ref="S362:T369" si="147">"22:00:31.000"</f>
        <v>22:00:31.000</v>
      </c>
      <c r="T362" t="str">
        <f t="shared" si="147"/>
        <v>22:00:31.000</v>
      </c>
      <c r="U362" t="str">
        <f t="shared" si="130"/>
        <v>A14F74</v>
      </c>
      <c r="V362">
        <v>0</v>
      </c>
      <c r="W362">
        <v>0</v>
      </c>
      <c r="X362">
        <v>6</v>
      </c>
      <c r="Y362">
        <v>0</v>
      </c>
      <c r="AA362">
        <v>1</v>
      </c>
      <c r="AB362">
        <v>8</v>
      </c>
      <c r="AC362">
        <v>3</v>
      </c>
      <c r="AD362">
        <v>0</v>
      </c>
      <c r="AE362">
        <v>9</v>
      </c>
      <c r="AF362" t="s">
        <v>126</v>
      </c>
      <c r="AG362">
        <v>0</v>
      </c>
      <c r="AH362">
        <v>3</v>
      </c>
      <c r="AI362">
        <v>2</v>
      </c>
      <c r="AJ362">
        <v>0</v>
      </c>
      <c r="AK362" t="s">
        <v>242</v>
      </c>
      <c r="AL362">
        <v>32.821162000000001</v>
      </c>
      <c r="AM362" t="s">
        <v>243</v>
      </c>
      <c r="AN362">
        <v>-117.15895399999999</v>
      </c>
      <c r="AO362">
        <v>25</v>
      </c>
      <c r="AP362">
        <v>1200</v>
      </c>
      <c r="AQ362" t="s">
        <v>129</v>
      </c>
      <c r="AR362">
        <v>-87</v>
      </c>
      <c r="AS362">
        <v>20</v>
      </c>
      <c r="AT362">
        <v>960</v>
      </c>
      <c r="BB362" t="str">
        <f t="shared" si="131"/>
        <v>1200</v>
      </c>
      <c r="BC362">
        <v>1</v>
      </c>
      <c r="BD362" t="str">
        <f t="shared" si="132"/>
        <v xml:space="preserve">N1839R  </v>
      </c>
      <c r="BE362">
        <v>1</v>
      </c>
      <c r="BJ362">
        <v>1100</v>
      </c>
      <c r="BK362">
        <v>-100</v>
      </c>
      <c r="BL362" t="s">
        <v>130</v>
      </c>
      <c r="BM362">
        <v>1</v>
      </c>
      <c r="BN362">
        <v>1</v>
      </c>
      <c r="BO362">
        <v>0</v>
      </c>
      <c r="BP362">
        <v>0</v>
      </c>
      <c r="BS362">
        <v>0</v>
      </c>
      <c r="BT362">
        <v>0</v>
      </c>
      <c r="BU362">
        <v>0</v>
      </c>
      <c r="CE362" t="str">
        <f t="shared" ref="CE362:CE369" si="148">"22:00:31.609"</f>
        <v>22:00:31.609</v>
      </c>
      <c r="CF362">
        <v>609379967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2</v>
      </c>
      <c r="CY362">
        <v>7</v>
      </c>
      <c r="CZ362" t="s">
        <v>131</v>
      </c>
      <c r="DA362">
        <v>286</v>
      </c>
      <c r="DB362">
        <v>0</v>
      </c>
      <c r="DC362" t="s">
        <v>132</v>
      </c>
      <c r="DD362" t="s">
        <v>133</v>
      </c>
      <c r="DG362">
        <v>16135265</v>
      </c>
      <c r="DI362">
        <v>1</v>
      </c>
      <c r="DJ362">
        <v>0</v>
      </c>
      <c r="DK362">
        <v>0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"07/09/2023 22:00:31.897"</f>
        <v>07/09/2023 22:00:31.897</v>
      </c>
      <c r="C363" t="str">
        <f t="shared" si="146"/>
        <v>FFDDD3C0</v>
      </c>
      <c r="D363" t="s">
        <v>134</v>
      </c>
      <c r="E363">
        <v>4</v>
      </c>
      <c r="H363">
        <v>4</v>
      </c>
      <c r="I363" t="s">
        <v>143</v>
      </c>
      <c r="J363" t="s">
        <v>126</v>
      </c>
      <c r="K363">
        <v>0</v>
      </c>
      <c r="L363">
        <v>3</v>
      </c>
      <c r="M363">
        <v>0</v>
      </c>
      <c r="N363">
        <v>2</v>
      </c>
      <c r="O363">
        <v>0</v>
      </c>
      <c r="P363">
        <v>1</v>
      </c>
      <c r="Q363">
        <v>0</v>
      </c>
      <c r="S363" t="str">
        <f t="shared" si="147"/>
        <v>22:00:31.000</v>
      </c>
      <c r="T363" t="str">
        <f t="shared" si="147"/>
        <v>22:00:31.000</v>
      </c>
      <c r="U363" t="str">
        <f t="shared" si="130"/>
        <v>A14F74</v>
      </c>
      <c r="V363">
        <v>0</v>
      </c>
      <c r="W363">
        <v>0</v>
      </c>
      <c r="X363">
        <v>6</v>
      </c>
      <c r="Y363">
        <v>0</v>
      </c>
      <c r="AA363">
        <v>1</v>
      </c>
      <c r="AB363">
        <v>8</v>
      </c>
      <c r="AC363">
        <v>3</v>
      </c>
      <c r="AD363">
        <v>0</v>
      </c>
      <c r="AE363">
        <v>9</v>
      </c>
      <c r="AF363" t="s">
        <v>126</v>
      </c>
      <c r="AG363">
        <v>0</v>
      </c>
      <c r="AH363">
        <v>3</v>
      </c>
      <c r="AI363">
        <v>2</v>
      </c>
      <c r="AJ363">
        <v>0</v>
      </c>
      <c r="AK363" t="s">
        <v>242</v>
      </c>
      <c r="AL363">
        <v>32.821162000000001</v>
      </c>
      <c r="AM363" t="s">
        <v>243</v>
      </c>
      <c r="AN363">
        <v>-117.15895399999999</v>
      </c>
      <c r="AO363">
        <v>25</v>
      </c>
      <c r="AP363">
        <v>1200</v>
      </c>
      <c r="AQ363" t="s">
        <v>129</v>
      </c>
      <c r="AR363">
        <v>-87</v>
      </c>
      <c r="AS363">
        <v>20</v>
      </c>
      <c r="AT363">
        <v>960</v>
      </c>
      <c r="BB363" t="str">
        <f t="shared" si="131"/>
        <v>1200</v>
      </c>
      <c r="BC363">
        <v>1</v>
      </c>
      <c r="BD363" t="str">
        <f t="shared" si="132"/>
        <v xml:space="preserve">N1839R  </v>
      </c>
      <c r="BE363">
        <v>1</v>
      </c>
      <c r="BJ363">
        <v>1100</v>
      </c>
      <c r="BK363">
        <v>-100</v>
      </c>
      <c r="BL363" t="s">
        <v>130</v>
      </c>
      <c r="BM363">
        <v>1</v>
      </c>
      <c r="BN363">
        <v>1</v>
      </c>
      <c r="BO363">
        <v>0</v>
      </c>
      <c r="BP363">
        <v>0</v>
      </c>
      <c r="BS363">
        <v>0</v>
      </c>
      <c r="BT363">
        <v>0</v>
      </c>
      <c r="BU363">
        <v>0</v>
      </c>
      <c r="CE363" t="str">
        <f t="shared" si="148"/>
        <v>22:00:31.609</v>
      </c>
      <c r="CF363">
        <v>609379967</v>
      </c>
      <c r="CS363">
        <v>3</v>
      </c>
      <c r="CT363">
        <v>2</v>
      </c>
      <c r="CU363">
        <v>0</v>
      </c>
      <c r="CV363">
        <v>2</v>
      </c>
      <c r="CW363">
        <v>0</v>
      </c>
      <c r="CX363">
        <v>2</v>
      </c>
      <c r="CY363">
        <v>7</v>
      </c>
      <c r="CZ363" t="s">
        <v>131</v>
      </c>
      <c r="DA363">
        <v>286</v>
      </c>
      <c r="DB363">
        <v>0</v>
      </c>
      <c r="DC363" t="s">
        <v>132</v>
      </c>
      <c r="DD363" t="s">
        <v>133</v>
      </c>
      <c r="DG363">
        <v>16135265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 t="shared" ref="A364:A369" si="149">"07/09/2023 22:00:31.959"</f>
        <v>07/09/2023 22:00:31.959</v>
      </c>
      <c r="C364" t="str">
        <f t="shared" si="146"/>
        <v>FFDDD3C0</v>
      </c>
      <c r="D364" t="s">
        <v>149</v>
      </c>
      <c r="E364">
        <v>3</v>
      </c>
      <c r="H364">
        <v>166</v>
      </c>
      <c r="I364" t="s">
        <v>139</v>
      </c>
      <c r="J364" t="s">
        <v>150</v>
      </c>
      <c r="K364">
        <v>0</v>
      </c>
      <c r="L364">
        <v>3</v>
      </c>
      <c r="M364">
        <v>0</v>
      </c>
      <c r="N364">
        <v>2</v>
      </c>
      <c r="O364">
        <v>0</v>
      </c>
      <c r="P364">
        <v>1</v>
      </c>
      <c r="Q364">
        <v>0</v>
      </c>
      <c r="S364" t="str">
        <f t="shared" si="147"/>
        <v>22:00:31.000</v>
      </c>
      <c r="T364" t="str">
        <f t="shared" si="147"/>
        <v>22:00:31.000</v>
      </c>
      <c r="U364" t="str">
        <f t="shared" si="130"/>
        <v>A14F74</v>
      </c>
      <c r="V364">
        <v>0</v>
      </c>
      <c r="W364">
        <v>0</v>
      </c>
      <c r="X364">
        <v>6</v>
      </c>
      <c r="Y364">
        <v>0</v>
      </c>
      <c r="AA364">
        <v>1</v>
      </c>
      <c r="AB364">
        <v>8</v>
      </c>
      <c r="AC364">
        <v>3</v>
      </c>
      <c r="AD364">
        <v>0</v>
      </c>
      <c r="AE364">
        <v>9</v>
      </c>
      <c r="AF364" t="s">
        <v>126</v>
      </c>
      <c r="AG364">
        <v>0</v>
      </c>
      <c r="AH364">
        <v>3</v>
      </c>
      <c r="AI364">
        <v>2</v>
      </c>
      <c r="AJ364">
        <v>0</v>
      </c>
      <c r="AK364" t="s">
        <v>242</v>
      </c>
      <c r="AL364">
        <v>32.821162000000001</v>
      </c>
      <c r="AM364" t="s">
        <v>243</v>
      </c>
      <c r="AN364">
        <v>-117.15895399999999</v>
      </c>
      <c r="AO364">
        <v>25</v>
      </c>
      <c r="AP364">
        <v>1200</v>
      </c>
      <c r="AQ364" t="s">
        <v>129</v>
      </c>
      <c r="AR364">
        <v>-87</v>
      </c>
      <c r="AS364">
        <v>20</v>
      </c>
      <c r="AT364">
        <v>960</v>
      </c>
      <c r="BB364" t="str">
        <f t="shared" si="131"/>
        <v>1200</v>
      </c>
      <c r="BC364">
        <v>1</v>
      </c>
      <c r="BD364" t="str">
        <f t="shared" si="132"/>
        <v xml:space="preserve">N1839R  </v>
      </c>
      <c r="BE364">
        <v>1</v>
      </c>
      <c r="BJ364">
        <v>1100</v>
      </c>
      <c r="BK364">
        <v>-100</v>
      </c>
      <c r="BL364" t="s">
        <v>130</v>
      </c>
      <c r="BM364">
        <v>1</v>
      </c>
      <c r="BN364">
        <v>1</v>
      </c>
      <c r="BO364">
        <v>0</v>
      </c>
      <c r="BP364">
        <v>0</v>
      </c>
      <c r="BS364">
        <v>0</v>
      </c>
      <c r="BT364">
        <v>0</v>
      </c>
      <c r="BU364">
        <v>0</v>
      </c>
      <c r="CE364" t="str">
        <f t="shared" si="148"/>
        <v>22:00:31.609</v>
      </c>
      <c r="CF364">
        <v>609379967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2</v>
      </c>
      <c r="CY364">
        <v>7</v>
      </c>
      <c r="CZ364" t="s">
        <v>131</v>
      </c>
      <c r="DA364">
        <v>286</v>
      </c>
      <c r="DB364">
        <v>0</v>
      </c>
      <c r="DC364" t="s">
        <v>132</v>
      </c>
      <c r="DD364" t="s">
        <v>133</v>
      </c>
      <c r="DG364">
        <v>16135265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 t="shared" si="149"/>
        <v>07/09/2023 22:00:31.959</v>
      </c>
      <c r="C365" t="str">
        <f t="shared" si="146"/>
        <v>FFDDD3C0</v>
      </c>
      <c r="D365" t="s">
        <v>123</v>
      </c>
      <c r="E365">
        <v>7</v>
      </c>
      <c r="F365">
        <v>2007</v>
      </c>
      <c r="G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0</v>
      </c>
      <c r="P365">
        <v>1</v>
      </c>
      <c r="Q365">
        <v>0</v>
      </c>
      <c r="S365" t="str">
        <f t="shared" si="147"/>
        <v>22:00:31.000</v>
      </c>
      <c r="T365" t="str">
        <f t="shared" si="147"/>
        <v>22:00:31.000</v>
      </c>
      <c r="U365" t="str">
        <f t="shared" si="130"/>
        <v>A14F74</v>
      </c>
      <c r="V365">
        <v>0</v>
      </c>
      <c r="W365">
        <v>0</v>
      </c>
      <c r="X365">
        <v>6</v>
      </c>
      <c r="Y365">
        <v>0</v>
      </c>
      <c r="AA365">
        <v>1</v>
      </c>
      <c r="AB365">
        <v>8</v>
      </c>
      <c r="AC365">
        <v>3</v>
      </c>
      <c r="AD365">
        <v>0</v>
      </c>
      <c r="AE365">
        <v>9</v>
      </c>
      <c r="AF365" t="s">
        <v>126</v>
      </c>
      <c r="AG365">
        <v>0</v>
      </c>
      <c r="AH365">
        <v>3</v>
      </c>
      <c r="AI365">
        <v>2</v>
      </c>
      <c r="AJ365">
        <v>0</v>
      </c>
      <c r="AK365" t="s">
        <v>242</v>
      </c>
      <c r="AL365">
        <v>32.821162000000001</v>
      </c>
      <c r="AM365" t="s">
        <v>243</v>
      </c>
      <c r="AN365">
        <v>-117.15895399999999</v>
      </c>
      <c r="AO365">
        <v>25</v>
      </c>
      <c r="AP365">
        <v>1200</v>
      </c>
      <c r="AQ365" t="s">
        <v>129</v>
      </c>
      <c r="AR365">
        <v>-87</v>
      </c>
      <c r="AS365">
        <v>20</v>
      </c>
      <c r="AT365">
        <v>960</v>
      </c>
      <c r="BB365" t="str">
        <f t="shared" si="131"/>
        <v>1200</v>
      </c>
      <c r="BC365">
        <v>1</v>
      </c>
      <c r="BD365" t="str">
        <f t="shared" si="132"/>
        <v xml:space="preserve">N1839R  </v>
      </c>
      <c r="BE365">
        <v>1</v>
      </c>
      <c r="BJ365">
        <v>1100</v>
      </c>
      <c r="BK365">
        <v>-100</v>
      </c>
      <c r="BL365" t="s">
        <v>130</v>
      </c>
      <c r="BM365">
        <v>1</v>
      </c>
      <c r="BN365">
        <v>1</v>
      </c>
      <c r="BO365">
        <v>0</v>
      </c>
      <c r="BP365">
        <v>0</v>
      </c>
      <c r="BS365">
        <v>0</v>
      </c>
      <c r="BT365">
        <v>0</v>
      </c>
      <c r="BU365">
        <v>0</v>
      </c>
      <c r="CE365" t="str">
        <f t="shared" si="148"/>
        <v>22:00:31.609</v>
      </c>
      <c r="CF365">
        <v>609379967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2</v>
      </c>
      <c r="CY365">
        <v>7</v>
      </c>
      <c r="CZ365" t="s">
        <v>131</v>
      </c>
      <c r="DA365">
        <v>286</v>
      </c>
      <c r="DB365">
        <v>0</v>
      </c>
      <c r="DC365" t="s">
        <v>132</v>
      </c>
      <c r="DD365" t="s">
        <v>133</v>
      </c>
      <c r="DG365">
        <v>16135265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 t="shared" si="149"/>
        <v>07/09/2023 22:00:31.959</v>
      </c>
      <c r="C366" t="str">
        <f t="shared" si="146"/>
        <v>FFDDD3C0</v>
      </c>
      <c r="D366" t="s">
        <v>144</v>
      </c>
      <c r="E366">
        <v>6</v>
      </c>
      <c r="H366">
        <v>210</v>
      </c>
      <c r="I366" t="s">
        <v>145</v>
      </c>
      <c r="J366" t="s">
        <v>146</v>
      </c>
      <c r="K366">
        <v>0</v>
      </c>
      <c r="L366">
        <v>3</v>
      </c>
      <c r="M366">
        <v>0</v>
      </c>
      <c r="N366">
        <v>2</v>
      </c>
      <c r="O366">
        <v>0</v>
      </c>
      <c r="P366">
        <v>1</v>
      </c>
      <c r="Q366">
        <v>0</v>
      </c>
      <c r="S366" t="str">
        <f t="shared" si="147"/>
        <v>22:00:31.000</v>
      </c>
      <c r="T366" t="str">
        <f t="shared" si="147"/>
        <v>22:00:31.000</v>
      </c>
      <c r="U366" t="str">
        <f t="shared" si="130"/>
        <v>A14F74</v>
      </c>
      <c r="V366">
        <v>0</v>
      </c>
      <c r="W366">
        <v>0</v>
      </c>
      <c r="X366">
        <v>6</v>
      </c>
      <c r="Y366">
        <v>0</v>
      </c>
      <c r="AA366">
        <v>1</v>
      </c>
      <c r="AB366">
        <v>8</v>
      </c>
      <c r="AC366">
        <v>3</v>
      </c>
      <c r="AD366">
        <v>0</v>
      </c>
      <c r="AE366">
        <v>9</v>
      </c>
      <c r="AF366" t="s">
        <v>126</v>
      </c>
      <c r="AG366">
        <v>0</v>
      </c>
      <c r="AH366">
        <v>0</v>
      </c>
      <c r="AI366">
        <v>2</v>
      </c>
      <c r="AJ366">
        <v>0</v>
      </c>
      <c r="AK366" t="s">
        <v>242</v>
      </c>
      <c r="AL366">
        <v>32.821162000000001</v>
      </c>
      <c r="AM366" t="s">
        <v>243</v>
      </c>
      <c r="AN366">
        <v>-117.15895399999999</v>
      </c>
      <c r="AO366">
        <v>25</v>
      </c>
      <c r="AP366">
        <v>1200</v>
      </c>
      <c r="AQ366" t="s">
        <v>129</v>
      </c>
      <c r="AR366">
        <v>-87</v>
      </c>
      <c r="AS366">
        <v>20</v>
      </c>
      <c r="AT366">
        <v>960</v>
      </c>
      <c r="BB366" t="str">
        <f t="shared" si="131"/>
        <v>1200</v>
      </c>
      <c r="BC366">
        <v>1</v>
      </c>
      <c r="BD366" t="str">
        <f t="shared" si="132"/>
        <v xml:space="preserve">N1839R  </v>
      </c>
      <c r="BE366">
        <v>1</v>
      </c>
      <c r="BJ366">
        <v>1100</v>
      </c>
      <c r="BK366">
        <v>-100</v>
      </c>
      <c r="BL366" t="s">
        <v>130</v>
      </c>
      <c r="BM366">
        <v>1</v>
      </c>
      <c r="BN366">
        <v>1</v>
      </c>
      <c r="BO366">
        <v>0</v>
      </c>
      <c r="BP366">
        <v>0</v>
      </c>
      <c r="BS366">
        <v>0</v>
      </c>
      <c r="BT366">
        <v>0</v>
      </c>
      <c r="BU366">
        <v>0</v>
      </c>
      <c r="CE366" t="str">
        <f t="shared" si="148"/>
        <v>22:00:31.609</v>
      </c>
      <c r="CF366">
        <v>609379967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2</v>
      </c>
      <c r="CY366">
        <v>7</v>
      </c>
      <c r="CZ366" t="s">
        <v>131</v>
      </c>
      <c r="DA366">
        <v>286</v>
      </c>
      <c r="DB366">
        <v>0</v>
      </c>
      <c r="DC366" t="s">
        <v>132</v>
      </c>
      <c r="DD366" t="s">
        <v>133</v>
      </c>
      <c r="DG366">
        <v>16135265</v>
      </c>
      <c r="DI366">
        <v>1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 t="shared" si="149"/>
        <v>07/09/2023 22:00:31.959</v>
      </c>
      <c r="C367" t="str">
        <f t="shared" si="146"/>
        <v>FFDDD3C0</v>
      </c>
      <c r="D367" t="s">
        <v>134</v>
      </c>
      <c r="E367">
        <v>3</v>
      </c>
      <c r="H367">
        <v>3</v>
      </c>
      <c r="I367" t="s">
        <v>135</v>
      </c>
      <c r="J367" t="s">
        <v>126</v>
      </c>
      <c r="K367">
        <v>0</v>
      </c>
      <c r="L367">
        <v>3</v>
      </c>
      <c r="M367">
        <v>0</v>
      </c>
      <c r="N367">
        <v>2</v>
      </c>
      <c r="O367">
        <v>0</v>
      </c>
      <c r="P367">
        <v>1</v>
      </c>
      <c r="Q367">
        <v>0</v>
      </c>
      <c r="S367" t="str">
        <f t="shared" si="147"/>
        <v>22:00:31.000</v>
      </c>
      <c r="T367" t="str">
        <f t="shared" si="147"/>
        <v>22:00:31.000</v>
      </c>
      <c r="U367" t="str">
        <f t="shared" si="130"/>
        <v>A14F74</v>
      </c>
      <c r="V367">
        <v>0</v>
      </c>
      <c r="W367">
        <v>0</v>
      </c>
      <c r="X367">
        <v>6</v>
      </c>
      <c r="Y367">
        <v>0</v>
      </c>
      <c r="AA367">
        <v>1</v>
      </c>
      <c r="AB367">
        <v>8</v>
      </c>
      <c r="AC367">
        <v>3</v>
      </c>
      <c r="AD367">
        <v>0</v>
      </c>
      <c r="AE367">
        <v>9</v>
      </c>
      <c r="AF367" t="s">
        <v>126</v>
      </c>
      <c r="AG367">
        <v>0</v>
      </c>
      <c r="AH367">
        <v>3</v>
      </c>
      <c r="AI367">
        <v>2</v>
      </c>
      <c r="AJ367">
        <v>0</v>
      </c>
      <c r="AK367" t="s">
        <v>242</v>
      </c>
      <c r="AL367">
        <v>32.821162000000001</v>
      </c>
      <c r="AM367" t="s">
        <v>243</v>
      </c>
      <c r="AN367">
        <v>-117.15895399999999</v>
      </c>
      <c r="AO367">
        <v>25</v>
      </c>
      <c r="AP367">
        <v>1200</v>
      </c>
      <c r="AQ367" t="s">
        <v>129</v>
      </c>
      <c r="AR367">
        <v>-87</v>
      </c>
      <c r="AS367">
        <v>20</v>
      </c>
      <c r="AT367">
        <v>960</v>
      </c>
      <c r="BB367" t="str">
        <f t="shared" si="131"/>
        <v>1200</v>
      </c>
      <c r="BC367">
        <v>1</v>
      </c>
      <c r="BD367" t="str">
        <f t="shared" si="132"/>
        <v xml:space="preserve">N1839R  </v>
      </c>
      <c r="BE367">
        <v>1</v>
      </c>
      <c r="BJ367">
        <v>1100</v>
      </c>
      <c r="BK367">
        <v>-100</v>
      </c>
      <c r="BL367" t="s">
        <v>130</v>
      </c>
      <c r="BM367">
        <v>1</v>
      </c>
      <c r="BN367">
        <v>1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 t="shared" si="148"/>
        <v>22:00:31.609</v>
      </c>
      <c r="CF367">
        <v>609379967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2</v>
      </c>
      <c r="CY367">
        <v>7</v>
      </c>
      <c r="CZ367" t="s">
        <v>131</v>
      </c>
      <c r="DA367">
        <v>286</v>
      </c>
      <c r="DB367">
        <v>0</v>
      </c>
      <c r="DC367" t="s">
        <v>132</v>
      </c>
      <c r="DD367" t="s">
        <v>133</v>
      </c>
      <c r="DG367">
        <v>16135265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 t="shared" si="149"/>
        <v>07/09/2023 22:00:31.959</v>
      </c>
      <c r="C368" t="str">
        <f t="shared" si="146"/>
        <v>FFDDD3C0</v>
      </c>
      <c r="D368" t="s">
        <v>138</v>
      </c>
      <c r="E368">
        <v>20</v>
      </c>
      <c r="F368">
        <v>1020</v>
      </c>
      <c r="G368" t="s">
        <v>139</v>
      </c>
      <c r="J368" t="s">
        <v>140</v>
      </c>
      <c r="K368">
        <v>0</v>
      </c>
      <c r="L368">
        <v>3</v>
      </c>
      <c r="M368">
        <v>0</v>
      </c>
      <c r="N368">
        <v>2</v>
      </c>
      <c r="O368">
        <v>0</v>
      </c>
      <c r="P368">
        <v>1</v>
      </c>
      <c r="Q368">
        <v>0</v>
      </c>
      <c r="S368" t="str">
        <f t="shared" si="147"/>
        <v>22:00:31.000</v>
      </c>
      <c r="T368" t="str">
        <f t="shared" si="147"/>
        <v>22:00:31.000</v>
      </c>
      <c r="U368" t="str">
        <f t="shared" si="130"/>
        <v>A14F74</v>
      </c>
      <c r="V368">
        <v>0</v>
      </c>
      <c r="W368">
        <v>0</v>
      </c>
      <c r="X368">
        <v>6</v>
      </c>
      <c r="Y368">
        <v>0</v>
      </c>
      <c r="AA368">
        <v>1</v>
      </c>
      <c r="AB368">
        <v>8</v>
      </c>
      <c r="AC368">
        <v>3</v>
      </c>
      <c r="AD368">
        <v>0</v>
      </c>
      <c r="AE368">
        <v>9</v>
      </c>
      <c r="AF368" t="s">
        <v>126</v>
      </c>
      <c r="AG368">
        <v>0</v>
      </c>
      <c r="AH368">
        <v>3</v>
      </c>
      <c r="AI368">
        <v>2</v>
      </c>
      <c r="AJ368">
        <v>0</v>
      </c>
      <c r="AK368" t="s">
        <v>242</v>
      </c>
      <c r="AL368">
        <v>32.821162000000001</v>
      </c>
      <c r="AM368" t="s">
        <v>243</v>
      </c>
      <c r="AN368">
        <v>-117.15895399999999</v>
      </c>
      <c r="AO368">
        <v>25</v>
      </c>
      <c r="AP368">
        <v>1200</v>
      </c>
      <c r="AQ368" t="s">
        <v>129</v>
      </c>
      <c r="AR368">
        <v>-87</v>
      </c>
      <c r="AS368">
        <v>20</v>
      </c>
      <c r="AT368">
        <v>960</v>
      </c>
      <c r="BB368" t="str">
        <f t="shared" si="131"/>
        <v>1200</v>
      </c>
      <c r="BC368">
        <v>1</v>
      </c>
      <c r="BD368" t="str">
        <f t="shared" si="132"/>
        <v xml:space="preserve">N1839R  </v>
      </c>
      <c r="BE368">
        <v>1</v>
      </c>
      <c r="BJ368">
        <v>1100</v>
      </c>
      <c r="BK368">
        <v>-100</v>
      </c>
      <c r="BL368" t="s">
        <v>130</v>
      </c>
      <c r="BM368">
        <v>1</v>
      </c>
      <c r="BN368">
        <v>1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 t="shared" si="148"/>
        <v>22:00:31.609</v>
      </c>
      <c r="CF368">
        <v>609379967</v>
      </c>
      <c r="CS368">
        <v>3</v>
      </c>
      <c r="CT368">
        <v>2</v>
      </c>
      <c r="CU368">
        <v>0</v>
      </c>
      <c r="CV368">
        <v>2</v>
      </c>
      <c r="CW368">
        <v>0</v>
      </c>
      <c r="CX368">
        <v>2</v>
      </c>
      <c r="CY368">
        <v>7</v>
      </c>
      <c r="CZ368" t="s">
        <v>131</v>
      </c>
      <c r="DA368">
        <v>286</v>
      </c>
      <c r="DB368">
        <v>0</v>
      </c>
      <c r="DC368" t="s">
        <v>132</v>
      </c>
      <c r="DD368" t="s">
        <v>133</v>
      </c>
      <c r="DG368">
        <v>16135265</v>
      </c>
      <c r="DI368">
        <v>1</v>
      </c>
      <c r="DJ368">
        <v>0</v>
      </c>
      <c r="DK368">
        <v>1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 t="shared" si="149"/>
        <v>07/09/2023 22:00:31.959</v>
      </c>
      <c r="C369" t="str">
        <f t="shared" si="146"/>
        <v>FFDDD3C0</v>
      </c>
      <c r="D369" t="s">
        <v>141</v>
      </c>
      <c r="E369">
        <v>15</v>
      </c>
      <c r="J369" t="s">
        <v>142</v>
      </c>
      <c r="K369">
        <v>0</v>
      </c>
      <c r="L369">
        <v>3</v>
      </c>
      <c r="M369">
        <v>0</v>
      </c>
      <c r="N369">
        <v>2</v>
      </c>
      <c r="O369">
        <v>0</v>
      </c>
      <c r="P369">
        <v>1</v>
      </c>
      <c r="Q369">
        <v>0</v>
      </c>
      <c r="S369" t="str">
        <f t="shared" si="147"/>
        <v>22:00:31.000</v>
      </c>
      <c r="T369" t="str">
        <f t="shared" si="147"/>
        <v>22:00:31.000</v>
      </c>
      <c r="U369" t="str">
        <f t="shared" si="130"/>
        <v>A14F74</v>
      </c>
      <c r="V369">
        <v>0</v>
      </c>
      <c r="W369">
        <v>0</v>
      </c>
      <c r="X369">
        <v>6</v>
      </c>
      <c r="Y369">
        <v>0</v>
      </c>
      <c r="AA369">
        <v>1</v>
      </c>
      <c r="AB369">
        <v>8</v>
      </c>
      <c r="AC369">
        <v>3</v>
      </c>
      <c r="AD369">
        <v>0</v>
      </c>
      <c r="AE369">
        <v>9</v>
      </c>
      <c r="AF369" t="s">
        <v>126</v>
      </c>
      <c r="AG369">
        <v>0</v>
      </c>
      <c r="AH369">
        <v>3</v>
      </c>
      <c r="AI369">
        <v>2</v>
      </c>
      <c r="AJ369">
        <v>0</v>
      </c>
      <c r="AK369" t="s">
        <v>242</v>
      </c>
      <c r="AL369">
        <v>32.821162000000001</v>
      </c>
      <c r="AM369" t="s">
        <v>243</v>
      </c>
      <c r="AN369">
        <v>-117.15895399999999</v>
      </c>
      <c r="AO369">
        <v>25</v>
      </c>
      <c r="AP369">
        <v>1200</v>
      </c>
      <c r="AQ369" t="s">
        <v>129</v>
      </c>
      <c r="AR369">
        <v>-87</v>
      </c>
      <c r="AS369">
        <v>20</v>
      </c>
      <c r="AT369">
        <v>960</v>
      </c>
      <c r="BB369" t="str">
        <f t="shared" si="131"/>
        <v>1200</v>
      </c>
      <c r="BC369">
        <v>1</v>
      </c>
      <c r="BD369" t="str">
        <f t="shared" si="132"/>
        <v xml:space="preserve">N1839R  </v>
      </c>
      <c r="BE369">
        <v>1</v>
      </c>
      <c r="BJ369">
        <v>1100</v>
      </c>
      <c r="BK369">
        <v>-100</v>
      </c>
      <c r="BL369" t="s">
        <v>130</v>
      </c>
      <c r="BM369">
        <v>1</v>
      </c>
      <c r="BN369">
        <v>1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 t="shared" si="148"/>
        <v>22:00:31.609</v>
      </c>
      <c r="CF369">
        <v>609379967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2</v>
      </c>
      <c r="CY369">
        <v>7</v>
      </c>
      <c r="CZ369" t="s">
        <v>131</v>
      </c>
      <c r="DA369">
        <v>286</v>
      </c>
      <c r="DB369">
        <v>0</v>
      </c>
      <c r="DC369" t="s">
        <v>132</v>
      </c>
      <c r="DD369" t="s">
        <v>133</v>
      </c>
      <c r="DG369">
        <v>16135265</v>
      </c>
      <c r="DI369">
        <v>1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 t="shared" ref="A370:A377" si="150">"07/09/2023 22:00:32.647"</f>
        <v>07/09/2023 22:00:32.647</v>
      </c>
      <c r="C370" t="str">
        <f t="shared" si="146"/>
        <v>FFDDD3C0</v>
      </c>
      <c r="D370" t="s">
        <v>149</v>
      </c>
      <c r="E370">
        <v>3</v>
      </c>
      <c r="H370">
        <v>166</v>
      </c>
      <c r="I370" t="s">
        <v>139</v>
      </c>
      <c r="J370" t="s">
        <v>150</v>
      </c>
      <c r="K370">
        <v>0</v>
      </c>
      <c r="L370">
        <v>3</v>
      </c>
      <c r="M370">
        <v>0</v>
      </c>
      <c r="N370">
        <v>2</v>
      </c>
      <c r="O370">
        <v>0</v>
      </c>
      <c r="P370">
        <v>1</v>
      </c>
      <c r="Q370">
        <v>0</v>
      </c>
      <c r="S370" t="str">
        <f t="shared" ref="S370:T377" si="151">"22:00:32.000"</f>
        <v>22:00:32.000</v>
      </c>
      <c r="T370" t="str">
        <f t="shared" si="151"/>
        <v>22:00:32.000</v>
      </c>
      <c r="U370" t="str">
        <f t="shared" si="130"/>
        <v>A14F74</v>
      </c>
      <c r="V370">
        <v>0</v>
      </c>
      <c r="W370">
        <v>0</v>
      </c>
      <c r="X370">
        <v>6</v>
      </c>
      <c r="Y370">
        <v>0</v>
      </c>
      <c r="AA370">
        <v>1</v>
      </c>
      <c r="AB370">
        <v>8</v>
      </c>
      <c r="AC370">
        <v>3</v>
      </c>
      <c r="AD370">
        <v>0</v>
      </c>
      <c r="AE370">
        <v>9</v>
      </c>
      <c r="AF370" t="s">
        <v>126</v>
      </c>
      <c r="AG370">
        <v>0</v>
      </c>
      <c r="AH370">
        <v>3</v>
      </c>
      <c r="AI370">
        <v>2</v>
      </c>
      <c r="AJ370">
        <v>0</v>
      </c>
      <c r="AK370" t="s">
        <v>244</v>
      </c>
      <c r="AL370">
        <v>32.821269000000001</v>
      </c>
      <c r="AM370" t="s">
        <v>245</v>
      </c>
      <c r="AN370">
        <v>-117.15940500000001</v>
      </c>
      <c r="AO370">
        <v>25</v>
      </c>
      <c r="AP370">
        <v>1200</v>
      </c>
      <c r="AQ370" t="s">
        <v>129</v>
      </c>
      <c r="AR370">
        <v>-87</v>
      </c>
      <c r="AS370">
        <v>18</v>
      </c>
      <c r="AT370">
        <v>896</v>
      </c>
      <c r="BB370" t="str">
        <f t="shared" si="131"/>
        <v>1200</v>
      </c>
      <c r="BC370">
        <v>1</v>
      </c>
      <c r="BD370" t="str">
        <f t="shared" si="132"/>
        <v xml:space="preserve">N1839R  </v>
      </c>
      <c r="BE370">
        <v>1</v>
      </c>
      <c r="BJ370">
        <v>1150</v>
      </c>
      <c r="BK370">
        <v>-50</v>
      </c>
      <c r="BL370" t="s">
        <v>130</v>
      </c>
      <c r="BM370">
        <v>1</v>
      </c>
      <c r="BN370">
        <v>1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 t="shared" ref="CE370:CE377" si="152">"22:00:32.219"</f>
        <v>22:00:32.219</v>
      </c>
      <c r="CF370">
        <v>219341006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4</v>
      </c>
      <c r="CY370">
        <v>7</v>
      </c>
      <c r="CZ370" t="s">
        <v>131</v>
      </c>
      <c r="DA370">
        <v>300</v>
      </c>
      <c r="DB370">
        <v>0</v>
      </c>
      <c r="DC370" t="s">
        <v>157</v>
      </c>
      <c r="DD370" t="s">
        <v>158</v>
      </c>
      <c r="DG370">
        <v>8327475</v>
      </c>
      <c r="DI370">
        <v>1</v>
      </c>
      <c r="DJ370">
        <v>0</v>
      </c>
      <c r="DK370">
        <v>0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 t="shared" si="150"/>
        <v>07/09/2023 22:00:32.647</v>
      </c>
      <c r="C371" t="str">
        <f t="shared" si="146"/>
        <v>FFDDD3C0</v>
      </c>
      <c r="D371" t="s">
        <v>123</v>
      </c>
      <c r="E371">
        <v>7</v>
      </c>
      <c r="F371">
        <v>2007</v>
      </c>
      <c r="G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0</v>
      </c>
      <c r="P371">
        <v>1</v>
      </c>
      <c r="Q371">
        <v>0</v>
      </c>
      <c r="S371" t="str">
        <f t="shared" si="151"/>
        <v>22:00:32.000</v>
      </c>
      <c r="T371" t="str">
        <f t="shared" si="151"/>
        <v>22:00:32.000</v>
      </c>
      <c r="U371" t="str">
        <f t="shared" si="130"/>
        <v>A14F74</v>
      </c>
      <c r="V371">
        <v>0</v>
      </c>
      <c r="W371">
        <v>0</v>
      </c>
      <c r="X371">
        <v>6</v>
      </c>
      <c r="Y371">
        <v>0</v>
      </c>
      <c r="AA371">
        <v>1</v>
      </c>
      <c r="AB371">
        <v>8</v>
      </c>
      <c r="AC371">
        <v>3</v>
      </c>
      <c r="AD371">
        <v>0</v>
      </c>
      <c r="AE371">
        <v>9</v>
      </c>
      <c r="AF371" t="s">
        <v>126</v>
      </c>
      <c r="AG371">
        <v>0</v>
      </c>
      <c r="AH371">
        <v>3</v>
      </c>
      <c r="AI371">
        <v>2</v>
      </c>
      <c r="AJ371">
        <v>0</v>
      </c>
      <c r="AK371" t="s">
        <v>244</v>
      </c>
      <c r="AL371">
        <v>32.821269000000001</v>
      </c>
      <c r="AM371" t="s">
        <v>245</v>
      </c>
      <c r="AN371">
        <v>-117.15940500000001</v>
      </c>
      <c r="AO371">
        <v>25</v>
      </c>
      <c r="AP371">
        <v>1200</v>
      </c>
      <c r="AQ371" t="s">
        <v>129</v>
      </c>
      <c r="AR371">
        <v>-87</v>
      </c>
      <c r="AS371">
        <v>18</v>
      </c>
      <c r="AT371">
        <v>896</v>
      </c>
      <c r="BB371" t="str">
        <f t="shared" si="131"/>
        <v>1200</v>
      </c>
      <c r="BC371">
        <v>1</v>
      </c>
      <c r="BD371" t="str">
        <f t="shared" si="132"/>
        <v xml:space="preserve">N1839R  </v>
      </c>
      <c r="BE371">
        <v>1</v>
      </c>
      <c r="BJ371">
        <v>1150</v>
      </c>
      <c r="BK371">
        <v>-50</v>
      </c>
      <c r="BL371" t="s">
        <v>130</v>
      </c>
      <c r="BM371">
        <v>1</v>
      </c>
      <c r="BN371">
        <v>1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 t="shared" si="152"/>
        <v>22:00:32.219</v>
      </c>
      <c r="CF371">
        <v>219341006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4</v>
      </c>
      <c r="CY371">
        <v>7</v>
      </c>
      <c r="CZ371" t="s">
        <v>131</v>
      </c>
      <c r="DA371">
        <v>300</v>
      </c>
      <c r="DB371">
        <v>0</v>
      </c>
      <c r="DC371" t="s">
        <v>157</v>
      </c>
      <c r="DD371" t="s">
        <v>158</v>
      </c>
      <c r="DG371">
        <v>8327475</v>
      </c>
      <c r="DI371">
        <v>1</v>
      </c>
      <c r="DJ371">
        <v>0</v>
      </c>
      <c r="DK371">
        <v>1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 t="shared" si="150"/>
        <v>07/09/2023 22:00:32.647</v>
      </c>
      <c r="C372" t="str">
        <f t="shared" si="146"/>
        <v>FFDDD3C0</v>
      </c>
      <c r="D372" t="s">
        <v>144</v>
      </c>
      <c r="E372">
        <v>6</v>
      </c>
      <c r="H372">
        <v>210</v>
      </c>
      <c r="I372" t="s">
        <v>145</v>
      </c>
      <c r="J372" t="s">
        <v>146</v>
      </c>
      <c r="K372">
        <v>0</v>
      </c>
      <c r="L372">
        <v>3</v>
      </c>
      <c r="M372">
        <v>0</v>
      </c>
      <c r="N372">
        <v>2</v>
      </c>
      <c r="O372">
        <v>0</v>
      </c>
      <c r="P372">
        <v>1</v>
      </c>
      <c r="Q372">
        <v>0</v>
      </c>
      <c r="S372" t="str">
        <f t="shared" si="151"/>
        <v>22:00:32.000</v>
      </c>
      <c r="T372" t="str">
        <f t="shared" si="151"/>
        <v>22:00:32.000</v>
      </c>
      <c r="U372" t="str">
        <f t="shared" si="130"/>
        <v>A14F74</v>
      </c>
      <c r="V372">
        <v>0</v>
      </c>
      <c r="W372">
        <v>0</v>
      </c>
      <c r="X372">
        <v>6</v>
      </c>
      <c r="Y372">
        <v>0</v>
      </c>
      <c r="AA372">
        <v>1</v>
      </c>
      <c r="AB372">
        <v>8</v>
      </c>
      <c r="AC372">
        <v>3</v>
      </c>
      <c r="AD372">
        <v>0</v>
      </c>
      <c r="AE372">
        <v>9</v>
      </c>
      <c r="AF372" t="s">
        <v>126</v>
      </c>
      <c r="AG372">
        <v>0</v>
      </c>
      <c r="AH372">
        <v>0</v>
      </c>
      <c r="AI372">
        <v>2</v>
      </c>
      <c r="AJ372">
        <v>0</v>
      </c>
      <c r="AK372" t="s">
        <v>244</v>
      </c>
      <c r="AL372">
        <v>32.821269000000001</v>
      </c>
      <c r="AM372" t="s">
        <v>245</v>
      </c>
      <c r="AN372">
        <v>-117.15940500000001</v>
      </c>
      <c r="AO372">
        <v>25</v>
      </c>
      <c r="AP372">
        <v>1200</v>
      </c>
      <c r="AQ372" t="s">
        <v>129</v>
      </c>
      <c r="AR372">
        <v>-87</v>
      </c>
      <c r="AS372">
        <v>18</v>
      </c>
      <c r="AT372">
        <v>896</v>
      </c>
      <c r="BB372" t="str">
        <f t="shared" si="131"/>
        <v>1200</v>
      </c>
      <c r="BC372">
        <v>1</v>
      </c>
      <c r="BD372" t="str">
        <f t="shared" si="132"/>
        <v xml:space="preserve">N1839R  </v>
      </c>
      <c r="BE372">
        <v>1</v>
      </c>
      <c r="BJ372">
        <v>1150</v>
      </c>
      <c r="BK372">
        <v>-50</v>
      </c>
      <c r="BL372" t="s">
        <v>130</v>
      </c>
      <c r="BM372">
        <v>1</v>
      </c>
      <c r="BN372">
        <v>1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 t="shared" si="152"/>
        <v>22:00:32.219</v>
      </c>
      <c r="CF372">
        <v>219341006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4</v>
      </c>
      <c r="CY372">
        <v>7</v>
      </c>
      <c r="CZ372" t="s">
        <v>131</v>
      </c>
      <c r="DA372">
        <v>300</v>
      </c>
      <c r="DB372">
        <v>0</v>
      </c>
      <c r="DC372" t="s">
        <v>157</v>
      </c>
      <c r="DD372" t="s">
        <v>158</v>
      </c>
      <c r="DG372">
        <v>8327475</v>
      </c>
      <c r="DI372">
        <v>1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 t="shared" si="150"/>
        <v>07/09/2023 22:00:32.647</v>
      </c>
      <c r="C373" t="str">
        <f t="shared" si="146"/>
        <v>FFDDD3C0</v>
      </c>
      <c r="D373" t="s">
        <v>134</v>
      </c>
      <c r="E373">
        <v>3</v>
      </c>
      <c r="H373">
        <v>3</v>
      </c>
      <c r="I373" t="s">
        <v>135</v>
      </c>
      <c r="J373" t="s">
        <v>126</v>
      </c>
      <c r="K373">
        <v>0</v>
      </c>
      <c r="L373">
        <v>3</v>
      </c>
      <c r="M373">
        <v>0</v>
      </c>
      <c r="N373">
        <v>2</v>
      </c>
      <c r="O373">
        <v>0</v>
      </c>
      <c r="P373">
        <v>1</v>
      </c>
      <c r="Q373">
        <v>0</v>
      </c>
      <c r="S373" t="str">
        <f t="shared" si="151"/>
        <v>22:00:32.000</v>
      </c>
      <c r="T373" t="str">
        <f t="shared" si="151"/>
        <v>22:00:32.000</v>
      </c>
      <c r="U373" t="str">
        <f t="shared" si="130"/>
        <v>A14F74</v>
      </c>
      <c r="V373">
        <v>0</v>
      </c>
      <c r="W373">
        <v>0</v>
      </c>
      <c r="X373">
        <v>6</v>
      </c>
      <c r="Y373">
        <v>0</v>
      </c>
      <c r="AA373">
        <v>1</v>
      </c>
      <c r="AB373">
        <v>8</v>
      </c>
      <c r="AC373">
        <v>3</v>
      </c>
      <c r="AD373">
        <v>0</v>
      </c>
      <c r="AE373">
        <v>9</v>
      </c>
      <c r="AF373" t="s">
        <v>126</v>
      </c>
      <c r="AG373">
        <v>0</v>
      </c>
      <c r="AH373">
        <v>3</v>
      </c>
      <c r="AI373">
        <v>2</v>
      </c>
      <c r="AJ373">
        <v>0</v>
      </c>
      <c r="AK373" t="s">
        <v>244</v>
      </c>
      <c r="AL373">
        <v>32.821269000000001</v>
      </c>
      <c r="AM373" t="s">
        <v>245</v>
      </c>
      <c r="AN373">
        <v>-117.15940500000001</v>
      </c>
      <c r="AO373">
        <v>25</v>
      </c>
      <c r="AP373">
        <v>1200</v>
      </c>
      <c r="AQ373" t="s">
        <v>129</v>
      </c>
      <c r="AR373">
        <v>-87</v>
      </c>
      <c r="AS373">
        <v>18</v>
      </c>
      <c r="AT373">
        <v>896</v>
      </c>
      <c r="BB373" t="str">
        <f t="shared" si="131"/>
        <v>1200</v>
      </c>
      <c r="BC373">
        <v>1</v>
      </c>
      <c r="BD373" t="str">
        <f t="shared" si="132"/>
        <v xml:space="preserve">N1839R  </v>
      </c>
      <c r="BE373">
        <v>1</v>
      </c>
      <c r="BJ373">
        <v>1150</v>
      </c>
      <c r="BK373">
        <v>-50</v>
      </c>
      <c r="BL373" t="s">
        <v>130</v>
      </c>
      <c r="BM373">
        <v>1</v>
      </c>
      <c r="BN373">
        <v>1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 t="shared" si="152"/>
        <v>22:00:32.219</v>
      </c>
      <c r="CF373">
        <v>219341006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4</v>
      </c>
      <c r="CY373">
        <v>7</v>
      </c>
      <c r="CZ373" t="s">
        <v>131</v>
      </c>
      <c r="DA373">
        <v>300</v>
      </c>
      <c r="DB373">
        <v>0</v>
      </c>
      <c r="DC373" t="s">
        <v>157</v>
      </c>
      <c r="DD373" t="s">
        <v>158</v>
      </c>
      <c r="DG373">
        <v>8327475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 t="shared" si="150"/>
        <v>07/09/2023 22:00:32.647</v>
      </c>
      <c r="C374" t="str">
        <f t="shared" si="146"/>
        <v>FFDDD3C0</v>
      </c>
      <c r="D374" t="s">
        <v>138</v>
      </c>
      <c r="E374">
        <v>20</v>
      </c>
      <c r="F374">
        <v>1020</v>
      </c>
      <c r="G374" t="s">
        <v>139</v>
      </c>
      <c r="J374" t="s">
        <v>140</v>
      </c>
      <c r="K374">
        <v>0</v>
      </c>
      <c r="L374">
        <v>3</v>
      </c>
      <c r="M374">
        <v>0</v>
      </c>
      <c r="N374">
        <v>2</v>
      </c>
      <c r="O374">
        <v>0</v>
      </c>
      <c r="P374">
        <v>1</v>
      </c>
      <c r="Q374">
        <v>0</v>
      </c>
      <c r="S374" t="str">
        <f t="shared" si="151"/>
        <v>22:00:32.000</v>
      </c>
      <c r="T374" t="str">
        <f t="shared" si="151"/>
        <v>22:00:32.000</v>
      </c>
      <c r="U374" t="str">
        <f t="shared" si="130"/>
        <v>A14F74</v>
      </c>
      <c r="V374">
        <v>0</v>
      </c>
      <c r="W374">
        <v>0</v>
      </c>
      <c r="X374">
        <v>6</v>
      </c>
      <c r="Y374">
        <v>0</v>
      </c>
      <c r="AA374">
        <v>1</v>
      </c>
      <c r="AB374">
        <v>8</v>
      </c>
      <c r="AC374">
        <v>3</v>
      </c>
      <c r="AD374">
        <v>0</v>
      </c>
      <c r="AE374">
        <v>9</v>
      </c>
      <c r="AF374" t="s">
        <v>126</v>
      </c>
      <c r="AG374">
        <v>0</v>
      </c>
      <c r="AH374">
        <v>3</v>
      </c>
      <c r="AI374">
        <v>2</v>
      </c>
      <c r="AJ374">
        <v>0</v>
      </c>
      <c r="AK374" t="s">
        <v>244</v>
      </c>
      <c r="AL374">
        <v>32.821269000000001</v>
      </c>
      <c r="AM374" t="s">
        <v>245</v>
      </c>
      <c r="AN374">
        <v>-117.15940500000001</v>
      </c>
      <c r="AO374">
        <v>25</v>
      </c>
      <c r="AP374">
        <v>1200</v>
      </c>
      <c r="AQ374" t="s">
        <v>129</v>
      </c>
      <c r="AR374">
        <v>-87</v>
      </c>
      <c r="AS374">
        <v>18</v>
      </c>
      <c r="AT374">
        <v>896</v>
      </c>
      <c r="BB374" t="str">
        <f t="shared" si="131"/>
        <v>1200</v>
      </c>
      <c r="BC374">
        <v>1</v>
      </c>
      <c r="BD374" t="str">
        <f t="shared" si="132"/>
        <v xml:space="preserve">N1839R  </v>
      </c>
      <c r="BE374">
        <v>1</v>
      </c>
      <c r="BJ374">
        <v>1150</v>
      </c>
      <c r="BK374">
        <v>-50</v>
      </c>
      <c r="BL374" t="s">
        <v>130</v>
      </c>
      <c r="BM374">
        <v>1</v>
      </c>
      <c r="BN374">
        <v>1</v>
      </c>
      <c r="BO374">
        <v>0</v>
      </c>
      <c r="BP374">
        <v>0</v>
      </c>
      <c r="BS374">
        <v>0</v>
      </c>
      <c r="BT374">
        <v>0</v>
      </c>
      <c r="BU374">
        <v>0</v>
      </c>
      <c r="CE374" t="str">
        <f t="shared" si="152"/>
        <v>22:00:32.219</v>
      </c>
      <c r="CF374">
        <v>219341006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4</v>
      </c>
      <c r="CY374">
        <v>7</v>
      </c>
      <c r="CZ374" t="s">
        <v>131</v>
      </c>
      <c r="DA374">
        <v>300</v>
      </c>
      <c r="DB374">
        <v>0</v>
      </c>
      <c r="DC374" t="s">
        <v>157</v>
      </c>
      <c r="DD374" t="s">
        <v>158</v>
      </c>
      <c r="DG374">
        <v>8327475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 t="shared" si="150"/>
        <v>07/09/2023 22:00:32.647</v>
      </c>
      <c r="C375" t="str">
        <f t="shared" si="146"/>
        <v>FFDDD3C0</v>
      </c>
      <c r="D375" t="s">
        <v>141</v>
      </c>
      <c r="E375">
        <v>15</v>
      </c>
      <c r="J375" t="s">
        <v>142</v>
      </c>
      <c r="K375">
        <v>0</v>
      </c>
      <c r="L375">
        <v>3</v>
      </c>
      <c r="M375">
        <v>0</v>
      </c>
      <c r="N375">
        <v>2</v>
      </c>
      <c r="O375">
        <v>0</v>
      </c>
      <c r="P375">
        <v>1</v>
      </c>
      <c r="Q375">
        <v>0</v>
      </c>
      <c r="S375" t="str">
        <f t="shared" si="151"/>
        <v>22:00:32.000</v>
      </c>
      <c r="T375" t="str">
        <f t="shared" si="151"/>
        <v>22:00:32.000</v>
      </c>
      <c r="U375" t="str">
        <f t="shared" si="130"/>
        <v>A14F74</v>
      </c>
      <c r="V375">
        <v>0</v>
      </c>
      <c r="W375">
        <v>0</v>
      </c>
      <c r="X375">
        <v>6</v>
      </c>
      <c r="Y375">
        <v>0</v>
      </c>
      <c r="AA375">
        <v>1</v>
      </c>
      <c r="AB375">
        <v>8</v>
      </c>
      <c r="AC375">
        <v>3</v>
      </c>
      <c r="AD375">
        <v>0</v>
      </c>
      <c r="AE375">
        <v>9</v>
      </c>
      <c r="AF375" t="s">
        <v>126</v>
      </c>
      <c r="AG375">
        <v>0</v>
      </c>
      <c r="AH375">
        <v>3</v>
      </c>
      <c r="AI375">
        <v>2</v>
      </c>
      <c r="AJ375">
        <v>0</v>
      </c>
      <c r="AK375" t="s">
        <v>244</v>
      </c>
      <c r="AL375">
        <v>32.821269000000001</v>
      </c>
      <c r="AM375" t="s">
        <v>245</v>
      </c>
      <c r="AN375">
        <v>-117.15940500000001</v>
      </c>
      <c r="AO375">
        <v>25</v>
      </c>
      <c r="AP375">
        <v>1200</v>
      </c>
      <c r="AQ375" t="s">
        <v>129</v>
      </c>
      <c r="AR375">
        <v>-87</v>
      </c>
      <c r="AS375">
        <v>18</v>
      </c>
      <c r="AT375">
        <v>896</v>
      </c>
      <c r="BB375" t="str">
        <f t="shared" si="131"/>
        <v>1200</v>
      </c>
      <c r="BC375">
        <v>1</v>
      </c>
      <c r="BD375" t="str">
        <f t="shared" si="132"/>
        <v xml:space="preserve">N1839R  </v>
      </c>
      <c r="BE375">
        <v>1</v>
      </c>
      <c r="BJ375">
        <v>1150</v>
      </c>
      <c r="BK375">
        <v>-50</v>
      </c>
      <c r="BL375" t="s">
        <v>130</v>
      </c>
      <c r="BM375">
        <v>1</v>
      </c>
      <c r="BN375">
        <v>1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 t="shared" si="152"/>
        <v>22:00:32.219</v>
      </c>
      <c r="CF375">
        <v>219341006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4</v>
      </c>
      <c r="CY375">
        <v>7</v>
      </c>
      <c r="CZ375" t="s">
        <v>131</v>
      </c>
      <c r="DA375">
        <v>300</v>
      </c>
      <c r="DB375">
        <v>0</v>
      </c>
      <c r="DC375" t="s">
        <v>157</v>
      </c>
      <c r="DD375" t="s">
        <v>158</v>
      </c>
      <c r="DG375">
        <v>8327475</v>
      </c>
      <c r="DI375">
        <v>1</v>
      </c>
      <c r="DJ375">
        <v>0</v>
      </c>
      <c r="DK375">
        <v>1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 t="shared" si="150"/>
        <v>07/09/2023 22:00:32.647</v>
      </c>
      <c r="C376" t="str">
        <f t="shared" si="146"/>
        <v>FFDDD3C0</v>
      </c>
      <c r="D376" t="s">
        <v>147</v>
      </c>
      <c r="E376">
        <v>8</v>
      </c>
      <c r="H376">
        <v>225</v>
      </c>
      <c r="I376" t="s">
        <v>148</v>
      </c>
      <c r="J376" t="s">
        <v>126</v>
      </c>
      <c r="K376">
        <v>0</v>
      </c>
      <c r="L376">
        <v>3</v>
      </c>
      <c r="M376">
        <v>0</v>
      </c>
      <c r="N376">
        <v>2</v>
      </c>
      <c r="O376">
        <v>0</v>
      </c>
      <c r="P376">
        <v>1</v>
      </c>
      <c r="Q376">
        <v>0</v>
      </c>
      <c r="S376" t="str">
        <f t="shared" si="151"/>
        <v>22:00:32.000</v>
      </c>
      <c r="T376" t="str">
        <f t="shared" si="151"/>
        <v>22:00:32.000</v>
      </c>
      <c r="U376" t="str">
        <f t="shared" si="130"/>
        <v>A14F74</v>
      </c>
      <c r="V376">
        <v>0</v>
      </c>
      <c r="W376">
        <v>0</v>
      </c>
      <c r="X376">
        <v>6</v>
      </c>
      <c r="Y376">
        <v>0</v>
      </c>
      <c r="AA376">
        <v>1</v>
      </c>
      <c r="AB376">
        <v>8</v>
      </c>
      <c r="AC376">
        <v>3</v>
      </c>
      <c r="AD376">
        <v>0</v>
      </c>
      <c r="AE376">
        <v>9</v>
      </c>
      <c r="AF376" t="s">
        <v>126</v>
      </c>
      <c r="AG376">
        <v>0</v>
      </c>
      <c r="AH376">
        <v>3</v>
      </c>
      <c r="AI376">
        <v>2</v>
      </c>
      <c r="AJ376">
        <v>0</v>
      </c>
      <c r="AK376" t="s">
        <v>244</v>
      </c>
      <c r="AL376">
        <v>32.821269000000001</v>
      </c>
      <c r="AM376" t="s">
        <v>245</v>
      </c>
      <c r="AN376">
        <v>-117.15940500000001</v>
      </c>
      <c r="AO376">
        <v>25</v>
      </c>
      <c r="AP376">
        <v>1200</v>
      </c>
      <c r="AQ376" t="s">
        <v>129</v>
      </c>
      <c r="AR376">
        <v>-87</v>
      </c>
      <c r="AS376">
        <v>18</v>
      </c>
      <c r="AT376">
        <v>896</v>
      </c>
      <c r="BB376" t="str">
        <f t="shared" si="131"/>
        <v>1200</v>
      </c>
      <c r="BC376">
        <v>1</v>
      </c>
      <c r="BD376" t="str">
        <f t="shared" si="132"/>
        <v xml:space="preserve">N1839R  </v>
      </c>
      <c r="BE376">
        <v>1</v>
      </c>
      <c r="BJ376">
        <v>1150</v>
      </c>
      <c r="BK376">
        <v>-50</v>
      </c>
      <c r="BL376" t="s">
        <v>130</v>
      </c>
      <c r="BM376">
        <v>1</v>
      </c>
      <c r="BN376">
        <v>1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 t="shared" si="152"/>
        <v>22:00:32.219</v>
      </c>
      <c r="CF376">
        <v>219341006</v>
      </c>
      <c r="CS376">
        <v>3</v>
      </c>
      <c r="CT376">
        <v>2</v>
      </c>
      <c r="CU376">
        <v>0</v>
      </c>
      <c r="CV376">
        <v>2</v>
      </c>
      <c r="CW376">
        <v>0</v>
      </c>
      <c r="CX376">
        <v>4</v>
      </c>
      <c r="CY376">
        <v>7</v>
      </c>
      <c r="CZ376" t="s">
        <v>131</v>
      </c>
      <c r="DA376">
        <v>300</v>
      </c>
      <c r="DB376">
        <v>0</v>
      </c>
      <c r="DC376" t="s">
        <v>157</v>
      </c>
      <c r="DD376" t="s">
        <v>158</v>
      </c>
      <c r="DG376">
        <v>8327475</v>
      </c>
      <c r="DI376">
        <v>1</v>
      </c>
      <c r="DJ376">
        <v>0</v>
      </c>
      <c r="DK376">
        <v>1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 t="shared" si="150"/>
        <v>07/09/2023 22:00:32.647</v>
      </c>
      <c r="C377" t="str">
        <f t="shared" si="146"/>
        <v>FFDDD3C0</v>
      </c>
      <c r="D377" t="s">
        <v>134</v>
      </c>
      <c r="E377">
        <v>4</v>
      </c>
      <c r="H377">
        <v>4</v>
      </c>
      <c r="I377" t="s">
        <v>143</v>
      </c>
      <c r="J377" t="s">
        <v>126</v>
      </c>
      <c r="K377">
        <v>0</v>
      </c>
      <c r="L377">
        <v>3</v>
      </c>
      <c r="M377">
        <v>0</v>
      </c>
      <c r="N377">
        <v>2</v>
      </c>
      <c r="O377">
        <v>0</v>
      </c>
      <c r="P377">
        <v>1</v>
      </c>
      <c r="Q377">
        <v>0</v>
      </c>
      <c r="S377" t="str">
        <f t="shared" si="151"/>
        <v>22:00:32.000</v>
      </c>
      <c r="T377" t="str">
        <f t="shared" si="151"/>
        <v>22:00:32.000</v>
      </c>
      <c r="U377" t="str">
        <f t="shared" si="130"/>
        <v>A14F74</v>
      </c>
      <c r="V377">
        <v>0</v>
      </c>
      <c r="W377">
        <v>0</v>
      </c>
      <c r="X377">
        <v>6</v>
      </c>
      <c r="Y377">
        <v>0</v>
      </c>
      <c r="AA377">
        <v>1</v>
      </c>
      <c r="AB377">
        <v>8</v>
      </c>
      <c r="AC377">
        <v>3</v>
      </c>
      <c r="AD377">
        <v>0</v>
      </c>
      <c r="AE377">
        <v>9</v>
      </c>
      <c r="AF377" t="s">
        <v>126</v>
      </c>
      <c r="AG377">
        <v>0</v>
      </c>
      <c r="AH377">
        <v>3</v>
      </c>
      <c r="AI377">
        <v>2</v>
      </c>
      <c r="AJ377">
        <v>0</v>
      </c>
      <c r="AK377" t="s">
        <v>244</v>
      </c>
      <c r="AL377">
        <v>32.821269000000001</v>
      </c>
      <c r="AM377" t="s">
        <v>245</v>
      </c>
      <c r="AN377">
        <v>-117.15940500000001</v>
      </c>
      <c r="AO377">
        <v>25</v>
      </c>
      <c r="AP377">
        <v>1200</v>
      </c>
      <c r="AQ377" t="s">
        <v>129</v>
      </c>
      <c r="AR377">
        <v>-87</v>
      </c>
      <c r="AS377">
        <v>18</v>
      </c>
      <c r="AT377">
        <v>896</v>
      </c>
      <c r="BB377" t="str">
        <f t="shared" si="131"/>
        <v>1200</v>
      </c>
      <c r="BC377">
        <v>1</v>
      </c>
      <c r="BD377" t="str">
        <f t="shared" si="132"/>
        <v xml:space="preserve">N1839R  </v>
      </c>
      <c r="BE377">
        <v>1</v>
      </c>
      <c r="BJ377">
        <v>1150</v>
      </c>
      <c r="BK377">
        <v>-50</v>
      </c>
      <c r="BL377" t="s">
        <v>130</v>
      </c>
      <c r="BM377">
        <v>1</v>
      </c>
      <c r="BN377">
        <v>1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 t="shared" si="152"/>
        <v>22:00:32.219</v>
      </c>
      <c r="CF377">
        <v>219341006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4</v>
      </c>
      <c r="CY377">
        <v>7</v>
      </c>
      <c r="CZ377" t="s">
        <v>131</v>
      </c>
      <c r="DA377">
        <v>300</v>
      </c>
      <c r="DB377">
        <v>0</v>
      </c>
      <c r="DC377" t="s">
        <v>157</v>
      </c>
      <c r="DD377" t="s">
        <v>158</v>
      </c>
      <c r="DG377">
        <v>8327475</v>
      </c>
      <c r="DI377">
        <v>1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"07/09/2023 22:00:34.144"</f>
        <v>07/09/2023 22:00:34.144</v>
      </c>
      <c r="C378" t="str">
        <f t="shared" si="146"/>
        <v>FFDDD3C0</v>
      </c>
      <c r="D378" t="s">
        <v>147</v>
      </c>
      <c r="E378">
        <v>8</v>
      </c>
      <c r="H378">
        <v>225</v>
      </c>
      <c r="I378" t="s">
        <v>148</v>
      </c>
      <c r="J378" t="s">
        <v>126</v>
      </c>
      <c r="K378">
        <v>0</v>
      </c>
      <c r="L378">
        <v>3</v>
      </c>
      <c r="M378">
        <v>0</v>
      </c>
      <c r="N378">
        <v>2</v>
      </c>
      <c r="O378">
        <v>0</v>
      </c>
      <c r="P378">
        <v>1</v>
      </c>
      <c r="Q378">
        <v>0</v>
      </c>
      <c r="S378" t="str">
        <f t="shared" ref="S378:T385" si="153">"22:00:33.000"</f>
        <v>22:00:33.000</v>
      </c>
      <c r="T378" t="str">
        <f t="shared" si="153"/>
        <v>22:00:33.000</v>
      </c>
      <c r="U378" t="str">
        <f t="shared" si="130"/>
        <v>A14F74</v>
      </c>
      <c r="V378">
        <v>0</v>
      </c>
      <c r="W378">
        <v>0</v>
      </c>
      <c r="X378">
        <v>6</v>
      </c>
      <c r="Y378">
        <v>0</v>
      </c>
      <c r="AA378">
        <v>1</v>
      </c>
      <c r="AB378">
        <v>8</v>
      </c>
      <c r="AC378">
        <v>3</v>
      </c>
      <c r="AD378">
        <v>0</v>
      </c>
      <c r="AE378">
        <v>9</v>
      </c>
      <c r="AF378" t="s">
        <v>126</v>
      </c>
      <c r="AG378">
        <v>0</v>
      </c>
      <c r="AH378">
        <v>3</v>
      </c>
      <c r="AI378">
        <v>2</v>
      </c>
      <c r="AJ378">
        <v>0</v>
      </c>
      <c r="AK378" t="s">
        <v>246</v>
      </c>
      <c r="AL378">
        <v>32.821354999999997</v>
      </c>
      <c r="AM378" t="s">
        <v>247</v>
      </c>
      <c r="AN378">
        <v>-117.15987699999999</v>
      </c>
      <c r="AO378">
        <v>25</v>
      </c>
      <c r="AP378">
        <v>1200</v>
      </c>
      <c r="AQ378" t="s">
        <v>129</v>
      </c>
      <c r="AR378">
        <v>-89</v>
      </c>
      <c r="AS378">
        <v>14</v>
      </c>
      <c r="AT378">
        <v>896</v>
      </c>
      <c r="BB378" t="str">
        <f t="shared" si="131"/>
        <v>1200</v>
      </c>
      <c r="BC378">
        <v>1</v>
      </c>
      <c r="BD378" t="str">
        <f t="shared" si="132"/>
        <v xml:space="preserve">N1839R  </v>
      </c>
      <c r="BE378">
        <v>1</v>
      </c>
      <c r="BJ378">
        <v>1150</v>
      </c>
      <c r="BK378">
        <v>-50</v>
      </c>
      <c r="BL378" t="s">
        <v>130</v>
      </c>
      <c r="BM378">
        <v>1</v>
      </c>
      <c r="BN378">
        <v>1</v>
      </c>
      <c r="BO378">
        <v>0</v>
      </c>
      <c r="BP378">
        <v>0</v>
      </c>
      <c r="BS378">
        <v>0</v>
      </c>
      <c r="BT378">
        <v>0</v>
      </c>
      <c r="BU378">
        <v>0</v>
      </c>
      <c r="CE378" t="str">
        <f t="shared" ref="CE378:CE385" si="154">"22:00:33.864"</f>
        <v>22:00:33.864</v>
      </c>
      <c r="CF378">
        <v>863880516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1</v>
      </c>
      <c r="CY378">
        <v>7</v>
      </c>
      <c r="CZ378" t="s">
        <v>131</v>
      </c>
      <c r="DA378">
        <v>286</v>
      </c>
      <c r="DB378">
        <v>0</v>
      </c>
      <c r="DC378" t="s">
        <v>132</v>
      </c>
      <c r="DD378" t="s">
        <v>133</v>
      </c>
      <c r="DG378">
        <v>16136013</v>
      </c>
      <c r="DI378">
        <v>1</v>
      </c>
      <c r="DJ378">
        <v>0</v>
      </c>
      <c r="DK378">
        <v>0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"07/09/2023 22:00:34.207"</f>
        <v>07/09/2023 22:00:34.207</v>
      </c>
      <c r="C379" t="str">
        <f t="shared" si="146"/>
        <v>FFDDD3C0</v>
      </c>
      <c r="D379" t="s">
        <v>134</v>
      </c>
      <c r="E379">
        <v>4</v>
      </c>
      <c r="H379">
        <v>4</v>
      </c>
      <c r="I379" t="s">
        <v>143</v>
      </c>
      <c r="J379" t="s">
        <v>126</v>
      </c>
      <c r="K379">
        <v>0</v>
      </c>
      <c r="L379">
        <v>3</v>
      </c>
      <c r="M379">
        <v>0</v>
      </c>
      <c r="N379">
        <v>2</v>
      </c>
      <c r="O379">
        <v>0</v>
      </c>
      <c r="P379">
        <v>1</v>
      </c>
      <c r="Q379">
        <v>0</v>
      </c>
      <c r="S379" t="str">
        <f t="shared" si="153"/>
        <v>22:00:33.000</v>
      </c>
      <c r="T379" t="str">
        <f t="shared" si="153"/>
        <v>22:00:33.000</v>
      </c>
      <c r="U379" t="str">
        <f t="shared" si="130"/>
        <v>A14F74</v>
      </c>
      <c r="V379">
        <v>0</v>
      </c>
      <c r="W379">
        <v>0</v>
      </c>
      <c r="X379">
        <v>6</v>
      </c>
      <c r="Y379">
        <v>0</v>
      </c>
      <c r="AA379">
        <v>1</v>
      </c>
      <c r="AB379">
        <v>8</v>
      </c>
      <c r="AC379">
        <v>3</v>
      </c>
      <c r="AD379">
        <v>0</v>
      </c>
      <c r="AE379">
        <v>9</v>
      </c>
      <c r="AF379" t="s">
        <v>126</v>
      </c>
      <c r="AG379">
        <v>0</v>
      </c>
      <c r="AH379">
        <v>3</v>
      </c>
      <c r="AI379">
        <v>2</v>
      </c>
      <c r="AJ379">
        <v>0</v>
      </c>
      <c r="AK379" t="s">
        <v>246</v>
      </c>
      <c r="AL379">
        <v>32.821354999999997</v>
      </c>
      <c r="AM379" t="s">
        <v>247</v>
      </c>
      <c r="AN379">
        <v>-117.15987699999999</v>
      </c>
      <c r="AO379">
        <v>25</v>
      </c>
      <c r="AP379">
        <v>1200</v>
      </c>
      <c r="AQ379" t="s">
        <v>129</v>
      </c>
      <c r="AR379">
        <v>-89</v>
      </c>
      <c r="AS379">
        <v>14</v>
      </c>
      <c r="AT379">
        <v>896</v>
      </c>
      <c r="BB379" t="str">
        <f t="shared" si="131"/>
        <v>1200</v>
      </c>
      <c r="BC379">
        <v>1</v>
      </c>
      <c r="BD379" t="str">
        <f t="shared" si="132"/>
        <v xml:space="preserve">N1839R  </v>
      </c>
      <c r="BE379">
        <v>1</v>
      </c>
      <c r="BJ379">
        <v>1150</v>
      </c>
      <c r="BK379">
        <v>-50</v>
      </c>
      <c r="BL379" t="s">
        <v>130</v>
      </c>
      <c r="BM379">
        <v>1</v>
      </c>
      <c r="BN379">
        <v>1</v>
      </c>
      <c r="BO379">
        <v>0</v>
      </c>
      <c r="BP379">
        <v>0</v>
      </c>
      <c r="BS379">
        <v>0</v>
      </c>
      <c r="BT379">
        <v>0</v>
      </c>
      <c r="BU379">
        <v>0</v>
      </c>
      <c r="CE379" t="str">
        <f t="shared" si="154"/>
        <v>22:00:33.864</v>
      </c>
      <c r="CF379">
        <v>863880516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1</v>
      </c>
      <c r="CY379">
        <v>7</v>
      </c>
      <c r="CZ379" t="s">
        <v>131</v>
      </c>
      <c r="DA379">
        <v>286</v>
      </c>
      <c r="DB379">
        <v>0</v>
      </c>
      <c r="DC379" t="s">
        <v>132</v>
      </c>
      <c r="DD379" t="s">
        <v>133</v>
      </c>
      <c r="DG379">
        <v>16136013</v>
      </c>
      <c r="DI379">
        <v>1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 t="shared" ref="A380:A385" si="155">"07/09/2023 22:00:34.310"</f>
        <v>07/09/2023 22:00:34.310</v>
      </c>
      <c r="C380" t="str">
        <f t="shared" si="146"/>
        <v>FFDDD3C0</v>
      </c>
      <c r="D380" t="s">
        <v>149</v>
      </c>
      <c r="E380">
        <v>3</v>
      </c>
      <c r="H380">
        <v>166</v>
      </c>
      <c r="I380" t="s">
        <v>139</v>
      </c>
      <c r="J380" t="s">
        <v>150</v>
      </c>
      <c r="K380">
        <v>0</v>
      </c>
      <c r="L380">
        <v>3</v>
      </c>
      <c r="M380">
        <v>0</v>
      </c>
      <c r="N380">
        <v>2</v>
      </c>
      <c r="O380">
        <v>0</v>
      </c>
      <c r="P380">
        <v>1</v>
      </c>
      <c r="Q380">
        <v>0</v>
      </c>
      <c r="S380" t="str">
        <f t="shared" si="153"/>
        <v>22:00:33.000</v>
      </c>
      <c r="T380" t="str">
        <f t="shared" si="153"/>
        <v>22:00:33.000</v>
      </c>
      <c r="U380" t="str">
        <f t="shared" si="130"/>
        <v>A14F74</v>
      </c>
      <c r="V380">
        <v>0</v>
      </c>
      <c r="W380">
        <v>0</v>
      </c>
      <c r="X380">
        <v>6</v>
      </c>
      <c r="Y380">
        <v>0</v>
      </c>
      <c r="AA380">
        <v>1</v>
      </c>
      <c r="AB380">
        <v>8</v>
      </c>
      <c r="AC380">
        <v>3</v>
      </c>
      <c r="AD380">
        <v>0</v>
      </c>
      <c r="AE380">
        <v>9</v>
      </c>
      <c r="AF380" t="s">
        <v>126</v>
      </c>
      <c r="AG380">
        <v>0</v>
      </c>
      <c r="AH380">
        <v>3</v>
      </c>
      <c r="AI380">
        <v>2</v>
      </c>
      <c r="AJ380">
        <v>0</v>
      </c>
      <c r="AK380" t="s">
        <v>246</v>
      </c>
      <c r="AL380">
        <v>32.821354999999997</v>
      </c>
      <c r="AM380" t="s">
        <v>247</v>
      </c>
      <c r="AN380">
        <v>-117.15987699999999</v>
      </c>
      <c r="AO380">
        <v>25</v>
      </c>
      <c r="AP380">
        <v>1200</v>
      </c>
      <c r="AQ380" t="s">
        <v>129</v>
      </c>
      <c r="AR380">
        <v>-89</v>
      </c>
      <c r="AS380">
        <v>14</v>
      </c>
      <c r="AT380">
        <v>896</v>
      </c>
      <c r="BB380" t="str">
        <f t="shared" si="131"/>
        <v>1200</v>
      </c>
      <c r="BC380">
        <v>1</v>
      </c>
      <c r="BD380" t="str">
        <f t="shared" si="132"/>
        <v xml:space="preserve">N1839R  </v>
      </c>
      <c r="BE380">
        <v>1</v>
      </c>
      <c r="BJ380">
        <v>1150</v>
      </c>
      <c r="BK380">
        <v>-50</v>
      </c>
      <c r="BL380" t="s">
        <v>130</v>
      </c>
      <c r="BM380">
        <v>1</v>
      </c>
      <c r="BN380">
        <v>1</v>
      </c>
      <c r="BO380">
        <v>0</v>
      </c>
      <c r="BP380">
        <v>0</v>
      </c>
      <c r="BS380">
        <v>0</v>
      </c>
      <c r="BT380">
        <v>0</v>
      </c>
      <c r="BU380">
        <v>0</v>
      </c>
      <c r="CE380" t="str">
        <f t="shared" si="154"/>
        <v>22:00:33.864</v>
      </c>
      <c r="CF380">
        <v>863880516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1</v>
      </c>
      <c r="CY380">
        <v>7</v>
      </c>
      <c r="CZ380" t="s">
        <v>131</v>
      </c>
      <c r="DA380">
        <v>286</v>
      </c>
      <c r="DB380">
        <v>0</v>
      </c>
      <c r="DC380" t="s">
        <v>132</v>
      </c>
      <c r="DD380" t="s">
        <v>133</v>
      </c>
      <c r="DG380">
        <v>16136013</v>
      </c>
      <c r="DI380">
        <v>1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 t="shared" si="155"/>
        <v>07/09/2023 22:00:34.310</v>
      </c>
      <c r="C381" t="str">
        <f t="shared" si="146"/>
        <v>FFDDD3C0</v>
      </c>
      <c r="D381" t="s">
        <v>144</v>
      </c>
      <c r="E381">
        <v>6</v>
      </c>
      <c r="H381">
        <v>210</v>
      </c>
      <c r="I381" t="s">
        <v>145</v>
      </c>
      <c r="J381" t="s">
        <v>146</v>
      </c>
      <c r="K381">
        <v>0</v>
      </c>
      <c r="L381">
        <v>3</v>
      </c>
      <c r="M381">
        <v>0</v>
      </c>
      <c r="N381">
        <v>2</v>
      </c>
      <c r="O381">
        <v>0</v>
      </c>
      <c r="P381">
        <v>1</v>
      </c>
      <c r="Q381">
        <v>0</v>
      </c>
      <c r="S381" t="str">
        <f t="shared" si="153"/>
        <v>22:00:33.000</v>
      </c>
      <c r="T381" t="str">
        <f t="shared" si="153"/>
        <v>22:00:33.000</v>
      </c>
      <c r="U381" t="str">
        <f t="shared" si="130"/>
        <v>A14F74</v>
      </c>
      <c r="V381">
        <v>0</v>
      </c>
      <c r="W381">
        <v>0</v>
      </c>
      <c r="X381">
        <v>6</v>
      </c>
      <c r="Y381">
        <v>0</v>
      </c>
      <c r="AA381">
        <v>1</v>
      </c>
      <c r="AB381">
        <v>8</v>
      </c>
      <c r="AC381">
        <v>3</v>
      </c>
      <c r="AD381">
        <v>0</v>
      </c>
      <c r="AE381">
        <v>9</v>
      </c>
      <c r="AF381" t="s">
        <v>126</v>
      </c>
      <c r="AG381">
        <v>0</v>
      </c>
      <c r="AH381">
        <v>0</v>
      </c>
      <c r="AI381">
        <v>2</v>
      </c>
      <c r="AJ381">
        <v>0</v>
      </c>
      <c r="AK381" t="s">
        <v>246</v>
      </c>
      <c r="AL381">
        <v>32.821354999999997</v>
      </c>
      <c r="AM381" t="s">
        <v>247</v>
      </c>
      <c r="AN381">
        <v>-117.15987699999999</v>
      </c>
      <c r="AO381">
        <v>25</v>
      </c>
      <c r="AP381">
        <v>1200</v>
      </c>
      <c r="AQ381" t="s">
        <v>129</v>
      </c>
      <c r="AR381">
        <v>-89</v>
      </c>
      <c r="AS381">
        <v>14</v>
      </c>
      <c r="AT381">
        <v>896</v>
      </c>
      <c r="BB381" t="str">
        <f t="shared" si="131"/>
        <v>1200</v>
      </c>
      <c r="BC381">
        <v>1</v>
      </c>
      <c r="BD381" t="str">
        <f t="shared" si="132"/>
        <v xml:space="preserve">N1839R  </v>
      </c>
      <c r="BE381">
        <v>1</v>
      </c>
      <c r="BJ381">
        <v>1150</v>
      </c>
      <c r="BK381">
        <v>-50</v>
      </c>
      <c r="BL381" t="s">
        <v>130</v>
      </c>
      <c r="BM381">
        <v>1</v>
      </c>
      <c r="BN381">
        <v>1</v>
      </c>
      <c r="BO381">
        <v>0</v>
      </c>
      <c r="BP381">
        <v>0</v>
      </c>
      <c r="BS381">
        <v>0</v>
      </c>
      <c r="BT381">
        <v>0</v>
      </c>
      <c r="BU381">
        <v>0</v>
      </c>
      <c r="CE381" t="str">
        <f t="shared" si="154"/>
        <v>22:00:33.864</v>
      </c>
      <c r="CF381">
        <v>863880516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1</v>
      </c>
      <c r="CY381">
        <v>7</v>
      </c>
      <c r="CZ381" t="s">
        <v>131</v>
      </c>
      <c r="DA381">
        <v>286</v>
      </c>
      <c r="DB381">
        <v>0</v>
      </c>
      <c r="DC381" t="s">
        <v>132</v>
      </c>
      <c r="DD381" t="s">
        <v>133</v>
      </c>
      <c r="DG381">
        <v>16136013</v>
      </c>
      <c r="DI381">
        <v>1</v>
      </c>
      <c r="DJ381">
        <v>0</v>
      </c>
      <c r="DK381">
        <v>1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 t="shared" si="155"/>
        <v>07/09/2023 22:00:34.310</v>
      </c>
      <c r="C382" t="str">
        <f t="shared" si="146"/>
        <v>FFDDD3C0</v>
      </c>
      <c r="D382" t="s">
        <v>123</v>
      </c>
      <c r="E382">
        <v>7</v>
      </c>
      <c r="F382">
        <v>2007</v>
      </c>
      <c r="G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0</v>
      </c>
      <c r="P382">
        <v>1</v>
      </c>
      <c r="Q382">
        <v>0</v>
      </c>
      <c r="S382" t="str">
        <f t="shared" si="153"/>
        <v>22:00:33.000</v>
      </c>
      <c r="T382" t="str">
        <f t="shared" si="153"/>
        <v>22:00:33.000</v>
      </c>
      <c r="U382" t="str">
        <f t="shared" si="130"/>
        <v>A14F74</v>
      </c>
      <c r="V382">
        <v>0</v>
      </c>
      <c r="W382">
        <v>0</v>
      </c>
      <c r="X382">
        <v>6</v>
      </c>
      <c r="Y382">
        <v>0</v>
      </c>
      <c r="AA382">
        <v>1</v>
      </c>
      <c r="AB382">
        <v>8</v>
      </c>
      <c r="AC382">
        <v>3</v>
      </c>
      <c r="AD382">
        <v>0</v>
      </c>
      <c r="AE382">
        <v>9</v>
      </c>
      <c r="AF382" t="s">
        <v>126</v>
      </c>
      <c r="AG382">
        <v>0</v>
      </c>
      <c r="AH382">
        <v>3</v>
      </c>
      <c r="AI382">
        <v>2</v>
      </c>
      <c r="AJ382">
        <v>0</v>
      </c>
      <c r="AK382" t="s">
        <v>246</v>
      </c>
      <c r="AL382">
        <v>32.821354999999997</v>
      </c>
      <c r="AM382" t="s">
        <v>247</v>
      </c>
      <c r="AN382">
        <v>-117.15987699999999</v>
      </c>
      <c r="AO382">
        <v>25</v>
      </c>
      <c r="AP382">
        <v>1200</v>
      </c>
      <c r="AQ382" t="s">
        <v>129</v>
      </c>
      <c r="AR382">
        <v>-89</v>
      </c>
      <c r="AS382">
        <v>14</v>
      </c>
      <c r="AT382">
        <v>896</v>
      </c>
      <c r="BB382" t="str">
        <f t="shared" si="131"/>
        <v>1200</v>
      </c>
      <c r="BC382">
        <v>1</v>
      </c>
      <c r="BD382" t="str">
        <f t="shared" si="132"/>
        <v xml:space="preserve">N1839R  </v>
      </c>
      <c r="BE382">
        <v>1</v>
      </c>
      <c r="BJ382">
        <v>1150</v>
      </c>
      <c r="BK382">
        <v>-50</v>
      </c>
      <c r="BL382" t="s">
        <v>130</v>
      </c>
      <c r="BM382">
        <v>1</v>
      </c>
      <c r="BN382">
        <v>1</v>
      </c>
      <c r="BO382">
        <v>0</v>
      </c>
      <c r="BP382">
        <v>0</v>
      </c>
      <c r="BS382">
        <v>0</v>
      </c>
      <c r="BT382">
        <v>0</v>
      </c>
      <c r="BU382">
        <v>0</v>
      </c>
      <c r="CE382" t="str">
        <f t="shared" si="154"/>
        <v>22:00:33.864</v>
      </c>
      <c r="CF382">
        <v>863880516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1</v>
      </c>
      <c r="CY382">
        <v>7</v>
      </c>
      <c r="CZ382" t="s">
        <v>131</v>
      </c>
      <c r="DA382">
        <v>286</v>
      </c>
      <c r="DB382">
        <v>0</v>
      </c>
      <c r="DC382" t="s">
        <v>132</v>
      </c>
      <c r="DD382" t="s">
        <v>133</v>
      </c>
      <c r="DG382">
        <v>16136013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 t="shared" si="155"/>
        <v>07/09/2023 22:00:34.310</v>
      </c>
      <c r="C383" t="str">
        <f t="shared" si="146"/>
        <v>FFDDD3C0</v>
      </c>
      <c r="D383" t="s">
        <v>138</v>
      </c>
      <c r="E383">
        <v>20</v>
      </c>
      <c r="F383">
        <v>1020</v>
      </c>
      <c r="G383" t="s">
        <v>139</v>
      </c>
      <c r="J383" t="s">
        <v>140</v>
      </c>
      <c r="K383">
        <v>0</v>
      </c>
      <c r="L383">
        <v>3</v>
      </c>
      <c r="M383">
        <v>0</v>
      </c>
      <c r="N383">
        <v>2</v>
      </c>
      <c r="O383">
        <v>0</v>
      </c>
      <c r="P383">
        <v>1</v>
      </c>
      <c r="Q383">
        <v>0</v>
      </c>
      <c r="S383" t="str">
        <f t="shared" si="153"/>
        <v>22:00:33.000</v>
      </c>
      <c r="T383" t="str">
        <f t="shared" si="153"/>
        <v>22:00:33.000</v>
      </c>
      <c r="U383" t="str">
        <f t="shared" si="130"/>
        <v>A14F74</v>
      </c>
      <c r="V383">
        <v>0</v>
      </c>
      <c r="W383">
        <v>0</v>
      </c>
      <c r="X383">
        <v>6</v>
      </c>
      <c r="Y383">
        <v>0</v>
      </c>
      <c r="AA383">
        <v>1</v>
      </c>
      <c r="AB383">
        <v>8</v>
      </c>
      <c r="AC383">
        <v>3</v>
      </c>
      <c r="AD383">
        <v>0</v>
      </c>
      <c r="AE383">
        <v>9</v>
      </c>
      <c r="AF383" t="s">
        <v>126</v>
      </c>
      <c r="AG383">
        <v>0</v>
      </c>
      <c r="AH383">
        <v>3</v>
      </c>
      <c r="AI383">
        <v>2</v>
      </c>
      <c r="AJ383">
        <v>0</v>
      </c>
      <c r="AK383" t="s">
        <v>246</v>
      </c>
      <c r="AL383">
        <v>32.821354999999997</v>
      </c>
      <c r="AM383" t="s">
        <v>247</v>
      </c>
      <c r="AN383">
        <v>-117.15987699999999</v>
      </c>
      <c r="AO383">
        <v>25</v>
      </c>
      <c r="AP383">
        <v>1200</v>
      </c>
      <c r="AQ383" t="s">
        <v>129</v>
      </c>
      <c r="AR383">
        <v>-89</v>
      </c>
      <c r="AS383">
        <v>14</v>
      </c>
      <c r="AT383">
        <v>896</v>
      </c>
      <c r="BB383" t="str">
        <f t="shared" si="131"/>
        <v>1200</v>
      </c>
      <c r="BC383">
        <v>1</v>
      </c>
      <c r="BD383" t="str">
        <f t="shared" si="132"/>
        <v xml:space="preserve">N1839R  </v>
      </c>
      <c r="BE383">
        <v>1</v>
      </c>
      <c r="BJ383">
        <v>1150</v>
      </c>
      <c r="BK383">
        <v>-50</v>
      </c>
      <c r="BL383" t="s">
        <v>130</v>
      </c>
      <c r="BM383">
        <v>1</v>
      </c>
      <c r="BN383">
        <v>1</v>
      </c>
      <c r="BO383">
        <v>0</v>
      </c>
      <c r="BP383">
        <v>0</v>
      </c>
      <c r="BS383">
        <v>0</v>
      </c>
      <c r="BT383">
        <v>0</v>
      </c>
      <c r="BU383">
        <v>0</v>
      </c>
      <c r="CE383" t="str">
        <f t="shared" si="154"/>
        <v>22:00:33.864</v>
      </c>
      <c r="CF383">
        <v>863880516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1</v>
      </c>
      <c r="CY383">
        <v>7</v>
      </c>
      <c r="CZ383" t="s">
        <v>131</v>
      </c>
      <c r="DA383">
        <v>286</v>
      </c>
      <c r="DB383">
        <v>0</v>
      </c>
      <c r="DC383" t="s">
        <v>132</v>
      </c>
      <c r="DD383" t="s">
        <v>133</v>
      </c>
      <c r="DG383">
        <v>16136013</v>
      </c>
      <c r="DI383">
        <v>1</v>
      </c>
      <c r="DJ383">
        <v>0</v>
      </c>
      <c r="DK383">
        <v>1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 t="shared" si="155"/>
        <v>07/09/2023 22:00:34.310</v>
      </c>
      <c r="C384" t="str">
        <f t="shared" si="146"/>
        <v>FFDDD3C0</v>
      </c>
      <c r="D384" t="s">
        <v>134</v>
      </c>
      <c r="E384">
        <v>3</v>
      </c>
      <c r="H384">
        <v>3</v>
      </c>
      <c r="I384" t="s">
        <v>135</v>
      </c>
      <c r="J384" t="s">
        <v>126</v>
      </c>
      <c r="K384">
        <v>0</v>
      </c>
      <c r="L384">
        <v>3</v>
      </c>
      <c r="M384">
        <v>0</v>
      </c>
      <c r="N384">
        <v>2</v>
      </c>
      <c r="O384">
        <v>0</v>
      </c>
      <c r="P384">
        <v>1</v>
      </c>
      <c r="Q384">
        <v>0</v>
      </c>
      <c r="S384" t="str">
        <f t="shared" si="153"/>
        <v>22:00:33.000</v>
      </c>
      <c r="T384" t="str">
        <f t="shared" si="153"/>
        <v>22:00:33.000</v>
      </c>
      <c r="U384" t="str">
        <f t="shared" si="130"/>
        <v>A14F74</v>
      </c>
      <c r="V384">
        <v>0</v>
      </c>
      <c r="W384">
        <v>0</v>
      </c>
      <c r="X384">
        <v>6</v>
      </c>
      <c r="Y384">
        <v>0</v>
      </c>
      <c r="AA384">
        <v>1</v>
      </c>
      <c r="AB384">
        <v>8</v>
      </c>
      <c r="AC384">
        <v>3</v>
      </c>
      <c r="AD384">
        <v>0</v>
      </c>
      <c r="AE384">
        <v>9</v>
      </c>
      <c r="AF384" t="s">
        <v>126</v>
      </c>
      <c r="AG384">
        <v>0</v>
      </c>
      <c r="AH384">
        <v>3</v>
      </c>
      <c r="AI384">
        <v>2</v>
      </c>
      <c r="AJ384">
        <v>0</v>
      </c>
      <c r="AK384" t="s">
        <v>246</v>
      </c>
      <c r="AL384">
        <v>32.821354999999997</v>
      </c>
      <c r="AM384" t="s">
        <v>247</v>
      </c>
      <c r="AN384">
        <v>-117.15987699999999</v>
      </c>
      <c r="AO384">
        <v>25</v>
      </c>
      <c r="AP384">
        <v>1200</v>
      </c>
      <c r="AQ384" t="s">
        <v>129</v>
      </c>
      <c r="AR384">
        <v>-89</v>
      </c>
      <c r="AS384">
        <v>14</v>
      </c>
      <c r="AT384">
        <v>896</v>
      </c>
      <c r="BB384" t="str">
        <f t="shared" si="131"/>
        <v>1200</v>
      </c>
      <c r="BC384">
        <v>1</v>
      </c>
      <c r="BD384" t="str">
        <f t="shared" si="132"/>
        <v xml:space="preserve">N1839R  </v>
      </c>
      <c r="BE384">
        <v>1</v>
      </c>
      <c r="BJ384">
        <v>1150</v>
      </c>
      <c r="BK384">
        <v>-50</v>
      </c>
      <c r="BL384" t="s">
        <v>130</v>
      </c>
      <c r="BM384">
        <v>1</v>
      </c>
      <c r="BN384">
        <v>1</v>
      </c>
      <c r="BO384">
        <v>0</v>
      </c>
      <c r="BP384">
        <v>0</v>
      </c>
      <c r="BS384">
        <v>0</v>
      </c>
      <c r="BT384">
        <v>0</v>
      </c>
      <c r="BU384">
        <v>0</v>
      </c>
      <c r="CE384" t="str">
        <f t="shared" si="154"/>
        <v>22:00:33.864</v>
      </c>
      <c r="CF384">
        <v>863880516</v>
      </c>
      <c r="CS384">
        <v>3</v>
      </c>
      <c r="CT384">
        <v>2</v>
      </c>
      <c r="CU384">
        <v>0</v>
      </c>
      <c r="CV384">
        <v>2</v>
      </c>
      <c r="CW384">
        <v>0</v>
      </c>
      <c r="CX384">
        <v>1</v>
      </c>
      <c r="CY384">
        <v>7</v>
      </c>
      <c r="CZ384" t="s">
        <v>131</v>
      </c>
      <c r="DA384">
        <v>286</v>
      </c>
      <c r="DB384">
        <v>0</v>
      </c>
      <c r="DC384" t="s">
        <v>132</v>
      </c>
      <c r="DD384" t="s">
        <v>133</v>
      </c>
      <c r="DG384">
        <v>16136013</v>
      </c>
      <c r="DI384">
        <v>1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 t="shared" si="155"/>
        <v>07/09/2023 22:00:34.310</v>
      </c>
      <c r="C385" t="str">
        <f t="shared" si="146"/>
        <v>FFDDD3C0</v>
      </c>
      <c r="D385" t="s">
        <v>141</v>
      </c>
      <c r="E385">
        <v>15</v>
      </c>
      <c r="J385" t="s">
        <v>142</v>
      </c>
      <c r="K385">
        <v>0</v>
      </c>
      <c r="L385">
        <v>3</v>
      </c>
      <c r="M385">
        <v>0</v>
      </c>
      <c r="N385">
        <v>2</v>
      </c>
      <c r="O385">
        <v>0</v>
      </c>
      <c r="P385">
        <v>1</v>
      </c>
      <c r="Q385">
        <v>0</v>
      </c>
      <c r="S385" t="str">
        <f t="shared" si="153"/>
        <v>22:00:33.000</v>
      </c>
      <c r="T385" t="str">
        <f t="shared" si="153"/>
        <v>22:00:33.000</v>
      </c>
      <c r="U385" t="str">
        <f t="shared" si="130"/>
        <v>A14F74</v>
      </c>
      <c r="V385">
        <v>0</v>
      </c>
      <c r="W385">
        <v>0</v>
      </c>
      <c r="X385">
        <v>6</v>
      </c>
      <c r="Y385">
        <v>0</v>
      </c>
      <c r="AA385">
        <v>1</v>
      </c>
      <c r="AB385">
        <v>8</v>
      </c>
      <c r="AC385">
        <v>3</v>
      </c>
      <c r="AD385">
        <v>0</v>
      </c>
      <c r="AE385">
        <v>9</v>
      </c>
      <c r="AF385" t="s">
        <v>126</v>
      </c>
      <c r="AG385">
        <v>0</v>
      </c>
      <c r="AH385">
        <v>3</v>
      </c>
      <c r="AI385">
        <v>2</v>
      </c>
      <c r="AJ385">
        <v>0</v>
      </c>
      <c r="AK385" t="s">
        <v>246</v>
      </c>
      <c r="AL385">
        <v>32.821354999999997</v>
      </c>
      <c r="AM385" t="s">
        <v>247</v>
      </c>
      <c r="AN385">
        <v>-117.15987699999999</v>
      </c>
      <c r="AO385">
        <v>25</v>
      </c>
      <c r="AP385">
        <v>1200</v>
      </c>
      <c r="AQ385" t="s">
        <v>129</v>
      </c>
      <c r="AR385">
        <v>-89</v>
      </c>
      <c r="AS385">
        <v>14</v>
      </c>
      <c r="AT385">
        <v>896</v>
      </c>
      <c r="BB385" t="str">
        <f t="shared" si="131"/>
        <v>1200</v>
      </c>
      <c r="BC385">
        <v>1</v>
      </c>
      <c r="BD385" t="str">
        <f t="shared" si="132"/>
        <v xml:space="preserve">N1839R  </v>
      </c>
      <c r="BE385">
        <v>1</v>
      </c>
      <c r="BJ385">
        <v>1150</v>
      </c>
      <c r="BK385">
        <v>-50</v>
      </c>
      <c r="BL385" t="s">
        <v>130</v>
      </c>
      <c r="BM385">
        <v>1</v>
      </c>
      <c r="BN385">
        <v>1</v>
      </c>
      <c r="BO385">
        <v>0</v>
      </c>
      <c r="BP385">
        <v>0</v>
      </c>
      <c r="BS385">
        <v>0</v>
      </c>
      <c r="BT385">
        <v>0</v>
      </c>
      <c r="BU385">
        <v>0</v>
      </c>
      <c r="CE385" t="str">
        <f t="shared" si="154"/>
        <v>22:00:33.864</v>
      </c>
      <c r="CF385">
        <v>863880516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1</v>
      </c>
      <c r="CY385">
        <v>7</v>
      </c>
      <c r="CZ385" t="s">
        <v>131</v>
      </c>
      <c r="DA385">
        <v>286</v>
      </c>
      <c r="DB385">
        <v>0</v>
      </c>
      <c r="DC385" t="s">
        <v>132</v>
      </c>
      <c r="DD385" t="s">
        <v>133</v>
      </c>
      <c r="DG385">
        <v>16136013</v>
      </c>
      <c r="DI385">
        <v>1</v>
      </c>
      <c r="DJ385">
        <v>0</v>
      </c>
      <c r="DK385">
        <v>1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"07/09/2023 22:00:35.530"</f>
        <v>07/09/2023 22:00:35.530</v>
      </c>
      <c r="C386" t="str">
        <f t="shared" si="146"/>
        <v>FFDDD3C0</v>
      </c>
      <c r="D386" t="s">
        <v>141</v>
      </c>
      <c r="E386">
        <v>15</v>
      </c>
      <c r="J386" t="s">
        <v>142</v>
      </c>
      <c r="K386">
        <v>0</v>
      </c>
      <c r="L386">
        <v>3</v>
      </c>
      <c r="M386">
        <v>0</v>
      </c>
      <c r="N386">
        <v>2</v>
      </c>
      <c r="O386">
        <v>0</v>
      </c>
      <c r="P386">
        <v>1</v>
      </c>
      <c r="Q386">
        <v>0</v>
      </c>
      <c r="S386" t="str">
        <f t="shared" ref="S386:T393" si="156">"22:00:34.000"</f>
        <v>22:00:34.000</v>
      </c>
      <c r="T386" t="str">
        <f t="shared" si="156"/>
        <v>22:00:34.000</v>
      </c>
      <c r="U386" t="str">
        <f t="shared" ref="U386:U449" si="157">"A14F74"</f>
        <v>A14F74</v>
      </c>
      <c r="V386">
        <v>0</v>
      </c>
      <c r="W386">
        <v>0</v>
      </c>
      <c r="X386">
        <v>6</v>
      </c>
      <c r="Y386">
        <v>0</v>
      </c>
      <c r="AA386">
        <v>1</v>
      </c>
      <c r="AB386">
        <v>8</v>
      </c>
      <c r="AC386">
        <v>3</v>
      </c>
      <c r="AD386">
        <v>0</v>
      </c>
      <c r="AE386">
        <v>9</v>
      </c>
      <c r="AF386" t="s">
        <v>126</v>
      </c>
      <c r="AG386">
        <v>0</v>
      </c>
      <c r="AH386">
        <v>3</v>
      </c>
      <c r="AI386">
        <v>2</v>
      </c>
      <c r="AJ386">
        <v>0</v>
      </c>
      <c r="AK386" t="s">
        <v>248</v>
      </c>
      <c r="AL386">
        <v>32.821441</v>
      </c>
      <c r="AM386" t="s">
        <v>249</v>
      </c>
      <c r="AN386">
        <v>-117.160456</v>
      </c>
      <c r="AO386">
        <v>25</v>
      </c>
      <c r="AP386">
        <v>1200</v>
      </c>
      <c r="AQ386" t="s">
        <v>129</v>
      </c>
      <c r="AR386">
        <v>-89</v>
      </c>
      <c r="AS386">
        <v>11</v>
      </c>
      <c r="AT386">
        <v>896</v>
      </c>
      <c r="BB386" t="str">
        <f t="shared" ref="BB386:BB449" si="158">"1200"</f>
        <v>1200</v>
      </c>
      <c r="BC386">
        <v>1</v>
      </c>
      <c r="BD386" t="str">
        <f t="shared" ref="BD386:BD449" si="159">"N1839R  "</f>
        <v xml:space="preserve">N1839R  </v>
      </c>
      <c r="BE386">
        <v>1</v>
      </c>
      <c r="BJ386">
        <v>1150</v>
      </c>
      <c r="BK386">
        <v>-50</v>
      </c>
      <c r="BL386" t="s">
        <v>130</v>
      </c>
      <c r="BM386">
        <v>1</v>
      </c>
      <c r="BN386">
        <v>1</v>
      </c>
      <c r="BO386">
        <v>0</v>
      </c>
      <c r="BP386">
        <v>0</v>
      </c>
      <c r="BS386">
        <v>0</v>
      </c>
      <c r="BT386">
        <v>0</v>
      </c>
      <c r="BU386">
        <v>0</v>
      </c>
      <c r="CE386" t="str">
        <f t="shared" ref="CE386:CE393" si="160">"22:00:34.862"</f>
        <v>22:00:34.862</v>
      </c>
      <c r="CF386">
        <v>861592103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3</v>
      </c>
      <c r="CY386">
        <v>7</v>
      </c>
      <c r="CZ386" t="s">
        <v>131</v>
      </c>
      <c r="DA386">
        <v>300</v>
      </c>
      <c r="DB386">
        <v>0</v>
      </c>
      <c r="DC386" t="s">
        <v>157</v>
      </c>
      <c r="DD386" t="s">
        <v>158</v>
      </c>
      <c r="DG386">
        <v>8328027</v>
      </c>
      <c r="DI386">
        <v>1</v>
      </c>
      <c r="DJ386">
        <v>0</v>
      </c>
      <c r="DK386">
        <v>0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"07/09/2023 22:00:35.593"</f>
        <v>07/09/2023 22:00:35.593</v>
      </c>
      <c r="C387" t="str">
        <f t="shared" si="146"/>
        <v>FFDDD3C0</v>
      </c>
      <c r="D387" t="s">
        <v>147</v>
      </c>
      <c r="E387">
        <v>8</v>
      </c>
      <c r="H387">
        <v>225</v>
      </c>
      <c r="I387" t="s">
        <v>148</v>
      </c>
      <c r="J387" t="s">
        <v>126</v>
      </c>
      <c r="K387">
        <v>0</v>
      </c>
      <c r="L387">
        <v>3</v>
      </c>
      <c r="M387">
        <v>0</v>
      </c>
      <c r="N387">
        <v>2</v>
      </c>
      <c r="O387">
        <v>0</v>
      </c>
      <c r="P387">
        <v>1</v>
      </c>
      <c r="Q387">
        <v>0</v>
      </c>
      <c r="S387" t="str">
        <f t="shared" si="156"/>
        <v>22:00:34.000</v>
      </c>
      <c r="T387" t="str">
        <f t="shared" si="156"/>
        <v>22:00:34.000</v>
      </c>
      <c r="U387" t="str">
        <f t="shared" si="157"/>
        <v>A14F74</v>
      </c>
      <c r="V387">
        <v>0</v>
      </c>
      <c r="W387">
        <v>0</v>
      </c>
      <c r="X387">
        <v>6</v>
      </c>
      <c r="Y387">
        <v>0</v>
      </c>
      <c r="AA387">
        <v>1</v>
      </c>
      <c r="AB387">
        <v>8</v>
      </c>
      <c r="AC387">
        <v>3</v>
      </c>
      <c r="AD387">
        <v>0</v>
      </c>
      <c r="AE387">
        <v>9</v>
      </c>
      <c r="AF387" t="s">
        <v>126</v>
      </c>
      <c r="AG387">
        <v>0</v>
      </c>
      <c r="AH387">
        <v>3</v>
      </c>
      <c r="AI387">
        <v>2</v>
      </c>
      <c r="AJ387">
        <v>0</v>
      </c>
      <c r="AK387" t="s">
        <v>248</v>
      </c>
      <c r="AL387">
        <v>32.821441</v>
      </c>
      <c r="AM387" t="s">
        <v>249</v>
      </c>
      <c r="AN387">
        <v>-117.160456</v>
      </c>
      <c r="AO387">
        <v>25</v>
      </c>
      <c r="AP387">
        <v>1200</v>
      </c>
      <c r="AQ387" t="s">
        <v>129</v>
      </c>
      <c r="AR387">
        <v>-89</v>
      </c>
      <c r="AS387">
        <v>11</v>
      </c>
      <c r="AT387">
        <v>896</v>
      </c>
      <c r="BB387" t="str">
        <f t="shared" si="158"/>
        <v>1200</v>
      </c>
      <c r="BC387">
        <v>1</v>
      </c>
      <c r="BD387" t="str">
        <f t="shared" si="159"/>
        <v xml:space="preserve">N1839R  </v>
      </c>
      <c r="BE387">
        <v>1</v>
      </c>
      <c r="BJ387">
        <v>1150</v>
      </c>
      <c r="BK387">
        <v>-50</v>
      </c>
      <c r="BL387" t="s">
        <v>130</v>
      </c>
      <c r="BM387">
        <v>1</v>
      </c>
      <c r="BN387">
        <v>1</v>
      </c>
      <c r="BO387">
        <v>0</v>
      </c>
      <c r="BP387">
        <v>0</v>
      </c>
      <c r="BS387">
        <v>0</v>
      </c>
      <c r="BT387">
        <v>0</v>
      </c>
      <c r="BU387">
        <v>0</v>
      </c>
      <c r="CE387" t="str">
        <f t="shared" si="160"/>
        <v>22:00:34.862</v>
      </c>
      <c r="CF387">
        <v>861592103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3</v>
      </c>
      <c r="CY387">
        <v>7</v>
      </c>
      <c r="CZ387" t="s">
        <v>131</v>
      </c>
      <c r="DA387">
        <v>300</v>
      </c>
      <c r="DB387">
        <v>0</v>
      </c>
      <c r="DC387" t="s">
        <v>157</v>
      </c>
      <c r="DD387" t="s">
        <v>158</v>
      </c>
      <c r="DG387">
        <v>8328027</v>
      </c>
      <c r="DI387">
        <v>1</v>
      </c>
      <c r="DJ387">
        <v>0</v>
      </c>
      <c r="DK387">
        <v>1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"07/09/2023 22:00:35.593"</f>
        <v>07/09/2023 22:00:35.593</v>
      </c>
      <c r="C388" t="str">
        <f t="shared" si="146"/>
        <v>FFDDD3C0</v>
      </c>
      <c r="D388" t="s">
        <v>134</v>
      </c>
      <c r="E388">
        <v>4</v>
      </c>
      <c r="H388">
        <v>4</v>
      </c>
      <c r="I388" t="s">
        <v>143</v>
      </c>
      <c r="J388" t="s">
        <v>126</v>
      </c>
      <c r="K388">
        <v>0</v>
      </c>
      <c r="L388">
        <v>3</v>
      </c>
      <c r="M388">
        <v>0</v>
      </c>
      <c r="N388">
        <v>2</v>
      </c>
      <c r="O388">
        <v>0</v>
      </c>
      <c r="P388">
        <v>1</v>
      </c>
      <c r="Q388">
        <v>0</v>
      </c>
      <c r="S388" t="str">
        <f t="shared" si="156"/>
        <v>22:00:34.000</v>
      </c>
      <c r="T388" t="str">
        <f t="shared" si="156"/>
        <v>22:00:34.000</v>
      </c>
      <c r="U388" t="str">
        <f t="shared" si="157"/>
        <v>A14F74</v>
      </c>
      <c r="V388">
        <v>0</v>
      </c>
      <c r="W388">
        <v>0</v>
      </c>
      <c r="X388">
        <v>6</v>
      </c>
      <c r="Y388">
        <v>0</v>
      </c>
      <c r="AA388">
        <v>1</v>
      </c>
      <c r="AB388">
        <v>8</v>
      </c>
      <c r="AC388">
        <v>3</v>
      </c>
      <c r="AD388">
        <v>0</v>
      </c>
      <c r="AE388">
        <v>9</v>
      </c>
      <c r="AF388" t="s">
        <v>126</v>
      </c>
      <c r="AG388">
        <v>0</v>
      </c>
      <c r="AH388">
        <v>3</v>
      </c>
      <c r="AI388">
        <v>2</v>
      </c>
      <c r="AJ388">
        <v>0</v>
      </c>
      <c r="AK388" t="s">
        <v>248</v>
      </c>
      <c r="AL388">
        <v>32.821441</v>
      </c>
      <c r="AM388" t="s">
        <v>249</v>
      </c>
      <c r="AN388">
        <v>-117.160456</v>
      </c>
      <c r="AO388">
        <v>25</v>
      </c>
      <c r="AP388">
        <v>1200</v>
      </c>
      <c r="AQ388" t="s">
        <v>129</v>
      </c>
      <c r="AR388">
        <v>-89</v>
      </c>
      <c r="AS388">
        <v>11</v>
      </c>
      <c r="AT388">
        <v>896</v>
      </c>
      <c r="BB388" t="str">
        <f t="shared" si="158"/>
        <v>1200</v>
      </c>
      <c r="BC388">
        <v>1</v>
      </c>
      <c r="BD388" t="str">
        <f t="shared" si="159"/>
        <v xml:space="preserve">N1839R  </v>
      </c>
      <c r="BE388">
        <v>1</v>
      </c>
      <c r="BJ388">
        <v>1150</v>
      </c>
      <c r="BK388">
        <v>-50</v>
      </c>
      <c r="BL388" t="s">
        <v>130</v>
      </c>
      <c r="BM388">
        <v>1</v>
      </c>
      <c r="BN388">
        <v>1</v>
      </c>
      <c r="BO388">
        <v>0</v>
      </c>
      <c r="BP388">
        <v>0</v>
      </c>
      <c r="BS388">
        <v>0</v>
      </c>
      <c r="BT388">
        <v>0</v>
      </c>
      <c r="BU388">
        <v>0</v>
      </c>
      <c r="CE388" t="str">
        <f t="shared" si="160"/>
        <v>22:00:34.862</v>
      </c>
      <c r="CF388">
        <v>861592103</v>
      </c>
      <c r="CS388">
        <v>3</v>
      </c>
      <c r="CT388">
        <v>2</v>
      </c>
      <c r="CU388">
        <v>0</v>
      </c>
      <c r="CV388">
        <v>2</v>
      </c>
      <c r="CW388">
        <v>0</v>
      </c>
      <c r="CX388">
        <v>3</v>
      </c>
      <c r="CY388">
        <v>7</v>
      </c>
      <c r="CZ388" t="s">
        <v>131</v>
      </c>
      <c r="DA388">
        <v>300</v>
      </c>
      <c r="DB388">
        <v>0</v>
      </c>
      <c r="DC388" t="s">
        <v>157</v>
      </c>
      <c r="DD388" t="s">
        <v>158</v>
      </c>
      <c r="DG388">
        <v>8328027</v>
      </c>
      <c r="DI388">
        <v>1</v>
      </c>
      <c r="DJ388">
        <v>0</v>
      </c>
      <c r="DK388">
        <v>1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"07/09/2023 22:00:35.686"</f>
        <v>07/09/2023 22:00:35.686</v>
      </c>
      <c r="C389" t="str">
        <f t="shared" si="146"/>
        <v>FFDDD3C0</v>
      </c>
      <c r="D389" t="s">
        <v>149</v>
      </c>
      <c r="E389">
        <v>3</v>
      </c>
      <c r="H389">
        <v>166</v>
      </c>
      <c r="I389" t="s">
        <v>139</v>
      </c>
      <c r="J389" t="s">
        <v>150</v>
      </c>
      <c r="K389">
        <v>0</v>
      </c>
      <c r="L389">
        <v>3</v>
      </c>
      <c r="M389">
        <v>0</v>
      </c>
      <c r="N389">
        <v>2</v>
      </c>
      <c r="O389">
        <v>0</v>
      </c>
      <c r="P389">
        <v>1</v>
      </c>
      <c r="Q389">
        <v>0</v>
      </c>
      <c r="S389" t="str">
        <f t="shared" si="156"/>
        <v>22:00:34.000</v>
      </c>
      <c r="T389" t="str">
        <f t="shared" si="156"/>
        <v>22:00:34.000</v>
      </c>
      <c r="U389" t="str">
        <f t="shared" si="157"/>
        <v>A14F74</v>
      </c>
      <c r="V389">
        <v>0</v>
      </c>
      <c r="W389">
        <v>0</v>
      </c>
      <c r="X389">
        <v>6</v>
      </c>
      <c r="Y389">
        <v>0</v>
      </c>
      <c r="AA389">
        <v>1</v>
      </c>
      <c r="AB389">
        <v>8</v>
      </c>
      <c r="AC389">
        <v>3</v>
      </c>
      <c r="AD389">
        <v>0</v>
      </c>
      <c r="AE389">
        <v>9</v>
      </c>
      <c r="AF389" t="s">
        <v>126</v>
      </c>
      <c r="AG389">
        <v>0</v>
      </c>
      <c r="AH389">
        <v>3</v>
      </c>
      <c r="AI389">
        <v>2</v>
      </c>
      <c r="AJ389">
        <v>0</v>
      </c>
      <c r="AK389" t="s">
        <v>248</v>
      </c>
      <c r="AL389">
        <v>32.821441</v>
      </c>
      <c r="AM389" t="s">
        <v>249</v>
      </c>
      <c r="AN389">
        <v>-117.160456</v>
      </c>
      <c r="AO389">
        <v>25</v>
      </c>
      <c r="AP389">
        <v>1200</v>
      </c>
      <c r="AQ389" t="s">
        <v>129</v>
      </c>
      <c r="AR389">
        <v>-89</v>
      </c>
      <c r="AS389">
        <v>11</v>
      </c>
      <c r="AT389">
        <v>896</v>
      </c>
      <c r="BB389" t="str">
        <f t="shared" si="158"/>
        <v>1200</v>
      </c>
      <c r="BC389">
        <v>1</v>
      </c>
      <c r="BD389" t="str">
        <f t="shared" si="159"/>
        <v xml:space="preserve">N1839R  </v>
      </c>
      <c r="BE389">
        <v>1</v>
      </c>
      <c r="BJ389">
        <v>1150</v>
      </c>
      <c r="BK389">
        <v>-50</v>
      </c>
      <c r="BL389" t="s">
        <v>130</v>
      </c>
      <c r="BM389">
        <v>1</v>
      </c>
      <c r="BN389">
        <v>1</v>
      </c>
      <c r="BO389">
        <v>0</v>
      </c>
      <c r="BP389">
        <v>0</v>
      </c>
      <c r="BS389">
        <v>0</v>
      </c>
      <c r="BT389">
        <v>0</v>
      </c>
      <c r="BU389">
        <v>0</v>
      </c>
      <c r="CE389" t="str">
        <f t="shared" si="160"/>
        <v>22:00:34.862</v>
      </c>
      <c r="CF389">
        <v>861592103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3</v>
      </c>
      <c r="CY389">
        <v>7</v>
      </c>
      <c r="CZ389" t="s">
        <v>131</v>
      </c>
      <c r="DA389">
        <v>300</v>
      </c>
      <c r="DB389">
        <v>0</v>
      </c>
      <c r="DC389" t="s">
        <v>157</v>
      </c>
      <c r="DD389" t="s">
        <v>158</v>
      </c>
      <c r="DG389">
        <v>8328027</v>
      </c>
      <c r="DI389">
        <v>1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"07/09/2023 22:00:35.686"</f>
        <v>07/09/2023 22:00:35.686</v>
      </c>
      <c r="C390" t="str">
        <f t="shared" si="146"/>
        <v>FFDDD3C0</v>
      </c>
      <c r="D390" t="s">
        <v>123</v>
      </c>
      <c r="E390">
        <v>7</v>
      </c>
      <c r="F390">
        <v>2007</v>
      </c>
      <c r="G390" t="s">
        <v>124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0</v>
      </c>
      <c r="P390">
        <v>1</v>
      </c>
      <c r="Q390">
        <v>0</v>
      </c>
      <c r="S390" t="str">
        <f t="shared" si="156"/>
        <v>22:00:34.000</v>
      </c>
      <c r="T390" t="str">
        <f t="shared" si="156"/>
        <v>22:00:34.000</v>
      </c>
      <c r="U390" t="str">
        <f t="shared" si="157"/>
        <v>A14F74</v>
      </c>
      <c r="V390">
        <v>0</v>
      </c>
      <c r="W390">
        <v>0</v>
      </c>
      <c r="X390">
        <v>6</v>
      </c>
      <c r="Y390">
        <v>0</v>
      </c>
      <c r="AA390">
        <v>1</v>
      </c>
      <c r="AB390">
        <v>8</v>
      </c>
      <c r="AC390">
        <v>3</v>
      </c>
      <c r="AD390">
        <v>0</v>
      </c>
      <c r="AE390">
        <v>9</v>
      </c>
      <c r="AF390" t="s">
        <v>126</v>
      </c>
      <c r="AG390">
        <v>0</v>
      </c>
      <c r="AH390">
        <v>3</v>
      </c>
      <c r="AI390">
        <v>2</v>
      </c>
      <c r="AJ390">
        <v>0</v>
      </c>
      <c r="AK390" t="s">
        <v>248</v>
      </c>
      <c r="AL390">
        <v>32.821441</v>
      </c>
      <c r="AM390" t="s">
        <v>249</v>
      </c>
      <c r="AN390">
        <v>-117.160456</v>
      </c>
      <c r="AO390">
        <v>25</v>
      </c>
      <c r="AP390">
        <v>1200</v>
      </c>
      <c r="AQ390" t="s">
        <v>129</v>
      </c>
      <c r="AR390">
        <v>-89</v>
      </c>
      <c r="AS390">
        <v>11</v>
      </c>
      <c r="AT390">
        <v>896</v>
      </c>
      <c r="BB390" t="str">
        <f t="shared" si="158"/>
        <v>1200</v>
      </c>
      <c r="BC390">
        <v>1</v>
      </c>
      <c r="BD390" t="str">
        <f t="shared" si="159"/>
        <v xml:space="preserve">N1839R  </v>
      </c>
      <c r="BE390">
        <v>1</v>
      </c>
      <c r="BJ390">
        <v>1150</v>
      </c>
      <c r="BK390">
        <v>-50</v>
      </c>
      <c r="BL390" t="s">
        <v>130</v>
      </c>
      <c r="BM390">
        <v>1</v>
      </c>
      <c r="BN390">
        <v>1</v>
      </c>
      <c r="BO390">
        <v>0</v>
      </c>
      <c r="BP390">
        <v>0</v>
      </c>
      <c r="BS390">
        <v>0</v>
      </c>
      <c r="BT390">
        <v>0</v>
      </c>
      <c r="BU390">
        <v>0</v>
      </c>
      <c r="CE390" t="str">
        <f t="shared" si="160"/>
        <v>22:00:34.862</v>
      </c>
      <c r="CF390">
        <v>861592103</v>
      </c>
      <c r="CS390">
        <v>3</v>
      </c>
      <c r="CT390">
        <v>2</v>
      </c>
      <c r="CU390">
        <v>0</v>
      </c>
      <c r="CV390">
        <v>2</v>
      </c>
      <c r="CW390">
        <v>0</v>
      </c>
      <c r="CX390">
        <v>3</v>
      </c>
      <c r="CY390">
        <v>7</v>
      </c>
      <c r="CZ390" t="s">
        <v>131</v>
      </c>
      <c r="DA390">
        <v>300</v>
      </c>
      <c r="DB390">
        <v>0</v>
      </c>
      <c r="DC390" t="s">
        <v>157</v>
      </c>
      <c r="DD390" t="s">
        <v>158</v>
      </c>
      <c r="DG390">
        <v>8328027</v>
      </c>
      <c r="DI390">
        <v>1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"07/09/2023 22:00:35.686"</f>
        <v>07/09/2023 22:00:35.686</v>
      </c>
      <c r="C391" t="str">
        <f t="shared" si="146"/>
        <v>FFDDD3C0</v>
      </c>
      <c r="D391" t="s">
        <v>144</v>
      </c>
      <c r="E391">
        <v>6</v>
      </c>
      <c r="H391">
        <v>210</v>
      </c>
      <c r="I391" t="s">
        <v>145</v>
      </c>
      <c r="J391" t="s">
        <v>146</v>
      </c>
      <c r="K391">
        <v>0</v>
      </c>
      <c r="L391">
        <v>3</v>
      </c>
      <c r="M391">
        <v>0</v>
      </c>
      <c r="N391">
        <v>2</v>
      </c>
      <c r="O391">
        <v>0</v>
      </c>
      <c r="P391">
        <v>1</v>
      </c>
      <c r="Q391">
        <v>0</v>
      </c>
      <c r="S391" t="str">
        <f t="shared" si="156"/>
        <v>22:00:34.000</v>
      </c>
      <c r="T391" t="str">
        <f t="shared" si="156"/>
        <v>22:00:34.000</v>
      </c>
      <c r="U391" t="str">
        <f t="shared" si="157"/>
        <v>A14F74</v>
      </c>
      <c r="V391">
        <v>0</v>
      </c>
      <c r="W391">
        <v>0</v>
      </c>
      <c r="X391">
        <v>6</v>
      </c>
      <c r="Y391">
        <v>0</v>
      </c>
      <c r="AA391">
        <v>1</v>
      </c>
      <c r="AB391">
        <v>8</v>
      </c>
      <c r="AC391">
        <v>3</v>
      </c>
      <c r="AD391">
        <v>0</v>
      </c>
      <c r="AE391">
        <v>9</v>
      </c>
      <c r="AF391" t="s">
        <v>126</v>
      </c>
      <c r="AG391">
        <v>0</v>
      </c>
      <c r="AH391">
        <v>0</v>
      </c>
      <c r="AI391">
        <v>2</v>
      </c>
      <c r="AJ391">
        <v>0</v>
      </c>
      <c r="AK391" t="s">
        <v>248</v>
      </c>
      <c r="AL391">
        <v>32.821441</v>
      </c>
      <c r="AM391" t="s">
        <v>249</v>
      </c>
      <c r="AN391">
        <v>-117.160456</v>
      </c>
      <c r="AO391">
        <v>25</v>
      </c>
      <c r="AP391">
        <v>1200</v>
      </c>
      <c r="AQ391" t="s">
        <v>129</v>
      </c>
      <c r="AR391">
        <v>-89</v>
      </c>
      <c r="AS391">
        <v>11</v>
      </c>
      <c r="AT391">
        <v>896</v>
      </c>
      <c r="BB391" t="str">
        <f t="shared" si="158"/>
        <v>1200</v>
      </c>
      <c r="BC391">
        <v>1</v>
      </c>
      <c r="BD391" t="str">
        <f t="shared" si="159"/>
        <v xml:space="preserve">N1839R  </v>
      </c>
      <c r="BE391">
        <v>1</v>
      </c>
      <c r="BJ391">
        <v>1150</v>
      </c>
      <c r="BK391">
        <v>-50</v>
      </c>
      <c r="BL391" t="s">
        <v>130</v>
      </c>
      <c r="BM391">
        <v>1</v>
      </c>
      <c r="BN391">
        <v>1</v>
      </c>
      <c r="BO391">
        <v>0</v>
      </c>
      <c r="BP391">
        <v>0</v>
      </c>
      <c r="BS391">
        <v>0</v>
      </c>
      <c r="BT391">
        <v>0</v>
      </c>
      <c r="BU391">
        <v>0</v>
      </c>
      <c r="CE391" t="str">
        <f t="shared" si="160"/>
        <v>22:00:34.862</v>
      </c>
      <c r="CF391">
        <v>861592103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3</v>
      </c>
      <c r="CY391">
        <v>7</v>
      </c>
      <c r="CZ391" t="s">
        <v>131</v>
      </c>
      <c r="DA391">
        <v>300</v>
      </c>
      <c r="DB391">
        <v>0</v>
      </c>
      <c r="DC391" t="s">
        <v>157</v>
      </c>
      <c r="DD391" t="s">
        <v>158</v>
      </c>
      <c r="DG391">
        <v>8328027</v>
      </c>
      <c r="DI391">
        <v>1</v>
      </c>
      <c r="DJ391">
        <v>0</v>
      </c>
      <c r="DK391">
        <v>1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"07/09/2023 22:00:35.686"</f>
        <v>07/09/2023 22:00:35.686</v>
      </c>
      <c r="C392" t="str">
        <f t="shared" si="146"/>
        <v>FFDDD3C0</v>
      </c>
      <c r="D392" t="s">
        <v>138</v>
      </c>
      <c r="E392">
        <v>20</v>
      </c>
      <c r="F392">
        <v>1020</v>
      </c>
      <c r="G392" t="s">
        <v>139</v>
      </c>
      <c r="J392" t="s">
        <v>140</v>
      </c>
      <c r="K392">
        <v>0</v>
      </c>
      <c r="L392">
        <v>3</v>
      </c>
      <c r="M392">
        <v>0</v>
      </c>
      <c r="N392">
        <v>2</v>
      </c>
      <c r="O392">
        <v>0</v>
      </c>
      <c r="P392">
        <v>1</v>
      </c>
      <c r="Q392">
        <v>0</v>
      </c>
      <c r="S392" t="str">
        <f t="shared" si="156"/>
        <v>22:00:34.000</v>
      </c>
      <c r="T392" t="str">
        <f t="shared" si="156"/>
        <v>22:00:34.000</v>
      </c>
      <c r="U392" t="str">
        <f t="shared" si="157"/>
        <v>A14F74</v>
      </c>
      <c r="V392">
        <v>0</v>
      </c>
      <c r="W392">
        <v>0</v>
      </c>
      <c r="X392">
        <v>6</v>
      </c>
      <c r="Y392">
        <v>0</v>
      </c>
      <c r="AA392">
        <v>1</v>
      </c>
      <c r="AB392">
        <v>8</v>
      </c>
      <c r="AC392">
        <v>3</v>
      </c>
      <c r="AD392">
        <v>0</v>
      </c>
      <c r="AE392">
        <v>9</v>
      </c>
      <c r="AF392" t="s">
        <v>126</v>
      </c>
      <c r="AG392">
        <v>0</v>
      </c>
      <c r="AH392">
        <v>3</v>
      </c>
      <c r="AI392">
        <v>2</v>
      </c>
      <c r="AJ392">
        <v>0</v>
      </c>
      <c r="AK392" t="s">
        <v>248</v>
      </c>
      <c r="AL392">
        <v>32.821441</v>
      </c>
      <c r="AM392" t="s">
        <v>249</v>
      </c>
      <c r="AN392">
        <v>-117.160456</v>
      </c>
      <c r="AO392">
        <v>25</v>
      </c>
      <c r="AP392">
        <v>1200</v>
      </c>
      <c r="AQ392" t="s">
        <v>129</v>
      </c>
      <c r="AR392">
        <v>-89</v>
      </c>
      <c r="AS392">
        <v>11</v>
      </c>
      <c r="AT392">
        <v>896</v>
      </c>
      <c r="BB392" t="str">
        <f t="shared" si="158"/>
        <v>1200</v>
      </c>
      <c r="BC392">
        <v>1</v>
      </c>
      <c r="BD392" t="str">
        <f t="shared" si="159"/>
        <v xml:space="preserve">N1839R  </v>
      </c>
      <c r="BE392">
        <v>1</v>
      </c>
      <c r="BJ392">
        <v>1150</v>
      </c>
      <c r="BK392">
        <v>-50</v>
      </c>
      <c r="BL392" t="s">
        <v>130</v>
      </c>
      <c r="BM392">
        <v>1</v>
      </c>
      <c r="BN392">
        <v>1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 t="shared" si="160"/>
        <v>22:00:34.862</v>
      </c>
      <c r="CF392">
        <v>861592103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3</v>
      </c>
      <c r="CY392">
        <v>7</v>
      </c>
      <c r="CZ392" t="s">
        <v>131</v>
      </c>
      <c r="DA392">
        <v>300</v>
      </c>
      <c r="DB392">
        <v>0</v>
      </c>
      <c r="DC392" t="s">
        <v>157</v>
      </c>
      <c r="DD392" t="s">
        <v>158</v>
      </c>
      <c r="DG392">
        <v>8328027</v>
      </c>
      <c r="DI392">
        <v>1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"07/09/2023 22:00:35.686"</f>
        <v>07/09/2023 22:00:35.686</v>
      </c>
      <c r="C393" t="str">
        <f t="shared" si="146"/>
        <v>FFDDD3C0</v>
      </c>
      <c r="D393" t="s">
        <v>134</v>
      </c>
      <c r="E393">
        <v>3</v>
      </c>
      <c r="H393">
        <v>3</v>
      </c>
      <c r="I393" t="s">
        <v>135</v>
      </c>
      <c r="J393" t="s">
        <v>126</v>
      </c>
      <c r="K393">
        <v>0</v>
      </c>
      <c r="L393">
        <v>3</v>
      </c>
      <c r="M393">
        <v>0</v>
      </c>
      <c r="N393">
        <v>2</v>
      </c>
      <c r="O393">
        <v>0</v>
      </c>
      <c r="P393">
        <v>1</v>
      </c>
      <c r="Q393">
        <v>0</v>
      </c>
      <c r="S393" t="str">
        <f t="shared" si="156"/>
        <v>22:00:34.000</v>
      </c>
      <c r="T393" t="str">
        <f t="shared" si="156"/>
        <v>22:00:34.000</v>
      </c>
      <c r="U393" t="str">
        <f t="shared" si="157"/>
        <v>A14F74</v>
      </c>
      <c r="V393">
        <v>0</v>
      </c>
      <c r="W393">
        <v>0</v>
      </c>
      <c r="X393">
        <v>6</v>
      </c>
      <c r="Y393">
        <v>0</v>
      </c>
      <c r="AA393">
        <v>1</v>
      </c>
      <c r="AB393">
        <v>8</v>
      </c>
      <c r="AC393">
        <v>3</v>
      </c>
      <c r="AD393">
        <v>0</v>
      </c>
      <c r="AE393">
        <v>9</v>
      </c>
      <c r="AF393" t="s">
        <v>126</v>
      </c>
      <c r="AG393">
        <v>0</v>
      </c>
      <c r="AH393">
        <v>3</v>
      </c>
      <c r="AI393">
        <v>2</v>
      </c>
      <c r="AJ393">
        <v>0</v>
      </c>
      <c r="AK393" t="s">
        <v>248</v>
      </c>
      <c r="AL393">
        <v>32.821441</v>
      </c>
      <c r="AM393" t="s">
        <v>249</v>
      </c>
      <c r="AN393">
        <v>-117.160456</v>
      </c>
      <c r="AO393">
        <v>25</v>
      </c>
      <c r="AP393">
        <v>1200</v>
      </c>
      <c r="AQ393" t="s">
        <v>129</v>
      </c>
      <c r="AR393">
        <v>-89</v>
      </c>
      <c r="AS393">
        <v>11</v>
      </c>
      <c r="AT393">
        <v>896</v>
      </c>
      <c r="BB393" t="str">
        <f t="shared" si="158"/>
        <v>1200</v>
      </c>
      <c r="BC393">
        <v>1</v>
      </c>
      <c r="BD393" t="str">
        <f t="shared" si="159"/>
        <v xml:space="preserve">N1839R  </v>
      </c>
      <c r="BE393">
        <v>1</v>
      </c>
      <c r="BJ393">
        <v>1150</v>
      </c>
      <c r="BK393">
        <v>-50</v>
      </c>
      <c r="BL393" t="s">
        <v>130</v>
      </c>
      <c r="BM393">
        <v>1</v>
      </c>
      <c r="BN393">
        <v>1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 t="shared" si="160"/>
        <v>22:00:34.862</v>
      </c>
      <c r="CF393">
        <v>861592103</v>
      </c>
      <c r="CS393">
        <v>3</v>
      </c>
      <c r="CT393">
        <v>2</v>
      </c>
      <c r="CU393">
        <v>0</v>
      </c>
      <c r="CV393">
        <v>2</v>
      </c>
      <c r="CW393">
        <v>0</v>
      </c>
      <c r="CX393">
        <v>3</v>
      </c>
      <c r="CY393">
        <v>7</v>
      </c>
      <c r="CZ393" t="s">
        <v>131</v>
      </c>
      <c r="DA393">
        <v>300</v>
      </c>
      <c r="DB393">
        <v>0</v>
      </c>
      <c r="DC393" t="s">
        <v>157</v>
      </c>
      <c r="DD393" t="s">
        <v>158</v>
      </c>
      <c r="DG393">
        <v>8328027</v>
      </c>
      <c r="DI393">
        <v>1</v>
      </c>
      <c r="DJ393">
        <v>0</v>
      </c>
      <c r="DK393">
        <v>1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"07/09/2023 22:00:36.280"</f>
        <v>07/09/2023 22:00:36.280</v>
      </c>
      <c r="C394" t="str">
        <f t="shared" si="146"/>
        <v>FFDDD3C0</v>
      </c>
      <c r="D394" t="s">
        <v>141</v>
      </c>
      <c r="E394">
        <v>15</v>
      </c>
      <c r="J394" t="s">
        <v>142</v>
      </c>
      <c r="K394">
        <v>0</v>
      </c>
      <c r="L394">
        <v>3</v>
      </c>
      <c r="M394">
        <v>0</v>
      </c>
      <c r="N394">
        <v>2</v>
      </c>
      <c r="O394">
        <v>0</v>
      </c>
      <c r="P394">
        <v>1</v>
      </c>
      <c r="Q394">
        <v>0</v>
      </c>
      <c r="S394" t="str">
        <f>"22:00:35.000"</f>
        <v>22:00:35.000</v>
      </c>
      <c r="T394" t="str">
        <f>"22:00:35.000"</f>
        <v>22:00:35.000</v>
      </c>
      <c r="U394" t="str">
        <f t="shared" si="157"/>
        <v>A14F74</v>
      </c>
      <c r="V394">
        <v>0</v>
      </c>
      <c r="W394">
        <v>0</v>
      </c>
      <c r="X394">
        <v>6</v>
      </c>
      <c r="Y394">
        <v>0</v>
      </c>
      <c r="AA394">
        <v>1</v>
      </c>
      <c r="AB394">
        <v>8</v>
      </c>
      <c r="AC394">
        <v>3</v>
      </c>
      <c r="AD394">
        <v>0</v>
      </c>
      <c r="AE394">
        <v>9</v>
      </c>
      <c r="AF394" t="s">
        <v>126</v>
      </c>
      <c r="AG394">
        <v>0</v>
      </c>
      <c r="AH394">
        <v>3</v>
      </c>
      <c r="AI394">
        <v>2</v>
      </c>
      <c r="AJ394">
        <v>0</v>
      </c>
      <c r="AK394" t="s">
        <v>250</v>
      </c>
      <c r="AL394">
        <v>32.821483999999998</v>
      </c>
      <c r="AM394" t="s">
        <v>251</v>
      </c>
      <c r="AN394">
        <v>-117.161036</v>
      </c>
      <c r="AO394">
        <v>25</v>
      </c>
      <c r="AP394">
        <v>1200</v>
      </c>
      <c r="AQ394" t="s">
        <v>129</v>
      </c>
      <c r="AR394">
        <v>-91</v>
      </c>
      <c r="AS394">
        <v>0</v>
      </c>
      <c r="AT394">
        <v>896</v>
      </c>
      <c r="BB394" t="str">
        <f t="shared" si="158"/>
        <v>1200</v>
      </c>
      <c r="BC394">
        <v>1</v>
      </c>
      <c r="BD394" t="str">
        <f t="shared" si="159"/>
        <v xml:space="preserve">N1839R  </v>
      </c>
      <c r="BE394">
        <v>1</v>
      </c>
      <c r="BJ394">
        <v>1175</v>
      </c>
      <c r="BK394">
        <v>-25</v>
      </c>
      <c r="BL394" t="s">
        <v>130</v>
      </c>
      <c r="BM394">
        <v>1</v>
      </c>
      <c r="BN394">
        <v>1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>"22:00:35.908"</f>
        <v>22:00:35.908</v>
      </c>
      <c r="CF394">
        <v>907592091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4</v>
      </c>
      <c r="CY394">
        <v>7</v>
      </c>
      <c r="CZ394" t="s">
        <v>131</v>
      </c>
      <c r="DA394">
        <v>300</v>
      </c>
      <c r="DB394">
        <v>0</v>
      </c>
      <c r="DC394" t="s">
        <v>157</v>
      </c>
      <c r="DD394" t="s">
        <v>158</v>
      </c>
      <c r="DG394">
        <v>8328223</v>
      </c>
      <c r="DI394">
        <v>1</v>
      </c>
      <c r="DJ394">
        <v>0</v>
      </c>
      <c r="DK394">
        <v>0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"07/09/2023 22:00:36.296"</f>
        <v>07/09/2023 22:00:36.296</v>
      </c>
      <c r="C395" t="str">
        <f t="shared" si="146"/>
        <v>FFDDD3C0</v>
      </c>
      <c r="D395" t="s">
        <v>147</v>
      </c>
      <c r="E395">
        <v>8</v>
      </c>
      <c r="H395">
        <v>225</v>
      </c>
      <c r="I395" t="s">
        <v>148</v>
      </c>
      <c r="J395" t="s">
        <v>126</v>
      </c>
      <c r="K395">
        <v>0</v>
      </c>
      <c r="L395">
        <v>3</v>
      </c>
      <c r="M395">
        <v>0</v>
      </c>
      <c r="N395">
        <v>2</v>
      </c>
      <c r="O395">
        <v>0</v>
      </c>
      <c r="P395">
        <v>1</v>
      </c>
      <c r="Q395">
        <v>0</v>
      </c>
      <c r="S395" t="str">
        <f>"22:00:35.000"</f>
        <v>22:00:35.000</v>
      </c>
      <c r="T395" t="str">
        <f>"22:00:35.000"</f>
        <v>22:00:35.000</v>
      </c>
      <c r="U395" t="str">
        <f t="shared" si="157"/>
        <v>A14F74</v>
      </c>
      <c r="V395">
        <v>0</v>
      </c>
      <c r="W395">
        <v>0</v>
      </c>
      <c r="X395">
        <v>6</v>
      </c>
      <c r="Y395">
        <v>0</v>
      </c>
      <c r="AA395">
        <v>1</v>
      </c>
      <c r="AB395">
        <v>8</v>
      </c>
      <c r="AC395">
        <v>3</v>
      </c>
      <c r="AD395">
        <v>0</v>
      </c>
      <c r="AE395">
        <v>9</v>
      </c>
      <c r="AF395" t="s">
        <v>126</v>
      </c>
      <c r="AG395">
        <v>0</v>
      </c>
      <c r="AH395">
        <v>3</v>
      </c>
      <c r="AI395">
        <v>2</v>
      </c>
      <c r="AJ395">
        <v>0</v>
      </c>
      <c r="AK395" t="s">
        <v>250</v>
      </c>
      <c r="AL395">
        <v>32.821483999999998</v>
      </c>
      <c r="AM395" t="s">
        <v>251</v>
      </c>
      <c r="AN395">
        <v>-117.161036</v>
      </c>
      <c r="AO395">
        <v>25</v>
      </c>
      <c r="AP395">
        <v>1200</v>
      </c>
      <c r="AQ395" t="s">
        <v>129</v>
      </c>
      <c r="AR395">
        <v>-91</v>
      </c>
      <c r="AS395">
        <v>0</v>
      </c>
      <c r="AT395">
        <v>896</v>
      </c>
      <c r="BB395" t="str">
        <f t="shared" si="158"/>
        <v>1200</v>
      </c>
      <c r="BC395">
        <v>1</v>
      </c>
      <c r="BD395" t="str">
        <f t="shared" si="159"/>
        <v xml:space="preserve">N1839R  </v>
      </c>
      <c r="BE395">
        <v>1</v>
      </c>
      <c r="BJ395">
        <v>1175</v>
      </c>
      <c r="BK395">
        <v>-25</v>
      </c>
      <c r="BL395" t="s">
        <v>130</v>
      </c>
      <c r="BM395">
        <v>1</v>
      </c>
      <c r="BN395">
        <v>1</v>
      </c>
      <c r="BO395">
        <v>0</v>
      </c>
      <c r="BP395">
        <v>0</v>
      </c>
      <c r="BS395">
        <v>0</v>
      </c>
      <c r="BT395">
        <v>0</v>
      </c>
      <c r="BU395">
        <v>0</v>
      </c>
      <c r="CE395" t="str">
        <f>"22:00:35.908"</f>
        <v>22:00:35.908</v>
      </c>
      <c r="CF395">
        <v>907592091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4</v>
      </c>
      <c r="CY395">
        <v>7</v>
      </c>
      <c r="CZ395" t="s">
        <v>131</v>
      </c>
      <c r="DA395">
        <v>300</v>
      </c>
      <c r="DB395">
        <v>0</v>
      </c>
      <c r="DC395" t="s">
        <v>157</v>
      </c>
      <c r="DD395" t="s">
        <v>158</v>
      </c>
      <c r="DG395">
        <v>8328223</v>
      </c>
      <c r="DI395">
        <v>1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"07/09/2023 22:00:36.952"</f>
        <v>07/09/2023 22:00:36.952</v>
      </c>
      <c r="C396" t="str">
        <f t="shared" si="146"/>
        <v>FFDDD3C0</v>
      </c>
      <c r="D396" t="s">
        <v>141</v>
      </c>
      <c r="E396">
        <v>15</v>
      </c>
      <c r="J396" t="s">
        <v>142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1</v>
      </c>
      <c r="Q396">
        <v>0</v>
      </c>
      <c r="S396" t="str">
        <f t="shared" ref="S396:T403" si="161">"22:00:36.000"</f>
        <v>22:00:36.000</v>
      </c>
      <c r="T396" t="str">
        <f t="shared" si="161"/>
        <v>22:00:36.000</v>
      </c>
      <c r="U396" t="str">
        <f t="shared" si="157"/>
        <v>A14F74</v>
      </c>
      <c r="V396">
        <v>0</v>
      </c>
      <c r="W396">
        <v>0</v>
      </c>
      <c r="X396">
        <v>6</v>
      </c>
      <c r="Y396">
        <v>0</v>
      </c>
      <c r="AA396">
        <v>1</v>
      </c>
      <c r="AB396">
        <v>8</v>
      </c>
      <c r="AC396">
        <v>3</v>
      </c>
      <c r="AD396">
        <v>0</v>
      </c>
      <c r="AE396">
        <v>9</v>
      </c>
      <c r="AF396" t="s">
        <v>126</v>
      </c>
      <c r="AG396">
        <v>0</v>
      </c>
      <c r="AH396">
        <v>3</v>
      </c>
      <c r="AI396">
        <v>2</v>
      </c>
      <c r="AJ396">
        <v>0</v>
      </c>
      <c r="AK396" t="s">
        <v>250</v>
      </c>
      <c r="AL396">
        <v>32.821483999999998</v>
      </c>
      <c r="AM396" t="s">
        <v>252</v>
      </c>
      <c r="AN396">
        <v>-117.161529</v>
      </c>
      <c r="AO396">
        <v>25</v>
      </c>
      <c r="AP396">
        <v>1300</v>
      </c>
      <c r="AQ396" t="s">
        <v>129</v>
      </c>
      <c r="AR396">
        <v>-91</v>
      </c>
      <c r="AS396">
        <v>1</v>
      </c>
      <c r="AT396">
        <v>896</v>
      </c>
      <c r="BB396" t="str">
        <f t="shared" si="158"/>
        <v>1200</v>
      </c>
      <c r="BC396">
        <v>1</v>
      </c>
      <c r="BD396" t="str">
        <f t="shared" si="159"/>
        <v xml:space="preserve">N1839R  </v>
      </c>
      <c r="BE396">
        <v>1</v>
      </c>
      <c r="BJ396">
        <v>1175</v>
      </c>
      <c r="BK396">
        <v>-125</v>
      </c>
      <c r="BL396" t="s">
        <v>130</v>
      </c>
      <c r="BM396">
        <v>1</v>
      </c>
      <c r="BN396">
        <v>1</v>
      </c>
      <c r="BO396">
        <v>0</v>
      </c>
      <c r="BP396">
        <v>0</v>
      </c>
      <c r="BS396">
        <v>0</v>
      </c>
      <c r="BT396">
        <v>0</v>
      </c>
      <c r="BU396">
        <v>0</v>
      </c>
      <c r="CE396" t="str">
        <f t="shared" ref="CE396:CE403" si="162">"22:00:36.693"</f>
        <v>22:00:36.693</v>
      </c>
      <c r="CF396">
        <v>692842042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4</v>
      </c>
      <c r="CY396">
        <v>7</v>
      </c>
      <c r="CZ396" t="s">
        <v>131</v>
      </c>
      <c r="DA396">
        <v>300</v>
      </c>
      <c r="DB396">
        <v>0</v>
      </c>
      <c r="DC396" t="s">
        <v>157</v>
      </c>
      <c r="DD396" t="s">
        <v>158</v>
      </c>
      <c r="DG396">
        <v>8328385</v>
      </c>
      <c r="DI396">
        <v>1</v>
      </c>
      <c r="DJ396">
        <v>0</v>
      </c>
      <c r="DK396">
        <v>0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"07/09/2023 22:00:36.952"</f>
        <v>07/09/2023 22:00:36.952</v>
      </c>
      <c r="C397" t="str">
        <f t="shared" si="146"/>
        <v>FFDDD3C0</v>
      </c>
      <c r="D397" t="s">
        <v>147</v>
      </c>
      <c r="E397">
        <v>8</v>
      </c>
      <c r="H397">
        <v>225</v>
      </c>
      <c r="I397" t="s">
        <v>148</v>
      </c>
      <c r="J397" t="s">
        <v>126</v>
      </c>
      <c r="K397">
        <v>0</v>
      </c>
      <c r="L397">
        <v>3</v>
      </c>
      <c r="M397">
        <v>0</v>
      </c>
      <c r="N397">
        <v>2</v>
      </c>
      <c r="O397">
        <v>0</v>
      </c>
      <c r="P397">
        <v>1</v>
      </c>
      <c r="Q397">
        <v>0</v>
      </c>
      <c r="S397" t="str">
        <f t="shared" si="161"/>
        <v>22:00:36.000</v>
      </c>
      <c r="T397" t="str">
        <f t="shared" si="161"/>
        <v>22:00:36.000</v>
      </c>
      <c r="U397" t="str">
        <f t="shared" si="157"/>
        <v>A14F74</v>
      </c>
      <c r="V397">
        <v>0</v>
      </c>
      <c r="W397">
        <v>0</v>
      </c>
      <c r="X397">
        <v>6</v>
      </c>
      <c r="Y397">
        <v>0</v>
      </c>
      <c r="AA397">
        <v>1</v>
      </c>
      <c r="AB397">
        <v>8</v>
      </c>
      <c r="AC397">
        <v>3</v>
      </c>
      <c r="AD397">
        <v>0</v>
      </c>
      <c r="AE397">
        <v>9</v>
      </c>
      <c r="AF397" t="s">
        <v>126</v>
      </c>
      <c r="AG397">
        <v>0</v>
      </c>
      <c r="AH397">
        <v>3</v>
      </c>
      <c r="AI397">
        <v>2</v>
      </c>
      <c r="AJ397">
        <v>0</v>
      </c>
      <c r="AK397" t="s">
        <v>250</v>
      </c>
      <c r="AL397">
        <v>32.821483999999998</v>
      </c>
      <c r="AM397" t="s">
        <v>252</v>
      </c>
      <c r="AN397">
        <v>-117.161529</v>
      </c>
      <c r="AO397">
        <v>25</v>
      </c>
      <c r="AP397">
        <v>1300</v>
      </c>
      <c r="AQ397" t="s">
        <v>129</v>
      </c>
      <c r="AR397">
        <v>-91</v>
      </c>
      <c r="AS397">
        <v>1</v>
      </c>
      <c r="AT397">
        <v>896</v>
      </c>
      <c r="BB397" t="str">
        <f t="shared" si="158"/>
        <v>1200</v>
      </c>
      <c r="BC397">
        <v>1</v>
      </c>
      <c r="BD397" t="str">
        <f t="shared" si="159"/>
        <v xml:space="preserve">N1839R  </v>
      </c>
      <c r="BE397">
        <v>1</v>
      </c>
      <c r="BJ397">
        <v>1175</v>
      </c>
      <c r="BK397">
        <v>-125</v>
      </c>
      <c r="BL397" t="s">
        <v>130</v>
      </c>
      <c r="BM397">
        <v>1</v>
      </c>
      <c r="BN397">
        <v>1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 t="shared" si="162"/>
        <v>22:00:36.693</v>
      </c>
      <c r="CF397">
        <v>692842042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4</v>
      </c>
      <c r="CY397">
        <v>7</v>
      </c>
      <c r="CZ397" t="s">
        <v>131</v>
      </c>
      <c r="DA397">
        <v>300</v>
      </c>
      <c r="DB397">
        <v>0</v>
      </c>
      <c r="DC397" t="s">
        <v>157</v>
      </c>
      <c r="DD397" t="s">
        <v>158</v>
      </c>
      <c r="DG397">
        <v>8328385</v>
      </c>
      <c r="DI397">
        <v>1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"07/09/2023 22:00:36.952"</f>
        <v>07/09/2023 22:00:36.952</v>
      </c>
      <c r="C398" t="str">
        <f t="shared" si="146"/>
        <v>FFDDD3C0</v>
      </c>
      <c r="D398" t="s">
        <v>134</v>
      </c>
      <c r="E398">
        <v>4</v>
      </c>
      <c r="H398">
        <v>4</v>
      </c>
      <c r="I398" t="s">
        <v>143</v>
      </c>
      <c r="J398" t="s">
        <v>126</v>
      </c>
      <c r="K398">
        <v>0</v>
      </c>
      <c r="L398">
        <v>3</v>
      </c>
      <c r="M398">
        <v>0</v>
      </c>
      <c r="N398">
        <v>2</v>
      </c>
      <c r="O398">
        <v>0</v>
      </c>
      <c r="P398">
        <v>1</v>
      </c>
      <c r="Q398">
        <v>0</v>
      </c>
      <c r="S398" t="str">
        <f t="shared" si="161"/>
        <v>22:00:36.000</v>
      </c>
      <c r="T398" t="str">
        <f t="shared" si="161"/>
        <v>22:00:36.000</v>
      </c>
      <c r="U398" t="str">
        <f t="shared" si="157"/>
        <v>A14F74</v>
      </c>
      <c r="V398">
        <v>0</v>
      </c>
      <c r="W398">
        <v>0</v>
      </c>
      <c r="X398">
        <v>6</v>
      </c>
      <c r="Y398">
        <v>0</v>
      </c>
      <c r="AA398">
        <v>1</v>
      </c>
      <c r="AB398">
        <v>8</v>
      </c>
      <c r="AC398">
        <v>3</v>
      </c>
      <c r="AD398">
        <v>0</v>
      </c>
      <c r="AE398">
        <v>9</v>
      </c>
      <c r="AF398" t="s">
        <v>126</v>
      </c>
      <c r="AG398">
        <v>0</v>
      </c>
      <c r="AH398">
        <v>3</v>
      </c>
      <c r="AI398">
        <v>2</v>
      </c>
      <c r="AJ398">
        <v>0</v>
      </c>
      <c r="AK398" t="s">
        <v>250</v>
      </c>
      <c r="AL398">
        <v>32.821483999999998</v>
      </c>
      <c r="AM398" t="s">
        <v>252</v>
      </c>
      <c r="AN398">
        <v>-117.161529</v>
      </c>
      <c r="AO398">
        <v>25</v>
      </c>
      <c r="AP398">
        <v>1300</v>
      </c>
      <c r="AQ398" t="s">
        <v>129</v>
      </c>
      <c r="AR398">
        <v>-91</v>
      </c>
      <c r="AS398">
        <v>1</v>
      </c>
      <c r="AT398">
        <v>896</v>
      </c>
      <c r="BB398" t="str">
        <f t="shared" si="158"/>
        <v>1200</v>
      </c>
      <c r="BC398">
        <v>1</v>
      </c>
      <c r="BD398" t="str">
        <f t="shared" si="159"/>
        <v xml:space="preserve">N1839R  </v>
      </c>
      <c r="BE398">
        <v>1</v>
      </c>
      <c r="BJ398">
        <v>1175</v>
      </c>
      <c r="BK398">
        <v>-125</v>
      </c>
      <c r="BL398" t="s">
        <v>130</v>
      </c>
      <c r="BM398">
        <v>1</v>
      </c>
      <c r="BN398">
        <v>1</v>
      </c>
      <c r="BO398">
        <v>0</v>
      </c>
      <c r="BP398">
        <v>0</v>
      </c>
      <c r="BS398">
        <v>0</v>
      </c>
      <c r="BT398">
        <v>0</v>
      </c>
      <c r="BU398">
        <v>0</v>
      </c>
      <c r="CE398" t="str">
        <f t="shared" si="162"/>
        <v>22:00:36.693</v>
      </c>
      <c r="CF398">
        <v>692842042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4</v>
      </c>
      <c r="CY398">
        <v>7</v>
      </c>
      <c r="CZ398" t="s">
        <v>131</v>
      </c>
      <c r="DA398">
        <v>300</v>
      </c>
      <c r="DB398">
        <v>0</v>
      </c>
      <c r="DC398" t="s">
        <v>157</v>
      </c>
      <c r="DD398" t="s">
        <v>158</v>
      </c>
      <c r="DG398">
        <v>8328385</v>
      </c>
      <c r="DI398">
        <v>1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"07/09/2023 22:00:36.999"</f>
        <v>07/09/2023 22:00:36.999</v>
      </c>
      <c r="C399" t="str">
        <f t="shared" si="146"/>
        <v>FFDDD3C0</v>
      </c>
      <c r="D399" t="s">
        <v>123</v>
      </c>
      <c r="E399">
        <v>7</v>
      </c>
      <c r="F399">
        <v>2007</v>
      </c>
      <c r="G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0</v>
      </c>
      <c r="P399">
        <v>1</v>
      </c>
      <c r="Q399">
        <v>0</v>
      </c>
      <c r="S399" t="str">
        <f t="shared" si="161"/>
        <v>22:00:36.000</v>
      </c>
      <c r="T399" t="str">
        <f t="shared" si="161"/>
        <v>22:00:36.000</v>
      </c>
      <c r="U399" t="str">
        <f t="shared" si="157"/>
        <v>A14F74</v>
      </c>
      <c r="V399">
        <v>0</v>
      </c>
      <c r="W399">
        <v>0</v>
      </c>
      <c r="X399">
        <v>6</v>
      </c>
      <c r="Y399">
        <v>0</v>
      </c>
      <c r="AA399">
        <v>1</v>
      </c>
      <c r="AB399">
        <v>8</v>
      </c>
      <c r="AC399">
        <v>3</v>
      </c>
      <c r="AD399">
        <v>0</v>
      </c>
      <c r="AE399">
        <v>9</v>
      </c>
      <c r="AF399" t="s">
        <v>126</v>
      </c>
      <c r="AG399">
        <v>0</v>
      </c>
      <c r="AH399">
        <v>3</v>
      </c>
      <c r="AI399">
        <v>2</v>
      </c>
      <c r="AJ399">
        <v>0</v>
      </c>
      <c r="AK399" t="s">
        <v>250</v>
      </c>
      <c r="AL399">
        <v>32.821483999999998</v>
      </c>
      <c r="AM399" t="s">
        <v>252</v>
      </c>
      <c r="AN399">
        <v>-117.161529</v>
      </c>
      <c r="AO399">
        <v>25</v>
      </c>
      <c r="AP399">
        <v>1300</v>
      </c>
      <c r="AQ399" t="s">
        <v>129</v>
      </c>
      <c r="AR399">
        <v>-91</v>
      </c>
      <c r="AS399">
        <v>1</v>
      </c>
      <c r="AT399">
        <v>896</v>
      </c>
      <c r="BB399" t="str">
        <f t="shared" si="158"/>
        <v>1200</v>
      </c>
      <c r="BC399">
        <v>1</v>
      </c>
      <c r="BD399" t="str">
        <f t="shared" si="159"/>
        <v xml:space="preserve">N1839R  </v>
      </c>
      <c r="BE399">
        <v>1</v>
      </c>
      <c r="BJ399">
        <v>1175</v>
      </c>
      <c r="BK399">
        <v>-125</v>
      </c>
      <c r="BL399" t="s">
        <v>130</v>
      </c>
      <c r="BM399">
        <v>1</v>
      </c>
      <c r="BN399">
        <v>1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 t="shared" si="162"/>
        <v>22:00:36.693</v>
      </c>
      <c r="CF399">
        <v>692842042</v>
      </c>
      <c r="CS399">
        <v>3</v>
      </c>
      <c r="CT399">
        <v>2</v>
      </c>
      <c r="CU399">
        <v>0</v>
      </c>
      <c r="CV399">
        <v>2</v>
      </c>
      <c r="CW399">
        <v>0</v>
      </c>
      <c r="CX399">
        <v>4</v>
      </c>
      <c r="CY399">
        <v>7</v>
      </c>
      <c r="CZ399" t="s">
        <v>131</v>
      </c>
      <c r="DA399">
        <v>300</v>
      </c>
      <c r="DB399">
        <v>0</v>
      </c>
      <c r="DC399" t="s">
        <v>157</v>
      </c>
      <c r="DD399" t="s">
        <v>158</v>
      </c>
      <c r="DG399">
        <v>8328385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"07/09/2023 22:00:36.999"</f>
        <v>07/09/2023 22:00:36.999</v>
      </c>
      <c r="C400" t="str">
        <f t="shared" si="146"/>
        <v>FFDDD3C0</v>
      </c>
      <c r="D400" t="s">
        <v>149</v>
      </c>
      <c r="E400">
        <v>3</v>
      </c>
      <c r="H400">
        <v>166</v>
      </c>
      <c r="I400" t="s">
        <v>139</v>
      </c>
      <c r="J400" t="s">
        <v>150</v>
      </c>
      <c r="K400">
        <v>0</v>
      </c>
      <c r="L400">
        <v>3</v>
      </c>
      <c r="M400">
        <v>0</v>
      </c>
      <c r="N400">
        <v>2</v>
      </c>
      <c r="O400">
        <v>0</v>
      </c>
      <c r="P400">
        <v>1</v>
      </c>
      <c r="Q400">
        <v>0</v>
      </c>
      <c r="S400" t="str">
        <f t="shared" si="161"/>
        <v>22:00:36.000</v>
      </c>
      <c r="T400" t="str">
        <f t="shared" si="161"/>
        <v>22:00:36.000</v>
      </c>
      <c r="U400" t="str">
        <f t="shared" si="157"/>
        <v>A14F74</v>
      </c>
      <c r="V400">
        <v>0</v>
      </c>
      <c r="W400">
        <v>0</v>
      </c>
      <c r="X400">
        <v>6</v>
      </c>
      <c r="Y400">
        <v>0</v>
      </c>
      <c r="AA400">
        <v>1</v>
      </c>
      <c r="AB400">
        <v>8</v>
      </c>
      <c r="AC400">
        <v>3</v>
      </c>
      <c r="AD400">
        <v>0</v>
      </c>
      <c r="AE400">
        <v>9</v>
      </c>
      <c r="AF400" t="s">
        <v>126</v>
      </c>
      <c r="AG400">
        <v>0</v>
      </c>
      <c r="AH400">
        <v>3</v>
      </c>
      <c r="AI400">
        <v>2</v>
      </c>
      <c r="AJ400">
        <v>0</v>
      </c>
      <c r="AK400" t="s">
        <v>250</v>
      </c>
      <c r="AL400">
        <v>32.821483999999998</v>
      </c>
      <c r="AM400" t="s">
        <v>252</v>
      </c>
      <c r="AN400">
        <v>-117.161529</v>
      </c>
      <c r="AO400">
        <v>25</v>
      </c>
      <c r="AP400">
        <v>1300</v>
      </c>
      <c r="AQ400" t="s">
        <v>129</v>
      </c>
      <c r="AR400">
        <v>-91</v>
      </c>
      <c r="AS400">
        <v>1</v>
      </c>
      <c r="AT400">
        <v>896</v>
      </c>
      <c r="BB400" t="str">
        <f t="shared" si="158"/>
        <v>1200</v>
      </c>
      <c r="BC400">
        <v>1</v>
      </c>
      <c r="BD400" t="str">
        <f t="shared" si="159"/>
        <v xml:space="preserve">N1839R  </v>
      </c>
      <c r="BE400">
        <v>1</v>
      </c>
      <c r="BJ400">
        <v>1175</v>
      </c>
      <c r="BK400">
        <v>-125</v>
      </c>
      <c r="BL400" t="s">
        <v>130</v>
      </c>
      <c r="BM400">
        <v>1</v>
      </c>
      <c r="BN400">
        <v>1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 t="shared" si="162"/>
        <v>22:00:36.693</v>
      </c>
      <c r="CF400">
        <v>692842042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4</v>
      </c>
      <c r="CY400">
        <v>7</v>
      </c>
      <c r="CZ400" t="s">
        <v>131</v>
      </c>
      <c r="DA400">
        <v>300</v>
      </c>
      <c r="DB400">
        <v>0</v>
      </c>
      <c r="DC400" t="s">
        <v>157</v>
      </c>
      <c r="DD400" t="s">
        <v>158</v>
      </c>
      <c r="DG400">
        <v>8328385</v>
      </c>
      <c r="DI400">
        <v>1</v>
      </c>
      <c r="DJ400">
        <v>0</v>
      </c>
      <c r="DK400">
        <v>1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"07/09/2023 22:00:36.999"</f>
        <v>07/09/2023 22:00:36.999</v>
      </c>
      <c r="C401" t="str">
        <f t="shared" si="146"/>
        <v>FFDDD3C0</v>
      </c>
      <c r="D401" t="s">
        <v>144</v>
      </c>
      <c r="E401">
        <v>6</v>
      </c>
      <c r="H401">
        <v>210</v>
      </c>
      <c r="I401" t="s">
        <v>145</v>
      </c>
      <c r="J401" t="s">
        <v>146</v>
      </c>
      <c r="K401">
        <v>0</v>
      </c>
      <c r="L401">
        <v>3</v>
      </c>
      <c r="M401">
        <v>0</v>
      </c>
      <c r="N401">
        <v>2</v>
      </c>
      <c r="O401">
        <v>0</v>
      </c>
      <c r="P401">
        <v>1</v>
      </c>
      <c r="Q401">
        <v>0</v>
      </c>
      <c r="S401" t="str">
        <f t="shared" si="161"/>
        <v>22:00:36.000</v>
      </c>
      <c r="T401" t="str">
        <f t="shared" si="161"/>
        <v>22:00:36.000</v>
      </c>
      <c r="U401" t="str">
        <f t="shared" si="157"/>
        <v>A14F74</v>
      </c>
      <c r="V401">
        <v>0</v>
      </c>
      <c r="W401">
        <v>0</v>
      </c>
      <c r="X401">
        <v>6</v>
      </c>
      <c r="Y401">
        <v>0</v>
      </c>
      <c r="AA401">
        <v>1</v>
      </c>
      <c r="AB401">
        <v>8</v>
      </c>
      <c r="AC401">
        <v>3</v>
      </c>
      <c r="AD401">
        <v>0</v>
      </c>
      <c r="AE401">
        <v>9</v>
      </c>
      <c r="AF401" t="s">
        <v>126</v>
      </c>
      <c r="AG401">
        <v>0</v>
      </c>
      <c r="AH401">
        <v>0</v>
      </c>
      <c r="AI401">
        <v>2</v>
      </c>
      <c r="AJ401">
        <v>0</v>
      </c>
      <c r="AK401" t="s">
        <v>250</v>
      </c>
      <c r="AL401">
        <v>32.821483999999998</v>
      </c>
      <c r="AM401" t="s">
        <v>252</v>
      </c>
      <c r="AN401">
        <v>-117.161529</v>
      </c>
      <c r="AO401">
        <v>25</v>
      </c>
      <c r="AP401">
        <v>1300</v>
      </c>
      <c r="AQ401" t="s">
        <v>129</v>
      </c>
      <c r="AR401">
        <v>-91</v>
      </c>
      <c r="AS401">
        <v>1</v>
      </c>
      <c r="AT401">
        <v>896</v>
      </c>
      <c r="BB401" t="str">
        <f t="shared" si="158"/>
        <v>1200</v>
      </c>
      <c r="BC401">
        <v>1</v>
      </c>
      <c r="BD401" t="str">
        <f t="shared" si="159"/>
        <v xml:space="preserve">N1839R  </v>
      </c>
      <c r="BE401">
        <v>1</v>
      </c>
      <c r="BJ401">
        <v>1175</v>
      </c>
      <c r="BK401">
        <v>-125</v>
      </c>
      <c r="BL401" t="s">
        <v>130</v>
      </c>
      <c r="BM401">
        <v>1</v>
      </c>
      <c r="BN401">
        <v>1</v>
      </c>
      <c r="BO401">
        <v>0</v>
      </c>
      <c r="BP401">
        <v>0</v>
      </c>
      <c r="BS401">
        <v>0</v>
      </c>
      <c r="BT401">
        <v>0</v>
      </c>
      <c r="BU401">
        <v>0</v>
      </c>
      <c r="CE401" t="str">
        <f t="shared" si="162"/>
        <v>22:00:36.693</v>
      </c>
      <c r="CF401">
        <v>692842042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4</v>
      </c>
      <c r="CY401">
        <v>7</v>
      </c>
      <c r="CZ401" t="s">
        <v>131</v>
      </c>
      <c r="DA401">
        <v>300</v>
      </c>
      <c r="DB401">
        <v>0</v>
      </c>
      <c r="DC401" t="s">
        <v>157</v>
      </c>
      <c r="DD401" t="s">
        <v>158</v>
      </c>
      <c r="DG401">
        <v>8328385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1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"07/09/2023 22:00:36.999"</f>
        <v>07/09/2023 22:00:36.999</v>
      </c>
      <c r="C402" t="str">
        <f t="shared" si="146"/>
        <v>FFDDD3C0</v>
      </c>
      <c r="D402" t="s">
        <v>138</v>
      </c>
      <c r="E402">
        <v>20</v>
      </c>
      <c r="F402">
        <v>1020</v>
      </c>
      <c r="G402" t="s">
        <v>139</v>
      </c>
      <c r="J402" t="s">
        <v>140</v>
      </c>
      <c r="K402">
        <v>0</v>
      </c>
      <c r="L402">
        <v>3</v>
      </c>
      <c r="M402">
        <v>0</v>
      </c>
      <c r="N402">
        <v>2</v>
      </c>
      <c r="O402">
        <v>0</v>
      </c>
      <c r="P402">
        <v>1</v>
      </c>
      <c r="Q402">
        <v>0</v>
      </c>
      <c r="S402" t="str">
        <f t="shared" si="161"/>
        <v>22:00:36.000</v>
      </c>
      <c r="T402" t="str">
        <f t="shared" si="161"/>
        <v>22:00:36.000</v>
      </c>
      <c r="U402" t="str">
        <f t="shared" si="157"/>
        <v>A14F74</v>
      </c>
      <c r="V402">
        <v>0</v>
      </c>
      <c r="W402">
        <v>0</v>
      </c>
      <c r="X402">
        <v>6</v>
      </c>
      <c r="Y402">
        <v>0</v>
      </c>
      <c r="AA402">
        <v>1</v>
      </c>
      <c r="AB402">
        <v>8</v>
      </c>
      <c r="AC402">
        <v>3</v>
      </c>
      <c r="AD402">
        <v>0</v>
      </c>
      <c r="AE402">
        <v>9</v>
      </c>
      <c r="AF402" t="s">
        <v>126</v>
      </c>
      <c r="AG402">
        <v>0</v>
      </c>
      <c r="AH402">
        <v>3</v>
      </c>
      <c r="AI402">
        <v>2</v>
      </c>
      <c r="AJ402">
        <v>0</v>
      </c>
      <c r="AK402" t="s">
        <v>250</v>
      </c>
      <c r="AL402">
        <v>32.821483999999998</v>
      </c>
      <c r="AM402" t="s">
        <v>252</v>
      </c>
      <c r="AN402">
        <v>-117.161529</v>
      </c>
      <c r="AO402">
        <v>25</v>
      </c>
      <c r="AP402">
        <v>1300</v>
      </c>
      <c r="AQ402" t="s">
        <v>129</v>
      </c>
      <c r="AR402">
        <v>-91</v>
      </c>
      <c r="AS402">
        <v>1</v>
      </c>
      <c r="AT402">
        <v>896</v>
      </c>
      <c r="BB402" t="str">
        <f t="shared" si="158"/>
        <v>1200</v>
      </c>
      <c r="BC402">
        <v>1</v>
      </c>
      <c r="BD402" t="str">
        <f t="shared" si="159"/>
        <v xml:space="preserve">N1839R  </v>
      </c>
      <c r="BE402">
        <v>1</v>
      </c>
      <c r="BJ402">
        <v>1175</v>
      </c>
      <c r="BK402">
        <v>-125</v>
      </c>
      <c r="BL402" t="s">
        <v>130</v>
      </c>
      <c r="BM402">
        <v>1</v>
      </c>
      <c r="BN402">
        <v>1</v>
      </c>
      <c r="BO402">
        <v>0</v>
      </c>
      <c r="BP402">
        <v>0</v>
      </c>
      <c r="BS402">
        <v>0</v>
      </c>
      <c r="BT402">
        <v>0</v>
      </c>
      <c r="BU402">
        <v>0</v>
      </c>
      <c r="CE402" t="str">
        <f t="shared" si="162"/>
        <v>22:00:36.693</v>
      </c>
      <c r="CF402">
        <v>692842042</v>
      </c>
      <c r="CS402">
        <v>3</v>
      </c>
      <c r="CT402">
        <v>2</v>
      </c>
      <c r="CU402">
        <v>0</v>
      </c>
      <c r="CV402">
        <v>2</v>
      </c>
      <c r="CW402">
        <v>0</v>
      </c>
      <c r="CX402">
        <v>4</v>
      </c>
      <c r="CY402">
        <v>7</v>
      </c>
      <c r="CZ402" t="s">
        <v>131</v>
      </c>
      <c r="DA402">
        <v>300</v>
      </c>
      <c r="DB402">
        <v>0</v>
      </c>
      <c r="DC402" t="s">
        <v>157</v>
      </c>
      <c r="DD402" t="s">
        <v>158</v>
      </c>
      <c r="DG402">
        <v>8328385</v>
      </c>
      <c r="DI402">
        <v>1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"07/09/2023 22:00:36.999"</f>
        <v>07/09/2023 22:00:36.999</v>
      </c>
      <c r="C403" t="str">
        <f t="shared" si="146"/>
        <v>FFDDD3C0</v>
      </c>
      <c r="D403" t="s">
        <v>134</v>
      </c>
      <c r="E403">
        <v>3</v>
      </c>
      <c r="H403">
        <v>3</v>
      </c>
      <c r="I403" t="s">
        <v>135</v>
      </c>
      <c r="J403" t="s">
        <v>126</v>
      </c>
      <c r="K403">
        <v>0</v>
      </c>
      <c r="L403">
        <v>3</v>
      </c>
      <c r="M403">
        <v>0</v>
      </c>
      <c r="N403">
        <v>2</v>
      </c>
      <c r="O403">
        <v>0</v>
      </c>
      <c r="P403">
        <v>1</v>
      </c>
      <c r="Q403">
        <v>0</v>
      </c>
      <c r="S403" t="str">
        <f t="shared" si="161"/>
        <v>22:00:36.000</v>
      </c>
      <c r="T403" t="str">
        <f t="shared" si="161"/>
        <v>22:00:36.000</v>
      </c>
      <c r="U403" t="str">
        <f t="shared" si="157"/>
        <v>A14F74</v>
      </c>
      <c r="V403">
        <v>0</v>
      </c>
      <c r="W403">
        <v>0</v>
      </c>
      <c r="X403">
        <v>6</v>
      </c>
      <c r="Y403">
        <v>0</v>
      </c>
      <c r="AA403">
        <v>1</v>
      </c>
      <c r="AB403">
        <v>8</v>
      </c>
      <c r="AC403">
        <v>3</v>
      </c>
      <c r="AD403">
        <v>0</v>
      </c>
      <c r="AE403">
        <v>9</v>
      </c>
      <c r="AF403" t="s">
        <v>126</v>
      </c>
      <c r="AG403">
        <v>0</v>
      </c>
      <c r="AH403">
        <v>3</v>
      </c>
      <c r="AI403">
        <v>2</v>
      </c>
      <c r="AJ403">
        <v>0</v>
      </c>
      <c r="AK403" t="s">
        <v>250</v>
      </c>
      <c r="AL403">
        <v>32.821483999999998</v>
      </c>
      <c r="AM403" t="s">
        <v>252</v>
      </c>
      <c r="AN403">
        <v>-117.161529</v>
      </c>
      <c r="AO403">
        <v>25</v>
      </c>
      <c r="AP403">
        <v>1300</v>
      </c>
      <c r="AQ403" t="s">
        <v>129</v>
      </c>
      <c r="AR403">
        <v>-91</v>
      </c>
      <c r="AS403">
        <v>1</v>
      </c>
      <c r="AT403">
        <v>896</v>
      </c>
      <c r="BB403" t="str">
        <f t="shared" si="158"/>
        <v>1200</v>
      </c>
      <c r="BC403">
        <v>1</v>
      </c>
      <c r="BD403" t="str">
        <f t="shared" si="159"/>
        <v xml:space="preserve">N1839R  </v>
      </c>
      <c r="BE403">
        <v>1</v>
      </c>
      <c r="BJ403">
        <v>1175</v>
      </c>
      <c r="BK403">
        <v>-125</v>
      </c>
      <c r="BL403" t="s">
        <v>130</v>
      </c>
      <c r="BM403">
        <v>1</v>
      </c>
      <c r="BN403">
        <v>1</v>
      </c>
      <c r="BO403">
        <v>0</v>
      </c>
      <c r="BP403">
        <v>0</v>
      </c>
      <c r="BS403">
        <v>0</v>
      </c>
      <c r="BT403">
        <v>0</v>
      </c>
      <c r="BU403">
        <v>0</v>
      </c>
      <c r="CE403" t="str">
        <f t="shared" si="162"/>
        <v>22:00:36.693</v>
      </c>
      <c r="CF403">
        <v>692842042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4</v>
      </c>
      <c r="CY403">
        <v>7</v>
      </c>
      <c r="CZ403" t="s">
        <v>131</v>
      </c>
      <c r="DA403">
        <v>300</v>
      </c>
      <c r="DB403">
        <v>0</v>
      </c>
      <c r="DC403" t="s">
        <v>157</v>
      </c>
      <c r="DD403" t="s">
        <v>158</v>
      </c>
      <c r="DG403">
        <v>8328385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1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"07/09/2023 22:00:38.187"</f>
        <v>07/09/2023 22:00:38.187</v>
      </c>
      <c r="C404" t="str">
        <f t="shared" si="146"/>
        <v>FFDDD3C0</v>
      </c>
      <c r="D404" t="s">
        <v>141</v>
      </c>
      <c r="E404">
        <v>15</v>
      </c>
      <c r="J404" t="s">
        <v>142</v>
      </c>
      <c r="K404">
        <v>0</v>
      </c>
      <c r="L404">
        <v>3</v>
      </c>
      <c r="M404">
        <v>0</v>
      </c>
      <c r="N404">
        <v>2</v>
      </c>
      <c r="O404">
        <v>0</v>
      </c>
      <c r="P404">
        <v>1</v>
      </c>
      <c r="Q404">
        <v>0</v>
      </c>
      <c r="S404" t="str">
        <f t="shared" ref="S404:T411" si="163">"22:00:37.000"</f>
        <v>22:00:37.000</v>
      </c>
      <c r="T404" t="str">
        <f t="shared" si="163"/>
        <v>22:00:37.000</v>
      </c>
      <c r="U404" t="str">
        <f t="shared" si="157"/>
        <v>A14F74</v>
      </c>
      <c r="V404">
        <v>0</v>
      </c>
      <c r="W404">
        <v>0</v>
      </c>
      <c r="X404">
        <v>6</v>
      </c>
      <c r="Y404">
        <v>0</v>
      </c>
      <c r="AA404">
        <v>1</v>
      </c>
      <c r="AB404">
        <v>8</v>
      </c>
      <c r="AC404">
        <v>3</v>
      </c>
      <c r="AD404">
        <v>0</v>
      </c>
      <c r="AE404">
        <v>9</v>
      </c>
      <c r="AF404" t="s">
        <v>126</v>
      </c>
      <c r="AG404">
        <v>0</v>
      </c>
      <c r="AH404">
        <v>3</v>
      </c>
      <c r="AI404">
        <v>2</v>
      </c>
      <c r="AJ404">
        <v>0</v>
      </c>
      <c r="AK404" t="s">
        <v>253</v>
      </c>
      <c r="AL404">
        <v>32.821505000000002</v>
      </c>
      <c r="AM404" t="s">
        <v>254</v>
      </c>
      <c r="AN404">
        <v>-117.162023</v>
      </c>
      <c r="AO404">
        <v>25</v>
      </c>
      <c r="AP404">
        <v>1300</v>
      </c>
      <c r="AQ404" t="s">
        <v>129</v>
      </c>
      <c r="AR404">
        <v>-90</v>
      </c>
      <c r="AS404">
        <v>-3</v>
      </c>
      <c r="AT404">
        <v>960</v>
      </c>
      <c r="BB404" t="str">
        <f t="shared" si="158"/>
        <v>1200</v>
      </c>
      <c r="BC404">
        <v>1</v>
      </c>
      <c r="BD404" t="str">
        <f t="shared" si="159"/>
        <v xml:space="preserve">N1839R  </v>
      </c>
      <c r="BE404">
        <v>1</v>
      </c>
      <c r="BJ404">
        <v>1150</v>
      </c>
      <c r="BK404">
        <v>-150</v>
      </c>
      <c r="BL404" t="s">
        <v>130</v>
      </c>
      <c r="BM404">
        <v>1</v>
      </c>
      <c r="BN404">
        <v>1</v>
      </c>
      <c r="BO404">
        <v>0</v>
      </c>
      <c r="BP404">
        <v>0</v>
      </c>
      <c r="BS404">
        <v>0</v>
      </c>
      <c r="BT404">
        <v>0</v>
      </c>
      <c r="BU404">
        <v>0</v>
      </c>
      <c r="CE404" t="str">
        <f t="shared" ref="CE404:CE411" si="164">"22:00:37.939"</f>
        <v>22:00:37.939</v>
      </c>
      <c r="CF404">
        <v>939092347</v>
      </c>
      <c r="CS404">
        <v>3</v>
      </c>
      <c r="CT404">
        <v>2</v>
      </c>
      <c r="CU404">
        <v>0</v>
      </c>
      <c r="CV404">
        <v>2</v>
      </c>
      <c r="CW404">
        <v>0</v>
      </c>
      <c r="CX404">
        <v>4</v>
      </c>
      <c r="CY404">
        <v>7</v>
      </c>
      <c r="CZ404" t="s">
        <v>131</v>
      </c>
      <c r="DA404">
        <v>300</v>
      </c>
      <c r="DB404">
        <v>0</v>
      </c>
      <c r="DC404" t="s">
        <v>157</v>
      </c>
      <c r="DD404" t="s">
        <v>158</v>
      </c>
      <c r="DG404">
        <v>8328630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 t="shared" ref="A405:A411" si="165">"07/09/2023 22:00:38.202"</f>
        <v>07/09/2023 22:00:38.202</v>
      </c>
      <c r="C405" t="str">
        <f t="shared" si="146"/>
        <v>FFDDD3C0</v>
      </c>
      <c r="D405" t="s">
        <v>147</v>
      </c>
      <c r="E405">
        <v>8</v>
      </c>
      <c r="H405">
        <v>225</v>
      </c>
      <c r="I405" t="s">
        <v>148</v>
      </c>
      <c r="J405" t="s">
        <v>126</v>
      </c>
      <c r="K405">
        <v>0</v>
      </c>
      <c r="L405">
        <v>3</v>
      </c>
      <c r="M405">
        <v>0</v>
      </c>
      <c r="N405">
        <v>2</v>
      </c>
      <c r="O405">
        <v>0</v>
      </c>
      <c r="P405">
        <v>1</v>
      </c>
      <c r="Q405">
        <v>0</v>
      </c>
      <c r="S405" t="str">
        <f t="shared" si="163"/>
        <v>22:00:37.000</v>
      </c>
      <c r="T405" t="str">
        <f t="shared" si="163"/>
        <v>22:00:37.000</v>
      </c>
      <c r="U405" t="str">
        <f t="shared" si="157"/>
        <v>A14F74</v>
      </c>
      <c r="V405">
        <v>0</v>
      </c>
      <c r="W405">
        <v>0</v>
      </c>
      <c r="X405">
        <v>6</v>
      </c>
      <c r="Y405">
        <v>0</v>
      </c>
      <c r="AA405">
        <v>1</v>
      </c>
      <c r="AB405">
        <v>8</v>
      </c>
      <c r="AC405">
        <v>3</v>
      </c>
      <c r="AD405">
        <v>0</v>
      </c>
      <c r="AE405">
        <v>9</v>
      </c>
      <c r="AF405" t="s">
        <v>126</v>
      </c>
      <c r="AG405">
        <v>0</v>
      </c>
      <c r="AH405">
        <v>3</v>
      </c>
      <c r="AI405">
        <v>2</v>
      </c>
      <c r="AJ405">
        <v>0</v>
      </c>
      <c r="AK405" t="s">
        <v>253</v>
      </c>
      <c r="AL405">
        <v>32.821505000000002</v>
      </c>
      <c r="AM405" t="s">
        <v>254</v>
      </c>
      <c r="AN405">
        <v>-117.162023</v>
      </c>
      <c r="AO405">
        <v>25</v>
      </c>
      <c r="AP405">
        <v>1300</v>
      </c>
      <c r="AQ405" t="s">
        <v>129</v>
      </c>
      <c r="AR405">
        <v>-90</v>
      </c>
      <c r="AS405">
        <v>-3</v>
      </c>
      <c r="AT405">
        <v>960</v>
      </c>
      <c r="BB405" t="str">
        <f t="shared" si="158"/>
        <v>1200</v>
      </c>
      <c r="BC405">
        <v>1</v>
      </c>
      <c r="BD405" t="str">
        <f t="shared" si="159"/>
        <v xml:space="preserve">N1839R  </v>
      </c>
      <c r="BE405">
        <v>1</v>
      </c>
      <c r="BJ405">
        <v>1150</v>
      </c>
      <c r="BK405">
        <v>-150</v>
      </c>
      <c r="BL405" t="s">
        <v>130</v>
      </c>
      <c r="BM405">
        <v>1</v>
      </c>
      <c r="BN405">
        <v>1</v>
      </c>
      <c r="BO405">
        <v>0</v>
      </c>
      <c r="BP405">
        <v>0</v>
      </c>
      <c r="BS405">
        <v>0</v>
      </c>
      <c r="BT405">
        <v>0</v>
      </c>
      <c r="BU405">
        <v>0</v>
      </c>
      <c r="CE405" t="str">
        <f t="shared" si="164"/>
        <v>22:00:37.939</v>
      </c>
      <c r="CF405">
        <v>939092347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4</v>
      </c>
      <c r="CY405">
        <v>7</v>
      </c>
      <c r="CZ405" t="s">
        <v>131</v>
      </c>
      <c r="DA405">
        <v>300</v>
      </c>
      <c r="DB405">
        <v>0</v>
      </c>
      <c r="DC405" t="s">
        <v>157</v>
      </c>
      <c r="DD405" t="s">
        <v>158</v>
      </c>
      <c r="DG405">
        <v>8328630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1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 t="shared" si="165"/>
        <v>07/09/2023 22:00:38.202</v>
      </c>
      <c r="C406" t="str">
        <f t="shared" si="146"/>
        <v>FFDDD3C0</v>
      </c>
      <c r="D406" t="s">
        <v>134</v>
      </c>
      <c r="E406">
        <v>4</v>
      </c>
      <c r="H406">
        <v>4</v>
      </c>
      <c r="I406" t="s">
        <v>143</v>
      </c>
      <c r="J406" t="s">
        <v>126</v>
      </c>
      <c r="K406">
        <v>0</v>
      </c>
      <c r="L406">
        <v>3</v>
      </c>
      <c r="M406">
        <v>0</v>
      </c>
      <c r="N406">
        <v>2</v>
      </c>
      <c r="O406">
        <v>0</v>
      </c>
      <c r="P406">
        <v>1</v>
      </c>
      <c r="Q406">
        <v>0</v>
      </c>
      <c r="S406" t="str">
        <f t="shared" si="163"/>
        <v>22:00:37.000</v>
      </c>
      <c r="T406" t="str">
        <f t="shared" si="163"/>
        <v>22:00:37.000</v>
      </c>
      <c r="U406" t="str">
        <f t="shared" si="157"/>
        <v>A14F74</v>
      </c>
      <c r="V406">
        <v>0</v>
      </c>
      <c r="W406">
        <v>0</v>
      </c>
      <c r="X406">
        <v>6</v>
      </c>
      <c r="Y406">
        <v>0</v>
      </c>
      <c r="AA406">
        <v>1</v>
      </c>
      <c r="AB406">
        <v>8</v>
      </c>
      <c r="AC406">
        <v>3</v>
      </c>
      <c r="AD406">
        <v>0</v>
      </c>
      <c r="AE406">
        <v>9</v>
      </c>
      <c r="AF406" t="s">
        <v>126</v>
      </c>
      <c r="AG406">
        <v>0</v>
      </c>
      <c r="AH406">
        <v>3</v>
      </c>
      <c r="AI406">
        <v>2</v>
      </c>
      <c r="AJ406">
        <v>0</v>
      </c>
      <c r="AK406" t="s">
        <v>253</v>
      </c>
      <c r="AL406">
        <v>32.821505000000002</v>
      </c>
      <c r="AM406" t="s">
        <v>254</v>
      </c>
      <c r="AN406">
        <v>-117.162023</v>
      </c>
      <c r="AO406">
        <v>25</v>
      </c>
      <c r="AP406">
        <v>1300</v>
      </c>
      <c r="AQ406" t="s">
        <v>129</v>
      </c>
      <c r="AR406">
        <v>-90</v>
      </c>
      <c r="AS406">
        <v>-3</v>
      </c>
      <c r="AT406">
        <v>960</v>
      </c>
      <c r="BB406" t="str">
        <f t="shared" si="158"/>
        <v>1200</v>
      </c>
      <c r="BC406">
        <v>1</v>
      </c>
      <c r="BD406" t="str">
        <f t="shared" si="159"/>
        <v xml:space="preserve">N1839R  </v>
      </c>
      <c r="BE406">
        <v>1</v>
      </c>
      <c r="BJ406">
        <v>1150</v>
      </c>
      <c r="BK406">
        <v>-150</v>
      </c>
      <c r="BL406" t="s">
        <v>130</v>
      </c>
      <c r="BM406">
        <v>1</v>
      </c>
      <c r="BN406">
        <v>1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 t="shared" si="164"/>
        <v>22:00:37.939</v>
      </c>
      <c r="CF406">
        <v>939092347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4</v>
      </c>
      <c r="CY406">
        <v>7</v>
      </c>
      <c r="CZ406" t="s">
        <v>131</v>
      </c>
      <c r="DA406">
        <v>300</v>
      </c>
      <c r="DB406">
        <v>0</v>
      </c>
      <c r="DC406" t="s">
        <v>157</v>
      </c>
      <c r="DD406" t="s">
        <v>158</v>
      </c>
      <c r="DG406">
        <v>8328630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 t="shared" si="165"/>
        <v>07/09/2023 22:00:38.202</v>
      </c>
      <c r="C407" t="str">
        <f t="shared" si="146"/>
        <v>FFDDD3C0</v>
      </c>
      <c r="D407" t="s">
        <v>123</v>
      </c>
      <c r="E407">
        <v>7</v>
      </c>
      <c r="F407">
        <v>2007</v>
      </c>
      <c r="G407" t="s">
        <v>124</v>
      </c>
      <c r="J407" t="s">
        <v>125</v>
      </c>
      <c r="K407">
        <v>0</v>
      </c>
      <c r="L407">
        <v>3</v>
      </c>
      <c r="M407">
        <v>0</v>
      </c>
      <c r="N407">
        <v>2</v>
      </c>
      <c r="O407">
        <v>0</v>
      </c>
      <c r="P407">
        <v>1</v>
      </c>
      <c r="Q407">
        <v>0</v>
      </c>
      <c r="S407" t="str">
        <f t="shared" si="163"/>
        <v>22:00:37.000</v>
      </c>
      <c r="T407" t="str">
        <f t="shared" si="163"/>
        <v>22:00:37.000</v>
      </c>
      <c r="U407" t="str">
        <f t="shared" si="157"/>
        <v>A14F74</v>
      </c>
      <c r="V407">
        <v>0</v>
      </c>
      <c r="W407">
        <v>0</v>
      </c>
      <c r="X407">
        <v>6</v>
      </c>
      <c r="Y407">
        <v>0</v>
      </c>
      <c r="AA407">
        <v>1</v>
      </c>
      <c r="AB407">
        <v>8</v>
      </c>
      <c r="AC407">
        <v>3</v>
      </c>
      <c r="AD407">
        <v>0</v>
      </c>
      <c r="AE407">
        <v>9</v>
      </c>
      <c r="AF407" t="s">
        <v>126</v>
      </c>
      <c r="AG407">
        <v>0</v>
      </c>
      <c r="AH407">
        <v>3</v>
      </c>
      <c r="AI407">
        <v>2</v>
      </c>
      <c r="AJ407">
        <v>0</v>
      </c>
      <c r="AK407" t="s">
        <v>253</v>
      </c>
      <c r="AL407">
        <v>32.821505000000002</v>
      </c>
      <c r="AM407" t="s">
        <v>254</v>
      </c>
      <c r="AN407">
        <v>-117.162023</v>
      </c>
      <c r="AO407">
        <v>25</v>
      </c>
      <c r="AP407">
        <v>1300</v>
      </c>
      <c r="AQ407" t="s">
        <v>129</v>
      </c>
      <c r="AR407">
        <v>-90</v>
      </c>
      <c r="AS407">
        <v>-3</v>
      </c>
      <c r="AT407">
        <v>960</v>
      </c>
      <c r="BB407" t="str">
        <f t="shared" si="158"/>
        <v>1200</v>
      </c>
      <c r="BC407">
        <v>1</v>
      </c>
      <c r="BD407" t="str">
        <f t="shared" si="159"/>
        <v xml:space="preserve">N1839R  </v>
      </c>
      <c r="BE407">
        <v>1</v>
      </c>
      <c r="BJ407">
        <v>1150</v>
      </c>
      <c r="BK407">
        <v>-150</v>
      </c>
      <c r="BL407" t="s">
        <v>130</v>
      </c>
      <c r="BM407">
        <v>1</v>
      </c>
      <c r="BN407">
        <v>1</v>
      </c>
      <c r="BO407">
        <v>0</v>
      </c>
      <c r="BP407">
        <v>0</v>
      </c>
      <c r="BS407">
        <v>0</v>
      </c>
      <c r="BT407">
        <v>0</v>
      </c>
      <c r="BU407">
        <v>0</v>
      </c>
      <c r="CE407" t="str">
        <f t="shared" si="164"/>
        <v>22:00:37.939</v>
      </c>
      <c r="CF407">
        <v>939092347</v>
      </c>
      <c r="CS407">
        <v>3</v>
      </c>
      <c r="CT407">
        <v>2</v>
      </c>
      <c r="CU407">
        <v>0</v>
      </c>
      <c r="CV407">
        <v>2</v>
      </c>
      <c r="CW407">
        <v>0</v>
      </c>
      <c r="CX407">
        <v>4</v>
      </c>
      <c r="CY407">
        <v>7</v>
      </c>
      <c r="CZ407" t="s">
        <v>131</v>
      </c>
      <c r="DA407">
        <v>300</v>
      </c>
      <c r="DB407">
        <v>0</v>
      </c>
      <c r="DC407" t="s">
        <v>157</v>
      </c>
      <c r="DD407" t="s">
        <v>158</v>
      </c>
      <c r="DG407">
        <v>8328630</v>
      </c>
      <c r="DI407">
        <v>1</v>
      </c>
      <c r="DJ407">
        <v>0</v>
      </c>
      <c r="DK407">
        <v>1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 t="shared" si="165"/>
        <v>07/09/2023 22:00:38.202</v>
      </c>
      <c r="C408" t="str">
        <f t="shared" si="146"/>
        <v>FFDDD3C0</v>
      </c>
      <c r="D408" t="s">
        <v>149</v>
      </c>
      <c r="E408">
        <v>3</v>
      </c>
      <c r="H408">
        <v>166</v>
      </c>
      <c r="I408" t="s">
        <v>139</v>
      </c>
      <c r="J408" t="s">
        <v>150</v>
      </c>
      <c r="K408">
        <v>0</v>
      </c>
      <c r="L408">
        <v>3</v>
      </c>
      <c r="M408">
        <v>0</v>
      </c>
      <c r="N408">
        <v>2</v>
      </c>
      <c r="O408">
        <v>0</v>
      </c>
      <c r="P408">
        <v>1</v>
      </c>
      <c r="Q408">
        <v>0</v>
      </c>
      <c r="S408" t="str">
        <f t="shared" si="163"/>
        <v>22:00:37.000</v>
      </c>
      <c r="T408" t="str">
        <f t="shared" si="163"/>
        <v>22:00:37.000</v>
      </c>
      <c r="U408" t="str">
        <f t="shared" si="157"/>
        <v>A14F74</v>
      </c>
      <c r="V408">
        <v>0</v>
      </c>
      <c r="W408">
        <v>0</v>
      </c>
      <c r="X408">
        <v>6</v>
      </c>
      <c r="Y408">
        <v>0</v>
      </c>
      <c r="AA408">
        <v>1</v>
      </c>
      <c r="AB408">
        <v>8</v>
      </c>
      <c r="AC408">
        <v>3</v>
      </c>
      <c r="AD408">
        <v>0</v>
      </c>
      <c r="AE408">
        <v>9</v>
      </c>
      <c r="AF408" t="s">
        <v>126</v>
      </c>
      <c r="AG408">
        <v>0</v>
      </c>
      <c r="AH408">
        <v>3</v>
      </c>
      <c r="AI408">
        <v>2</v>
      </c>
      <c r="AJ408">
        <v>0</v>
      </c>
      <c r="AK408" t="s">
        <v>253</v>
      </c>
      <c r="AL408">
        <v>32.821505000000002</v>
      </c>
      <c r="AM408" t="s">
        <v>254</v>
      </c>
      <c r="AN408">
        <v>-117.162023</v>
      </c>
      <c r="AO408">
        <v>25</v>
      </c>
      <c r="AP408">
        <v>1300</v>
      </c>
      <c r="AQ408" t="s">
        <v>129</v>
      </c>
      <c r="AR408">
        <v>-90</v>
      </c>
      <c r="AS408">
        <v>-3</v>
      </c>
      <c r="AT408">
        <v>960</v>
      </c>
      <c r="BB408" t="str">
        <f t="shared" si="158"/>
        <v>1200</v>
      </c>
      <c r="BC408">
        <v>1</v>
      </c>
      <c r="BD408" t="str">
        <f t="shared" si="159"/>
        <v xml:space="preserve">N1839R  </v>
      </c>
      <c r="BE408">
        <v>1</v>
      </c>
      <c r="BJ408">
        <v>1150</v>
      </c>
      <c r="BK408">
        <v>-150</v>
      </c>
      <c r="BL408" t="s">
        <v>130</v>
      </c>
      <c r="BM408">
        <v>1</v>
      </c>
      <c r="BN408">
        <v>1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 t="shared" si="164"/>
        <v>22:00:37.939</v>
      </c>
      <c r="CF408">
        <v>939092347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4</v>
      </c>
      <c r="CY408">
        <v>7</v>
      </c>
      <c r="CZ408" t="s">
        <v>131</v>
      </c>
      <c r="DA408">
        <v>300</v>
      </c>
      <c r="DB408">
        <v>0</v>
      </c>
      <c r="DC408" t="s">
        <v>157</v>
      </c>
      <c r="DD408" t="s">
        <v>158</v>
      </c>
      <c r="DG408">
        <v>8328630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 t="shared" si="165"/>
        <v>07/09/2023 22:00:38.202</v>
      </c>
      <c r="C409" t="str">
        <f t="shared" si="146"/>
        <v>FFDDD3C0</v>
      </c>
      <c r="D409" t="s">
        <v>144</v>
      </c>
      <c r="E409">
        <v>6</v>
      </c>
      <c r="H409">
        <v>210</v>
      </c>
      <c r="I409" t="s">
        <v>145</v>
      </c>
      <c r="J409" t="s">
        <v>146</v>
      </c>
      <c r="K409">
        <v>0</v>
      </c>
      <c r="L409">
        <v>3</v>
      </c>
      <c r="M409">
        <v>0</v>
      </c>
      <c r="N409">
        <v>2</v>
      </c>
      <c r="O409">
        <v>0</v>
      </c>
      <c r="P409">
        <v>1</v>
      </c>
      <c r="Q409">
        <v>0</v>
      </c>
      <c r="S409" t="str">
        <f t="shared" si="163"/>
        <v>22:00:37.000</v>
      </c>
      <c r="T409" t="str">
        <f t="shared" si="163"/>
        <v>22:00:37.000</v>
      </c>
      <c r="U409" t="str">
        <f t="shared" si="157"/>
        <v>A14F74</v>
      </c>
      <c r="V409">
        <v>0</v>
      </c>
      <c r="W409">
        <v>0</v>
      </c>
      <c r="X409">
        <v>6</v>
      </c>
      <c r="Y409">
        <v>0</v>
      </c>
      <c r="AA409">
        <v>1</v>
      </c>
      <c r="AB409">
        <v>8</v>
      </c>
      <c r="AC409">
        <v>3</v>
      </c>
      <c r="AD409">
        <v>0</v>
      </c>
      <c r="AE409">
        <v>9</v>
      </c>
      <c r="AF409" t="s">
        <v>126</v>
      </c>
      <c r="AG409">
        <v>0</v>
      </c>
      <c r="AH409">
        <v>0</v>
      </c>
      <c r="AI409">
        <v>2</v>
      </c>
      <c r="AJ409">
        <v>0</v>
      </c>
      <c r="AK409" t="s">
        <v>253</v>
      </c>
      <c r="AL409">
        <v>32.821505000000002</v>
      </c>
      <c r="AM409" t="s">
        <v>254</v>
      </c>
      <c r="AN409">
        <v>-117.162023</v>
      </c>
      <c r="AO409">
        <v>25</v>
      </c>
      <c r="AP409">
        <v>1300</v>
      </c>
      <c r="AQ409" t="s">
        <v>129</v>
      </c>
      <c r="AR409">
        <v>-90</v>
      </c>
      <c r="AS409">
        <v>-3</v>
      </c>
      <c r="AT409">
        <v>960</v>
      </c>
      <c r="BB409" t="str">
        <f t="shared" si="158"/>
        <v>1200</v>
      </c>
      <c r="BC409">
        <v>1</v>
      </c>
      <c r="BD409" t="str">
        <f t="shared" si="159"/>
        <v xml:space="preserve">N1839R  </v>
      </c>
      <c r="BE409">
        <v>1</v>
      </c>
      <c r="BJ409">
        <v>1150</v>
      </c>
      <c r="BK409">
        <v>-150</v>
      </c>
      <c r="BL409" t="s">
        <v>130</v>
      </c>
      <c r="BM409">
        <v>1</v>
      </c>
      <c r="BN409">
        <v>1</v>
      </c>
      <c r="BO409">
        <v>0</v>
      </c>
      <c r="BP409">
        <v>0</v>
      </c>
      <c r="BS409">
        <v>0</v>
      </c>
      <c r="BT409">
        <v>0</v>
      </c>
      <c r="BU409">
        <v>0</v>
      </c>
      <c r="CE409" t="str">
        <f t="shared" si="164"/>
        <v>22:00:37.939</v>
      </c>
      <c r="CF409">
        <v>939092347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4</v>
      </c>
      <c r="CY409">
        <v>7</v>
      </c>
      <c r="CZ409" t="s">
        <v>131</v>
      </c>
      <c r="DA409">
        <v>300</v>
      </c>
      <c r="DB409">
        <v>0</v>
      </c>
      <c r="DC409" t="s">
        <v>157</v>
      </c>
      <c r="DD409" t="s">
        <v>158</v>
      </c>
      <c r="DG409">
        <v>8328630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 t="shared" si="165"/>
        <v>07/09/2023 22:00:38.202</v>
      </c>
      <c r="C410" t="str">
        <f t="shared" si="146"/>
        <v>FFDDD3C0</v>
      </c>
      <c r="D410" t="s">
        <v>138</v>
      </c>
      <c r="E410">
        <v>20</v>
      </c>
      <c r="F410">
        <v>1020</v>
      </c>
      <c r="G410" t="s">
        <v>139</v>
      </c>
      <c r="J410" t="s">
        <v>140</v>
      </c>
      <c r="K410">
        <v>0</v>
      </c>
      <c r="L410">
        <v>3</v>
      </c>
      <c r="M410">
        <v>0</v>
      </c>
      <c r="N410">
        <v>2</v>
      </c>
      <c r="O410">
        <v>0</v>
      </c>
      <c r="P410">
        <v>1</v>
      </c>
      <c r="Q410">
        <v>0</v>
      </c>
      <c r="S410" t="str">
        <f t="shared" si="163"/>
        <v>22:00:37.000</v>
      </c>
      <c r="T410" t="str">
        <f t="shared" si="163"/>
        <v>22:00:37.000</v>
      </c>
      <c r="U410" t="str">
        <f t="shared" si="157"/>
        <v>A14F74</v>
      </c>
      <c r="V410">
        <v>0</v>
      </c>
      <c r="W410">
        <v>0</v>
      </c>
      <c r="X410">
        <v>6</v>
      </c>
      <c r="Y410">
        <v>0</v>
      </c>
      <c r="AA410">
        <v>1</v>
      </c>
      <c r="AB410">
        <v>8</v>
      </c>
      <c r="AC410">
        <v>3</v>
      </c>
      <c r="AD410">
        <v>0</v>
      </c>
      <c r="AE410">
        <v>9</v>
      </c>
      <c r="AF410" t="s">
        <v>126</v>
      </c>
      <c r="AG410">
        <v>0</v>
      </c>
      <c r="AH410">
        <v>3</v>
      </c>
      <c r="AI410">
        <v>2</v>
      </c>
      <c r="AJ410">
        <v>0</v>
      </c>
      <c r="AK410" t="s">
        <v>253</v>
      </c>
      <c r="AL410">
        <v>32.821505000000002</v>
      </c>
      <c r="AM410" t="s">
        <v>254</v>
      </c>
      <c r="AN410">
        <v>-117.162023</v>
      </c>
      <c r="AO410">
        <v>25</v>
      </c>
      <c r="AP410">
        <v>1300</v>
      </c>
      <c r="AQ410" t="s">
        <v>129</v>
      </c>
      <c r="AR410">
        <v>-90</v>
      </c>
      <c r="AS410">
        <v>-3</v>
      </c>
      <c r="AT410">
        <v>960</v>
      </c>
      <c r="BB410" t="str">
        <f t="shared" si="158"/>
        <v>1200</v>
      </c>
      <c r="BC410">
        <v>1</v>
      </c>
      <c r="BD410" t="str">
        <f t="shared" si="159"/>
        <v xml:space="preserve">N1839R  </v>
      </c>
      <c r="BE410">
        <v>1</v>
      </c>
      <c r="BJ410">
        <v>1150</v>
      </c>
      <c r="BK410">
        <v>-150</v>
      </c>
      <c r="BL410" t="s">
        <v>130</v>
      </c>
      <c r="BM410">
        <v>1</v>
      </c>
      <c r="BN410">
        <v>1</v>
      </c>
      <c r="BO410">
        <v>0</v>
      </c>
      <c r="BP410">
        <v>0</v>
      </c>
      <c r="BS410">
        <v>0</v>
      </c>
      <c r="BT410">
        <v>0</v>
      </c>
      <c r="BU410">
        <v>0</v>
      </c>
      <c r="CE410" t="str">
        <f t="shared" si="164"/>
        <v>22:00:37.939</v>
      </c>
      <c r="CF410">
        <v>939092347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4</v>
      </c>
      <c r="CY410">
        <v>7</v>
      </c>
      <c r="CZ410" t="s">
        <v>131</v>
      </c>
      <c r="DA410">
        <v>300</v>
      </c>
      <c r="DB410">
        <v>0</v>
      </c>
      <c r="DC410" t="s">
        <v>157</v>
      </c>
      <c r="DD410" t="s">
        <v>158</v>
      </c>
      <c r="DG410">
        <v>8328630</v>
      </c>
      <c r="DI410">
        <v>1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 t="shared" si="165"/>
        <v>07/09/2023 22:00:38.202</v>
      </c>
      <c r="C411" t="str">
        <f t="shared" si="146"/>
        <v>FFDDD3C0</v>
      </c>
      <c r="D411" t="s">
        <v>134</v>
      </c>
      <c r="E411">
        <v>3</v>
      </c>
      <c r="H411">
        <v>3</v>
      </c>
      <c r="I411" t="s">
        <v>135</v>
      </c>
      <c r="J411" t="s">
        <v>126</v>
      </c>
      <c r="K411">
        <v>0</v>
      </c>
      <c r="L411">
        <v>3</v>
      </c>
      <c r="M411">
        <v>0</v>
      </c>
      <c r="N411">
        <v>2</v>
      </c>
      <c r="O411">
        <v>0</v>
      </c>
      <c r="P411">
        <v>1</v>
      </c>
      <c r="Q411">
        <v>0</v>
      </c>
      <c r="S411" t="str">
        <f t="shared" si="163"/>
        <v>22:00:37.000</v>
      </c>
      <c r="T411" t="str">
        <f t="shared" si="163"/>
        <v>22:00:37.000</v>
      </c>
      <c r="U411" t="str">
        <f t="shared" si="157"/>
        <v>A14F74</v>
      </c>
      <c r="V411">
        <v>0</v>
      </c>
      <c r="W411">
        <v>0</v>
      </c>
      <c r="X411">
        <v>6</v>
      </c>
      <c r="Y411">
        <v>0</v>
      </c>
      <c r="AA411">
        <v>1</v>
      </c>
      <c r="AB411">
        <v>8</v>
      </c>
      <c r="AC411">
        <v>3</v>
      </c>
      <c r="AD411">
        <v>0</v>
      </c>
      <c r="AE411">
        <v>9</v>
      </c>
      <c r="AF411" t="s">
        <v>126</v>
      </c>
      <c r="AG411">
        <v>0</v>
      </c>
      <c r="AH411">
        <v>3</v>
      </c>
      <c r="AI411">
        <v>2</v>
      </c>
      <c r="AJ411">
        <v>0</v>
      </c>
      <c r="AK411" t="s">
        <v>253</v>
      </c>
      <c r="AL411">
        <v>32.821505000000002</v>
      </c>
      <c r="AM411" t="s">
        <v>254</v>
      </c>
      <c r="AN411">
        <v>-117.162023</v>
      </c>
      <c r="AO411">
        <v>25</v>
      </c>
      <c r="AP411">
        <v>1300</v>
      </c>
      <c r="AQ411" t="s">
        <v>129</v>
      </c>
      <c r="AR411">
        <v>-90</v>
      </c>
      <c r="AS411">
        <v>-3</v>
      </c>
      <c r="AT411">
        <v>960</v>
      </c>
      <c r="BB411" t="str">
        <f t="shared" si="158"/>
        <v>1200</v>
      </c>
      <c r="BC411">
        <v>1</v>
      </c>
      <c r="BD411" t="str">
        <f t="shared" si="159"/>
        <v xml:space="preserve">N1839R  </v>
      </c>
      <c r="BE411">
        <v>1</v>
      </c>
      <c r="BJ411">
        <v>1150</v>
      </c>
      <c r="BK411">
        <v>-150</v>
      </c>
      <c r="BL411" t="s">
        <v>130</v>
      </c>
      <c r="BM411">
        <v>1</v>
      </c>
      <c r="BN411">
        <v>1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 t="shared" si="164"/>
        <v>22:00:37.939</v>
      </c>
      <c r="CF411">
        <v>939092347</v>
      </c>
      <c r="CS411">
        <v>3</v>
      </c>
      <c r="CT411">
        <v>2</v>
      </c>
      <c r="CU411">
        <v>0</v>
      </c>
      <c r="CV411">
        <v>2</v>
      </c>
      <c r="CW411">
        <v>0</v>
      </c>
      <c r="CX411">
        <v>4</v>
      </c>
      <c r="CY411">
        <v>7</v>
      </c>
      <c r="CZ411" t="s">
        <v>131</v>
      </c>
      <c r="DA411">
        <v>300</v>
      </c>
      <c r="DB411">
        <v>0</v>
      </c>
      <c r="DC411" t="s">
        <v>157</v>
      </c>
      <c r="DD411" t="s">
        <v>158</v>
      </c>
      <c r="DG411">
        <v>8328630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"07/09/2023 22:00:38.629"</f>
        <v>07/09/2023 22:00:38.629</v>
      </c>
      <c r="C412" t="str">
        <f t="shared" si="146"/>
        <v>FFDDD3C0</v>
      </c>
      <c r="D412" t="s">
        <v>147</v>
      </c>
      <c r="E412">
        <v>8</v>
      </c>
      <c r="H412">
        <v>225</v>
      </c>
      <c r="I412" t="s">
        <v>148</v>
      </c>
      <c r="J412" t="s">
        <v>126</v>
      </c>
      <c r="K412">
        <v>0</v>
      </c>
      <c r="L412">
        <v>3</v>
      </c>
      <c r="M412">
        <v>0</v>
      </c>
      <c r="N412">
        <v>2</v>
      </c>
      <c r="O412">
        <v>0</v>
      </c>
      <c r="P412">
        <v>1</v>
      </c>
      <c r="Q412">
        <v>0</v>
      </c>
      <c r="S412" t="str">
        <f t="shared" ref="S412:T419" si="166">"22:00:38.000"</f>
        <v>22:00:38.000</v>
      </c>
      <c r="T412" t="str">
        <f t="shared" si="166"/>
        <v>22:00:38.000</v>
      </c>
      <c r="U412" t="str">
        <f t="shared" si="157"/>
        <v>A14F74</v>
      </c>
      <c r="V412">
        <v>0</v>
      </c>
      <c r="W412">
        <v>0</v>
      </c>
      <c r="X412">
        <v>6</v>
      </c>
      <c r="Y412">
        <v>0</v>
      </c>
      <c r="AA412">
        <v>1</v>
      </c>
      <c r="AB412">
        <v>8</v>
      </c>
      <c r="AC412">
        <v>3</v>
      </c>
      <c r="AD412">
        <v>0</v>
      </c>
      <c r="AE412">
        <v>9</v>
      </c>
      <c r="AF412" t="s">
        <v>126</v>
      </c>
      <c r="AG412">
        <v>0</v>
      </c>
      <c r="AH412">
        <v>3</v>
      </c>
      <c r="AI412">
        <v>2</v>
      </c>
      <c r="AJ412">
        <v>0</v>
      </c>
      <c r="AK412" t="s">
        <v>255</v>
      </c>
      <c r="AL412">
        <v>32.821548</v>
      </c>
      <c r="AM412" t="s">
        <v>256</v>
      </c>
      <c r="AN412">
        <v>-117.16247300000001</v>
      </c>
      <c r="AO412">
        <v>25</v>
      </c>
      <c r="AP412">
        <v>1300</v>
      </c>
      <c r="AQ412" t="s">
        <v>129</v>
      </c>
      <c r="AR412">
        <v>-92</v>
      </c>
      <c r="AS412">
        <v>-4</v>
      </c>
      <c r="AT412">
        <v>896</v>
      </c>
      <c r="BB412" t="str">
        <f t="shared" si="158"/>
        <v>1200</v>
      </c>
      <c r="BC412">
        <v>1</v>
      </c>
      <c r="BD412" t="str">
        <f t="shared" si="159"/>
        <v xml:space="preserve">N1839R  </v>
      </c>
      <c r="BE412">
        <v>1</v>
      </c>
      <c r="BJ412">
        <v>1175</v>
      </c>
      <c r="BK412">
        <v>-125</v>
      </c>
      <c r="BL412" t="s">
        <v>130</v>
      </c>
      <c r="BM412">
        <v>1</v>
      </c>
      <c r="BN412">
        <v>1</v>
      </c>
      <c r="BO412">
        <v>0</v>
      </c>
      <c r="BP412">
        <v>0</v>
      </c>
      <c r="BS412">
        <v>0</v>
      </c>
      <c r="BT412">
        <v>0</v>
      </c>
      <c r="BU412">
        <v>0</v>
      </c>
      <c r="CE412" t="str">
        <f t="shared" ref="CE412:CE419" si="167">"22:00:38.313"</f>
        <v>22:00:38.313</v>
      </c>
      <c r="CF412">
        <v>313380404</v>
      </c>
      <c r="CS412">
        <v>3</v>
      </c>
      <c r="CT412">
        <v>2</v>
      </c>
      <c r="CU412">
        <v>0</v>
      </c>
      <c r="CV412">
        <v>2</v>
      </c>
      <c r="CW412">
        <v>0</v>
      </c>
      <c r="CX412">
        <v>3</v>
      </c>
      <c r="CY412">
        <v>7</v>
      </c>
      <c r="CZ412" t="s">
        <v>131</v>
      </c>
      <c r="DA412">
        <v>286</v>
      </c>
      <c r="DB412">
        <v>0</v>
      </c>
      <c r="DC412" t="s">
        <v>132</v>
      </c>
      <c r="DD412" t="s">
        <v>133</v>
      </c>
      <c r="DG412">
        <v>16137564</v>
      </c>
      <c r="DI412">
        <v>1</v>
      </c>
      <c r="DJ412">
        <v>0</v>
      </c>
      <c r="DK412">
        <v>0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"07/09/2023 22:00:38.629"</f>
        <v>07/09/2023 22:00:38.629</v>
      </c>
      <c r="C413" t="str">
        <f t="shared" si="146"/>
        <v>FFDDD3C0</v>
      </c>
      <c r="D413" t="s">
        <v>134</v>
      </c>
      <c r="E413">
        <v>4</v>
      </c>
      <c r="H413">
        <v>4</v>
      </c>
      <c r="I413" t="s">
        <v>143</v>
      </c>
      <c r="J413" t="s">
        <v>126</v>
      </c>
      <c r="K413">
        <v>0</v>
      </c>
      <c r="L413">
        <v>3</v>
      </c>
      <c r="M413">
        <v>0</v>
      </c>
      <c r="N413">
        <v>2</v>
      </c>
      <c r="O413">
        <v>0</v>
      </c>
      <c r="P413">
        <v>1</v>
      </c>
      <c r="Q413">
        <v>0</v>
      </c>
      <c r="S413" t="str">
        <f t="shared" si="166"/>
        <v>22:00:38.000</v>
      </c>
      <c r="T413" t="str">
        <f t="shared" si="166"/>
        <v>22:00:38.000</v>
      </c>
      <c r="U413" t="str">
        <f t="shared" si="157"/>
        <v>A14F74</v>
      </c>
      <c r="V413">
        <v>0</v>
      </c>
      <c r="W413">
        <v>0</v>
      </c>
      <c r="X413">
        <v>6</v>
      </c>
      <c r="Y413">
        <v>0</v>
      </c>
      <c r="AA413">
        <v>1</v>
      </c>
      <c r="AB413">
        <v>8</v>
      </c>
      <c r="AC413">
        <v>3</v>
      </c>
      <c r="AD413">
        <v>0</v>
      </c>
      <c r="AE413">
        <v>9</v>
      </c>
      <c r="AF413" t="s">
        <v>126</v>
      </c>
      <c r="AG413">
        <v>0</v>
      </c>
      <c r="AH413">
        <v>3</v>
      </c>
      <c r="AI413">
        <v>2</v>
      </c>
      <c r="AJ413">
        <v>0</v>
      </c>
      <c r="AK413" t="s">
        <v>255</v>
      </c>
      <c r="AL413">
        <v>32.821548</v>
      </c>
      <c r="AM413" t="s">
        <v>256</v>
      </c>
      <c r="AN413">
        <v>-117.16247300000001</v>
      </c>
      <c r="AO413">
        <v>25</v>
      </c>
      <c r="AP413">
        <v>1300</v>
      </c>
      <c r="AQ413" t="s">
        <v>129</v>
      </c>
      <c r="AR413">
        <v>-92</v>
      </c>
      <c r="AS413">
        <v>-4</v>
      </c>
      <c r="AT413">
        <v>896</v>
      </c>
      <c r="BB413" t="str">
        <f t="shared" si="158"/>
        <v>1200</v>
      </c>
      <c r="BC413">
        <v>1</v>
      </c>
      <c r="BD413" t="str">
        <f t="shared" si="159"/>
        <v xml:space="preserve">N1839R  </v>
      </c>
      <c r="BE413">
        <v>1</v>
      </c>
      <c r="BJ413">
        <v>1175</v>
      </c>
      <c r="BK413">
        <v>-125</v>
      </c>
      <c r="BL413" t="s">
        <v>130</v>
      </c>
      <c r="BM413">
        <v>1</v>
      </c>
      <c r="BN413">
        <v>1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 t="shared" si="167"/>
        <v>22:00:38.313</v>
      </c>
      <c r="CF413">
        <v>313380404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3</v>
      </c>
      <c r="CY413">
        <v>7</v>
      </c>
      <c r="CZ413" t="s">
        <v>131</v>
      </c>
      <c r="DA413">
        <v>286</v>
      </c>
      <c r="DB413">
        <v>0</v>
      </c>
      <c r="DC413" t="s">
        <v>132</v>
      </c>
      <c r="DD413" t="s">
        <v>133</v>
      </c>
      <c r="DG413">
        <v>16137564</v>
      </c>
      <c r="DI413">
        <v>1</v>
      </c>
      <c r="DJ413">
        <v>0</v>
      </c>
      <c r="DK413">
        <v>1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 t="shared" ref="A414:A419" si="168">"07/09/2023 22:00:38.645"</f>
        <v>07/09/2023 22:00:38.645</v>
      </c>
      <c r="C414" t="str">
        <f t="shared" si="146"/>
        <v>FFDDD3C0</v>
      </c>
      <c r="D414" t="s">
        <v>123</v>
      </c>
      <c r="E414">
        <v>7</v>
      </c>
      <c r="F414">
        <v>2007</v>
      </c>
      <c r="G414" t="s">
        <v>124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0</v>
      </c>
      <c r="P414">
        <v>1</v>
      </c>
      <c r="Q414">
        <v>0</v>
      </c>
      <c r="S414" t="str">
        <f t="shared" si="166"/>
        <v>22:00:38.000</v>
      </c>
      <c r="T414" t="str">
        <f t="shared" si="166"/>
        <v>22:00:38.000</v>
      </c>
      <c r="U414" t="str">
        <f t="shared" si="157"/>
        <v>A14F74</v>
      </c>
      <c r="V414">
        <v>0</v>
      </c>
      <c r="W414">
        <v>0</v>
      </c>
      <c r="X414">
        <v>6</v>
      </c>
      <c r="Y414">
        <v>0</v>
      </c>
      <c r="AA414">
        <v>1</v>
      </c>
      <c r="AB414">
        <v>8</v>
      </c>
      <c r="AC414">
        <v>3</v>
      </c>
      <c r="AD414">
        <v>0</v>
      </c>
      <c r="AE414">
        <v>9</v>
      </c>
      <c r="AF414" t="s">
        <v>126</v>
      </c>
      <c r="AG414">
        <v>0</v>
      </c>
      <c r="AH414">
        <v>3</v>
      </c>
      <c r="AI414">
        <v>2</v>
      </c>
      <c r="AJ414">
        <v>0</v>
      </c>
      <c r="AK414" t="s">
        <v>255</v>
      </c>
      <c r="AL414">
        <v>32.821548</v>
      </c>
      <c r="AM414" t="s">
        <v>256</v>
      </c>
      <c r="AN414">
        <v>-117.16247300000001</v>
      </c>
      <c r="AO414">
        <v>25</v>
      </c>
      <c r="AP414">
        <v>1300</v>
      </c>
      <c r="AQ414" t="s">
        <v>129</v>
      </c>
      <c r="AR414">
        <v>-92</v>
      </c>
      <c r="AS414">
        <v>-4</v>
      </c>
      <c r="AT414">
        <v>896</v>
      </c>
      <c r="BB414" t="str">
        <f t="shared" si="158"/>
        <v>1200</v>
      </c>
      <c r="BC414">
        <v>1</v>
      </c>
      <c r="BD414" t="str">
        <f t="shared" si="159"/>
        <v xml:space="preserve">N1839R  </v>
      </c>
      <c r="BE414">
        <v>1</v>
      </c>
      <c r="BJ414">
        <v>1175</v>
      </c>
      <c r="BK414">
        <v>-125</v>
      </c>
      <c r="BL414" t="s">
        <v>130</v>
      </c>
      <c r="BM414">
        <v>1</v>
      </c>
      <c r="BN414">
        <v>1</v>
      </c>
      <c r="BO414">
        <v>0</v>
      </c>
      <c r="BP414">
        <v>0</v>
      </c>
      <c r="BS414">
        <v>0</v>
      </c>
      <c r="BT414">
        <v>0</v>
      </c>
      <c r="BU414">
        <v>0</v>
      </c>
      <c r="CE414" t="str">
        <f t="shared" si="167"/>
        <v>22:00:38.313</v>
      </c>
      <c r="CF414">
        <v>313380404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3</v>
      </c>
      <c r="CY414">
        <v>7</v>
      </c>
      <c r="CZ414" t="s">
        <v>131</v>
      </c>
      <c r="DA414">
        <v>286</v>
      </c>
      <c r="DB414">
        <v>0</v>
      </c>
      <c r="DC414" t="s">
        <v>132</v>
      </c>
      <c r="DD414" t="s">
        <v>133</v>
      </c>
      <c r="DG414">
        <v>16137564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 t="shared" si="168"/>
        <v>07/09/2023 22:00:38.645</v>
      </c>
      <c r="C415" t="str">
        <f t="shared" si="146"/>
        <v>FFDDD3C0</v>
      </c>
      <c r="D415" t="s">
        <v>149</v>
      </c>
      <c r="E415">
        <v>3</v>
      </c>
      <c r="H415">
        <v>166</v>
      </c>
      <c r="I415" t="s">
        <v>139</v>
      </c>
      <c r="J415" t="s">
        <v>150</v>
      </c>
      <c r="K415">
        <v>0</v>
      </c>
      <c r="L415">
        <v>3</v>
      </c>
      <c r="M415">
        <v>0</v>
      </c>
      <c r="N415">
        <v>2</v>
      </c>
      <c r="O415">
        <v>0</v>
      </c>
      <c r="P415">
        <v>1</v>
      </c>
      <c r="Q415">
        <v>0</v>
      </c>
      <c r="S415" t="str">
        <f t="shared" si="166"/>
        <v>22:00:38.000</v>
      </c>
      <c r="T415" t="str">
        <f t="shared" si="166"/>
        <v>22:00:38.000</v>
      </c>
      <c r="U415" t="str">
        <f t="shared" si="157"/>
        <v>A14F74</v>
      </c>
      <c r="V415">
        <v>0</v>
      </c>
      <c r="W415">
        <v>0</v>
      </c>
      <c r="X415">
        <v>6</v>
      </c>
      <c r="Y415">
        <v>0</v>
      </c>
      <c r="AA415">
        <v>1</v>
      </c>
      <c r="AB415">
        <v>8</v>
      </c>
      <c r="AC415">
        <v>3</v>
      </c>
      <c r="AD415">
        <v>0</v>
      </c>
      <c r="AE415">
        <v>9</v>
      </c>
      <c r="AF415" t="s">
        <v>126</v>
      </c>
      <c r="AG415">
        <v>0</v>
      </c>
      <c r="AH415">
        <v>3</v>
      </c>
      <c r="AI415">
        <v>2</v>
      </c>
      <c r="AJ415">
        <v>0</v>
      </c>
      <c r="AK415" t="s">
        <v>255</v>
      </c>
      <c r="AL415">
        <v>32.821548</v>
      </c>
      <c r="AM415" t="s">
        <v>256</v>
      </c>
      <c r="AN415">
        <v>-117.16247300000001</v>
      </c>
      <c r="AO415">
        <v>25</v>
      </c>
      <c r="AP415">
        <v>1300</v>
      </c>
      <c r="AQ415" t="s">
        <v>129</v>
      </c>
      <c r="AR415">
        <v>-92</v>
      </c>
      <c r="AS415">
        <v>-4</v>
      </c>
      <c r="AT415">
        <v>896</v>
      </c>
      <c r="BB415" t="str">
        <f t="shared" si="158"/>
        <v>1200</v>
      </c>
      <c r="BC415">
        <v>1</v>
      </c>
      <c r="BD415" t="str">
        <f t="shared" si="159"/>
        <v xml:space="preserve">N1839R  </v>
      </c>
      <c r="BE415">
        <v>1</v>
      </c>
      <c r="BJ415">
        <v>1175</v>
      </c>
      <c r="BK415">
        <v>-125</v>
      </c>
      <c r="BL415" t="s">
        <v>130</v>
      </c>
      <c r="BM415">
        <v>1</v>
      </c>
      <c r="BN415">
        <v>1</v>
      </c>
      <c r="BO415">
        <v>0</v>
      </c>
      <c r="BP415">
        <v>0</v>
      </c>
      <c r="BS415">
        <v>0</v>
      </c>
      <c r="BT415">
        <v>0</v>
      </c>
      <c r="BU415">
        <v>0</v>
      </c>
      <c r="CE415" t="str">
        <f t="shared" si="167"/>
        <v>22:00:38.313</v>
      </c>
      <c r="CF415">
        <v>313380404</v>
      </c>
      <c r="CS415">
        <v>3</v>
      </c>
      <c r="CT415">
        <v>2</v>
      </c>
      <c r="CU415">
        <v>0</v>
      </c>
      <c r="CV415">
        <v>2</v>
      </c>
      <c r="CW415">
        <v>0</v>
      </c>
      <c r="CX415">
        <v>3</v>
      </c>
      <c r="CY415">
        <v>7</v>
      </c>
      <c r="CZ415" t="s">
        <v>131</v>
      </c>
      <c r="DA415">
        <v>286</v>
      </c>
      <c r="DB415">
        <v>0</v>
      </c>
      <c r="DC415" t="s">
        <v>132</v>
      </c>
      <c r="DD415" t="s">
        <v>133</v>
      </c>
      <c r="DG415">
        <v>16137564</v>
      </c>
      <c r="DI415">
        <v>1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 t="shared" si="168"/>
        <v>07/09/2023 22:00:38.645</v>
      </c>
      <c r="C416" t="str">
        <f t="shared" si="146"/>
        <v>FFDDD3C0</v>
      </c>
      <c r="D416" t="s">
        <v>144</v>
      </c>
      <c r="E416">
        <v>6</v>
      </c>
      <c r="H416">
        <v>210</v>
      </c>
      <c r="I416" t="s">
        <v>145</v>
      </c>
      <c r="J416" t="s">
        <v>146</v>
      </c>
      <c r="K416">
        <v>0</v>
      </c>
      <c r="L416">
        <v>3</v>
      </c>
      <c r="M416">
        <v>0</v>
      </c>
      <c r="N416">
        <v>2</v>
      </c>
      <c r="O416">
        <v>0</v>
      </c>
      <c r="P416">
        <v>1</v>
      </c>
      <c r="Q416">
        <v>0</v>
      </c>
      <c r="S416" t="str">
        <f t="shared" si="166"/>
        <v>22:00:38.000</v>
      </c>
      <c r="T416" t="str">
        <f t="shared" si="166"/>
        <v>22:00:38.000</v>
      </c>
      <c r="U416" t="str">
        <f t="shared" si="157"/>
        <v>A14F74</v>
      </c>
      <c r="V416">
        <v>0</v>
      </c>
      <c r="W416">
        <v>0</v>
      </c>
      <c r="X416">
        <v>6</v>
      </c>
      <c r="Y416">
        <v>0</v>
      </c>
      <c r="AA416">
        <v>1</v>
      </c>
      <c r="AB416">
        <v>8</v>
      </c>
      <c r="AC416">
        <v>3</v>
      </c>
      <c r="AD416">
        <v>0</v>
      </c>
      <c r="AE416">
        <v>9</v>
      </c>
      <c r="AF416" t="s">
        <v>126</v>
      </c>
      <c r="AG416">
        <v>0</v>
      </c>
      <c r="AH416">
        <v>0</v>
      </c>
      <c r="AI416">
        <v>2</v>
      </c>
      <c r="AJ416">
        <v>0</v>
      </c>
      <c r="AK416" t="s">
        <v>255</v>
      </c>
      <c r="AL416">
        <v>32.821548</v>
      </c>
      <c r="AM416" t="s">
        <v>256</v>
      </c>
      <c r="AN416">
        <v>-117.16247300000001</v>
      </c>
      <c r="AO416">
        <v>25</v>
      </c>
      <c r="AP416">
        <v>1300</v>
      </c>
      <c r="AQ416" t="s">
        <v>129</v>
      </c>
      <c r="AR416">
        <v>-92</v>
      </c>
      <c r="AS416">
        <v>-4</v>
      </c>
      <c r="AT416">
        <v>896</v>
      </c>
      <c r="BB416" t="str">
        <f t="shared" si="158"/>
        <v>1200</v>
      </c>
      <c r="BC416">
        <v>1</v>
      </c>
      <c r="BD416" t="str">
        <f t="shared" si="159"/>
        <v xml:space="preserve">N1839R  </v>
      </c>
      <c r="BE416">
        <v>1</v>
      </c>
      <c r="BJ416">
        <v>1175</v>
      </c>
      <c r="BK416">
        <v>-125</v>
      </c>
      <c r="BL416" t="s">
        <v>130</v>
      </c>
      <c r="BM416">
        <v>1</v>
      </c>
      <c r="BN416">
        <v>1</v>
      </c>
      <c r="BO416">
        <v>0</v>
      </c>
      <c r="BP416">
        <v>0</v>
      </c>
      <c r="BS416">
        <v>0</v>
      </c>
      <c r="BT416">
        <v>0</v>
      </c>
      <c r="BU416">
        <v>0</v>
      </c>
      <c r="CE416" t="str">
        <f t="shared" si="167"/>
        <v>22:00:38.313</v>
      </c>
      <c r="CF416">
        <v>313380404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3</v>
      </c>
      <c r="CY416">
        <v>7</v>
      </c>
      <c r="CZ416" t="s">
        <v>131</v>
      </c>
      <c r="DA416">
        <v>286</v>
      </c>
      <c r="DB416">
        <v>0</v>
      </c>
      <c r="DC416" t="s">
        <v>132</v>
      </c>
      <c r="DD416" t="s">
        <v>133</v>
      </c>
      <c r="DG416">
        <v>16137564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 t="shared" si="168"/>
        <v>07/09/2023 22:00:38.645</v>
      </c>
      <c r="C417" t="str">
        <f t="shared" si="146"/>
        <v>FFDDD3C0</v>
      </c>
      <c r="D417" t="s">
        <v>138</v>
      </c>
      <c r="E417">
        <v>20</v>
      </c>
      <c r="F417">
        <v>1020</v>
      </c>
      <c r="G417" t="s">
        <v>139</v>
      </c>
      <c r="J417" t="s">
        <v>140</v>
      </c>
      <c r="K417">
        <v>0</v>
      </c>
      <c r="L417">
        <v>3</v>
      </c>
      <c r="M417">
        <v>0</v>
      </c>
      <c r="N417">
        <v>2</v>
      </c>
      <c r="O417">
        <v>0</v>
      </c>
      <c r="P417">
        <v>1</v>
      </c>
      <c r="Q417">
        <v>0</v>
      </c>
      <c r="S417" t="str">
        <f t="shared" si="166"/>
        <v>22:00:38.000</v>
      </c>
      <c r="T417" t="str">
        <f t="shared" si="166"/>
        <v>22:00:38.000</v>
      </c>
      <c r="U417" t="str">
        <f t="shared" si="157"/>
        <v>A14F74</v>
      </c>
      <c r="V417">
        <v>0</v>
      </c>
      <c r="W417">
        <v>0</v>
      </c>
      <c r="X417">
        <v>6</v>
      </c>
      <c r="Y417">
        <v>0</v>
      </c>
      <c r="AA417">
        <v>1</v>
      </c>
      <c r="AB417">
        <v>8</v>
      </c>
      <c r="AC417">
        <v>3</v>
      </c>
      <c r="AD417">
        <v>0</v>
      </c>
      <c r="AE417">
        <v>9</v>
      </c>
      <c r="AF417" t="s">
        <v>126</v>
      </c>
      <c r="AG417">
        <v>0</v>
      </c>
      <c r="AH417">
        <v>3</v>
      </c>
      <c r="AI417">
        <v>2</v>
      </c>
      <c r="AJ417">
        <v>0</v>
      </c>
      <c r="AK417" t="s">
        <v>255</v>
      </c>
      <c r="AL417">
        <v>32.821548</v>
      </c>
      <c r="AM417" t="s">
        <v>256</v>
      </c>
      <c r="AN417">
        <v>-117.16247300000001</v>
      </c>
      <c r="AO417">
        <v>25</v>
      </c>
      <c r="AP417">
        <v>1300</v>
      </c>
      <c r="AQ417" t="s">
        <v>129</v>
      </c>
      <c r="AR417">
        <v>-92</v>
      </c>
      <c r="AS417">
        <v>-4</v>
      </c>
      <c r="AT417">
        <v>896</v>
      </c>
      <c r="BB417" t="str">
        <f t="shared" si="158"/>
        <v>1200</v>
      </c>
      <c r="BC417">
        <v>1</v>
      </c>
      <c r="BD417" t="str">
        <f t="shared" si="159"/>
        <v xml:space="preserve">N1839R  </v>
      </c>
      <c r="BE417">
        <v>1</v>
      </c>
      <c r="BJ417">
        <v>1175</v>
      </c>
      <c r="BK417">
        <v>-125</v>
      </c>
      <c r="BL417" t="s">
        <v>130</v>
      </c>
      <c r="BM417">
        <v>1</v>
      </c>
      <c r="BN417">
        <v>1</v>
      </c>
      <c r="BO417">
        <v>0</v>
      </c>
      <c r="BP417">
        <v>0</v>
      </c>
      <c r="BS417">
        <v>0</v>
      </c>
      <c r="BT417">
        <v>0</v>
      </c>
      <c r="BU417">
        <v>0</v>
      </c>
      <c r="CE417" t="str">
        <f t="shared" si="167"/>
        <v>22:00:38.313</v>
      </c>
      <c r="CF417">
        <v>313380404</v>
      </c>
      <c r="CS417">
        <v>3</v>
      </c>
      <c r="CT417">
        <v>2</v>
      </c>
      <c r="CU417">
        <v>0</v>
      </c>
      <c r="CV417">
        <v>2</v>
      </c>
      <c r="CW417">
        <v>0</v>
      </c>
      <c r="CX417">
        <v>3</v>
      </c>
      <c r="CY417">
        <v>7</v>
      </c>
      <c r="CZ417" t="s">
        <v>131</v>
      </c>
      <c r="DA417">
        <v>286</v>
      </c>
      <c r="DB417">
        <v>0</v>
      </c>
      <c r="DC417" t="s">
        <v>132</v>
      </c>
      <c r="DD417" t="s">
        <v>133</v>
      </c>
      <c r="DG417">
        <v>16137564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 t="shared" si="168"/>
        <v>07/09/2023 22:00:38.645</v>
      </c>
      <c r="C418" t="str">
        <f t="shared" si="146"/>
        <v>FFDDD3C0</v>
      </c>
      <c r="D418" t="s">
        <v>134</v>
      </c>
      <c r="E418">
        <v>3</v>
      </c>
      <c r="H418">
        <v>3</v>
      </c>
      <c r="I418" t="s">
        <v>135</v>
      </c>
      <c r="J418" t="s">
        <v>126</v>
      </c>
      <c r="K418">
        <v>0</v>
      </c>
      <c r="L418">
        <v>3</v>
      </c>
      <c r="M418">
        <v>0</v>
      </c>
      <c r="N418">
        <v>2</v>
      </c>
      <c r="O418">
        <v>0</v>
      </c>
      <c r="P418">
        <v>1</v>
      </c>
      <c r="Q418">
        <v>0</v>
      </c>
      <c r="S418" t="str">
        <f t="shared" si="166"/>
        <v>22:00:38.000</v>
      </c>
      <c r="T418" t="str">
        <f t="shared" si="166"/>
        <v>22:00:38.000</v>
      </c>
      <c r="U418" t="str">
        <f t="shared" si="157"/>
        <v>A14F74</v>
      </c>
      <c r="V418">
        <v>0</v>
      </c>
      <c r="W418">
        <v>0</v>
      </c>
      <c r="X418">
        <v>6</v>
      </c>
      <c r="Y418">
        <v>0</v>
      </c>
      <c r="AA418">
        <v>1</v>
      </c>
      <c r="AB418">
        <v>8</v>
      </c>
      <c r="AC418">
        <v>3</v>
      </c>
      <c r="AD418">
        <v>0</v>
      </c>
      <c r="AE418">
        <v>9</v>
      </c>
      <c r="AF418" t="s">
        <v>126</v>
      </c>
      <c r="AG418">
        <v>0</v>
      </c>
      <c r="AH418">
        <v>3</v>
      </c>
      <c r="AI418">
        <v>2</v>
      </c>
      <c r="AJ418">
        <v>0</v>
      </c>
      <c r="AK418" t="s">
        <v>255</v>
      </c>
      <c r="AL418">
        <v>32.821548</v>
      </c>
      <c r="AM418" t="s">
        <v>256</v>
      </c>
      <c r="AN418">
        <v>-117.16247300000001</v>
      </c>
      <c r="AO418">
        <v>25</v>
      </c>
      <c r="AP418">
        <v>1300</v>
      </c>
      <c r="AQ418" t="s">
        <v>129</v>
      </c>
      <c r="AR418">
        <v>-92</v>
      </c>
      <c r="AS418">
        <v>-4</v>
      </c>
      <c r="AT418">
        <v>896</v>
      </c>
      <c r="BB418" t="str">
        <f t="shared" si="158"/>
        <v>1200</v>
      </c>
      <c r="BC418">
        <v>1</v>
      </c>
      <c r="BD418" t="str">
        <f t="shared" si="159"/>
        <v xml:space="preserve">N1839R  </v>
      </c>
      <c r="BE418">
        <v>1</v>
      </c>
      <c r="BJ418">
        <v>1175</v>
      </c>
      <c r="BK418">
        <v>-125</v>
      </c>
      <c r="BL418" t="s">
        <v>130</v>
      </c>
      <c r="BM418">
        <v>1</v>
      </c>
      <c r="BN418">
        <v>1</v>
      </c>
      <c r="BO418">
        <v>0</v>
      </c>
      <c r="BP418">
        <v>0</v>
      </c>
      <c r="BS418">
        <v>0</v>
      </c>
      <c r="BT418">
        <v>0</v>
      </c>
      <c r="BU418">
        <v>0</v>
      </c>
      <c r="CE418" t="str">
        <f t="shared" si="167"/>
        <v>22:00:38.313</v>
      </c>
      <c r="CF418">
        <v>313380404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3</v>
      </c>
      <c r="CY418">
        <v>7</v>
      </c>
      <c r="CZ418" t="s">
        <v>131</v>
      </c>
      <c r="DA418">
        <v>286</v>
      </c>
      <c r="DB418">
        <v>0</v>
      </c>
      <c r="DC418" t="s">
        <v>132</v>
      </c>
      <c r="DD418" t="s">
        <v>133</v>
      </c>
      <c r="DG418">
        <v>16137564</v>
      </c>
      <c r="DI418">
        <v>1</v>
      </c>
      <c r="DJ418">
        <v>0</v>
      </c>
      <c r="DK418">
        <v>1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 t="shared" si="168"/>
        <v>07/09/2023 22:00:38.645</v>
      </c>
      <c r="C419" t="str">
        <f t="shared" si="146"/>
        <v>FFDDD3C0</v>
      </c>
      <c r="D419" t="s">
        <v>141</v>
      </c>
      <c r="E419">
        <v>15</v>
      </c>
      <c r="J419" t="s">
        <v>142</v>
      </c>
      <c r="K419">
        <v>0</v>
      </c>
      <c r="L419">
        <v>3</v>
      </c>
      <c r="M419">
        <v>0</v>
      </c>
      <c r="N419">
        <v>2</v>
      </c>
      <c r="O419">
        <v>0</v>
      </c>
      <c r="P419">
        <v>1</v>
      </c>
      <c r="Q419">
        <v>0</v>
      </c>
      <c r="S419" t="str">
        <f t="shared" si="166"/>
        <v>22:00:38.000</v>
      </c>
      <c r="T419" t="str">
        <f t="shared" si="166"/>
        <v>22:00:38.000</v>
      </c>
      <c r="U419" t="str">
        <f t="shared" si="157"/>
        <v>A14F74</v>
      </c>
      <c r="V419">
        <v>0</v>
      </c>
      <c r="W419">
        <v>0</v>
      </c>
      <c r="X419">
        <v>6</v>
      </c>
      <c r="Y419">
        <v>0</v>
      </c>
      <c r="AA419">
        <v>1</v>
      </c>
      <c r="AB419">
        <v>8</v>
      </c>
      <c r="AC419">
        <v>3</v>
      </c>
      <c r="AD419">
        <v>0</v>
      </c>
      <c r="AE419">
        <v>9</v>
      </c>
      <c r="AF419" t="s">
        <v>126</v>
      </c>
      <c r="AG419">
        <v>0</v>
      </c>
      <c r="AH419">
        <v>3</v>
      </c>
      <c r="AI419">
        <v>2</v>
      </c>
      <c r="AJ419">
        <v>0</v>
      </c>
      <c r="AK419" t="s">
        <v>255</v>
      </c>
      <c r="AL419">
        <v>32.821548</v>
      </c>
      <c r="AM419" t="s">
        <v>256</v>
      </c>
      <c r="AN419">
        <v>-117.16247300000001</v>
      </c>
      <c r="AO419">
        <v>25</v>
      </c>
      <c r="AP419">
        <v>1300</v>
      </c>
      <c r="AQ419" t="s">
        <v>129</v>
      </c>
      <c r="AR419">
        <v>-92</v>
      </c>
      <c r="AS419">
        <v>-4</v>
      </c>
      <c r="AT419">
        <v>896</v>
      </c>
      <c r="BB419" t="str">
        <f t="shared" si="158"/>
        <v>1200</v>
      </c>
      <c r="BC419">
        <v>1</v>
      </c>
      <c r="BD419" t="str">
        <f t="shared" si="159"/>
        <v xml:space="preserve">N1839R  </v>
      </c>
      <c r="BE419">
        <v>1</v>
      </c>
      <c r="BJ419">
        <v>1175</v>
      </c>
      <c r="BK419">
        <v>-125</v>
      </c>
      <c r="BL419" t="s">
        <v>130</v>
      </c>
      <c r="BM419">
        <v>1</v>
      </c>
      <c r="BN419">
        <v>1</v>
      </c>
      <c r="BO419">
        <v>0</v>
      </c>
      <c r="BP419">
        <v>0</v>
      </c>
      <c r="BS419">
        <v>0</v>
      </c>
      <c r="BT419">
        <v>0</v>
      </c>
      <c r="BU419">
        <v>0</v>
      </c>
      <c r="CE419" t="str">
        <f t="shared" si="167"/>
        <v>22:00:38.313</v>
      </c>
      <c r="CF419">
        <v>313380404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3</v>
      </c>
      <c r="CY419">
        <v>7</v>
      </c>
      <c r="CZ419" t="s">
        <v>131</v>
      </c>
      <c r="DA419">
        <v>286</v>
      </c>
      <c r="DB419">
        <v>0</v>
      </c>
      <c r="DC419" t="s">
        <v>132</v>
      </c>
      <c r="DD419" t="s">
        <v>133</v>
      </c>
      <c r="DG419">
        <v>16137564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"07/09/2023 22:00:40.193"</f>
        <v>07/09/2023 22:00:40.193</v>
      </c>
      <c r="C420" t="str">
        <f t="shared" si="146"/>
        <v>FFDDD3C0</v>
      </c>
      <c r="D420" t="s">
        <v>134</v>
      </c>
      <c r="E420">
        <v>4</v>
      </c>
      <c r="H420">
        <v>4</v>
      </c>
      <c r="I420" t="s">
        <v>143</v>
      </c>
      <c r="J420" t="s">
        <v>126</v>
      </c>
      <c r="K420">
        <v>0</v>
      </c>
      <c r="L420">
        <v>3</v>
      </c>
      <c r="M420">
        <v>0</v>
      </c>
      <c r="N420">
        <v>2</v>
      </c>
      <c r="O420">
        <v>0</v>
      </c>
      <c r="P420">
        <v>1</v>
      </c>
      <c r="Q420">
        <v>0</v>
      </c>
      <c r="S420" t="str">
        <f t="shared" ref="S420:T427" si="169">"22:00:39.000"</f>
        <v>22:00:39.000</v>
      </c>
      <c r="T420" t="str">
        <f t="shared" si="169"/>
        <v>22:00:39.000</v>
      </c>
      <c r="U420" t="str">
        <f t="shared" si="157"/>
        <v>A14F74</v>
      </c>
      <c r="V420">
        <v>0</v>
      </c>
      <c r="W420">
        <v>0</v>
      </c>
      <c r="X420">
        <v>6</v>
      </c>
      <c r="Y420">
        <v>0</v>
      </c>
      <c r="AA420">
        <v>1</v>
      </c>
      <c r="AB420">
        <v>8</v>
      </c>
      <c r="AC420">
        <v>3</v>
      </c>
      <c r="AD420">
        <v>0</v>
      </c>
      <c r="AE420">
        <v>9</v>
      </c>
      <c r="AF420" t="s">
        <v>126</v>
      </c>
      <c r="AG420">
        <v>0</v>
      </c>
      <c r="AH420">
        <v>3</v>
      </c>
      <c r="AI420">
        <v>2</v>
      </c>
      <c r="AJ420">
        <v>0</v>
      </c>
      <c r="AK420" t="s">
        <v>253</v>
      </c>
      <c r="AL420">
        <v>32.821505000000002</v>
      </c>
      <c r="AM420" t="s">
        <v>257</v>
      </c>
      <c r="AN420">
        <v>-117.162924</v>
      </c>
      <c r="AO420">
        <v>25</v>
      </c>
      <c r="AP420">
        <v>1300</v>
      </c>
      <c r="AQ420" t="s">
        <v>129</v>
      </c>
      <c r="AR420">
        <v>-90</v>
      </c>
      <c r="AS420">
        <v>-11</v>
      </c>
      <c r="AT420">
        <v>960</v>
      </c>
      <c r="BB420" t="str">
        <f t="shared" si="158"/>
        <v>1200</v>
      </c>
      <c r="BC420">
        <v>1</v>
      </c>
      <c r="BD420" t="str">
        <f t="shared" si="159"/>
        <v xml:space="preserve">N1839R  </v>
      </c>
      <c r="BE420">
        <v>1</v>
      </c>
      <c r="BJ420">
        <v>1175</v>
      </c>
      <c r="BK420">
        <v>-125</v>
      </c>
      <c r="BL420" t="s">
        <v>130</v>
      </c>
      <c r="BM420">
        <v>1</v>
      </c>
      <c r="BN420">
        <v>1</v>
      </c>
      <c r="BO420">
        <v>0</v>
      </c>
      <c r="BP420">
        <v>0</v>
      </c>
      <c r="BS420">
        <v>0</v>
      </c>
      <c r="BT420">
        <v>0</v>
      </c>
      <c r="BU420">
        <v>0</v>
      </c>
      <c r="CE420" t="str">
        <f t="shared" ref="CE420:CE427" si="170">"22:00:39.960"</f>
        <v>22:00:39.960</v>
      </c>
      <c r="CF420">
        <v>959592612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4</v>
      </c>
      <c r="CY420">
        <v>7</v>
      </c>
      <c r="CZ420" t="s">
        <v>131</v>
      </c>
      <c r="DA420">
        <v>300</v>
      </c>
      <c r="DB420">
        <v>0</v>
      </c>
      <c r="DC420" t="s">
        <v>157</v>
      </c>
      <c r="DD420" t="s">
        <v>158</v>
      </c>
      <c r="DG420">
        <v>8329066</v>
      </c>
      <c r="DI420">
        <v>1</v>
      </c>
      <c r="DJ420">
        <v>0</v>
      </c>
      <c r="DK420">
        <v>0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"07/09/2023 22:00:40.256"</f>
        <v>07/09/2023 22:00:40.256</v>
      </c>
      <c r="C421" t="str">
        <f t="shared" si="146"/>
        <v>FFDDD3C0</v>
      </c>
      <c r="D421" t="s">
        <v>123</v>
      </c>
      <c r="E421">
        <v>7</v>
      </c>
      <c r="F421">
        <v>2007</v>
      </c>
      <c r="G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0</v>
      </c>
      <c r="P421">
        <v>1</v>
      </c>
      <c r="Q421">
        <v>0</v>
      </c>
      <c r="S421" t="str">
        <f t="shared" si="169"/>
        <v>22:00:39.000</v>
      </c>
      <c r="T421" t="str">
        <f t="shared" si="169"/>
        <v>22:00:39.000</v>
      </c>
      <c r="U421" t="str">
        <f t="shared" si="157"/>
        <v>A14F74</v>
      </c>
      <c r="V421">
        <v>0</v>
      </c>
      <c r="W421">
        <v>0</v>
      </c>
      <c r="X421">
        <v>6</v>
      </c>
      <c r="Y421">
        <v>0</v>
      </c>
      <c r="AA421">
        <v>1</v>
      </c>
      <c r="AB421">
        <v>8</v>
      </c>
      <c r="AC421">
        <v>3</v>
      </c>
      <c r="AD421">
        <v>0</v>
      </c>
      <c r="AE421">
        <v>9</v>
      </c>
      <c r="AF421" t="s">
        <v>126</v>
      </c>
      <c r="AG421">
        <v>0</v>
      </c>
      <c r="AH421">
        <v>3</v>
      </c>
      <c r="AI421">
        <v>2</v>
      </c>
      <c r="AJ421">
        <v>0</v>
      </c>
      <c r="AK421" t="s">
        <v>253</v>
      </c>
      <c r="AL421">
        <v>32.821505000000002</v>
      </c>
      <c r="AM421" t="s">
        <v>257</v>
      </c>
      <c r="AN421">
        <v>-117.162924</v>
      </c>
      <c r="AO421">
        <v>25</v>
      </c>
      <c r="AP421">
        <v>1300</v>
      </c>
      <c r="AQ421" t="s">
        <v>129</v>
      </c>
      <c r="AR421">
        <v>-90</v>
      </c>
      <c r="AS421">
        <v>-11</v>
      </c>
      <c r="AT421">
        <v>960</v>
      </c>
      <c r="BB421" t="str">
        <f t="shared" si="158"/>
        <v>1200</v>
      </c>
      <c r="BC421">
        <v>1</v>
      </c>
      <c r="BD421" t="str">
        <f t="shared" si="159"/>
        <v xml:space="preserve">N1839R  </v>
      </c>
      <c r="BE421">
        <v>1</v>
      </c>
      <c r="BJ421">
        <v>1175</v>
      </c>
      <c r="BK421">
        <v>-125</v>
      </c>
      <c r="BL421" t="s">
        <v>130</v>
      </c>
      <c r="BM421">
        <v>1</v>
      </c>
      <c r="BN421">
        <v>1</v>
      </c>
      <c r="BO421">
        <v>0</v>
      </c>
      <c r="BP421">
        <v>0</v>
      </c>
      <c r="BS421">
        <v>0</v>
      </c>
      <c r="BT421">
        <v>0</v>
      </c>
      <c r="BU421">
        <v>0</v>
      </c>
      <c r="CE421" t="str">
        <f t="shared" si="170"/>
        <v>22:00:39.960</v>
      </c>
      <c r="CF421">
        <v>959592612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4</v>
      </c>
      <c r="CY421">
        <v>7</v>
      </c>
      <c r="CZ421" t="s">
        <v>131</v>
      </c>
      <c r="DA421">
        <v>300</v>
      </c>
      <c r="DB421">
        <v>0</v>
      </c>
      <c r="DC421" t="s">
        <v>157</v>
      </c>
      <c r="DD421" t="s">
        <v>158</v>
      </c>
      <c r="DG421">
        <v>8329066</v>
      </c>
      <c r="DI421">
        <v>1</v>
      </c>
      <c r="DJ421">
        <v>0</v>
      </c>
      <c r="DK421">
        <v>1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"07/09/2023 22:00:40.256"</f>
        <v>07/09/2023 22:00:40.256</v>
      </c>
      <c r="C422" t="str">
        <f t="shared" si="146"/>
        <v>FFDDD3C0</v>
      </c>
      <c r="D422" t="s">
        <v>149</v>
      </c>
      <c r="E422">
        <v>3</v>
      </c>
      <c r="H422">
        <v>166</v>
      </c>
      <c r="I422" t="s">
        <v>139</v>
      </c>
      <c r="J422" t="s">
        <v>150</v>
      </c>
      <c r="K422">
        <v>0</v>
      </c>
      <c r="L422">
        <v>3</v>
      </c>
      <c r="M422">
        <v>0</v>
      </c>
      <c r="N422">
        <v>2</v>
      </c>
      <c r="O422">
        <v>0</v>
      </c>
      <c r="P422">
        <v>1</v>
      </c>
      <c r="Q422">
        <v>0</v>
      </c>
      <c r="S422" t="str">
        <f t="shared" si="169"/>
        <v>22:00:39.000</v>
      </c>
      <c r="T422" t="str">
        <f t="shared" si="169"/>
        <v>22:00:39.000</v>
      </c>
      <c r="U422" t="str">
        <f t="shared" si="157"/>
        <v>A14F74</v>
      </c>
      <c r="V422">
        <v>0</v>
      </c>
      <c r="W422">
        <v>0</v>
      </c>
      <c r="X422">
        <v>6</v>
      </c>
      <c r="Y422">
        <v>0</v>
      </c>
      <c r="AA422">
        <v>1</v>
      </c>
      <c r="AB422">
        <v>8</v>
      </c>
      <c r="AC422">
        <v>3</v>
      </c>
      <c r="AD422">
        <v>0</v>
      </c>
      <c r="AE422">
        <v>9</v>
      </c>
      <c r="AF422" t="s">
        <v>126</v>
      </c>
      <c r="AG422">
        <v>0</v>
      </c>
      <c r="AH422">
        <v>3</v>
      </c>
      <c r="AI422">
        <v>2</v>
      </c>
      <c r="AJ422">
        <v>0</v>
      </c>
      <c r="AK422" t="s">
        <v>253</v>
      </c>
      <c r="AL422">
        <v>32.821505000000002</v>
      </c>
      <c r="AM422" t="s">
        <v>257</v>
      </c>
      <c r="AN422">
        <v>-117.162924</v>
      </c>
      <c r="AO422">
        <v>25</v>
      </c>
      <c r="AP422">
        <v>1300</v>
      </c>
      <c r="AQ422" t="s">
        <v>129</v>
      </c>
      <c r="AR422">
        <v>-90</v>
      </c>
      <c r="AS422">
        <v>-11</v>
      </c>
      <c r="AT422">
        <v>960</v>
      </c>
      <c r="BB422" t="str">
        <f t="shared" si="158"/>
        <v>1200</v>
      </c>
      <c r="BC422">
        <v>1</v>
      </c>
      <c r="BD422" t="str">
        <f t="shared" si="159"/>
        <v xml:space="preserve">N1839R  </v>
      </c>
      <c r="BE422">
        <v>1</v>
      </c>
      <c r="BJ422">
        <v>1175</v>
      </c>
      <c r="BK422">
        <v>-125</v>
      </c>
      <c r="BL422" t="s">
        <v>130</v>
      </c>
      <c r="BM422">
        <v>1</v>
      </c>
      <c r="BN422">
        <v>1</v>
      </c>
      <c r="BO422">
        <v>0</v>
      </c>
      <c r="BP422">
        <v>0</v>
      </c>
      <c r="BS422">
        <v>0</v>
      </c>
      <c r="BT422">
        <v>0</v>
      </c>
      <c r="BU422">
        <v>0</v>
      </c>
      <c r="CE422" t="str">
        <f t="shared" si="170"/>
        <v>22:00:39.960</v>
      </c>
      <c r="CF422">
        <v>959592612</v>
      </c>
      <c r="CS422">
        <v>3</v>
      </c>
      <c r="CT422">
        <v>2</v>
      </c>
      <c r="CU422">
        <v>0</v>
      </c>
      <c r="CV422">
        <v>2</v>
      </c>
      <c r="CW422">
        <v>0</v>
      </c>
      <c r="CX422">
        <v>4</v>
      </c>
      <c r="CY422">
        <v>7</v>
      </c>
      <c r="CZ422" t="s">
        <v>131</v>
      </c>
      <c r="DA422">
        <v>300</v>
      </c>
      <c r="DB422">
        <v>0</v>
      </c>
      <c r="DC422" t="s">
        <v>157</v>
      </c>
      <c r="DD422" t="s">
        <v>158</v>
      </c>
      <c r="DG422">
        <v>8329066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"07/09/2023 22:00:40.256"</f>
        <v>07/09/2023 22:00:40.256</v>
      </c>
      <c r="C423" t="str">
        <f t="shared" si="146"/>
        <v>FFDDD3C0</v>
      </c>
      <c r="D423" t="s">
        <v>144</v>
      </c>
      <c r="E423">
        <v>6</v>
      </c>
      <c r="H423">
        <v>210</v>
      </c>
      <c r="I423" t="s">
        <v>145</v>
      </c>
      <c r="J423" t="s">
        <v>146</v>
      </c>
      <c r="K423">
        <v>0</v>
      </c>
      <c r="L423">
        <v>3</v>
      </c>
      <c r="M423">
        <v>0</v>
      </c>
      <c r="N423">
        <v>2</v>
      </c>
      <c r="O423">
        <v>0</v>
      </c>
      <c r="P423">
        <v>1</v>
      </c>
      <c r="Q423">
        <v>0</v>
      </c>
      <c r="S423" t="str">
        <f t="shared" si="169"/>
        <v>22:00:39.000</v>
      </c>
      <c r="T423" t="str">
        <f t="shared" si="169"/>
        <v>22:00:39.000</v>
      </c>
      <c r="U423" t="str">
        <f t="shared" si="157"/>
        <v>A14F74</v>
      </c>
      <c r="V423">
        <v>0</v>
      </c>
      <c r="W423">
        <v>0</v>
      </c>
      <c r="X423">
        <v>6</v>
      </c>
      <c r="Y423">
        <v>0</v>
      </c>
      <c r="AA423">
        <v>1</v>
      </c>
      <c r="AB423">
        <v>8</v>
      </c>
      <c r="AC423">
        <v>3</v>
      </c>
      <c r="AD423">
        <v>0</v>
      </c>
      <c r="AE423">
        <v>9</v>
      </c>
      <c r="AF423" t="s">
        <v>126</v>
      </c>
      <c r="AG423">
        <v>0</v>
      </c>
      <c r="AH423">
        <v>0</v>
      </c>
      <c r="AI423">
        <v>2</v>
      </c>
      <c r="AJ423">
        <v>0</v>
      </c>
      <c r="AK423" t="s">
        <v>253</v>
      </c>
      <c r="AL423">
        <v>32.821505000000002</v>
      </c>
      <c r="AM423" t="s">
        <v>257</v>
      </c>
      <c r="AN423">
        <v>-117.162924</v>
      </c>
      <c r="AO423">
        <v>25</v>
      </c>
      <c r="AP423">
        <v>1300</v>
      </c>
      <c r="AQ423" t="s">
        <v>129</v>
      </c>
      <c r="AR423">
        <v>-90</v>
      </c>
      <c r="AS423">
        <v>-11</v>
      </c>
      <c r="AT423">
        <v>960</v>
      </c>
      <c r="BB423" t="str">
        <f t="shared" si="158"/>
        <v>1200</v>
      </c>
      <c r="BC423">
        <v>1</v>
      </c>
      <c r="BD423" t="str">
        <f t="shared" si="159"/>
        <v xml:space="preserve">N1839R  </v>
      </c>
      <c r="BE423">
        <v>1</v>
      </c>
      <c r="BJ423">
        <v>1175</v>
      </c>
      <c r="BK423">
        <v>-125</v>
      </c>
      <c r="BL423" t="s">
        <v>130</v>
      </c>
      <c r="BM423">
        <v>1</v>
      </c>
      <c r="BN423">
        <v>1</v>
      </c>
      <c r="BO423">
        <v>0</v>
      </c>
      <c r="BP423">
        <v>0</v>
      </c>
      <c r="BS423">
        <v>0</v>
      </c>
      <c r="BT423">
        <v>0</v>
      </c>
      <c r="BU423">
        <v>0</v>
      </c>
      <c r="CE423" t="str">
        <f t="shared" si="170"/>
        <v>22:00:39.960</v>
      </c>
      <c r="CF423">
        <v>959592612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4</v>
      </c>
      <c r="CY423">
        <v>7</v>
      </c>
      <c r="CZ423" t="s">
        <v>131</v>
      </c>
      <c r="DA423">
        <v>300</v>
      </c>
      <c r="DB423">
        <v>0</v>
      </c>
      <c r="DC423" t="s">
        <v>157</v>
      </c>
      <c r="DD423" t="s">
        <v>158</v>
      </c>
      <c r="DG423">
        <v>8329066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"07/09/2023 22:00:40.256"</f>
        <v>07/09/2023 22:00:40.256</v>
      </c>
      <c r="C424" t="str">
        <f t="shared" si="146"/>
        <v>FFDDD3C0</v>
      </c>
      <c r="D424" t="s">
        <v>138</v>
      </c>
      <c r="E424">
        <v>20</v>
      </c>
      <c r="F424">
        <v>1020</v>
      </c>
      <c r="G424" t="s">
        <v>139</v>
      </c>
      <c r="J424" t="s">
        <v>140</v>
      </c>
      <c r="K424">
        <v>0</v>
      </c>
      <c r="L424">
        <v>3</v>
      </c>
      <c r="M424">
        <v>0</v>
      </c>
      <c r="N424">
        <v>2</v>
      </c>
      <c r="O424">
        <v>0</v>
      </c>
      <c r="P424">
        <v>1</v>
      </c>
      <c r="Q424">
        <v>0</v>
      </c>
      <c r="S424" t="str">
        <f t="shared" si="169"/>
        <v>22:00:39.000</v>
      </c>
      <c r="T424" t="str">
        <f t="shared" si="169"/>
        <v>22:00:39.000</v>
      </c>
      <c r="U424" t="str">
        <f t="shared" si="157"/>
        <v>A14F74</v>
      </c>
      <c r="V424">
        <v>0</v>
      </c>
      <c r="W424">
        <v>0</v>
      </c>
      <c r="X424">
        <v>6</v>
      </c>
      <c r="Y424">
        <v>0</v>
      </c>
      <c r="AA424">
        <v>1</v>
      </c>
      <c r="AB424">
        <v>8</v>
      </c>
      <c r="AC424">
        <v>3</v>
      </c>
      <c r="AD424">
        <v>0</v>
      </c>
      <c r="AE424">
        <v>9</v>
      </c>
      <c r="AF424" t="s">
        <v>126</v>
      </c>
      <c r="AG424">
        <v>0</v>
      </c>
      <c r="AH424">
        <v>3</v>
      </c>
      <c r="AI424">
        <v>2</v>
      </c>
      <c r="AJ424">
        <v>0</v>
      </c>
      <c r="AK424" t="s">
        <v>253</v>
      </c>
      <c r="AL424">
        <v>32.821505000000002</v>
      </c>
      <c r="AM424" t="s">
        <v>257</v>
      </c>
      <c r="AN424">
        <v>-117.162924</v>
      </c>
      <c r="AO424">
        <v>25</v>
      </c>
      <c r="AP424">
        <v>1300</v>
      </c>
      <c r="AQ424" t="s">
        <v>129</v>
      </c>
      <c r="AR424">
        <v>-90</v>
      </c>
      <c r="AS424">
        <v>-11</v>
      </c>
      <c r="AT424">
        <v>960</v>
      </c>
      <c r="BB424" t="str">
        <f t="shared" si="158"/>
        <v>1200</v>
      </c>
      <c r="BC424">
        <v>1</v>
      </c>
      <c r="BD424" t="str">
        <f t="shared" si="159"/>
        <v xml:space="preserve">N1839R  </v>
      </c>
      <c r="BE424">
        <v>1</v>
      </c>
      <c r="BJ424">
        <v>1175</v>
      </c>
      <c r="BK424">
        <v>-125</v>
      </c>
      <c r="BL424" t="s">
        <v>130</v>
      </c>
      <c r="BM424">
        <v>1</v>
      </c>
      <c r="BN424">
        <v>1</v>
      </c>
      <c r="BO424">
        <v>0</v>
      </c>
      <c r="BP424">
        <v>0</v>
      </c>
      <c r="BS424">
        <v>0</v>
      </c>
      <c r="BT424">
        <v>0</v>
      </c>
      <c r="BU424">
        <v>0</v>
      </c>
      <c r="CE424" t="str">
        <f t="shared" si="170"/>
        <v>22:00:39.960</v>
      </c>
      <c r="CF424">
        <v>959592612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4</v>
      </c>
      <c r="CY424">
        <v>7</v>
      </c>
      <c r="CZ424" t="s">
        <v>131</v>
      </c>
      <c r="DA424">
        <v>300</v>
      </c>
      <c r="DB424">
        <v>0</v>
      </c>
      <c r="DC424" t="s">
        <v>157</v>
      </c>
      <c r="DD424" t="s">
        <v>158</v>
      </c>
      <c r="DG424">
        <v>8329066</v>
      </c>
      <c r="DI424">
        <v>1</v>
      </c>
      <c r="DJ424">
        <v>0</v>
      </c>
      <c r="DK424">
        <v>1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"07/09/2023 22:00:40.256"</f>
        <v>07/09/2023 22:00:40.256</v>
      </c>
      <c r="C425" t="str">
        <f t="shared" si="146"/>
        <v>FFDDD3C0</v>
      </c>
      <c r="D425" t="s">
        <v>134</v>
      </c>
      <c r="E425">
        <v>3</v>
      </c>
      <c r="H425">
        <v>3</v>
      </c>
      <c r="I425" t="s">
        <v>135</v>
      </c>
      <c r="J425" t="s">
        <v>126</v>
      </c>
      <c r="K425">
        <v>0</v>
      </c>
      <c r="L425">
        <v>3</v>
      </c>
      <c r="M425">
        <v>0</v>
      </c>
      <c r="N425">
        <v>2</v>
      </c>
      <c r="O425">
        <v>0</v>
      </c>
      <c r="P425">
        <v>1</v>
      </c>
      <c r="Q425">
        <v>0</v>
      </c>
      <c r="S425" t="str">
        <f t="shared" si="169"/>
        <v>22:00:39.000</v>
      </c>
      <c r="T425" t="str">
        <f t="shared" si="169"/>
        <v>22:00:39.000</v>
      </c>
      <c r="U425" t="str">
        <f t="shared" si="157"/>
        <v>A14F74</v>
      </c>
      <c r="V425">
        <v>0</v>
      </c>
      <c r="W425">
        <v>0</v>
      </c>
      <c r="X425">
        <v>6</v>
      </c>
      <c r="Y425">
        <v>0</v>
      </c>
      <c r="AA425">
        <v>1</v>
      </c>
      <c r="AB425">
        <v>8</v>
      </c>
      <c r="AC425">
        <v>3</v>
      </c>
      <c r="AD425">
        <v>0</v>
      </c>
      <c r="AE425">
        <v>9</v>
      </c>
      <c r="AF425" t="s">
        <v>126</v>
      </c>
      <c r="AG425">
        <v>0</v>
      </c>
      <c r="AH425">
        <v>3</v>
      </c>
      <c r="AI425">
        <v>2</v>
      </c>
      <c r="AJ425">
        <v>0</v>
      </c>
      <c r="AK425" t="s">
        <v>253</v>
      </c>
      <c r="AL425">
        <v>32.821505000000002</v>
      </c>
      <c r="AM425" t="s">
        <v>257</v>
      </c>
      <c r="AN425">
        <v>-117.162924</v>
      </c>
      <c r="AO425">
        <v>25</v>
      </c>
      <c r="AP425">
        <v>1300</v>
      </c>
      <c r="AQ425" t="s">
        <v>129</v>
      </c>
      <c r="AR425">
        <v>-90</v>
      </c>
      <c r="AS425">
        <v>-11</v>
      </c>
      <c r="AT425">
        <v>960</v>
      </c>
      <c r="BB425" t="str">
        <f t="shared" si="158"/>
        <v>1200</v>
      </c>
      <c r="BC425">
        <v>1</v>
      </c>
      <c r="BD425" t="str">
        <f t="shared" si="159"/>
        <v xml:space="preserve">N1839R  </v>
      </c>
      <c r="BE425">
        <v>1</v>
      </c>
      <c r="BJ425">
        <v>1175</v>
      </c>
      <c r="BK425">
        <v>-125</v>
      </c>
      <c r="BL425" t="s">
        <v>130</v>
      </c>
      <c r="BM425">
        <v>1</v>
      </c>
      <c r="BN425">
        <v>1</v>
      </c>
      <c r="BO425">
        <v>0</v>
      </c>
      <c r="BP425">
        <v>0</v>
      </c>
      <c r="BS425">
        <v>0</v>
      </c>
      <c r="BT425">
        <v>0</v>
      </c>
      <c r="BU425">
        <v>0</v>
      </c>
      <c r="CE425" t="str">
        <f t="shared" si="170"/>
        <v>22:00:39.960</v>
      </c>
      <c r="CF425">
        <v>959592612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4</v>
      </c>
      <c r="CY425">
        <v>7</v>
      </c>
      <c r="CZ425" t="s">
        <v>131</v>
      </c>
      <c r="DA425">
        <v>300</v>
      </c>
      <c r="DB425">
        <v>0</v>
      </c>
      <c r="DC425" t="s">
        <v>157</v>
      </c>
      <c r="DD425" t="s">
        <v>158</v>
      </c>
      <c r="DG425">
        <v>8329066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"07/09/2023 22:00:40.349"</f>
        <v>07/09/2023 22:00:40.349</v>
      </c>
      <c r="C426" t="str">
        <f t="shared" ref="C426:C489" si="171">"FFDDD3C0"</f>
        <v>FFDDD3C0</v>
      </c>
      <c r="D426" t="s">
        <v>141</v>
      </c>
      <c r="E426">
        <v>15</v>
      </c>
      <c r="J426" t="s">
        <v>142</v>
      </c>
      <c r="K426">
        <v>0</v>
      </c>
      <c r="L426">
        <v>3</v>
      </c>
      <c r="M426">
        <v>0</v>
      </c>
      <c r="N426">
        <v>2</v>
      </c>
      <c r="O426">
        <v>0</v>
      </c>
      <c r="P426">
        <v>1</v>
      </c>
      <c r="Q426">
        <v>0</v>
      </c>
      <c r="S426" t="str">
        <f t="shared" si="169"/>
        <v>22:00:39.000</v>
      </c>
      <c r="T426" t="str">
        <f t="shared" si="169"/>
        <v>22:00:39.000</v>
      </c>
      <c r="U426" t="str">
        <f t="shared" si="157"/>
        <v>A14F74</v>
      </c>
      <c r="V426">
        <v>0</v>
      </c>
      <c r="W426">
        <v>0</v>
      </c>
      <c r="X426">
        <v>6</v>
      </c>
      <c r="Y426">
        <v>0</v>
      </c>
      <c r="AA426">
        <v>1</v>
      </c>
      <c r="AB426">
        <v>8</v>
      </c>
      <c r="AC426">
        <v>3</v>
      </c>
      <c r="AD426">
        <v>0</v>
      </c>
      <c r="AE426">
        <v>9</v>
      </c>
      <c r="AF426" t="s">
        <v>126</v>
      </c>
      <c r="AG426">
        <v>0</v>
      </c>
      <c r="AH426">
        <v>3</v>
      </c>
      <c r="AI426">
        <v>2</v>
      </c>
      <c r="AJ426">
        <v>0</v>
      </c>
      <c r="AK426" t="s">
        <v>253</v>
      </c>
      <c r="AL426">
        <v>32.821505000000002</v>
      </c>
      <c r="AM426" t="s">
        <v>257</v>
      </c>
      <c r="AN426">
        <v>-117.162924</v>
      </c>
      <c r="AO426">
        <v>25</v>
      </c>
      <c r="AP426">
        <v>1300</v>
      </c>
      <c r="AQ426" t="s">
        <v>129</v>
      </c>
      <c r="AR426">
        <v>-90</v>
      </c>
      <c r="AS426">
        <v>-11</v>
      </c>
      <c r="AT426">
        <v>960</v>
      </c>
      <c r="BB426" t="str">
        <f t="shared" si="158"/>
        <v>1200</v>
      </c>
      <c r="BC426">
        <v>1</v>
      </c>
      <c r="BD426" t="str">
        <f t="shared" si="159"/>
        <v xml:space="preserve">N1839R  </v>
      </c>
      <c r="BE426">
        <v>1</v>
      </c>
      <c r="BJ426">
        <v>1175</v>
      </c>
      <c r="BK426">
        <v>-125</v>
      </c>
      <c r="BL426" t="s">
        <v>130</v>
      </c>
      <c r="BM426">
        <v>1</v>
      </c>
      <c r="BN426">
        <v>1</v>
      </c>
      <c r="BO426">
        <v>0</v>
      </c>
      <c r="BP426">
        <v>0</v>
      </c>
      <c r="BS426">
        <v>0</v>
      </c>
      <c r="BT426">
        <v>0</v>
      </c>
      <c r="BU426">
        <v>0</v>
      </c>
      <c r="CE426" t="str">
        <f t="shared" si="170"/>
        <v>22:00:39.960</v>
      </c>
      <c r="CF426">
        <v>959592612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4</v>
      </c>
      <c r="CY426">
        <v>7</v>
      </c>
      <c r="CZ426" t="s">
        <v>131</v>
      </c>
      <c r="DA426">
        <v>300</v>
      </c>
      <c r="DB426">
        <v>0</v>
      </c>
      <c r="DC426" t="s">
        <v>157</v>
      </c>
      <c r="DD426" t="s">
        <v>158</v>
      </c>
      <c r="DG426">
        <v>8329066</v>
      </c>
      <c r="DI426">
        <v>1</v>
      </c>
      <c r="DJ426">
        <v>0</v>
      </c>
      <c r="DK426">
        <v>1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"07/09/2023 22:00:40.349"</f>
        <v>07/09/2023 22:00:40.349</v>
      </c>
      <c r="C427" t="str">
        <f t="shared" si="171"/>
        <v>FFDDD3C0</v>
      </c>
      <c r="D427" t="s">
        <v>147</v>
      </c>
      <c r="E427">
        <v>8</v>
      </c>
      <c r="H427">
        <v>225</v>
      </c>
      <c r="I427" t="s">
        <v>148</v>
      </c>
      <c r="J427" t="s">
        <v>126</v>
      </c>
      <c r="K427">
        <v>0</v>
      </c>
      <c r="L427">
        <v>3</v>
      </c>
      <c r="M427">
        <v>0</v>
      </c>
      <c r="N427">
        <v>2</v>
      </c>
      <c r="O427">
        <v>0</v>
      </c>
      <c r="P427">
        <v>1</v>
      </c>
      <c r="Q427">
        <v>0</v>
      </c>
      <c r="S427" t="str">
        <f t="shared" si="169"/>
        <v>22:00:39.000</v>
      </c>
      <c r="T427" t="str">
        <f t="shared" si="169"/>
        <v>22:00:39.000</v>
      </c>
      <c r="U427" t="str">
        <f t="shared" si="157"/>
        <v>A14F74</v>
      </c>
      <c r="V427">
        <v>0</v>
      </c>
      <c r="W427">
        <v>0</v>
      </c>
      <c r="X427">
        <v>6</v>
      </c>
      <c r="Y427">
        <v>0</v>
      </c>
      <c r="AA427">
        <v>1</v>
      </c>
      <c r="AB427">
        <v>8</v>
      </c>
      <c r="AC427">
        <v>3</v>
      </c>
      <c r="AD427">
        <v>0</v>
      </c>
      <c r="AE427">
        <v>9</v>
      </c>
      <c r="AF427" t="s">
        <v>126</v>
      </c>
      <c r="AG427">
        <v>0</v>
      </c>
      <c r="AH427">
        <v>3</v>
      </c>
      <c r="AI427">
        <v>2</v>
      </c>
      <c r="AJ427">
        <v>0</v>
      </c>
      <c r="AK427" t="s">
        <v>253</v>
      </c>
      <c r="AL427">
        <v>32.821505000000002</v>
      </c>
      <c r="AM427" t="s">
        <v>257</v>
      </c>
      <c r="AN427">
        <v>-117.162924</v>
      </c>
      <c r="AO427">
        <v>25</v>
      </c>
      <c r="AP427">
        <v>1300</v>
      </c>
      <c r="AQ427" t="s">
        <v>129</v>
      </c>
      <c r="AR427">
        <v>-90</v>
      </c>
      <c r="AS427">
        <v>-11</v>
      </c>
      <c r="AT427">
        <v>960</v>
      </c>
      <c r="BB427" t="str">
        <f t="shared" si="158"/>
        <v>1200</v>
      </c>
      <c r="BC427">
        <v>1</v>
      </c>
      <c r="BD427" t="str">
        <f t="shared" si="159"/>
        <v xml:space="preserve">N1839R  </v>
      </c>
      <c r="BE427">
        <v>1</v>
      </c>
      <c r="BJ427">
        <v>1175</v>
      </c>
      <c r="BK427">
        <v>-125</v>
      </c>
      <c r="BL427" t="s">
        <v>130</v>
      </c>
      <c r="BM427">
        <v>1</v>
      </c>
      <c r="BN427">
        <v>1</v>
      </c>
      <c r="BO427">
        <v>0</v>
      </c>
      <c r="BP427">
        <v>0</v>
      </c>
      <c r="BS427">
        <v>0</v>
      </c>
      <c r="BT427">
        <v>0</v>
      </c>
      <c r="BU427">
        <v>0</v>
      </c>
      <c r="CE427" t="str">
        <f t="shared" si="170"/>
        <v>22:00:39.960</v>
      </c>
      <c r="CF427">
        <v>959592612</v>
      </c>
      <c r="CS427">
        <v>3</v>
      </c>
      <c r="CT427">
        <v>2</v>
      </c>
      <c r="CU427">
        <v>0</v>
      </c>
      <c r="CV427">
        <v>2</v>
      </c>
      <c r="CW427">
        <v>0</v>
      </c>
      <c r="CX427">
        <v>4</v>
      </c>
      <c r="CY427">
        <v>7</v>
      </c>
      <c r="CZ427" t="s">
        <v>131</v>
      </c>
      <c r="DA427">
        <v>300</v>
      </c>
      <c r="DB427">
        <v>0</v>
      </c>
      <c r="DC427" t="s">
        <v>157</v>
      </c>
      <c r="DD427" t="s">
        <v>158</v>
      </c>
      <c r="DG427">
        <v>8329066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 t="shared" ref="A428:A434" si="172">"07/09/2023 22:00:40.974"</f>
        <v>07/09/2023 22:00:40.974</v>
      </c>
      <c r="C428" t="str">
        <f t="shared" si="171"/>
        <v>FFDDD3C0</v>
      </c>
      <c r="D428" t="s">
        <v>123</v>
      </c>
      <c r="E428">
        <v>7</v>
      </c>
      <c r="F428">
        <v>2007</v>
      </c>
      <c r="G428" t="s">
        <v>124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0</v>
      </c>
      <c r="P428">
        <v>1</v>
      </c>
      <c r="Q428">
        <v>0</v>
      </c>
      <c r="S428" t="str">
        <f t="shared" ref="S428:T435" si="173">"22:00:40.000"</f>
        <v>22:00:40.000</v>
      </c>
      <c r="T428" t="str">
        <f t="shared" si="173"/>
        <v>22:00:40.000</v>
      </c>
      <c r="U428" t="str">
        <f t="shared" si="157"/>
        <v>A14F74</v>
      </c>
      <c r="V428">
        <v>0</v>
      </c>
      <c r="W428">
        <v>0</v>
      </c>
      <c r="X428">
        <v>6</v>
      </c>
      <c r="Y428">
        <v>0</v>
      </c>
      <c r="AA428">
        <v>1</v>
      </c>
      <c r="AB428">
        <v>8</v>
      </c>
      <c r="AC428">
        <v>3</v>
      </c>
      <c r="AD428">
        <v>0</v>
      </c>
      <c r="AE428">
        <v>9</v>
      </c>
      <c r="AF428" t="s">
        <v>126</v>
      </c>
      <c r="AG428">
        <v>0</v>
      </c>
      <c r="AH428">
        <v>3</v>
      </c>
      <c r="AI428">
        <v>2</v>
      </c>
      <c r="AJ428">
        <v>0</v>
      </c>
      <c r="AK428" t="s">
        <v>250</v>
      </c>
      <c r="AL428">
        <v>32.821483999999998</v>
      </c>
      <c r="AM428" t="s">
        <v>258</v>
      </c>
      <c r="AN428">
        <v>-117.16346</v>
      </c>
      <c r="AO428">
        <v>25</v>
      </c>
      <c r="AP428">
        <v>1300</v>
      </c>
      <c r="AQ428" t="s">
        <v>129</v>
      </c>
      <c r="AR428">
        <v>-88</v>
      </c>
      <c r="AS428">
        <v>-12</v>
      </c>
      <c r="AT428">
        <v>960</v>
      </c>
      <c r="BB428" t="str">
        <f t="shared" si="158"/>
        <v>1200</v>
      </c>
      <c r="BC428">
        <v>1</v>
      </c>
      <c r="BD428" t="str">
        <f t="shared" si="159"/>
        <v xml:space="preserve">N1839R  </v>
      </c>
      <c r="BE428">
        <v>1</v>
      </c>
      <c r="BJ428">
        <v>1250</v>
      </c>
      <c r="BK428">
        <v>-50</v>
      </c>
      <c r="BL428" t="s">
        <v>130</v>
      </c>
      <c r="BM428">
        <v>1</v>
      </c>
      <c r="BN428">
        <v>1</v>
      </c>
      <c r="BO428">
        <v>0</v>
      </c>
      <c r="BP428">
        <v>0</v>
      </c>
      <c r="BS428">
        <v>0</v>
      </c>
      <c r="BT428">
        <v>0</v>
      </c>
      <c r="BU428">
        <v>0</v>
      </c>
      <c r="CE428" t="str">
        <f t="shared" ref="CE428:CE435" si="174">"22:00:40.722"</f>
        <v>22:00:40.722</v>
      </c>
      <c r="CF428">
        <v>722342524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131</v>
      </c>
      <c r="DA428">
        <v>300</v>
      </c>
      <c r="DB428">
        <v>0</v>
      </c>
      <c r="DC428" t="s">
        <v>157</v>
      </c>
      <c r="DD428" t="s">
        <v>158</v>
      </c>
      <c r="DG428">
        <v>8329213</v>
      </c>
      <c r="DI428">
        <v>1</v>
      </c>
      <c r="DJ428">
        <v>0</v>
      </c>
      <c r="DK428">
        <v>0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 t="shared" si="172"/>
        <v>07/09/2023 22:00:40.974</v>
      </c>
      <c r="C429" t="str">
        <f t="shared" si="171"/>
        <v>FFDDD3C0</v>
      </c>
      <c r="D429" t="s">
        <v>149</v>
      </c>
      <c r="E429">
        <v>3</v>
      </c>
      <c r="H429">
        <v>166</v>
      </c>
      <c r="I429" t="s">
        <v>139</v>
      </c>
      <c r="J429" t="s">
        <v>150</v>
      </c>
      <c r="K429">
        <v>0</v>
      </c>
      <c r="L429">
        <v>3</v>
      </c>
      <c r="M429">
        <v>0</v>
      </c>
      <c r="N429">
        <v>2</v>
      </c>
      <c r="O429">
        <v>0</v>
      </c>
      <c r="P429">
        <v>1</v>
      </c>
      <c r="Q429">
        <v>0</v>
      </c>
      <c r="S429" t="str">
        <f t="shared" si="173"/>
        <v>22:00:40.000</v>
      </c>
      <c r="T429" t="str">
        <f t="shared" si="173"/>
        <v>22:00:40.000</v>
      </c>
      <c r="U429" t="str">
        <f t="shared" si="157"/>
        <v>A14F74</v>
      </c>
      <c r="V429">
        <v>0</v>
      </c>
      <c r="W429">
        <v>0</v>
      </c>
      <c r="X429">
        <v>6</v>
      </c>
      <c r="Y429">
        <v>0</v>
      </c>
      <c r="AA429">
        <v>1</v>
      </c>
      <c r="AB429">
        <v>8</v>
      </c>
      <c r="AC429">
        <v>3</v>
      </c>
      <c r="AD429">
        <v>0</v>
      </c>
      <c r="AE429">
        <v>9</v>
      </c>
      <c r="AF429" t="s">
        <v>126</v>
      </c>
      <c r="AG429">
        <v>0</v>
      </c>
      <c r="AH429">
        <v>3</v>
      </c>
      <c r="AI429">
        <v>2</v>
      </c>
      <c r="AJ429">
        <v>0</v>
      </c>
      <c r="AK429" t="s">
        <v>250</v>
      </c>
      <c r="AL429">
        <v>32.821483999999998</v>
      </c>
      <c r="AM429" t="s">
        <v>258</v>
      </c>
      <c r="AN429">
        <v>-117.16346</v>
      </c>
      <c r="AO429">
        <v>25</v>
      </c>
      <c r="AP429">
        <v>1300</v>
      </c>
      <c r="AQ429" t="s">
        <v>129</v>
      </c>
      <c r="AR429">
        <v>-88</v>
      </c>
      <c r="AS429">
        <v>-12</v>
      </c>
      <c r="AT429">
        <v>960</v>
      </c>
      <c r="BB429" t="str">
        <f t="shared" si="158"/>
        <v>1200</v>
      </c>
      <c r="BC429">
        <v>1</v>
      </c>
      <c r="BD429" t="str">
        <f t="shared" si="159"/>
        <v xml:space="preserve">N1839R  </v>
      </c>
      <c r="BE429">
        <v>1</v>
      </c>
      <c r="BJ429">
        <v>1250</v>
      </c>
      <c r="BK429">
        <v>-50</v>
      </c>
      <c r="BL429" t="s">
        <v>130</v>
      </c>
      <c r="BM429">
        <v>1</v>
      </c>
      <c r="BN429">
        <v>1</v>
      </c>
      <c r="BO429">
        <v>0</v>
      </c>
      <c r="BP429">
        <v>0</v>
      </c>
      <c r="BS429">
        <v>0.04</v>
      </c>
      <c r="BT429">
        <v>0</v>
      </c>
      <c r="BU429">
        <v>0</v>
      </c>
      <c r="CE429" t="str">
        <f t="shared" si="174"/>
        <v>22:00:40.722</v>
      </c>
      <c r="CF429">
        <v>722342524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131</v>
      </c>
      <c r="DA429">
        <v>300</v>
      </c>
      <c r="DB429">
        <v>0</v>
      </c>
      <c r="DC429" t="s">
        <v>157</v>
      </c>
      <c r="DD429" t="s">
        <v>158</v>
      </c>
      <c r="DG429">
        <v>8329213</v>
      </c>
      <c r="DI429">
        <v>1</v>
      </c>
      <c r="DJ429">
        <v>0</v>
      </c>
      <c r="DK429">
        <v>1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 t="shared" si="172"/>
        <v>07/09/2023 22:00:40.974</v>
      </c>
      <c r="C430" t="str">
        <f t="shared" si="171"/>
        <v>FFDDD3C0</v>
      </c>
      <c r="D430" t="s">
        <v>144</v>
      </c>
      <c r="E430">
        <v>6</v>
      </c>
      <c r="H430">
        <v>210</v>
      </c>
      <c r="I430" t="s">
        <v>145</v>
      </c>
      <c r="J430" t="s">
        <v>146</v>
      </c>
      <c r="K430">
        <v>0</v>
      </c>
      <c r="L430">
        <v>3</v>
      </c>
      <c r="M430">
        <v>0</v>
      </c>
      <c r="N430">
        <v>2</v>
      </c>
      <c r="O430">
        <v>0</v>
      </c>
      <c r="P430">
        <v>1</v>
      </c>
      <c r="Q430">
        <v>0</v>
      </c>
      <c r="S430" t="str">
        <f t="shared" si="173"/>
        <v>22:00:40.000</v>
      </c>
      <c r="T430" t="str">
        <f t="shared" si="173"/>
        <v>22:00:40.000</v>
      </c>
      <c r="U430" t="str">
        <f t="shared" si="157"/>
        <v>A14F74</v>
      </c>
      <c r="V430">
        <v>0</v>
      </c>
      <c r="W430">
        <v>0</v>
      </c>
      <c r="X430">
        <v>6</v>
      </c>
      <c r="Y430">
        <v>0</v>
      </c>
      <c r="AA430">
        <v>1</v>
      </c>
      <c r="AB430">
        <v>8</v>
      </c>
      <c r="AC430">
        <v>3</v>
      </c>
      <c r="AD430">
        <v>0</v>
      </c>
      <c r="AE430">
        <v>9</v>
      </c>
      <c r="AF430" t="s">
        <v>126</v>
      </c>
      <c r="AG430">
        <v>0</v>
      </c>
      <c r="AH430">
        <v>0</v>
      </c>
      <c r="AI430">
        <v>2</v>
      </c>
      <c r="AJ430">
        <v>0</v>
      </c>
      <c r="AK430" t="s">
        <v>250</v>
      </c>
      <c r="AL430">
        <v>32.821483999999998</v>
      </c>
      <c r="AM430" t="s">
        <v>258</v>
      </c>
      <c r="AN430">
        <v>-117.16346</v>
      </c>
      <c r="AO430">
        <v>25</v>
      </c>
      <c r="AP430">
        <v>1300</v>
      </c>
      <c r="AQ430" t="s">
        <v>129</v>
      </c>
      <c r="AR430">
        <v>-88</v>
      </c>
      <c r="AS430">
        <v>-12</v>
      </c>
      <c r="AT430">
        <v>960</v>
      </c>
      <c r="BB430" t="str">
        <f t="shared" si="158"/>
        <v>1200</v>
      </c>
      <c r="BC430">
        <v>1</v>
      </c>
      <c r="BD430" t="str">
        <f t="shared" si="159"/>
        <v xml:space="preserve">N1839R  </v>
      </c>
      <c r="BE430">
        <v>1</v>
      </c>
      <c r="BJ430">
        <v>1250</v>
      </c>
      <c r="BK430">
        <v>-50</v>
      </c>
      <c r="BL430" t="s">
        <v>130</v>
      </c>
      <c r="BM430">
        <v>1</v>
      </c>
      <c r="BN430">
        <v>1</v>
      </c>
      <c r="BO430">
        <v>0</v>
      </c>
      <c r="BP430">
        <v>0</v>
      </c>
      <c r="BS430">
        <v>0.04</v>
      </c>
      <c r="BT430">
        <v>0</v>
      </c>
      <c r="BU430">
        <v>0</v>
      </c>
      <c r="CE430" t="str">
        <f t="shared" si="174"/>
        <v>22:00:40.722</v>
      </c>
      <c r="CF430">
        <v>722342524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131</v>
      </c>
      <c r="DA430">
        <v>300</v>
      </c>
      <c r="DB430">
        <v>0</v>
      </c>
      <c r="DC430" t="s">
        <v>157</v>
      </c>
      <c r="DD430" t="s">
        <v>158</v>
      </c>
      <c r="DG430">
        <v>8329213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 t="shared" si="172"/>
        <v>07/09/2023 22:00:40.974</v>
      </c>
      <c r="C431" t="str">
        <f t="shared" si="171"/>
        <v>FFDDD3C0</v>
      </c>
      <c r="D431" t="s">
        <v>138</v>
      </c>
      <c r="E431">
        <v>20</v>
      </c>
      <c r="F431">
        <v>1020</v>
      </c>
      <c r="G431" t="s">
        <v>139</v>
      </c>
      <c r="J431" t="s">
        <v>140</v>
      </c>
      <c r="K431">
        <v>0</v>
      </c>
      <c r="L431">
        <v>3</v>
      </c>
      <c r="M431">
        <v>0</v>
      </c>
      <c r="N431">
        <v>2</v>
      </c>
      <c r="O431">
        <v>0</v>
      </c>
      <c r="P431">
        <v>1</v>
      </c>
      <c r="Q431">
        <v>0</v>
      </c>
      <c r="S431" t="str">
        <f t="shared" si="173"/>
        <v>22:00:40.000</v>
      </c>
      <c r="T431" t="str">
        <f t="shared" si="173"/>
        <v>22:00:40.000</v>
      </c>
      <c r="U431" t="str">
        <f t="shared" si="157"/>
        <v>A14F74</v>
      </c>
      <c r="V431">
        <v>0</v>
      </c>
      <c r="W431">
        <v>0</v>
      </c>
      <c r="X431">
        <v>6</v>
      </c>
      <c r="Y431">
        <v>0</v>
      </c>
      <c r="AA431">
        <v>1</v>
      </c>
      <c r="AB431">
        <v>8</v>
      </c>
      <c r="AC431">
        <v>3</v>
      </c>
      <c r="AD431">
        <v>0</v>
      </c>
      <c r="AE431">
        <v>9</v>
      </c>
      <c r="AF431" t="s">
        <v>126</v>
      </c>
      <c r="AG431">
        <v>0</v>
      </c>
      <c r="AH431">
        <v>3</v>
      </c>
      <c r="AI431">
        <v>2</v>
      </c>
      <c r="AJ431">
        <v>0</v>
      </c>
      <c r="AK431" t="s">
        <v>250</v>
      </c>
      <c r="AL431">
        <v>32.821483999999998</v>
      </c>
      <c r="AM431" t="s">
        <v>258</v>
      </c>
      <c r="AN431">
        <v>-117.16346</v>
      </c>
      <c r="AO431">
        <v>25</v>
      </c>
      <c r="AP431">
        <v>1300</v>
      </c>
      <c r="AQ431" t="s">
        <v>129</v>
      </c>
      <c r="AR431">
        <v>-88</v>
      </c>
      <c r="AS431">
        <v>-12</v>
      </c>
      <c r="AT431">
        <v>960</v>
      </c>
      <c r="BB431" t="str">
        <f t="shared" si="158"/>
        <v>1200</v>
      </c>
      <c r="BC431">
        <v>1</v>
      </c>
      <c r="BD431" t="str">
        <f t="shared" si="159"/>
        <v xml:space="preserve">N1839R  </v>
      </c>
      <c r="BE431">
        <v>1</v>
      </c>
      <c r="BJ431">
        <v>1250</v>
      </c>
      <c r="BK431">
        <v>-50</v>
      </c>
      <c r="BL431" t="s">
        <v>130</v>
      </c>
      <c r="BM431">
        <v>1</v>
      </c>
      <c r="BN431">
        <v>1</v>
      </c>
      <c r="BO431">
        <v>0</v>
      </c>
      <c r="BP431">
        <v>0</v>
      </c>
      <c r="BS431">
        <v>0</v>
      </c>
      <c r="BT431">
        <v>0</v>
      </c>
      <c r="BU431">
        <v>0</v>
      </c>
      <c r="CE431" t="str">
        <f t="shared" si="174"/>
        <v>22:00:40.722</v>
      </c>
      <c r="CF431">
        <v>722342524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5</v>
      </c>
      <c r="CY431">
        <v>7</v>
      </c>
      <c r="CZ431" t="s">
        <v>131</v>
      </c>
      <c r="DA431">
        <v>300</v>
      </c>
      <c r="DB431">
        <v>0</v>
      </c>
      <c r="DC431" t="s">
        <v>157</v>
      </c>
      <c r="DD431" t="s">
        <v>158</v>
      </c>
      <c r="DG431">
        <v>8329213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 t="shared" si="172"/>
        <v>07/09/2023 22:00:40.974</v>
      </c>
      <c r="C432" t="str">
        <f t="shared" si="171"/>
        <v>FFDDD3C0</v>
      </c>
      <c r="D432" t="s">
        <v>134</v>
      </c>
      <c r="E432">
        <v>3</v>
      </c>
      <c r="H432">
        <v>3</v>
      </c>
      <c r="I432" t="s">
        <v>135</v>
      </c>
      <c r="J432" t="s">
        <v>126</v>
      </c>
      <c r="K432">
        <v>0</v>
      </c>
      <c r="L432">
        <v>3</v>
      </c>
      <c r="M432">
        <v>0</v>
      </c>
      <c r="N432">
        <v>2</v>
      </c>
      <c r="O432">
        <v>0</v>
      </c>
      <c r="P432">
        <v>1</v>
      </c>
      <c r="Q432">
        <v>0</v>
      </c>
      <c r="S432" t="str">
        <f t="shared" si="173"/>
        <v>22:00:40.000</v>
      </c>
      <c r="T432" t="str">
        <f t="shared" si="173"/>
        <v>22:00:40.000</v>
      </c>
      <c r="U432" t="str">
        <f t="shared" si="157"/>
        <v>A14F74</v>
      </c>
      <c r="V432">
        <v>0</v>
      </c>
      <c r="W432">
        <v>0</v>
      </c>
      <c r="X432">
        <v>6</v>
      </c>
      <c r="Y432">
        <v>0</v>
      </c>
      <c r="AA432">
        <v>1</v>
      </c>
      <c r="AB432">
        <v>8</v>
      </c>
      <c r="AC432">
        <v>3</v>
      </c>
      <c r="AD432">
        <v>0</v>
      </c>
      <c r="AE432">
        <v>9</v>
      </c>
      <c r="AF432" t="s">
        <v>126</v>
      </c>
      <c r="AG432">
        <v>0</v>
      </c>
      <c r="AH432">
        <v>3</v>
      </c>
      <c r="AI432">
        <v>2</v>
      </c>
      <c r="AJ432">
        <v>0</v>
      </c>
      <c r="AK432" t="s">
        <v>250</v>
      </c>
      <c r="AL432">
        <v>32.821483999999998</v>
      </c>
      <c r="AM432" t="s">
        <v>258</v>
      </c>
      <c r="AN432">
        <v>-117.16346</v>
      </c>
      <c r="AO432">
        <v>25</v>
      </c>
      <c r="AP432">
        <v>1300</v>
      </c>
      <c r="AQ432" t="s">
        <v>129</v>
      </c>
      <c r="AR432">
        <v>-88</v>
      </c>
      <c r="AS432">
        <v>-12</v>
      </c>
      <c r="AT432">
        <v>960</v>
      </c>
      <c r="BB432" t="str">
        <f t="shared" si="158"/>
        <v>1200</v>
      </c>
      <c r="BC432">
        <v>1</v>
      </c>
      <c r="BD432" t="str">
        <f t="shared" si="159"/>
        <v xml:space="preserve">N1839R  </v>
      </c>
      <c r="BE432">
        <v>1</v>
      </c>
      <c r="BJ432">
        <v>1250</v>
      </c>
      <c r="BK432">
        <v>-50</v>
      </c>
      <c r="BL432" t="s">
        <v>130</v>
      </c>
      <c r="BM432">
        <v>1</v>
      </c>
      <c r="BN432">
        <v>1</v>
      </c>
      <c r="BO432">
        <v>0</v>
      </c>
      <c r="BP432">
        <v>0</v>
      </c>
      <c r="BS432">
        <v>0.04</v>
      </c>
      <c r="BT432">
        <v>0</v>
      </c>
      <c r="BU432">
        <v>0</v>
      </c>
      <c r="CE432" t="str">
        <f t="shared" si="174"/>
        <v>22:00:40.722</v>
      </c>
      <c r="CF432">
        <v>722342524</v>
      </c>
      <c r="CS432">
        <v>3</v>
      </c>
      <c r="CT432">
        <v>2</v>
      </c>
      <c r="CU432">
        <v>0</v>
      </c>
      <c r="CV432">
        <v>2</v>
      </c>
      <c r="CW432">
        <v>0</v>
      </c>
      <c r="CX432">
        <v>5</v>
      </c>
      <c r="CY432">
        <v>7</v>
      </c>
      <c r="CZ432" t="s">
        <v>131</v>
      </c>
      <c r="DA432">
        <v>300</v>
      </c>
      <c r="DB432">
        <v>0</v>
      </c>
      <c r="DC432" t="s">
        <v>157</v>
      </c>
      <c r="DD432" t="s">
        <v>158</v>
      </c>
      <c r="DG432">
        <v>8329213</v>
      </c>
      <c r="DI432">
        <v>1</v>
      </c>
      <c r="DJ432">
        <v>0</v>
      </c>
      <c r="DK432">
        <v>1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 t="shared" si="172"/>
        <v>07/09/2023 22:00:40.974</v>
      </c>
      <c r="C433" t="str">
        <f t="shared" si="171"/>
        <v>FFDDD3C0</v>
      </c>
      <c r="D433" t="s">
        <v>141</v>
      </c>
      <c r="E433">
        <v>15</v>
      </c>
      <c r="J433" t="s">
        <v>142</v>
      </c>
      <c r="K433">
        <v>0</v>
      </c>
      <c r="L433">
        <v>3</v>
      </c>
      <c r="M433">
        <v>0</v>
      </c>
      <c r="N433">
        <v>2</v>
      </c>
      <c r="O433">
        <v>0</v>
      </c>
      <c r="P433">
        <v>1</v>
      </c>
      <c r="Q433">
        <v>0</v>
      </c>
      <c r="S433" t="str">
        <f t="shared" si="173"/>
        <v>22:00:40.000</v>
      </c>
      <c r="T433" t="str">
        <f t="shared" si="173"/>
        <v>22:00:40.000</v>
      </c>
      <c r="U433" t="str">
        <f t="shared" si="157"/>
        <v>A14F74</v>
      </c>
      <c r="V433">
        <v>0</v>
      </c>
      <c r="W433">
        <v>0</v>
      </c>
      <c r="X433">
        <v>6</v>
      </c>
      <c r="Y433">
        <v>0</v>
      </c>
      <c r="AA433">
        <v>1</v>
      </c>
      <c r="AB433">
        <v>8</v>
      </c>
      <c r="AC433">
        <v>3</v>
      </c>
      <c r="AD433">
        <v>0</v>
      </c>
      <c r="AE433">
        <v>9</v>
      </c>
      <c r="AF433" t="s">
        <v>126</v>
      </c>
      <c r="AG433">
        <v>0</v>
      </c>
      <c r="AH433">
        <v>3</v>
      </c>
      <c r="AI433">
        <v>2</v>
      </c>
      <c r="AJ433">
        <v>0</v>
      </c>
      <c r="AK433" t="s">
        <v>250</v>
      </c>
      <c r="AL433">
        <v>32.821483999999998</v>
      </c>
      <c r="AM433" t="s">
        <v>258</v>
      </c>
      <c r="AN433">
        <v>-117.16346</v>
      </c>
      <c r="AO433">
        <v>25</v>
      </c>
      <c r="AP433">
        <v>1300</v>
      </c>
      <c r="AQ433" t="s">
        <v>129</v>
      </c>
      <c r="AR433">
        <v>-88</v>
      </c>
      <c r="AS433">
        <v>-12</v>
      </c>
      <c r="AT433">
        <v>960</v>
      </c>
      <c r="BB433" t="str">
        <f t="shared" si="158"/>
        <v>1200</v>
      </c>
      <c r="BC433">
        <v>1</v>
      </c>
      <c r="BD433" t="str">
        <f t="shared" si="159"/>
        <v xml:space="preserve">N1839R  </v>
      </c>
      <c r="BE433">
        <v>1</v>
      </c>
      <c r="BJ433">
        <v>1250</v>
      </c>
      <c r="BK433">
        <v>-50</v>
      </c>
      <c r="BL433" t="s">
        <v>130</v>
      </c>
      <c r="BM433">
        <v>1</v>
      </c>
      <c r="BN433">
        <v>1</v>
      </c>
      <c r="BO433">
        <v>0</v>
      </c>
      <c r="BP433">
        <v>0</v>
      </c>
      <c r="BS433">
        <v>0</v>
      </c>
      <c r="BT433">
        <v>0</v>
      </c>
      <c r="BU433">
        <v>0</v>
      </c>
      <c r="CE433" t="str">
        <f t="shared" si="174"/>
        <v>22:00:40.722</v>
      </c>
      <c r="CF433">
        <v>722342524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5</v>
      </c>
      <c r="CY433">
        <v>7</v>
      </c>
      <c r="CZ433" t="s">
        <v>131</v>
      </c>
      <c r="DA433">
        <v>300</v>
      </c>
      <c r="DB433">
        <v>0</v>
      </c>
      <c r="DC433" t="s">
        <v>157</v>
      </c>
      <c r="DD433" t="s">
        <v>158</v>
      </c>
      <c r="DG433">
        <v>8329213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 t="shared" si="172"/>
        <v>07/09/2023 22:00:40.974</v>
      </c>
      <c r="C434" t="str">
        <f t="shared" si="171"/>
        <v>FFDDD3C0</v>
      </c>
      <c r="D434" t="s">
        <v>147</v>
      </c>
      <c r="E434">
        <v>8</v>
      </c>
      <c r="H434">
        <v>225</v>
      </c>
      <c r="I434" t="s">
        <v>148</v>
      </c>
      <c r="J434" t="s">
        <v>126</v>
      </c>
      <c r="K434">
        <v>0</v>
      </c>
      <c r="L434">
        <v>3</v>
      </c>
      <c r="M434">
        <v>0</v>
      </c>
      <c r="N434">
        <v>2</v>
      </c>
      <c r="O434">
        <v>0</v>
      </c>
      <c r="P434">
        <v>1</v>
      </c>
      <c r="Q434">
        <v>0</v>
      </c>
      <c r="S434" t="str">
        <f t="shared" si="173"/>
        <v>22:00:40.000</v>
      </c>
      <c r="T434" t="str">
        <f t="shared" si="173"/>
        <v>22:00:40.000</v>
      </c>
      <c r="U434" t="str">
        <f t="shared" si="157"/>
        <v>A14F74</v>
      </c>
      <c r="V434">
        <v>0</v>
      </c>
      <c r="W434">
        <v>0</v>
      </c>
      <c r="X434">
        <v>6</v>
      </c>
      <c r="Y434">
        <v>0</v>
      </c>
      <c r="AA434">
        <v>1</v>
      </c>
      <c r="AB434">
        <v>8</v>
      </c>
      <c r="AC434">
        <v>3</v>
      </c>
      <c r="AD434">
        <v>0</v>
      </c>
      <c r="AE434">
        <v>9</v>
      </c>
      <c r="AF434" t="s">
        <v>126</v>
      </c>
      <c r="AG434">
        <v>0</v>
      </c>
      <c r="AH434">
        <v>3</v>
      </c>
      <c r="AI434">
        <v>2</v>
      </c>
      <c r="AJ434">
        <v>0</v>
      </c>
      <c r="AK434" t="s">
        <v>250</v>
      </c>
      <c r="AL434">
        <v>32.821483999999998</v>
      </c>
      <c r="AM434" t="s">
        <v>258</v>
      </c>
      <c r="AN434">
        <v>-117.16346</v>
      </c>
      <c r="AO434">
        <v>25</v>
      </c>
      <c r="AP434">
        <v>1300</v>
      </c>
      <c r="AQ434" t="s">
        <v>129</v>
      </c>
      <c r="AR434">
        <v>-88</v>
      </c>
      <c r="AS434">
        <v>-12</v>
      </c>
      <c r="AT434">
        <v>960</v>
      </c>
      <c r="BB434" t="str">
        <f t="shared" si="158"/>
        <v>1200</v>
      </c>
      <c r="BC434">
        <v>1</v>
      </c>
      <c r="BD434" t="str">
        <f t="shared" si="159"/>
        <v xml:space="preserve">N1839R  </v>
      </c>
      <c r="BE434">
        <v>1</v>
      </c>
      <c r="BJ434">
        <v>1250</v>
      </c>
      <c r="BK434">
        <v>-50</v>
      </c>
      <c r="BL434" t="s">
        <v>130</v>
      </c>
      <c r="BM434">
        <v>1</v>
      </c>
      <c r="BN434">
        <v>1</v>
      </c>
      <c r="BO434">
        <v>0</v>
      </c>
      <c r="BP434">
        <v>0</v>
      </c>
      <c r="BS434">
        <v>0.04</v>
      </c>
      <c r="BT434">
        <v>0</v>
      </c>
      <c r="BU434">
        <v>0</v>
      </c>
      <c r="CE434" t="str">
        <f t="shared" si="174"/>
        <v>22:00:40.722</v>
      </c>
      <c r="CF434">
        <v>722342524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5</v>
      </c>
      <c r="CY434">
        <v>7</v>
      </c>
      <c r="CZ434" t="s">
        <v>131</v>
      </c>
      <c r="DA434">
        <v>300</v>
      </c>
      <c r="DB434">
        <v>0</v>
      </c>
      <c r="DC434" t="s">
        <v>157</v>
      </c>
      <c r="DD434" t="s">
        <v>158</v>
      </c>
      <c r="DG434">
        <v>8329213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"07/09/2023 22:00:40.990"</f>
        <v>07/09/2023 22:00:40.990</v>
      </c>
      <c r="C435" t="str">
        <f t="shared" si="171"/>
        <v>FFDDD3C0</v>
      </c>
      <c r="D435" t="s">
        <v>134</v>
      </c>
      <c r="E435">
        <v>4</v>
      </c>
      <c r="H435">
        <v>4</v>
      </c>
      <c r="I435" t="s">
        <v>143</v>
      </c>
      <c r="J435" t="s">
        <v>126</v>
      </c>
      <c r="K435">
        <v>0</v>
      </c>
      <c r="L435">
        <v>3</v>
      </c>
      <c r="M435">
        <v>0</v>
      </c>
      <c r="N435">
        <v>2</v>
      </c>
      <c r="O435">
        <v>0</v>
      </c>
      <c r="P435">
        <v>1</v>
      </c>
      <c r="Q435">
        <v>0</v>
      </c>
      <c r="S435" t="str">
        <f t="shared" si="173"/>
        <v>22:00:40.000</v>
      </c>
      <c r="T435" t="str">
        <f t="shared" si="173"/>
        <v>22:00:40.000</v>
      </c>
      <c r="U435" t="str">
        <f t="shared" si="157"/>
        <v>A14F74</v>
      </c>
      <c r="V435">
        <v>0</v>
      </c>
      <c r="W435">
        <v>0</v>
      </c>
      <c r="X435">
        <v>6</v>
      </c>
      <c r="Y435">
        <v>0</v>
      </c>
      <c r="AA435">
        <v>1</v>
      </c>
      <c r="AB435">
        <v>8</v>
      </c>
      <c r="AC435">
        <v>3</v>
      </c>
      <c r="AD435">
        <v>0</v>
      </c>
      <c r="AE435">
        <v>9</v>
      </c>
      <c r="AF435" t="s">
        <v>126</v>
      </c>
      <c r="AG435">
        <v>0</v>
      </c>
      <c r="AH435">
        <v>3</v>
      </c>
      <c r="AI435">
        <v>2</v>
      </c>
      <c r="AJ435">
        <v>0</v>
      </c>
      <c r="AK435" t="s">
        <v>250</v>
      </c>
      <c r="AL435">
        <v>32.821483999999998</v>
      </c>
      <c r="AM435" t="s">
        <v>258</v>
      </c>
      <c r="AN435">
        <v>-117.16346</v>
      </c>
      <c r="AO435">
        <v>25</v>
      </c>
      <c r="AP435">
        <v>1300</v>
      </c>
      <c r="AQ435" t="s">
        <v>129</v>
      </c>
      <c r="AR435">
        <v>-88</v>
      </c>
      <c r="AS435">
        <v>-12</v>
      </c>
      <c r="AT435">
        <v>960</v>
      </c>
      <c r="BB435" t="str">
        <f t="shared" si="158"/>
        <v>1200</v>
      </c>
      <c r="BC435">
        <v>1</v>
      </c>
      <c r="BD435" t="str">
        <f t="shared" si="159"/>
        <v xml:space="preserve">N1839R  </v>
      </c>
      <c r="BE435">
        <v>1</v>
      </c>
      <c r="BJ435">
        <v>1250</v>
      </c>
      <c r="BK435">
        <v>-50</v>
      </c>
      <c r="BL435" t="s">
        <v>130</v>
      </c>
      <c r="BM435">
        <v>1</v>
      </c>
      <c r="BN435">
        <v>1</v>
      </c>
      <c r="BO435">
        <v>0</v>
      </c>
      <c r="BP435">
        <v>0</v>
      </c>
      <c r="BS435">
        <v>0.04</v>
      </c>
      <c r="BT435">
        <v>0</v>
      </c>
      <c r="BU435">
        <v>0</v>
      </c>
      <c r="CE435" t="str">
        <f t="shared" si="174"/>
        <v>22:00:40.722</v>
      </c>
      <c r="CF435">
        <v>722342524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5</v>
      </c>
      <c r="CY435">
        <v>7</v>
      </c>
      <c r="CZ435" t="s">
        <v>131</v>
      </c>
      <c r="DA435">
        <v>300</v>
      </c>
      <c r="DB435">
        <v>0</v>
      </c>
      <c r="DC435" t="s">
        <v>157</v>
      </c>
      <c r="DD435" t="s">
        <v>158</v>
      </c>
      <c r="DG435">
        <v>8329213</v>
      </c>
      <c r="DI435">
        <v>1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"07/09/2023 22:00:41.787"</f>
        <v>07/09/2023 22:00:41.787</v>
      </c>
      <c r="C436" t="str">
        <f t="shared" si="171"/>
        <v>FFDDD3C0</v>
      </c>
      <c r="D436" t="s">
        <v>147</v>
      </c>
      <c r="E436">
        <v>8</v>
      </c>
      <c r="H436">
        <v>225</v>
      </c>
      <c r="I436" t="s">
        <v>148</v>
      </c>
      <c r="J436" t="s">
        <v>126</v>
      </c>
      <c r="K436">
        <v>0</v>
      </c>
      <c r="L436">
        <v>3</v>
      </c>
      <c r="M436">
        <v>0</v>
      </c>
      <c r="N436">
        <v>2</v>
      </c>
      <c r="O436">
        <v>0</v>
      </c>
      <c r="P436">
        <v>1</v>
      </c>
      <c r="Q436">
        <v>0</v>
      </c>
      <c r="S436" t="str">
        <f t="shared" ref="S436:T443" si="175">"22:00:41.000"</f>
        <v>22:00:41.000</v>
      </c>
      <c r="T436" t="str">
        <f t="shared" si="175"/>
        <v>22:00:41.000</v>
      </c>
      <c r="U436" t="str">
        <f t="shared" si="157"/>
        <v>A14F74</v>
      </c>
      <c r="V436">
        <v>0</v>
      </c>
      <c r="W436">
        <v>0</v>
      </c>
      <c r="X436">
        <v>6</v>
      </c>
      <c r="Y436">
        <v>0</v>
      </c>
      <c r="AA436">
        <v>1</v>
      </c>
      <c r="AB436">
        <v>8</v>
      </c>
      <c r="AC436">
        <v>3</v>
      </c>
      <c r="AD436">
        <v>0</v>
      </c>
      <c r="AE436">
        <v>9</v>
      </c>
      <c r="AF436" t="s">
        <v>126</v>
      </c>
      <c r="AG436">
        <v>0</v>
      </c>
      <c r="AH436">
        <v>3</v>
      </c>
      <c r="AI436">
        <v>2</v>
      </c>
      <c r="AJ436">
        <v>0</v>
      </c>
      <c r="AK436" t="s">
        <v>248</v>
      </c>
      <c r="AL436">
        <v>32.821441</v>
      </c>
      <c r="AM436" t="s">
        <v>259</v>
      </c>
      <c r="AN436">
        <v>-117.163954</v>
      </c>
      <c r="AO436">
        <v>25</v>
      </c>
      <c r="AP436">
        <v>1300</v>
      </c>
      <c r="AQ436" t="s">
        <v>129</v>
      </c>
      <c r="AR436">
        <v>-88</v>
      </c>
      <c r="AS436">
        <v>-15</v>
      </c>
      <c r="AT436">
        <v>960</v>
      </c>
      <c r="BB436" t="str">
        <f t="shared" si="158"/>
        <v>1200</v>
      </c>
      <c r="BC436">
        <v>1</v>
      </c>
      <c r="BD436" t="str">
        <f t="shared" si="159"/>
        <v xml:space="preserve">N1839R  </v>
      </c>
      <c r="BE436">
        <v>1</v>
      </c>
      <c r="BJ436">
        <v>1250</v>
      </c>
      <c r="BK436">
        <v>-50</v>
      </c>
      <c r="BL436" t="s">
        <v>130</v>
      </c>
      <c r="BM436">
        <v>1</v>
      </c>
      <c r="BN436">
        <v>1</v>
      </c>
      <c r="BO436">
        <v>0</v>
      </c>
      <c r="BP436">
        <v>0</v>
      </c>
      <c r="BS436">
        <v>0.04</v>
      </c>
      <c r="BT436">
        <v>0</v>
      </c>
      <c r="BU436">
        <v>0</v>
      </c>
      <c r="CE436" t="str">
        <f t="shared" ref="CE436:CE443" si="176">"22:00:41.568"</f>
        <v>22:00:41.568</v>
      </c>
      <c r="CF436">
        <v>567842276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5</v>
      </c>
      <c r="CY436">
        <v>7</v>
      </c>
      <c r="CZ436" t="s">
        <v>131</v>
      </c>
      <c r="DA436">
        <v>300</v>
      </c>
      <c r="DB436">
        <v>0</v>
      </c>
      <c r="DC436" t="s">
        <v>157</v>
      </c>
      <c r="DD436" t="s">
        <v>158</v>
      </c>
      <c r="DG436">
        <v>8329396</v>
      </c>
      <c r="DI436">
        <v>1</v>
      </c>
      <c r="DJ436">
        <v>0</v>
      </c>
      <c r="DK436">
        <v>0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"07/09/2023 22:00:41.787"</f>
        <v>07/09/2023 22:00:41.787</v>
      </c>
      <c r="C437" t="str">
        <f t="shared" si="171"/>
        <v>FFDDD3C0</v>
      </c>
      <c r="D437" t="s">
        <v>134</v>
      </c>
      <c r="E437">
        <v>4</v>
      </c>
      <c r="H437">
        <v>4</v>
      </c>
      <c r="I437" t="s">
        <v>143</v>
      </c>
      <c r="J437" t="s">
        <v>126</v>
      </c>
      <c r="K437">
        <v>0</v>
      </c>
      <c r="L437">
        <v>3</v>
      </c>
      <c r="M437">
        <v>0</v>
      </c>
      <c r="N437">
        <v>2</v>
      </c>
      <c r="O437">
        <v>0</v>
      </c>
      <c r="P437">
        <v>1</v>
      </c>
      <c r="Q437">
        <v>0</v>
      </c>
      <c r="S437" t="str">
        <f t="shared" si="175"/>
        <v>22:00:41.000</v>
      </c>
      <c r="T437" t="str">
        <f t="shared" si="175"/>
        <v>22:00:41.000</v>
      </c>
      <c r="U437" t="str">
        <f t="shared" si="157"/>
        <v>A14F74</v>
      </c>
      <c r="V437">
        <v>0</v>
      </c>
      <c r="W437">
        <v>0</v>
      </c>
      <c r="X437">
        <v>6</v>
      </c>
      <c r="Y437">
        <v>0</v>
      </c>
      <c r="AA437">
        <v>1</v>
      </c>
      <c r="AB437">
        <v>8</v>
      </c>
      <c r="AC437">
        <v>3</v>
      </c>
      <c r="AD437">
        <v>0</v>
      </c>
      <c r="AE437">
        <v>9</v>
      </c>
      <c r="AF437" t="s">
        <v>126</v>
      </c>
      <c r="AG437">
        <v>0</v>
      </c>
      <c r="AH437">
        <v>3</v>
      </c>
      <c r="AI437">
        <v>2</v>
      </c>
      <c r="AJ437">
        <v>0</v>
      </c>
      <c r="AK437" t="s">
        <v>248</v>
      </c>
      <c r="AL437">
        <v>32.821441</v>
      </c>
      <c r="AM437" t="s">
        <v>259</v>
      </c>
      <c r="AN437">
        <v>-117.163954</v>
      </c>
      <c r="AO437">
        <v>25</v>
      </c>
      <c r="AP437">
        <v>1300</v>
      </c>
      <c r="AQ437" t="s">
        <v>129</v>
      </c>
      <c r="AR437">
        <v>-88</v>
      </c>
      <c r="AS437">
        <v>-15</v>
      </c>
      <c r="AT437">
        <v>960</v>
      </c>
      <c r="BB437" t="str">
        <f t="shared" si="158"/>
        <v>1200</v>
      </c>
      <c r="BC437">
        <v>1</v>
      </c>
      <c r="BD437" t="str">
        <f t="shared" si="159"/>
        <v xml:space="preserve">N1839R  </v>
      </c>
      <c r="BE437">
        <v>1</v>
      </c>
      <c r="BJ437">
        <v>1250</v>
      </c>
      <c r="BK437">
        <v>-50</v>
      </c>
      <c r="BL437" t="s">
        <v>130</v>
      </c>
      <c r="BM437">
        <v>1</v>
      </c>
      <c r="BN437">
        <v>1</v>
      </c>
      <c r="BO437">
        <v>0</v>
      </c>
      <c r="BP437">
        <v>0</v>
      </c>
      <c r="BS437">
        <v>0.04</v>
      </c>
      <c r="BT437">
        <v>0</v>
      </c>
      <c r="BU437">
        <v>0</v>
      </c>
      <c r="CE437" t="str">
        <f t="shared" si="176"/>
        <v>22:00:41.568</v>
      </c>
      <c r="CF437">
        <v>567842276</v>
      </c>
      <c r="CS437">
        <v>3</v>
      </c>
      <c r="CT437">
        <v>2</v>
      </c>
      <c r="CU437">
        <v>0</v>
      </c>
      <c r="CV437">
        <v>2</v>
      </c>
      <c r="CW437">
        <v>0</v>
      </c>
      <c r="CX437">
        <v>5</v>
      </c>
      <c r="CY437">
        <v>7</v>
      </c>
      <c r="CZ437" t="s">
        <v>131</v>
      </c>
      <c r="DA437">
        <v>300</v>
      </c>
      <c r="DB437">
        <v>0</v>
      </c>
      <c r="DC437" t="s">
        <v>157</v>
      </c>
      <c r="DD437" t="s">
        <v>158</v>
      </c>
      <c r="DG437">
        <v>8329396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"07/09/2023 22:00:41.803"</f>
        <v>07/09/2023 22:00:41.803</v>
      </c>
      <c r="C438" t="str">
        <f t="shared" si="171"/>
        <v>FFDDD3C0</v>
      </c>
      <c r="D438" t="s">
        <v>123</v>
      </c>
      <c r="E438">
        <v>7</v>
      </c>
      <c r="F438">
        <v>2007</v>
      </c>
      <c r="G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0</v>
      </c>
      <c r="P438">
        <v>1</v>
      </c>
      <c r="Q438">
        <v>0</v>
      </c>
      <c r="S438" t="str">
        <f t="shared" si="175"/>
        <v>22:00:41.000</v>
      </c>
      <c r="T438" t="str">
        <f t="shared" si="175"/>
        <v>22:00:41.000</v>
      </c>
      <c r="U438" t="str">
        <f t="shared" si="157"/>
        <v>A14F74</v>
      </c>
      <c r="V438">
        <v>0</v>
      </c>
      <c r="W438">
        <v>0</v>
      </c>
      <c r="X438">
        <v>6</v>
      </c>
      <c r="Y438">
        <v>0</v>
      </c>
      <c r="AA438">
        <v>1</v>
      </c>
      <c r="AB438">
        <v>8</v>
      </c>
      <c r="AC438">
        <v>3</v>
      </c>
      <c r="AD438">
        <v>0</v>
      </c>
      <c r="AE438">
        <v>9</v>
      </c>
      <c r="AF438" t="s">
        <v>126</v>
      </c>
      <c r="AG438">
        <v>0</v>
      </c>
      <c r="AH438">
        <v>3</v>
      </c>
      <c r="AI438">
        <v>2</v>
      </c>
      <c r="AJ438">
        <v>0</v>
      </c>
      <c r="AK438" t="s">
        <v>248</v>
      </c>
      <c r="AL438">
        <v>32.821441</v>
      </c>
      <c r="AM438" t="s">
        <v>259</v>
      </c>
      <c r="AN438">
        <v>-117.163954</v>
      </c>
      <c r="AO438">
        <v>25</v>
      </c>
      <c r="AP438">
        <v>1300</v>
      </c>
      <c r="AQ438" t="s">
        <v>129</v>
      </c>
      <c r="AR438">
        <v>-88</v>
      </c>
      <c r="AS438">
        <v>-15</v>
      </c>
      <c r="AT438">
        <v>960</v>
      </c>
      <c r="BB438" t="str">
        <f t="shared" si="158"/>
        <v>1200</v>
      </c>
      <c r="BC438">
        <v>1</v>
      </c>
      <c r="BD438" t="str">
        <f t="shared" si="159"/>
        <v xml:space="preserve">N1839R  </v>
      </c>
      <c r="BE438">
        <v>1</v>
      </c>
      <c r="BJ438">
        <v>1250</v>
      </c>
      <c r="BK438">
        <v>-50</v>
      </c>
      <c r="BL438" t="s">
        <v>130</v>
      </c>
      <c r="BM438">
        <v>1</v>
      </c>
      <c r="BN438">
        <v>1</v>
      </c>
      <c r="BO438">
        <v>0</v>
      </c>
      <c r="BP438">
        <v>0</v>
      </c>
      <c r="BS438">
        <v>0</v>
      </c>
      <c r="BT438">
        <v>0</v>
      </c>
      <c r="BU438">
        <v>0</v>
      </c>
      <c r="CE438" t="str">
        <f t="shared" si="176"/>
        <v>22:00:41.568</v>
      </c>
      <c r="CF438">
        <v>567842276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5</v>
      </c>
      <c r="CY438">
        <v>7</v>
      </c>
      <c r="CZ438" t="s">
        <v>131</v>
      </c>
      <c r="DA438">
        <v>300</v>
      </c>
      <c r="DB438">
        <v>0</v>
      </c>
      <c r="DC438" t="s">
        <v>157</v>
      </c>
      <c r="DD438" t="s">
        <v>158</v>
      </c>
      <c r="DG438">
        <v>8329396</v>
      </c>
      <c r="DI438">
        <v>1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"07/09/2023 22:00:41.803"</f>
        <v>07/09/2023 22:00:41.803</v>
      </c>
      <c r="C439" t="str">
        <f t="shared" si="171"/>
        <v>FFDDD3C0</v>
      </c>
      <c r="D439" t="s">
        <v>149</v>
      </c>
      <c r="E439">
        <v>3</v>
      </c>
      <c r="H439">
        <v>166</v>
      </c>
      <c r="I439" t="s">
        <v>139</v>
      </c>
      <c r="J439" t="s">
        <v>150</v>
      </c>
      <c r="K439">
        <v>0</v>
      </c>
      <c r="L439">
        <v>3</v>
      </c>
      <c r="M439">
        <v>0</v>
      </c>
      <c r="N439">
        <v>2</v>
      </c>
      <c r="O439">
        <v>0</v>
      </c>
      <c r="P439">
        <v>1</v>
      </c>
      <c r="Q439">
        <v>0</v>
      </c>
      <c r="S439" t="str">
        <f t="shared" si="175"/>
        <v>22:00:41.000</v>
      </c>
      <c r="T439" t="str">
        <f t="shared" si="175"/>
        <v>22:00:41.000</v>
      </c>
      <c r="U439" t="str">
        <f t="shared" si="157"/>
        <v>A14F74</v>
      </c>
      <c r="V439">
        <v>0</v>
      </c>
      <c r="W439">
        <v>0</v>
      </c>
      <c r="X439">
        <v>6</v>
      </c>
      <c r="Y439">
        <v>0</v>
      </c>
      <c r="AA439">
        <v>1</v>
      </c>
      <c r="AB439">
        <v>8</v>
      </c>
      <c r="AC439">
        <v>3</v>
      </c>
      <c r="AD439">
        <v>0</v>
      </c>
      <c r="AE439">
        <v>9</v>
      </c>
      <c r="AF439" t="s">
        <v>126</v>
      </c>
      <c r="AG439">
        <v>0</v>
      </c>
      <c r="AH439">
        <v>3</v>
      </c>
      <c r="AI439">
        <v>2</v>
      </c>
      <c r="AJ439">
        <v>0</v>
      </c>
      <c r="AK439" t="s">
        <v>248</v>
      </c>
      <c r="AL439">
        <v>32.821441</v>
      </c>
      <c r="AM439" t="s">
        <v>259</v>
      </c>
      <c r="AN439">
        <v>-117.163954</v>
      </c>
      <c r="AO439">
        <v>25</v>
      </c>
      <c r="AP439">
        <v>1300</v>
      </c>
      <c r="AQ439" t="s">
        <v>129</v>
      </c>
      <c r="AR439">
        <v>-88</v>
      </c>
      <c r="AS439">
        <v>-15</v>
      </c>
      <c r="AT439">
        <v>960</v>
      </c>
      <c r="BB439" t="str">
        <f t="shared" si="158"/>
        <v>1200</v>
      </c>
      <c r="BC439">
        <v>1</v>
      </c>
      <c r="BD439" t="str">
        <f t="shared" si="159"/>
        <v xml:space="preserve">N1839R  </v>
      </c>
      <c r="BE439">
        <v>1</v>
      </c>
      <c r="BJ439">
        <v>1250</v>
      </c>
      <c r="BK439">
        <v>-50</v>
      </c>
      <c r="BL439" t="s">
        <v>130</v>
      </c>
      <c r="BM439">
        <v>1</v>
      </c>
      <c r="BN439">
        <v>1</v>
      </c>
      <c r="BO439">
        <v>0</v>
      </c>
      <c r="BP439">
        <v>0</v>
      </c>
      <c r="BS439">
        <v>0.04</v>
      </c>
      <c r="BT439">
        <v>0</v>
      </c>
      <c r="BU439">
        <v>0</v>
      </c>
      <c r="CE439" t="str">
        <f t="shared" si="176"/>
        <v>22:00:41.568</v>
      </c>
      <c r="CF439">
        <v>567842276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5</v>
      </c>
      <c r="CY439">
        <v>7</v>
      </c>
      <c r="CZ439" t="s">
        <v>131</v>
      </c>
      <c r="DA439">
        <v>300</v>
      </c>
      <c r="DB439">
        <v>0</v>
      </c>
      <c r="DC439" t="s">
        <v>157</v>
      </c>
      <c r="DD439" t="s">
        <v>158</v>
      </c>
      <c r="DG439">
        <v>8329396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"07/09/2023 22:00:41.803"</f>
        <v>07/09/2023 22:00:41.803</v>
      </c>
      <c r="C440" t="str">
        <f t="shared" si="171"/>
        <v>FFDDD3C0</v>
      </c>
      <c r="D440" t="s">
        <v>144</v>
      </c>
      <c r="E440">
        <v>6</v>
      </c>
      <c r="H440">
        <v>210</v>
      </c>
      <c r="I440" t="s">
        <v>145</v>
      </c>
      <c r="J440" t="s">
        <v>146</v>
      </c>
      <c r="K440">
        <v>0</v>
      </c>
      <c r="L440">
        <v>3</v>
      </c>
      <c r="M440">
        <v>0</v>
      </c>
      <c r="N440">
        <v>2</v>
      </c>
      <c r="O440">
        <v>0</v>
      </c>
      <c r="P440">
        <v>1</v>
      </c>
      <c r="Q440">
        <v>0</v>
      </c>
      <c r="S440" t="str">
        <f t="shared" si="175"/>
        <v>22:00:41.000</v>
      </c>
      <c r="T440" t="str">
        <f t="shared" si="175"/>
        <v>22:00:41.000</v>
      </c>
      <c r="U440" t="str">
        <f t="shared" si="157"/>
        <v>A14F74</v>
      </c>
      <c r="V440">
        <v>0</v>
      </c>
      <c r="W440">
        <v>0</v>
      </c>
      <c r="X440">
        <v>6</v>
      </c>
      <c r="Y440">
        <v>0</v>
      </c>
      <c r="AA440">
        <v>1</v>
      </c>
      <c r="AB440">
        <v>8</v>
      </c>
      <c r="AC440">
        <v>3</v>
      </c>
      <c r="AD440">
        <v>0</v>
      </c>
      <c r="AE440">
        <v>9</v>
      </c>
      <c r="AF440" t="s">
        <v>126</v>
      </c>
      <c r="AG440">
        <v>0</v>
      </c>
      <c r="AH440">
        <v>0</v>
      </c>
      <c r="AI440">
        <v>2</v>
      </c>
      <c r="AJ440">
        <v>0</v>
      </c>
      <c r="AK440" t="s">
        <v>248</v>
      </c>
      <c r="AL440">
        <v>32.821441</v>
      </c>
      <c r="AM440" t="s">
        <v>259</v>
      </c>
      <c r="AN440">
        <v>-117.163954</v>
      </c>
      <c r="AO440">
        <v>25</v>
      </c>
      <c r="AP440">
        <v>1300</v>
      </c>
      <c r="AQ440" t="s">
        <v>129</v>
      </c>
      <c r="AR440">
        <v>-88</v>
      </c>
      <c r="AS440">
        <v>-15</v>
      </c>
      <c r="AT440">
        <v>960</v>
      </c>
      <c r="BB440" t="str">
        <f t="shared" si="158"/>
        <v>1200</v>
      </c>
      <c r="BC440">
        <v>1</v>
      </c>
      <c r="BD440" t="str">
        <f t="shared" si="159"/>
        <v xml:space="preserve">N1839R  </v>
      </c>
      <c r="BE440">
        <v>1</v>
      </c>
      <c r="BJ440">
        <v>1250</v>
      </c>
      <c r="BK440">
        <v>-50</v>
      </c>
      <c r="BL440" t="s">
        <v>130</v>
      </c>
      <c r="BM440">
        <v>1</v>
      </c>
      <c r="BN440">
        <v>1</v>
      </c>
      <c r="BO440">
        <v>0</v>
      </c>
      <c r="BP440">
        <v>0</v>
      </c>
      <c r="BS440">
        <v>0.04</v>
      </c>
      <c r="BT440">
        <v>0</v>
      </c>
      <c r="BU440">
        <v>0</v>
      </c>
      <c r="CE440" t="str">
        <f t="shared" si="176"/>
        <v>22:00:41.568</v>
      </c>
      <c r="CF440">
        <v>567842276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5</v>
      </c>
      <c r="CY440">
        <v>7</v>
      </c>
      <c r="CZ440" t="s">
        <v>131</v>
      </c>
      <c r="DA440">
        <v>300</v>
      </c>
      <c r="DB440">
        <v>0</v>
      </c>
      <c r="DC440" t="s">
        <v>157</v>
      </c>
      <c r="DD440" t="s">
        <v>158</v>
      </c>
      <c r="DG440">
        <v>8329396</v>
      </c>
      <c r="DI440">
        <v>1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"07/09/2023 22:00:41.818"</f>
        <v>07/09/2023 22:00:41.818</v>
      </c>
      <c r="C441" t="str">
        <f t="shared" si="171"/>
        <v>FFDDD3C0</v>
      </c>
      <c r="D441" t="s">
        <v>138</v>
      </c>
      <c r="E441">
        <v>20</v>
      </c>
      <c r="F441">
        <v>1020</v>
      </c>
      <c r="G441" t="s">
        <v>139</v>
      </c>
      <c r="J441" t="s">
        <v>140</v>
      </c>
      <c r="K441">
        <v>0</v>
      </c>
      <c r="L441">
        <v>3</v>
      </c>
      <c r="M441">
        <v>0</v>
      </c>
      <c r="N441">
        <v>2</v>
      </c>
      <c r="O441">
        <v>0</v>
      </c>
      <c r="P441">
        <v>1</v>
      </c>
      <c r="Q441">
        <v>0</v>
      </c>
      <c r="S441" t="str">
        <f t="shared" si="175"/>
        <v>22:00:41.000</v>
      </c>
      <c r="T441" t="str">
        <f t="shared" si="175"/>
        <v>22:00:41.000</v>
      </c>
      <c r="U441" t="str">
        <f t="shared" si="157"/>
        <v>A14F74</v>
      </c>
      <c r="V441">
        <v>0</v>
      </c>
      <c r="W441">
        <v>0</v>
      </c>
      <c r="X441">
        <v>6</v>
      </c>
      <c r="Y441">
        <v>0</v>
      </c>
      <c r="AA441">
        <v>1</v>
      </c>
      <c r="AB441">
        <v>8</v>
      </c>
      <c r="AC441">
        <v>3</v>
      </c>
      <c r="AD441">
        <v>0</v>
      </c>
      <c r="AE441">
        <v>9</v>
      </c>
      <c r="AF441" t="s">
        <v>126</v>
      </c>
      <c r="AG441">
        <v>0</v>
      </c>
      <c r="AH441">
        <v>3</v>
      </c>
      <c r="AI441">
        <v>2</v>
      </c>
      <c r="AJ441">
        <v>0</v>
      </c>
      <c r="AK441" t="s">
        <v>248</v>
      </c>
      <c r="AL441">
        <v>32.821441</v>
      </c>
      <c r="AM441" t="s">
        <v>259</v>
      </c>
      <c r="AN441">
        <v>-117.163954</v>
      </c>
      <c r="AO441">
        <v>25</v>
      </c>
      <c r="AP441">
        <v>1300</v>
      </c>
      <c r="AQ441" t="s">
        <v>129</v>
      </c>
      <c r="AR441">
        <v>-88</v>
      </c>
      <c r="AS441">
        <v>-15</v>
      </c>
      <c r="AT441">
        <v>960</v>
      </c>
      <c r="BB441" t="str">
        <f t="shared" si="158"/>
        <v>1200</v>
      </c>
      <c r="BC441">
        <v>1</v>
      </c>
      <c r="BD441" t="str">
        <f t="shared" si="159"/>
        <v xml:space="preserve">N1839R  </v>
      </c>
      <c r="BE441">
        <v>1</v>
      </c>
      <c r="BJ441">
        <v>1250</v>
      </c>
      <c r="BK441">
        <v>-50</v>
      </c>
      <c r="BL441" t="s">
        <v>130</v>
      </c>
      <c r="BM441">
        <v>1</v>
      </c>
      <c r="BN441">
        <v>1</v>
      </c>
      <c r="BO441">
        <v>0</v>
      </c>
      <c r="BP441">
        <v>0</v>
      </c>
      <c r="BS441">
        <v>0</v>
      </c>
      <c r="BT441">
        <v>0</v>
      </c>
      <c r="BU441">
        <v>0</v>
      </c>
      <c r="CE441" t="str">
        <f t="shared" si="176"/>
        <v>22:00:41.568</v>
      </c>
      <c r="CF441">
        <v>567842276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5</v>
      </c>
      <c r="CY441">
        <v>7</v>
      </c>
      <c r="CZ441" t="s">
        <v>131</v>
      </c>
      <c r="DA441">
        <v>300</v>
      </c>
      <c r="DB441">
        <v>0</v>
      </c>
      <c r="DC441" t="s">
        <v>157</v>
      </c>
      <c r="DD441" t="s">
        <v>158</v>
      </c>
      <c r="DG441">
        <v>8329396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"07/09/2023 22:00:41.818"</f>
        <v>07/09/2023 22:00:41.818</v>
      </c>
      <c r="C442" t="str">
        <f t="shared" si="171"/>
        <v>FFDDD3C0</v>
      </c>
      <c r="D442" t="s">
        <v>141</v>
      </c>
      <c r="E442">
        <v>15</v>
      </c>
      <c r="J442" t="s">
        <v>142</v>
      </c>
      <c r="K442">
        <v>0</v>
      </c>
      <c r="L442">
        <v>3</v>
      </c>
      <c r="M442">
        <v>0</v>
      </c>
      <c r="N442">
        <v>2</v>
      </c>
      <c r="O442">
        <v>0</v>
      </c>
      <c r="P442">
        <v>1</v>
      </c>
      <c r="Q442">
        <v>0</v>
      </c>
      <c r="S442" t="str">
        <f t="shared" si="175"/>
        <v>22:00:41.000</v>
      </c>
      <c r="T442" t="str">
        <f t="shared" si="175"/>
        <v>22:00:41.000</v>
      </c>
      <c r="U442" t="str">
        <f t="shared" si="157"/>
        <v>A14F74</v>
      </c>
      <c r="V442">
        <v>0</v>
      </c>
      <c r="W442">
        <v>0</v>
      </c>
      <c r="X442">
        <v>6</v>
      </c>
      <c r="Y442">
        <v>0</v>
      </c>
      <c r="AA442">
        <v>1</v>
      </c>
      <c r="AB442">
        <v>8</v>
      </c>
      <c r="AC442">
        <v>3</v>
      </c>
      <c r="AD442">
        <v>0</v>
      </c>
      <c r="AE442">
        <v>9</v>
      </c>
      <c r="AF442" t="s">
        <v>126</v>
      </c>
      <c r="AG442">
        <v>0</v>
      </c>
      <c r="AH442">
        <v>3</v>
      </c>
      <c r="AI442">
        <v>2</v>
      </c>
      <c r="AJ442">
        <v>0</v>
      </c>
      <c r="AK442" t="s">
        <v>248</v>
      </c>
      <c r="AL442">
        <v>32.821441</v>
      </c>
      <c r="AM442" t="s">
        <v>259</v>
      </c>
      <c r="AN442">
        <v>-117.163954</v>
      </c>
      <c r="AO442">
        <v>25</v>
      </c>
      <c r="AP442">
        <v>1300</v>
      </c>
      <c r="AQ442" t="s">
        <v>129</v>
      </c>
      <c r="AR442">
        <v>-88</v>
      </c>
      <c r="AS442">
        <v>-15</v>
      </c>
      <c r="AT442">
        <v>960</v>
      </c>
      <c r="BB442" t="str">
        <f t="shared" si="158"/>
        <v>1200</v>
      </c>
      <c r="BC442">
        <v>1</v>
      </c>
      <c r="BD442" t="str">
        <f t="shared" si="159"/>
        <v xml:space="preserve">N1839R  </v>
      </c>
      <c r="BE442">
        <v>1</v>
      </c>
      <c r="BJ442">
        <v>1250</v>
      </c>
      <c r="BK442">
        <v>-50</v>
      </c>
      <c r="BL442" t="s">
        <v>130</v>
      </c>
      <c r="BM442">
        <v>1</v>
      </c>
      <c r="BN442">
        <v>1</v>
      </c>
      <c r="BO442">
        <v>0</v>
      </c>
      <c r="BP442">
        <v>0</v>
      </c>
      <c r="BS442">
        <v>0</v>
      </c>
      <c r="BT442">
        <v>0</v>
      </c>
      <c r="BU442">
        <v>0</v>
      </c>
      <c r="CE442" t="str">
        <f t="shared" si="176"/>
        <v>22:00:41.568</v>
      </c>
      <c r="CF442">
        <v>567842276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5</v>
      </c>
      <c r="CY442">
        <v>7</v>
      </c>
      <c r="CZ442" t="s">
        <v>131</v>
      </c>
      <c r="DA442">
        <v>300</v>
      </c>
      <c r="DB442">
        <v>0</v>
      </c>
      <c r="DC442" t="s">
        <v>157</v>
      </c>
      <c r="DD442" t="s">
        <v>158</v>
      </c>
      <c r="DG442">
        <v>8329396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"07/09/2023 22:00:41.818"</f>
        <v>07/09/2023 22:00:41.818</v>
      </c>
      <c r="C443" t="str">
        <f t="shared" si="171"/>
        <v>FFDDD3C0</v>
      </c>
      <c r="D443" t="s">
        <v>134</v>
      </c>
      <c r="E443">
        <v>3</v>
      </c>
      <c r="H443">
        <v>3</v>
      </c>
      <c r="I443" t="s">
        <v>135</v>
      </c>
      <c r="J443" t="s">
        <v>126</v>
      </c>
      <c r="K443">
        <v>0</v>
      </c>
      <c r="L443">
        <v>3</v>
      </c>
      <c r="M443">
        <v>0</v>
      </c>
      <c r="N443">
        <v>2</v>
      </c>
      <c r="O443">
        <v>0</v>
      </c>
      <c r="P443">
        <v>1</v>
      </c>
      <c r="Q443">
        <v>0</v>
      </c>
      <c r="S443" t="str">
        <f t="shared" si="175"/>
        <v>22:00:41.000</v>
      </c>
      <c r="T443" t="str">
        <f t="shared" si="175"/>
        <v>22:00:41.000</v>
      </c>
      <c r="U443" t="str">
        <f t="shared" si="157"/>
        <v>A14F74</v>
      </c>
      <c r="V443">
        <v>0</v>
      </c>
      <c r="W443">
        <v>0</v>
      </c>
      <c r="X443">
        <v>6</v>
      </c>
      <c r="Y443">
        <v>0</v>
      </c>
      <c r="AA443">
        <v>1</v>
      </c>
      <c r="AB443">
        <v>8</v>
      </c>
      <c r="AC443">
        <v>3</v>
      </c>
      <c r="AD443">
        <v>0</v>
      </c>
      <c r="AE443">
        <v>9</v>
      </c>
      <c r="AF443" t="s">
        <v>126</v>
      </c>
      <c r="AG443">
        <v>0</v>
      </c>
      <c r="AH443">
        <v>3</v>
      </c>
      <c r="AI443">
        <v>2</v>
      </c>
      <c r="AJ443">
        <v>0</v>
      </c>
      <c r="AK443" t="s">
        <v>248</v>
      </c>
      <c r="AL443">
        <v>32.821441</v>
      </c>
      <c r="AM443" t="s">
        <v>259</v>
      </c>
      <c r="AN443">
        <v>-117.163954</v>
      </c>
      <c r="AO443">
        <v>25</v>
      </c>
      <c r="AP443">
        <v>1300</v>
      </c>
      <c r="AQ443" t="s">
        <v>129</v>
      </c>
      <c r="AR443">
        <v>-88</v>
      </c>
      <c r="AS443">
        <v>-15</v>
      </c>
      <c r="AT443">
        <v>960</v>
      </c>
      <c r="BB443" t="str">
        <f t="shared" si="158"/>
        <v>1200</v>
      </c>
      <c r="BC443">
        <v>1</v>
      </c>
      <c r="BD443" t="str">
        <f t="shared" si="159"/>
        <v xml:space="preserve">N1839R  </v>
      </c>
      <c r="BE443">
        <v>1</v>
      </c>
      <c r="BJ443">
        <v>1250</v>
      </c>
      <c r="BK443">
        <v>-50</v>
      </c>
      <c r="BL443" t="s">
        <v>130</v>
      </c>
      <c r="BM443">
        <v>1</v>
      </c>
      <c r="BN443">
        <v>1</v>
      </c>
      <c r="BO443">
        <v>0</v>
      </c>
      <c r="BP443">
        <v>0</v>
      </c>
      <c r="BS443">
        <v>0.04</v>
      </c>
      <c r="BT443">
        <v>0</v>
      </c>
      <c r="BU443">
        <v>0</v>
      </c>
      <c r="CE443" t="str">
        <f t="shared" si="176"/>
        <v>22:00:41.568</v>
      </c>
      <c r="CF443">
        <v>567842276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5</v>
      </c>
      <c r="CY443">
        <v>7</v>
      </c>
      <c r="CZ443" t="s">
        <v>131</v>
      </c>
      <c r="DA443">
        <v>300</v>
      </c>
      <c r="DB443">
        <v>0</v>
      </c>
      <c r="DC443" t="s">
        <v>157</v>
      </c>
      <c r="DD443" t="s">
        <v>158</v>
      </c>
      <c r="DG443">
        <v>8329396</v>
      </c>
      <c r="DI443">
        <v>1</v>
      </c>
      <c r="DJ443">
        <v>0</v>
      </c>
      <c r="DK443">
        <v>1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"07/09/2023 22:00:42.757"</f>
        <v>07/09/2023 22:00:42.757</v>
      </c>
      <c r="C444" t="str">
        <f t="shared" si="171"/>
        <v>FFDDD3C0</v>
      </c>
      <c r="D444" t="s">
        <v>134</v>
      </c>
      <c r="E444">
        <v>4</v>
      </c>
      <c r="H444">
        <v>4</v>
      </c>
      <c r="I444" t="s">
        <v>143</v>
      </c>
      <c r="J444" t="s">
        <v>126</v>
      </c>
      <c r="K444">
        <v>0</v>
      </c>
      <c r="L444">
        <v>3</v>
      </c>
      <c r="M444">
        <v>0</v>
      </c>
      <c r="N444">
        <v>2</v>
      </c>
      <c r="O444">
        <v>0</v>
      </c>
      <c r="P444">
        <v>1</v>
      </c>
      <c r="Q444">
        <v>0</v>
      </c>
      <c r="S444" t="str">
        <f t="shared" ref="S444:T451" si="177">"22:00:42.000"</f>
        <v>22:00:42.000</v>
      </c>
      <c r="T444" t="str">
        <f t="shared" si="177"/>
        <v>22:00:42.000</v>
      </c>
      <c r="U444" t="str">
        <f t="shared" si="157"/>
        <v>A14F74</v>
      </c>
      <c r="V444">
        <v>0</v>
      </c>
      <c r="W444">
        <v>0</v>
      </c>
      <c r="X444">
        <v>6</v>
      </c>
      <c r="Y444">
        <v>0</v>
      </c>
      <c r="AA444">
        <v>1</v>
      </c>
      <c r="AB444">
        <v>8</v>
      </c>
      <c r="AC444">
        <v>3</v>
      </c>
      <c r="AD444">
        <v>0</v>
      </c>
      <c r="AE444">
        <v>9</v>
      </c>
      <c r="AF444" t="s">
        <v>126</v>
      </c>
      <c r="AG444">
        <v>0</v>
      </c>
      <c r="AH444">
        <v>3</v>
      </c>
      <c r="AI444">
        <v>2</v>
      </c>
      <c r="AJ444">
        <v>0</v>
      </c>
      <c r="AK444" t="s">
        <v>260</v>
      </c>
      <c r="AL444">
        <v>32.821333000000003</v>
      </c>
      <c r="AM444" t="s">
        <v>261</v>
      </c>
      <c r="AN444">
        <v>-117.16449</v>
      </c>
      <c r="AO444">
        <v>25</v>
      </c>
      <c r="AP444">
        <v>1300</v>
      </c>
      <c r="AQ444" t="s">
        <v>129</v>
      </c>
      <c r="AR444">
        <v>-87</v>
      </c>
      <c r="AS444">
        <v>-22</v>
      </c>
      <c r="AT444">
        <v>896</v>
      </c>
      <c r="BB444" t="str">
        <f t="shared" si="158"/>
        <v>1200</v>
      </c>
      <c r="BC444">
        <v>1</v>
      </c>
      <c r="BD444" t="str">
        <f t="shared" si="159"/>
        <v xml:space="preserve">N1839R  </v>
      </c>
      <c r="BE444">
        <v>1</v>
      </c>
      <c r="BJ444">
        <v>1250</v>
      </c>
      <c r="BK444">
        <v>-50</v>
      </c>
      <c r="BL444" t="s">
        <v>130</v>
      </c>
      <c r="BM444">
        <v>1</v>
      </c>
      <c r="BN444">
        <v>1</v>
      </c>
      <c r="BO444">
        <v>0</v>
      </c>
      <c r="BP444">
        <v>0</v>
      </c>
      <c r="BS444">
        <v>0.04</v>
      </c>
      <c r="BT444">
        <v>0</v>
      </c>
      <c r="BU444">
        <v>0</v>
      </c>
      <c r="CE444" t="str">
        <f t="shared" ref="CE444:CE451" si="178">"22:00:42.519"</f>
        <v>22:00:42.519</v>
      </c>
      <c r="CF444">
        <v>518534787</v>
      </c>
      <c r="CS444">
        <v>3</v>
      </c>
      <c r="CT444">
        <v>2</v>
      </c>
      <c r="CU444">
        <v>0</v>
      </c>
      <c r="CV444">
        <v>2</v>
      </c>
      <c r="CW444">
        <v>0</v>
      </c>
      <c r="CX444">
        <v>5</v>
      </c>
      <c r="CY444">
        <v>7</v>
      </c>
      <c r="CZ444" t="s">
        <v>131</v>
      </c>
      <c r="DA444">
        <v>745</v>
      </c>
      <c r="DB444">
        <v>0</v>
      </c>
      <c r="DC444" t="s">
        <v>262</v>
      </c>
      <c r="DD444" t="s">
        <v>263</v>
      </c>
      <c r="DG444">
        <v>15618619</v>
      </c>
      <c r="DI444">
        <v>1</v>
      </c>
      <c r="DJ444">
        <v>0</v>
      </c>
      <c r="DK444">
        <v>0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"07/09/2023 22:00:42.757"</f>
        <v>07/09/2023 22:00:42.757</v>
      </c>
      <c r="C445" t="str">
        <f t="shared" si="171"/>
        <v>FFDDD3C0</v>
      </c>
      <c r="D445" t="s">
        <v>123</v>
      </c>
      <c r="E445">
        <v>7</v>
      </c>
      <c r="F445">
        <v>2007</v>
      </c>
      <c r="G445" t="s">
        <v>124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0</v>
      </c>
      <c r="P445">
        <v>1</v>
      </c>
      <c r="Q445">
        <v>0</v>
      </c>
      <c r="S445" t="str">
        <f t="shared" si="177"/>
        <v>22:00:42.000</v>
      </c>
      <c r="T445" t="str">
        <f t="shared" si="177"/>
        <v>22:00:42.000</v>
      </c>
      <c r="U445" t="str">
        <f t="shared" si="157"/>
        <v>A14F74</v>
      </c>
      <c r="V445">
        <v>0</v>
      </c>
      <c r="W445">
        <v>0</v>
      </c>
      <c r="X445">
        <v>6</v>
      </c>
      <c r="Y445">
        <v>0</v>
      </c>
      <c r="AA445">
        <v>1</v>
      </c>
      <c r="AB445">
        <v>8</v>
      </c>
      <c r="AC445">
        <v>3</v>
      </c>
      <c r="AD445">
        <v>0</v>
      </c>
      <c r="AE445">
        <v>9</v>
      </c>
      <c r="AF445" t="s">
        <v>126</v>
      </c>
      <c r="AG445">
        <v>0</v>
      </c>
      <c r="AH445">
        <v>3</v>
      </c>
      <c r="AI445">
        <v>2</v>
      </c>
      <c r="AJ445">
        <v>0</v>
      </c>
      <c r="AK445" t="s">
        <v>260</v>
      </c>
      <c r="AL445">
        <v>32.821333000000003</v>
      </c>
      <c r="AM445" t="s">
        <v>261</v>
      </c>
      <c r="AN445">
        <v>-117.16449</v>
      </c>
      <c r="AO445">
        <v>25</v>
      </c>
      <c r="AP445">
        <v>1300</v>
      </c>
      <c r="AQ445" t="s">
        <v>129</v>
      </c>
      <c r="AR445">
        <v>-87</v>
      </c>
      <c r="AS445">
        <v>-22</v>
      </c>
      <c r="AT445">
        <v>896</v>
      </c>
      <c r="BB445" t="str">
        <f t="shared" si="158"/>
        <v>1200</v>
      </c>
      <c r="BC445">
        <v>1</v>
      </c>
      <c r="BD445" t="str">
        <f t="shared" si="159"/>
        <v xml:space="preserve">N1839R  </v>
      </c>
      <c r="BE445">
        <v>1</v>
      </c>
      <c r="BJ445">
        <v>1250</v>
      </c>
      <c r="BK445">
        <v>-50</v>
      </c>
      <c r="BL445" t="s">
        <v>130</v>
      </c>
      <c r="BM445">
        <v>1</v>
      </c>
      <c r="BN445">
        <v>1</v>
      </c>
      <c r="BO445">
        <v>0</v>
      </c>
      <c r="BP445">
        <v>0</v>
      </c>
      <c r="BS445">
        <v>0</v>
      </c>
      <c r="BT445">
        <v>0</v>
      </c>
      <c r="BU445">
        <v>0</v>
      </c>
      <c r="CE445" t="str">
        <f t="shared" si="178"/>
        <v>22:00:42.519</v>
      </c>
      <c r="CF445">
        <v>518534787</v>
      </c>
      <c r="CS445">
        <v>3</v>
      </c>
      <c r="CT445">
        <v>2</v>
      </c>
      <c r="CU445">
        <v>0</v>
      </c>
      <c r="CV445">
        <v>2</v>
      </c>
      <c r="CW445">
        <v>0</v>
      </c>
      <c r="CX445">
        <v>5</v>
      </c>
      <c r="CY445">
        <v>7</v>
      </c>
      <c r="CZ445" t="s">
        <v>131</v>
      </c>
      <c r="DA445">
        <v>745</v>
      </c>
      <c r="DB445">
        <v>0</v>
      </c>
      <c r="DC445" t="s">
        <v>262</v>
      </c>
      <c r="DD445" t="s">
        <v>263</v>
      </c>
      <c r="DG445">
        <v>15618619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"07/09/2023 22:00:42.757"</f>
        <v>07/09/2023 22:00:42.757</v>
      </c>
      <c r="C446" t="str">
        <f t="shared" si="171"/>
        <v>FFDDD3C0</v>
      </c>
      <c r="D446" t="s">
        <v>149</v>
      </c>
      <c r="E446">
        <v>3</v>
      </c>
      <c r="H446">
        <v>166</v>
      </c>
      <c r="I446" t="s">
        <v>139</v>
      </c>
      <c r="J446" t="s">
        <v>150</v>
      </c>
      <c r="K446">
        <v>0</v>
      </c>
      <c r="L446">
        <v>3</v>
      </c>
      <c r="M446">
        <v>0</v>
      </c>
      <c r="N446">
        <v>2</v>
      </c>
      <c r="O446">
        <v>0</v>
      </c>
      <c r="P446">
        <v>1</v>
      </c>
      <c r="Q446">
        <v>0</v>
      </c>
      <c r="S446" t="str">
        <f t="shared" si="177"/>
        <v>22:00:42.000</v>
      </c>
      <c r="T446" t="str">
        <f t="shared" si="177"/>
        <v>22:00:42.000</v>
      </c>
      <c r="U446" t="str">
        <f t="shared" si="157"/>
        <v>A14F74</v>
      </c>
      <c r="V446">
        <v>0</v>
      </c>
      <c r="W446">
        <v>0</v>
      </c>
      <c r="X446">
        <v>6</v>
      </c>
      <c r="Y446">
        <v>0</v>
      </c>
      <c r="AA446">
        <v>1</v>
      </c>
      <c r="AB446">
        <v>8</v>
      </c>
      <c r="AC446">
        <v>3</v>
      </c>
      <c r="AD446">
        <v>0</v>
      </c>
      <c r="AE446">
        <v>9</v>
      </c>
      <c r="AF446" t="s">
        <v>126</v>
      </c>
      <c r="AG446">
        <v>0</v>
      </c>
      <c r="AH446">
        <v>3</v>
      </c>
      <c r="AI446">
        <v>2</v>
      </c>
      <c r="AJ446">
        <v>0</v>
      </c>
      <c r="AK446" t="s">
        <v>260</v>
      </c>
      <c r="AL446">
        <v>32.821333000000003</v>
      </c>
      <c r="AM446" t="s">
        <v>261</v>
      </c>
      <c r="AN446">
        <v>-117.16449</v>
      </c>
      <c r="AO446">
        <v>25</v>
      </c>
      <c r="AP446">
        <v>1300</v>
      </c>
      <c r="AQ446" t="s">
        <v>129</v>
      </c>
      <c r="AR446">
        <v>-87</v>
      </c>
      <c r="AS446">
        <v>-22</v>
      </c>
      <c r="AT446">
        <v>896</v>
      </c>
      <c r="BB446" t="str">
        <f t="shared" si="158"/>
        <v>1200</v>
      </c>
      <c r="BC446">
        <v>1</v>
      </c>
      <c r="BD446" t="str">
        <f t="shared" si="159"/>
        <v xml:space="preserve">N1839R  </v>
      </c>
      <c r="BE446">
        <v>1</v>
      </c>
      <c r="BJ446">
        <v>1250</v>
      </c>
      <c r="BK446">
        <v>-50</v>
      </c>
      <c r="BL446" t="s">
        <v>130</v>
      </c>
      <c r="BM446">
        <v>1</v>
      </c>
      <c r="BN446">
        <v>1</v>
      </c>
      <c r="BO446">
        <v>0</v>
      </c>
      <c r="BP446">
        <v>0</v>
      </c>
      <c r="BS446">
        <v>0.04</v>
      </c>
      <c r="BT446">
        <v>0</v>
      </c>
      <c r="BU446">
        <v>0</v>
      </c>
      <c r="CE446" t="str">
        <f t="shared" si="178"/>
        <v>22:00:42.519</v>
      </c>
      <c r="CF446">
        <v>518592503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5</v>
      </c>
      <c r="CY446">
        <v>7</v>
      </c>
      <c r="CZ446" t="s">
        <v>131</v>
      </c>
      <c r="DA446">
        <v>300</v>
      </c>
      <c r="DB446">
        <v>0</v>
      </c>
      <c r="DC446" t="s">
        <v>157</v>
      </c>
      <c r="DD446" t="s">
        <v>158</v>
      </c>
      <c r="DG446">
        <v>8329606</v>
      </c>
      <c r="DI446">
        <v>1</v>
      </c>
      <c r="DJ446">
        <v>0</v>
      </c>
      <c r="DK446">
        <v>1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"07/09/2023 22:00:42.757"</f>
        <v>07/09/2023 22:00:42.757</v>
      </c>
      <c r="C447" t="str">
        <f t="shared" si="171"/>
        <v>FFDDD3C0</v>
      </c>
      <c r="D447" t="s">
        <v>144</v>
      </c>
      <c r="E447">
        <v>6</v>
      </c>
      <c r="H447">
        <v>210</v>
      </c>
      <c r="I447" t="s">
        <v>145</v>
      </c>
      <c r="J447" t="s">
        <v>146</v>
      </c>
      <c r="K447">
        <v>0</v>
      </c>
      <c r="L447">
        <v>3</v>
      </c>
      <c r="M447">
        <v>0</v>
      </c>
      <c r="N447">
        <v>2</v>
      </c>
      <c r="O447">
        <v>0</v>
      </c>
      <c r="P447">
        <v>1</v>
      </c>
      <c r="Q447">
        <v>0</v>
      </c>
      <c r="S447" t="str">
        <f t="shared" si="177"/>
        <v>22:00:42.000</v>
      </c>
      <c r="T447" t="str">
        <f t="shared" si="177"/>
        <v>22:00:42.000</v>
      </c>
      <c r="U447" t="str">
        <f t="shared" si="157"/>
        <v>A14F74</v>
      </c>
      <c r="V447">
        <v>0</v>
      </c>
      <c r="W447">
        <v>0</v>
      </c>
      <c r="X447">
        <v>6</v>
      </c>
      <c r="Y447">
        <v>0</v>
      </c>
      <c r="AA447">
        <v>1</v>
      </c>
      <c r="AB447">
        <v>8</v>
      </c>
      <c r="AC447">
        <v>3</v>
      </c>
      <c r="AD447">
        <v>0</v>
      </c>
      <c r="AE447">
        <v>9</v>
      </c>
      <c r="AF447" t="s">
        <v>126</v>
      </c>
      <c r="AG447">
        <v>0</v>
      </c>
      <c r="AH447">
        <v>0</v>
      </c>
      <c r="AI447">
        <v>2</v>
      </c>
      <c r="AJ447">
        <v>0</v>
      </c>
      <c r="AK447" t="s">
        <v>260</v>
      </c>
      <c r="AL447">
        <v>32.821333000000003</v>
      </c>
      <c r="AM447" t="s">
        <v>261</v>
      </c>
      <c r="AN447">
        <v>-117.16449</v>
      </c>
      <c r="AO447">
        <v>25</v>
      </c>
      <c r="AP447">
        <v>1300</v>
      </c>
      <c r="AQ447" t="s">
        <v>129</v>
      </c>
      <c r="AR447">
        <v>-87</v>
      </c>
      <c r="AS447">
        <v>-22</v>
      </c>
      <c r="AT447">
        <v>896</v>
      </c>
      <c r="BB447" t="str">
        <f t="shared" si="158"/>
        <v>1200</v>
      </c>
      <c r="BC447">
        <v>1</v>
      </c>
      <c r="BD447" t="str">
        <f t="shared" si="159"/>
        <v xml:space="preserve">N1839R  </v>
      </c>
      <c r="BE447">
        <v>1</v>
      </c>
      <c r="BJ447">
        <v>1250</v>
      </c>
      <c r="BK447">
        <v>-50</v>
      </c>
      <c r="BL447" t="s">
        <v>130</v>
      </c>
      <c r="BM447">
        <v>1</v>
      </c>
      <c r="BN447">
        <v>1</v>
      </c>
      <c r="BO447">
        <v>0</v>
      </c>
      <c r="BP447">
        <v>0</v>
      </c>
      <c r="BS447">
        <v>0.04</v>
      </c>
      <c r="BT447">
        <v>0</v>
      </c>
      <c r="BU447">
        <v>0</v>
      </c>
      <c r="CE447" t="str">
        <f t="shared" si="178"/>
        <v>22:00:42.519</v>
      </c>
      <c r="CF447">
        <v>518534787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131</v>
      </c>
      <c r="DA447">
        <v>745</v>
      </c>
      <c r="DB447">
        <v>0</v>
      </c>
      <c r="DC447" t="s">
        <v>262</v>
      </c>
      <c r="DD447" t="s">
        <v>263</v>
      </c>
      <c r="DG447">
        <v>15618619</v>
      </c>
      <c r="DI447">
        <v>1</v>
      </c>
      <c r="DJ447">
        <v>0</v>
      </c>
      <c r="DK447">
        <v>1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"07/09/2023 22:00:42.773"</f>
        <v>07/09/2023 22:00:42.773</v>
      </c>
      <c r="C448" t="str">
        <f t="shared" si="171"/>
        <v>FFDDD3C0</v>
      </c>
      <c r="D448" t="s">
        <v>138</v>
      </c>
      <c r="E448">
        <v>20</v>
      </c>
      <c r="F448">
        <v>1020</v>
      </c>
      <c r="G448" t="s">
        <v>139</v>
      </c>
      <c r="J448" t="s">
        <v>140</v>
      </c>
      <c r="K448">
        <v>0</v>
      </c>
      <c r="L448">
        <v>3</v>
      </c>
      <c r="M448">
        <v>0</v>
      </c>
      <c r="N448">
        <v>2</v>
      </c>
      <c r="O448">
        <v>0</v>
      </c>
      <c r="P448">
        <v>1</v>
      </c>
      <c r="Q448">
        <v>0</v>
      </c>
      <c r="S448" t="str">
        <f t="shared" si="177"/>
        <v>22:00:42.000</v>
      </c>
      <c r="T448" t="str">
        <f t="shared" si="177"/>
        <v>22:00:42.000</v>
      </c>
      <c r="U448" t="str">
        <f t="shared" si="157"/>
        <v>A14F74</v>
      </c>
      <c r="V448">
        <v>0</v>
      </c>
      <c r="W448">
        <v>0</v>
      </c>
      <c r="X448">
        <v>6</v>
      </c>
      <c r="Y448">
        <v>0</v>
      </c>
      <c r="AA448">
        <v>1</v>
      </c>
      <c r="AB448">
        <v>8</v>
      </c>
      <c r="AC448">
        <v>3</v>
      </c>
      <c r="AD448">
        <v>0</v>
      </c>
      <c r="AE448">
        <v>9</v>
      </c>
      <c r="AF448" t="s">
        <v>126</v>
      </c>
      <c r="AG448">
        <v>0</v>
      </c>
      <c r="AH448">
        <v>3</v>
      </c>
      <c r="AI448">
        <v>2</v>
      </c>
      <c r="AJ448">
        <v>0</v>
      </c>
      <c r="AK448" t="s">
        <v>260</v>
      </c>
      <c r="AL448">
        <v>32.821333000000003</v>
      </c>
      <c r="AM448" t="s">
        <v>261</v>
      </c>
      <c r="AN448">
        <v>-117.16449</v>
      </c>
      <c r="AO448">
        <v>25</v>
      </c>
      <c r="AP448">
        <v>1300</v>
      </c>
      <c r="AQ448" t="s">
        <v>129</v>
      </c>
      <c r="AR448">
        <v>-87</v>
      </c>
      <c r="AS448">
        <v>-22</v>
      </c>
      <c r="AT448">
        <v>896</v>
      </c>
      <c r="BB448" t="str">
        <f t="shared" si="158"/>
        <v>1200</v>
      </c>
      <c r="BC448">
        <v>1</v>
      </c>
      <c r="BD448" t="str">
        <f t="shared" si="159"/>
        <v xml:space="preserve">N1839R  </v>
      </c>
      <c r="BE448">
        <v>1</v>
      </c>
      <c r="BJ448">
        <v>1250</v>
      </c>
      <c r="BK448">
        <v>-50</v>
      </c>
      <c r="BL448" t="s">
        <v>130</v>
      </c>
      <c r="BM448">
        <v>1</v>
      </c>
      <c r="BN448">
        <v>1</v>
      </c>
      <c r="BO448">
        <v>0</v>
      </c>
      <c r="BP448">
        <v>0</v>
      </c>
      <c r="BS448">
        <v>0</v>
      </c>
      <c r="BT448">
        <v>0</v>
      </c>
      <c r="BU448">
        <v>0</v>
      </c>
      <c r="CE448" t="str">
        <f t="shared" si="178"/>
        <v>22:00:42.519</v>
      </c>
      <c r="CF448">
        <v>518534787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5</v>
      </c>
      <c r="CY448">
        <v>7</v>
      </c>
      <c r="CZ448" t="s">
        <v>131</v>
      </c>
      <c r="DA448">
        <v>745</v>
      </c>
      <c r="DB448">
        <v>0</v>
      </c>
      <c r="DC448" t="s">
        <v>262</v>
      </c>
      <c r="DD448" t="s">
        <v>263</v>
      </c>
      <c r="DG448">
        <v>15618619</v>
      </c>
      <c r="DI448">
        <v>1</v>
      </c>
      <c r="DJ448">
        <v>0</v>
      </c>
      <c r="DK448">
        <v>1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"07/09/2023 22:00:42.773"</f>
        <v>07/09/2023 22:00:42.773</v>
      </c>
      <c r="C449" t="str">
        <f t="shared" si="171"/>
        <v>FFDDD3C0</v>
      </c>
      <c r="D449" t="s">
        <v>134</v>
      </c>
      <c r="E449">
        <v>3</v>
      </c>
      <c r="H449">
        <v>3</v>
      </c>
      <c r="I449" t="s">
        <v>135</v>
      </c>
      <c r="J449" t="s">
        <v>126</v>
      </c>
      <c r="K449">
        <v>0</v>
      </c>
      <c r="L449">
        <v>3</v>
      </c>
      <c r="M449">
        <v>0</v>
      </c>
      <c r="N449">
        <v>2</v>
      </c>
      <c r="O449">
        <v>0</v>
      </c>
      <c r="P449">
        <v>1</v>
      </c>
      <c r="Q449">
        <v>0</v>
      </c>
      <c r="S449" t="str">
        <f t="shared" si="177"/>
        <v>22:00:42.000</v>
      </c>
      <c r="T449" t="str">
        <f t="shared" si="177"/>
        <v>22:00:42.000</v>
      </c>
      <c r="U449" t="str">
        <f t="shared" si="157"/>
        <v>A14F74</v>
      </c>
      <c r="V449">
        <v>0</v>
      </c>
      <c r="W449">
        <v>0</v>
      </c>
      <c r="X449">
        <v>6</v>
      </c>
      <c r="Y449">
        <v>0</v>
      </c>
      <c r="AA449">
        <v>1</v>
      </c>
      <c r="AB449">
        <v>8</v>
      </c>
      <c r="AC449">
        <v>3</v>
      </c>
      <c r="AD449">
        <v>0</v>
      </c>
      <c r="AE449">
        <v>9</v>
      </c>
      <c r="AF449" t="s">
        <v>126</v>
      </c>
      <c r="AG449">
        <v>0</v>
      </c>
      <c r="AH449">
        <v>3</v>
      </c>
      <c r="AI449">
        <v>2</v>
      </c>
      <c r="AJ449">
        <v>0</v>
      </c>
      <c r="AK449" t="s">
        <v>260</v>
      </c>
      <c r="AL449">
        <v>32.821333000000003</v>
      </c>
      <c r="AM449" t="s">
        <v>261</v>
      </c>
      <c r="AN449">
        <v>-117.16449</v>
      </c>
      <c r="AO449">
        <v>25</v>
      </c>
      <c r="AP449">
        <v>1300</v>
      </c>
      <c r="AQ449" t="s">
        <v>129</v>
      </c>
      <c r="AR449">
        <v>-87</v>
      </c>
      <c r="AS449">
        <v>-22</v>
      </c>
      <c r="AT449">
        <v>896</v>
      </c>
      <c r="BB449" t="str">
        <f t="shared" si="158"/>
        <v>1200</v>
      </c>
      <c r="BC449">
        <v>1</v>
      </c>
      <c r="BD449" t="str">
        <f t="shared" si="159"/>
        <v xml:space="preserve">N1839R  </v>
      </c>
      <c r="BE449">
        <v>1</v>
      </c>
      <c r="BJ449">
        <v>1250</v>
      </c>
      <c r="BK449">
        <v>-50</v>
      </c>
      <c r="BL449" t="s">
        <v>130</v>
      </c>
      <c r="BM449">
        <v>1</v>
      </c>
      <c r="BN449">
        <v>1</v>
      </c>
      <c r="BO449">
        <v>0</v>
      </c>
      <c r="BP449">
        <v>0</v>
      </c>
      <c r="BS449">
        <v>0.04</v>
      </c>
      <c r="BT449">
        <v>0</v>
      </c>
      <c r="BU449">
        <v>0</v>
      </c>
      <c r="CE449" t="str">
        <f t="shared" si="178"/>
        <v>22:00:42.519</v>
      </c>
      <c r="CF449">
        <v>518534787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5</v>
      </c>
      <c r="CY449">
        <v>7</v>
      </c>
      <c r="CZ449" t="s">
        <v>131</v>
      </c>
      <c r="DA449">
        <v>745</v>
      </c>
      <c r="DB449">
        <v>0</v>
      </c>
      <c r="DC449" t="s">
        <v>262</v>
      </c>
      <c r="DD449" t="s">
        <v>263</v>
      </c>
      <c r="DG449">
        <v>15618619</v>
      </c>
      <c r="DI449">
        <v>1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"07/09/2023 22:00:42.773"</f>
        <v>07/09/2023 22:00:42.773</v>
      </c>
      <c r="C450" t="str">
        <f t="shared" si="171"/>
        <v>FFDDD3C0</v>
      </c>
      <c r="D450" t="s">
        <v>141</v>
      </c>
      <c r="E450">
        <v>15</v>
      </c>
      <c r="J450" t="s">
        <v>142</v>
      </c>
      <c r="K450">
        <v>0</v>
      </c>
      <c r="L450">
        <v>3</v>
      </c>
      <c r="M450">
        <v>0</v>
      </c>
      <c r="N450">
        <v>2</v>
      </c>
      <c r="O450">
        <v>0</v>
      </c>
      <c r="P450">
        <v>1</v>
      </c>
      <c r="Q450">
        <v>0</v>
      </c>
      <c r="S450" t="str">
        <f t="shared" si="177"/>
        <v>22:00:42.000</v>
      </c>
      <c r="T450" t="str">
        <f t="shared" si="177"/>
        <v>22:00:42.000</v>
      </c>
      <c r="U450" t="str">
        <f t="shared" ref="U450:U513" si="179">"A14F74"</f>
        <v>A14F74</v>
      </c>
      <c r="V450">
        <v>0</v>
      </c>
      <c r="W450">
        <v>0</v>
      </c>
      <c r="X450">
        <v>6</v>
      </c>
      <c r="Y450">
        <v>0</v>
      </c>
      <c r="AA450">
        <v>1</v>
      </c>
      <c r="AB450">
        <v>8</v>
      </c>
      <c r="AC450">
        <v>3</v>
      </c>
      <c r="AD450">
        <v>0</v>
      </c>
      <c r="AE450">
        <v>9</v>
      </c>
      <c r="AF450" t="s">
        <v>126</v>
      </c>
      <c r="AG450">
        <v>0</v>
      </c>
      <c r="AH450">
        <v>3</v>
      </c>
      <c r="AI450">
        <v>2</v>
      </c>
      <c r="AJ450">
        <v>0</v>
      </c>
      <c r="AK450" t="s">
        <v>260</v>
      </c>
      <c r="AL450">
        <v>32.821333000000003</v>
      </c>
      <c r="AM450" t="s">
        <v>261</v>
      </c>
      <c r="AN450">
        <v>-117.16449</v>
      </c>
      <c r="AO450">
        <v>25</v>
      </c>
      <c r="AP450">
        <v>1300</v>
      </c>
      <c r="AQ450" t="s">
        <v>129</v>
      </c>
      <c r="AR450">
        <v>-87</v>
      </c>
      <c r="AS450">
        <v>-22</v>
      </c>
      <c r="AT450">
        <v>896</v>
      </c>
      <c r="BB450" t="str">
        <f t="shared" ref="BB450:BB513" si="180">"1200"</f>
        <v>1200</v>
      </c>
      <c r="BC450">
        <v>1</v>
      </c>
      <c r="BD450" t="str">
        <f t="shared" ref="BD450:BD513" si="181">"N1839R  "</f>
        <v xml:space="preserve">N1839R  </v>
      </c>
      <c r="BE450">
        <v>1</v>
      </c>
      <c r="BJ450">
        <v>1250</v>
      </c>
      <c r="BK450">
        <v>-50</v>
      </c>
      <c r="BL450" t="s">
        <v>130</v>
      </c>
      <c r="BM450">
        <v>1</v>
      </c>
      <c r="BN450">
        <v>1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 t="shared" si="178"/>
        <v>22:00:42.519</v>
      </c>
      <c r="CF450">
        <v>518534787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131</v>
      </c>
      <c r="DA450">
        <v>745</v>
      </c>
      <c r="DB450">
        <v>0</v>
      </c>
      <c r="DC450" t="s">
        <v>262</v>
      </c>
      <c r="DD450" t="s">
        <v>263</v>
      </c>
      <c r="DG450">
        <v>15618619</v>
      </c>
      <c r="DI450">
        <v>1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"07/09/2023 22:00:42.788"</f>
        <v>07/09/2023 22:00:42.788</v>
      </c>
      <c r="C451" t="str">
        <f t="shared" si="171"/>
        <v>FFDDD3C0</v>
      </c>
      <c r="D451" t="s">
        <v>147</v>
      </c>
      <c r="E451">
        <v>8</v>
      </c>
      <c r="H451">
        <v>225</v>
      </c>
      <c r="I451" t="s">
        <v>148</v>
      </c>
      <c r="J451" t="s">
        <v>126</v>
      </c>
      <c r="K451">
        <v>0</v>
      </c>
      <c r="L451">
        <v>3</v>
      </c>
      <c r="M451">
        <v>0</v>
      </c>
      <c r="N451">
        <v>2</v>
      </c>
      <c r="O451">
        <v>0</v>
      </c>
      <c r="P451">
        <v>1</v>
      </c>
      <c r="Q451">
        <v>0</v>
      </c>
      <c r="S451" t="str">
        <f t="shared" si="177"/>
        <v>22:00:42.000</v>
      </c>
      <c r="T451" t="str">
        <f t="shared" si="177"/>
        <v>22:00:42.000</v>
      </c>
      <c r="U451" t="str">
        <f t="shared" si="179"/>
        <v>A14F74</v>
      </c>
      <c r="V451">
        <v>0</v>
      </c>
      <c r="W451">
        <v>0</v>
      </c>
      <c r="X451">
        <v>6</v>
      </c>
      <c r="Y451">
        <v>0</v>
      </c>
      <c r="AA451">
        <v>1</v>
      </c>
      <c r="AB451">
        <v>8</v>
      </c>
      <c r="AC451">
        <v>3</v>
      </c>
      <c r="AD451">
        <v>0</v>
      </c>
      <c r="AE451">
        <v>9</v>
      </c>
      <c r="AF451" t="s">
        <v>126</v>
      </c>
      <c r="AG451">
        <v>0</v>
      </c>
      <c r="AH451">
        <v>3</v>
      </c>
      <c r="AI451">
        <v>2</v>
      </c>
      <c r="AJ451">
        <v>0</v>
      </c>
      <c r="AK451" t="s">
        <v>260</v>
      </c>
      <c r="AL451">
        <v>32.821333000000003</v>
      </c>
      <c r="AM451" t="s">
        <v>261</v>
      </c>
      <c r="AN451">
        <v>-117.16449</v>
      </c>
      <c r="AO451">
        <v>25</v>
      </c>
      <c r="AP451">
        <v>1300</v>
      </c>
      <c r="AQ451" t="s">
        <v>129</v>
      </c>
      <c r="AR451">
        <v>-87</v>
      </c>
      <c r="AS451">
        <v>-22</v>
      </c>
      <c r="AT451">
        <v>896</v>
      </c>
      <c r="BB451" t="str">
        <f t="shared" si="180"/>
        <v>1200</v>
      </c>
      <c r="BC451">
        <v>1</v>
      </c>
      <c r="BD451" t="str">
        <f t="shared" si="181"/>
        <v xml:space="preserve">N1839R  </v>
      </c>
      <c r="BE451">
        <v>1</v>
      </c>
      <c r="BJ451">
        <v>1250</v>
      </c>
      <c r="BK451">
        <v>-50</v>
      </c>
      <c r="BL451" t="s">
        <v>130</v>
      </c>
      <c r="BM451">
        <v>1</v>
      </c>
      <c r="BN451">
        <v>1</v>
      </c>
      <c r="BO451">
        <v>0</v>
      </c>
      <c r="BP451">
        <v>0</v>
      </c>
      <c r="BS451">
        <v>0.04</v>
      </c>
      <c r="BT451">
        <v>0</v>
      </c>
      <c r="BU451">
        <v>0</v>
      </c>
      <c r="CE451" t="str">
        <f t="shared" si="178"/>
        <v>22:00:42.519</v>
      </c>
      <c r="CF451">
        <v>518534787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5</v>
      </c>
      <c r="CY451">
        <v>7</v>
      </c>
      <c r="CZ451" t="s">
        <v>131</v>
      </c>
      <c r="DA451">
        <v>745</v>
      </c>
      <c r="DB451">
        <v>0</v>
      </c>
      <c r="DC451" t="s">
        <v>262</v>
      </c>
      <c r="DD451" t="s">
        <v>263</v>
      </c>
      <c r="DG451">
        <v>15618619</v>
      </c>
      <c r="DI451">
        <v>1</v>
      </c>
      <c r="DJ451">
        <v>0</v>
      </c>
      <c r="DK451">
        <v>1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 t="shared" ref="A452:A458" si="182">"07/09/2023 22:00:43.942"</f>
        <v>07/09/2023 22:00:43.942</v>
      </c>
      <c r="C452" t="str">
        <f t="shared" si="171"/>
        <v>FFDDD3C0</v>
      </c>
      <c r="D452" t="s">
        <v>147</v>
      </c>
      <c r="E452">
        <v>8</v>
      </c>
      <c r="H452">
        <v>225</v>
      </c>
      <c r="I452" t="s">
        <v>148</v>
      </c>
      <c r="J452" t="s">
        <v>126</v>
      </c>
      <c r="K452">
        <v>0</v>
      </c>
      <c r="L452">
        <v>3</v>
      </c>
      <c r="M452">
        <v>0</v>
      </c>
      <c r="N452">
        <v>2</v>
      </c>
      <c r="O452">
        <v>0</v>
      </c>
      <c r="P452">
        <v>1</v>
      </c>
      <c r="Q452">
        <v>0</v>
      </c>
      <c r="S452" t="str">
        <f t="shared" ref="S452:T458" si="183">"22:00:43.000"</f>
        <v>22:00:43.000</v>
      </c>
      <c r="T452" t="str">
        <f t="shared" si="183"/>
        <v>22:00:43.000</v>
      </c>
      <c r="U452" t="str">
        <f t="shared" si="179"/>
        <v>A14F74</v>
      </c>
      <c r="V452">
        <v>0</v>
      </c>
      <c r="W452">
        <v>0</v>
      </c>
      <c r="X452">
        <v>6</v>
      </c>
      <c r="Y452">
        <v>0</v>
      </c>
      <c r="AA452">
        <v>1</v>
      </c>
      <c r="AB452">
        <v>8</v>
      </c>
      <c r="AC452">
        <v>3</v>
      </c>
      <c r="AD452">
        <v>0</v>
      </c>
      <c r="AE452">
        <v>9</v>
      </c>
      <c r="AF452" t="s">
        <v>126</v>
      </c>
      <c r="AG452">
        <v>0</v>
      </c>
      <c r="AH452">
        <v>3</v>
      </c>
      <c r="AI452">
        <v>2</v>
      </c>
      <c r="AJ452">
        <v>0</v>
      </c>
      <c r="AK452" t="s">
        <v>264</v>
      </c>
      <c r="AL452">
        <v>32.821247999999997</v>
      </c>
      <c r="AM452" t="s">
        <v>265</v>
      </c>
      <c r="AN452">
        <v>-117.164984</v>
      </c>
      <c r="AO452">
        <v>25</v>
      </c>
      <c r="AP452">
        <v>1400</v>
      </c>
      <c r="AQ452" t="s">
        <v>129</v>
      </c>
      <c r="AR452">
        <v>-86</v>
      </c>
      <c r="AS452">
        <v>-26</v>
      </c>
      <c r="AT452">
        <v>960</v>
      </c>
      <c r="BB452" t="str">
        <f t="shared" si="180"/>
        <v>1200</v>
      </c>
      <c r="BC452">
        <v>1</v>
      </c>
      <c r="BD452" t="str">
        <f t="shared" si="181"/>
        <v xml:space="preserve">N1839R  </v>
      </c>
      <c r="BE452">
        <v>1</v>
      </c>
      <c r="BJ452">
        <v>1250</v>
      </c>
      <c r="BK452">
        <v>-150</v>
      </c>
      <c r="BL452" t="s">
        <v>130</v>
      </c>
      <c r="BM452">
        <v>1</v>
      </c>
      <c r="BN452">
        <v>1</v>
      </c>
      <c r="BO452">
        <v>0</v>
      </c>
      <c r="BP452">
        <v>0</v>
      </c>
      <c r="BS452">
        <v>0.04</v>
      </c>
      <c r="BT452">
        <v>0</v>
      </c>
      <c r="BU452">
        <v>0</v>
      </c>
      <c r="CE452" t="str">
        <f t="shared" ref="CE452:CE458" si="184">"22:00:43.562"</f>
        <v>22:00:43.562</v>
      </c>
      <c r="CF452">
        <v>561784672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5</v>
      </c>
      <c r="CY452">
        <v>7</v>
      </c>
      <c r="CZ452" t="s">
        <v>131</v>
      </c>
      <c r="DA452">
        <v>745</v>
      </c>
      <c r="DB452">
        <v>0</v>
      </c>
      <c r="DC452" t="s">
        <v>262</v>
      </c>
      <c r="DD452" t="s">
        <v>263</v>
      </c>
      <c r="DG452">
        <v>15618638</v>
      </c>
      <c r="DI452">
        <v>1</v>
      </c>
      <c r="DJ452">
        <v>0</v>
      </c>
      <c r="DK452">
        <v>0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 t="shared" si="182"/>
        <v>07/09/2023 22:00:43.942</v>
      </c>
      <c r="C453" t="str">
        <f t="shared" si="171"/>
        <v>FFDDD3C0</v>
      </c>
      <c r="D453" t="s">
        <v>134</v>
      </c>
      <c r="E453">
        <v>4</v>
      </c>
      <c r="H453">
        <v>4</v>
      </c>
      <c r="I453" t="s">
        <v>143</v>
      </c>
      <c r="J453" t="s">
        <v>126</v>
      </c>
      <c r="K453">
        <v>0</v>
      </c>
      <c r="L453">
        <v>3</v>
      </c>
      <c r="M453">
        <v>0</v>
      </c>
      <c r="N453">
        <v>2</v>
      </c>
      <c r="O453">
        <v>0</v>
      </c>
      <c r="P453">
        <v>1</v>
      </c>
      <c r="Q453">
        <v>0</v>
      </c>
      <c r="S453" t="str">
        <f t="shared" si="183"/>
        <v>22:00:43.000</v>
      </c>
      <c r="T453" t="str">
        <f t="shared" si="183"/>
        <v>22:00:43.000</v>
      </c>
      <c r="U453" t="str">
        <f t="shared" si="179"/>
        <v>A14F74</v>
      </c>
      <c r="V453">
        <v>0</v>
      </c>
      <c r="W453">
        <v>0</v>
      </c>
      <c r="X453">
        <v>6</v>
      </c>
      <c r="Y453">
        <v>0</v>
      </c>
      <c r="AA453">
        <v>1</v>
      </c>
      <c r="AB453">
        <v>8</v>
      </c>
      <c r="AC453">
        <v>3</v>
      </c>
      <c r="AD453">
        <v>0</v>
      </c>
      <c r="AE453">
        <v>9</v>
      </c>
      <c r="AF453" t="s">
        <v>126</v>
      </c>
      <c r="AG453">
        <v>0</v>
      </c>
      <c r="AH453">
        <v>3</v>
      </c>
      <c r="AI453">
        <v>2</v>
      </c>
      <c r="AJ453">
        <v>0</v>
      </c>
      <c r="AK453" t="s">
        <v>264</v>
      </c>
      <c r="AL453">
        <v>32.821247999999997</v>
      </c>
      <c r="AM453" t="s">
        <v>265</v>
      </c>
      <c r="AN453">
        <v>-117.164984</v>
      </c>
      <c r="AO453">
        <v>25</v>
      </c>
      <c r="AP453">
        <v>1400</v>
      </c>
      <c r="AQ453" t="s">
        <v>129</v>
      </c>
      <c r="AR453">
        <v>-86</v>
      </c>
      <c r="AS453">
        <v>-26</v>
      </c>
      <c r="AT453">
        <v>960</v>
      </c>
      <c r="BB453" t="str">
        <f t="shared" si="180"/>
        <v>1200</v>
      </c>
      <c r="BC453">
        <v>1</v>
      </c>
      <c r="BD453" t="str">
        <f t="shared" si="181"/>
        <v xml:space="preserve">N1839R  </v>
      </c>
      <c r="BE453">
        <v>1</v>
      </c>
      <c r="BJ453">
        <v>1250</v>
      </c>
      <c r="BK453">
        <v>-150</v>
      </c>
      <c r="BL453" t="s">
        <v>130</v>
      </c>
      <c r="BM453">
        <v>1</v>
      </c>
      <c r="BN453">
        <v>1</v>
      </c>
      <c r="BO453">
        <v>0</v>
      </c>
      <c r="BP453">
        <v>0</v>
      </c>
      <c r="BS453">
        <v>0.04</v>
      </c>
      <c r="BT453">
        <v>0</v>
      </c>
      <c r="BU453">
        <v>0</v>
      </c>
      <c r="CE453" t="str">
        <f t="shared" si="184"/>
        <v>22:00:43.562</v>
      </c>
      <c r="CF453">
        <v>561784672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5</v>
      </c>
      <c r="CY453">
        <v>7</v>
      </c>
      <c r="CZ453" t="s">
        <v>131</v>
      </c>
      <c r="DA453">
        <v>745</v>
      </c>
      <c r="DB453">
        <v>0</v>
      </c>
      <c r="DC453" t="s">
        <v>262</v>
      </c>
      <c r="DD453" t="s">
        <v>263</v>
      </c>
      <c r="DG453">
        <v>15618638</v>
      </c>
      <c r="DI453">
        <v>1</v>
      </c>
      <c r="DJ453">
        <v>0</v>
      </c>
      <c r="DK453">
        <v>1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 t="shared" si="182"/>
        <v>07/09/2023 22:00:43.942</v>
      </c>
      <c r="C454" t="str">
        <f t="shared" si="171"/>
        <v>FFDDD3C0</v>
      </c>
      <c r="D454" t="s">
        <v>123</v>
      </c>
      <c r="E454">
        <v>7</v>
      </c>
      <c r="F454">
        <v>2007</v>
      </c>
      <c r="G454" t="s">
        <v>124</v>
      </c>
      <c r="J454" t="s">
        <v>125</v>
      </c>
      <c r="K454">
        <v>0</v>
      </c>
      <c r="L454">
        <v>3</v>
      </c>
      <c r="M454">
        <v>0</v>
      </c>
      <c r="N454">
        <v>2</v>
      </c>
      <c r="O454">
        <v>0</v>
      </c>
      <c r="P454">
        <v>1</v>
      </c>
      <c r="Q454">
        <v>0</v>
      </c>
      <c r="S454" t="str">
        <f t="shared" si="183"/>
        <v>22:00:43.000</v>
      </c>
      <c r="T454" t="str">
        <f t="shared" si="183"/>
        <v>22:00:43.000</v>
      </c>
      <c r="U454" t="str">
        <f t="shared" si="179"/>
        <v>A14F74</v>
      </c>
      <c r="V454">
        <v>0</v>
      </c>
      <c r="W454">
        <v>0</v>
      </c>
      <c r="X454">
        <v>6</v>
      </c>
      <c r="Y454">
        <v>0</v>
      </c>
      <c r="AA454">
        <v>1</v>
      </c>
      <c r="AB454">
        <v>8</v>
      </c>
      <c r="AC454">
        <v>3</v>
      </c>
      <c r="AD454">
        <v>0</v>
      </c>
      <c r="AE454">
        <v>9</v>
      </c>
      <c r="AF454" t="s">
        <v>126</v>
      </c>
      <c r="AG454">
        <v>0</v>
      </c>
      <c r="AH454">
        <v>3</v>
      </c>
      <c r="AI454">
        <v>2</v>
      </c>
      <c r="AJ454">
        <v>0</v>
      </c>
      <c r="AK454" t="s">
        <v>264</v>
      </c>
      <c r="AL454">
        <v>32.821247999999997</v>
      </c>
      <c r="AM454" t="s">
        <v>265</v>
      </c>
      <c r="AN454">
        <v>-117.164984</v>
      </c>
      <c r="AO454">
        <v>25</v>
      </c>
      <c r="AP454">
        <v>1400</v>
      </c>
      <c r="AQ454" t="s">
        <v>129</v>
      </c>
      <c r="AR454">
        <v>-86</v>
      </c>
      <c r="AS454">
        <v>-26</v>
      </c>
      <c r="AT454">
        <v>960</v>
      </c>
      <c r="BB454" t="str">
        <f t="shared" si="180"/>
        <v>1200</v>
      </c>
      <c r="BC454">
        <v>1</v>
      </c>
      <c r="BD454" t="str">
        <f t="shared" si="181"/>
        <v xml:space="preserve">N1839R  </v>
      </c>
      <c r="BE454">
        <v>1</v>
      </c>
      <c r="BJ454">
        <v>1250</v>
      </c>
      <c r="BK454">
        <v>-150</v>
      </c>
      <c r="BL454" t="s">
        <v>130</v>
      </c>
      <c r="BM454">
        <v>1</v>
      </c>
      <c r="BN454">
        <v>1</v>
      </c>
      <c r="BO454">
        <v>0</v>
      </c>
      <c r="BP454">
        <v>0</v>
      </c>
      <c r="BS454">
        <v>0</v>
      </c>
      <c r="BT454">
        <v>0</v>
      </c>
      <c r="BU454">
        <v>0</v>
      </c>
      <c r="CE454" t="str">
        <f t="shared" si="184"/>
        <v>22:00:43.562</v>
      </c>
      <c r="CF454">
        <v>561784672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5</v>
      </c>
      <c r="CY454">
        <v>7</v>
      </c>
      <c r="CZ454" t="s">
        <v>131</v>
      </c>
      <c r="DA454">
        <v>745</v>
      </c>
      <c r="DB454">
        <v>0</v>
      </c>
      <c r="DC454" t="s">
        <v>262</v>
      </c>
      <c r="DD454" t="s">
        <v>263</v>
      </c>
      <c r="DG454">
        <v>15618638</v>
      </c>
      <c r="DI454">
        <v>1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 t="shared" si="182"/>
        <v>07/09/2023 22:00:43.942</v>
      </c>
      <c r="C455" t="str">
        <f t="shared" si="171"/>
        <v>FFDDD3C0</v>
      </c>
      <c r="D455" t="s">
        <v>144</v>
      </c>
      <c r="E455">
        <v>6</v>
      </c>
      <c r="H455">
        <v>210</v>
      </c>
      <c r="I455" t="s">
        <v>145</v>
      </c>
      <c r="J455" t="s">
        <v>146</v>
      </c>
      <c r="K455">
        <v>0</v>
      </c>
      <c r="L455">
        <v>3</v>
      </c>
      <c r="M455">
        <v>0</v>
      </c>
      <c r="N455">
        <v>2</v>
      </c>
      <c r="O455">
        <v>0</v>
      </c>
      <c r="P455">
        <v>1</v>
      </c>
      <c r="Q455">
        <v>0</v>
      </c>
      <c r="S455" t="str">
        <f t="shared" si="183"/>
        <v>22:00:43.000</v>
      </c>
      <c r="T455" t="str">
        <f t="shared" si="183"/>
        <v>22:00:43.000</v>
      </c>
      <c r="U455" t="str">
        <f t="shared" si="179"/>
        <v>A14F74</v>
      </c>
      <c r="V455">
        <v>0</v>
      </c>
      <c r="W455">
        <v>0</v>
      </c>
      <c r="X455">
        <v>6</v>
      </c>
      <c r="Y455">
        <v>0</v>
      </c>
      <c r="AA455">
        <v>1</v>
      </c>
      <c r="AB455">
        <v>8</v>
      </c>
      <c r="AC455">
        <v>3</v>
      </c>
      <c r="AD455">
        <v>0</v>
      </c>
      <c r="AE455">
        <v>9</v>
      </c>
      <c r="AF455" t="s">
        <v>126</v>
      </c>
      <c r="AG455">
        <v>0</v>
      </c>
      <c r="AH455">
        <v>0</v>
      </c>
      <c r="AI455">
        <v>2</v>
      </c>
      <c r="AJ455">
        <v>0</v>
      </c>
      <c r="AK455" t="s">
        <v>264</v>
      </c>
      <c r="AL455">
        <v>32.821247999999997</v>
      </c>
      <c r="AM455" t="s">
        <v>265</v>
      </c>
      <c r="AN455">
        <v>-117.164984</v>
      </c>
      <c r="AO455">
        <v>25</v>
      </c>
      <c r="AP455">
        <v>1400</v>
      </c>
      <c r="AQ455" t="s">
        <v>129</v>
      </c>
      <c r="AR455">
        <v>-86</v>
      </c>
      <c r="AS455">
        <v>-26</v>
      </c>
      <c r="AT455">
        <v>960</v>
      </c>
      <c r="BB455" t="str">
        <f t="shared" si="180"/>
        <v>1200</v>
      </c>
      <c r="BC455">
        <v>1</v>
      </c>
      <c r="BD455" t="str">
        <f t="shared" si="181"/>
        <v xml:space="preserve">N1839R  </v>
      </c>
      <c r="BE455">
        <v>1</v>
      </c>
      <c r="BJ455">
        <v>1250</v>
      </c>
      <c r="BK455">
        <v>-150</v>
      </c>
      <c r="BL455" t="s">
        <v>130</v>
      </c>
      <c r="BM455">
        <v>1</v>
      </c>
      <c r="BN455">
        <v>1</v>
      </c>
      <c r="BO455">
        <v>0</v>
      </c>
      <c r="BP455">
        <v>0</v>
      </c>
      <c r="BS455">
        <v>0.04</v>
      </c>
      <c r="BT455">
        <v>0</v>
      </c>
      <c r="BU455">
        <v>0</v>
      </c>
      <c r="CE455" t="str">
        <f t="shared" si="184"/>
        <v>22:00:43.562</v>
      </c>
      <c r="CF455">
        <v>561784672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5</v>
      </c>
      <c r="CY455">
        <v>7</v>
      </c>
      <c r="CZ455" t="s">
        <v>131</v>
      </c>
      <c r="DA455">
        <v>745</v>
      </c>
      <c r="DB455">
        <v>0</v>
      </c>
      <c r="DC455" t="s">
        <v>262</v>
      </c>
      <c r="DD455" t="s">
        <v>263</v>
      </c>
      <c r="DG455">
        <v>15618638</v>
      </c>
      <c r="DI455">
        <v>1</v>
      </c>
      <c r="DJ455">
        <v>0</v>
      </c>
      <c r="DK455">
        <v>1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 t="shared" si="182"/>
        <v>07/09/2023 22:00:43.942</v>
      </c>
      <c r="C456" t="str">
        <f t="shared" si="171"/>
        <v>FFDDD3C0</v>
      </c>
      <c r="D456" t="s">
        <v>134</v>
      </c>
      <c r="E456">
        <v>3</v>
      </c>
      <c r="H456">
        <v>3</v>
      </c>
      <c r="I456" t="s">
        <v>135</v>
      </c>
      <c r="J456" t="s">
        <v>126</v>
      </c>
      <c r="K456">
        <v>0</v>
      </c>
      <c r="L456">
        <v>3</v>
      </c>
      <c r="M456">
        <v>0</v>
      </c>
      <c r="N456">
        <v>2</v>
      </c>
      <c r="O456">
        <v>0</v>
      </c>
      <c r="P456">
        <v>1</v>
      </c>
      <c r="Q456">
        <v>0</v>
      </c>
      <c r="S456" t="str">
        <f t="shared" si="183"/>
        <v>22:00:43.000</v>
      </c>
      <c r="T456" t="str">
        <f t="shared" si="183"/>
        <v>22:00:43.000</v>
      </c>
      <c r="U456" t="str">
        <f t="shared" si="179"/>
        <v>A14F74</v>
      </c>
      <c r="V456">
        <v>0</v>
      </c>
      <c r="W456">
        <v>0</v>
      </c>
      <c r="X456">
        <v>6</v>
      </c>
      <c r="Y456">
        <v>0</v>
      </c>
      <c r="AA456">
        <v>1</v>
      </c>
      <c r="AB456">
        <v>8</v>
      </c>
      <c r="AC456">
        <v>3</v>
      </c>
      <c r="AD456">
        <v>0</v>
      </c>
      <c r="AE456">
        <v>9</v>
      </c>
      <c r="AF456" t="s">
        <v>126</v>
      </c>
      <c r="AG456">
        <v>0</v>
      </c>
      <c r="AH456">
        <v>3</v>
      </c>
      <c r="AI456">
        <v>2</v>
      </c>
      <c r="AJ456">
        <v>0</v>
      </c>
      <c r="AK456" t="s">
        <v>264</v>
      </c>
      <c r="AL456">
        <v>32.821247999999997</v>
      </c>
      <c r="AM456" t="s">
        <v>265</v>
      </c>
      <c r="AN456">
        <v>-117.164984</v>
      </c>
      <c r="AO456">
        <v>25</v>
      </c>
      <c r="AP456">
        <v>1400</v>
      </c>
      <c r="AQ456" t="s">
        <v>129</v>
      </c>
      <c r="AR456">
        <v>-86</v>
      </c>
      <c r="AS456">
        <v>-26</v>
      </c>
      <c r="AT456">
        <v>960</v>
      </c>
      <c r="BB456" t="str">
        <f t="shared" si="180"/>
        <v>1200</v>
      </c>
      <c r="BC456">
        <v>1</v>
      </c>
      <c r="BD456" t="str">
        <f t="shared" si="181"/>
        <v xml:space="preserve">N1839R  </v>
      </c>
      <c r="BE456">
        <v>1</v>
      </c>
      <c r="BJ456">
        <v>1250</v>
      </c>
      <c r="BK456">
        <v>-150</v>
      </c>
      <c r="BL456" t="s">
        <v>130</v>
      </c>
      <c r="BM456">
        <v>1</v>
      </c>
      <c r="BN456">
        <v>1</v>
      </c>
      <c r="BO456">
        <v>0</v>
      </c>
      <c r="BP456">
        <v>0</v>
      </c>
      <c r="BS456">
        <v>0.04</v>
      </c>
      <c r="BT456">
        <v>0</v>
      </c>
      <c r="BU456">
        <v>0</v>
      </c>
      <c r="CE456" t="str">
        <f t="shared" si="184"/>
        <v>22:00:43.562</v>
      </c>
      <c r="CF456">
        <v>561784672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5</v>
      </c>
      <c r="CY456">
        <v>7</v>
      </c>
      <c r="CZ456" t="s">
        <v>131</v>
      </c>
      <c r="DA456">
        <v>745</v>
      </c>
      <c r="DB456">
        <v>0</v>
      </c>
      <c r="DC456" t="s">
        <v>262</v>
      </c>
      <c r="DD456" t="s">
        <v>263</v>
      </c>
      <c r="DG456">
        <v>15618638</v>
      </c>
      <c r="DI456">
        <v>1</v>
      </c>
      <c r="DJ456">
        <v>0</v>
      </c>
      <c r="DK456">
        <v>1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 t="shared" si="182"/>
        <v>07/09/2023 22:00:43.942</v>
      </c>
      <c r="C457" t="str">
        <f t="shared" si="171"/>
        <v>FFDDD3C0</v>
      </c>
      <c r="D457" t="s">
        <v>138</v>
      </c>
      <c r="E457">
        <v>20</v>
      </c>
      <c r="F457">
        <v>1020</v>
      </c>
      <c r="G457" t="s">
        <v>139</v>
      </c>
      <c r="J457" t="s">
        <v>140</v>
      </c>
      <c r="K457">
        <v>0</v>
      </c>
      <c r="L457">
        <v>3</v>
      </c>
      <c r="M457">
        <v>0</v>
      </c>
      <c r="N457">
        <v>2</v>
      </c>
      <c r="O457">
        <v>0</v>
      </c>
      <c r="P457">
        <v>1</v>
      </c>
      <c r="Q457">
        <v>0</v>
      </c>
      <c r="S457" t="str">
        <f t="shared" si="183"/>
        <v>22:00:43.000</v>
      </c>
      <c r="T457" t="str">
        <f t="shared" si="183"/>
        <v>22:00:43.000</v>
      </c>
      <c r="U457" t="str">
        <f t="shared" si="179"/>
        <v>A14F74</v>
      </c>
      <c r="V457">
        <v>0</v>
      </c>
      <c r="W457">
        <v>0</v>
      </c>
      <c r="X457">
        <v>6</v>
      </c>
      <c r="Y457">
        <v>0</v>
      </c>
      <c r="AA457">
        <v>1</v>
      </c>
      <c r="AB457">
        <v>8</v>
      </c>
      <c r="AC457">
        <v>3</v>
      </c>
      <c r="AD457">
        <v>0</v>
      </c>
      <c r="AE457">
        <v>9</v>
      </c>
      <c r="AF457" t="s">
        <v>126</v>
      </c>
      <c r="AG457">
        <v>0</v>
      </c>
      <c r="AH457">
        <v>3</v>
      </c>
      <c r="AI457">
        <v>2</v>
      </c>
      <c r="AJ457">
        <v>0</v>
      </c>
      <c r="AK457" t="s">
        <v>264</v>
      </c>
      <c r="AL457">
        <v>32.821247999999997</v>
      </c>
      <c r="AM457" t="s">
        <v>265</v>
      </c>
      <c r="AN457">
        <v>-117.164984</v>
      </c>
      <c r="AO457">
        <v>25</v>
      </c>
      <c r="AP457">
        <v>1400</v>
      </c>
      <c r="AQ457" t="s">
        <v>129</v>
      </c>
      <c r="AR457">
        <v>-86</v>
      </c>
      <c r="AS457">
        <v>-26</v>
      </c>
      <c r="AT457">
        <v>960</v>
      </c>
      <c r="BB457" t="str">
        <f t="shared" si="180"/>
        <v>1200</v>
      </c>
      <c r="BC457">
        <v>1</v>
      </c>
      <c r="BD457" t="str">
        <f t="shared" si="181"/>
        <v xml:space="preserve">N1839R  </v>
      </c>
      <c r="BE457">
        <v>1</v>
      </c>
      <c r="BJ457">
        <v>1250</v>
      </c>
      <c r="BK457">
        <v>-150</v>
      </c>
      <c r="BL457" t="s">
        <v>130</v>
      </c>
      <c r="BM457">
        <v>1</v>
      </c>
      <c r="BN457">
        <v>1</v>
      </c>
      <c r="BO457">
        <v>0</v>
      </c>
      <c r="BP457">
        <v>0</v>
      </c>
      <c r="BS457">
        <v>0</v>
      </c>
      <c r="BT457">
        <v>0</v>
      </c>
      <c r="BU457">
        <v>0</v>
      </c>
      <c r="CE457" t="str">
        <f t="shared" si="184"/>
        <v>22:00:43.562</v>
      </c>
      <c r="CF457">
        <v>561784672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5</v>
      </c>
      <c r="CY457">
        <v>7</v>
      </c>
      <c r="CZ457" t="s">
        <v>131</v>
      </c>
      <c r="DA457">
        <v>745</v>
      </c>
      <c r="DB457">
        <v>0</v>
      </c>
      <c r="DC457" t="s">
        <v>262</v>
      </c>
      <c r="DD457" t="s">
        <v>263</v>
      </c>
      <c r="DG457">
        <v>15618638</v>
      </c>
      <c r="DI457">
        <v>1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 t="shared" si="182"/>
        <v>07/09/2023 22:00:43.942</v>
      </c>
      <c r="C458" t="str">
        <f t="shared" si="171"/>
        <v>FFDDD3C0</v>
      </c>
      <c r="D458" t="s">
        <v>141</v>
      </c>
      <c r="E458">
        <v>15</v>
      </c>
      <c r="J458" t="s">
        <v>142</v>
      </c>
      <c r="K458">
        <v>0</v>
      </c>
      <c r="L458">
        <v>3</v>
      </c>
      <c r="M458">
        <v>0</v>
      </c>
      <c r="N458">
        <v>2</v>
      </c>
      <c r="O458">
        <v>0</v>
      </c>
      <c r="P458">
        <v>1</v>
      </c>
      <c r="Q458">
        <v>0</v>
      </c>
      <c r="S458" t="str">
        <f t="shared" si="183"/>
        <v>22:00:43.000</v>
      </c>
      <c r="T458" t="str">
        <f t="shared" si="183"/>
        <v>22:00:43.000</v>
      </c>
      <c r="U458" t="str">
        <f t="shared" si="179"/>
        <v>A14F74</v>
      </c>
      <c r="V458">
        <v>0</v>
      </c>
      <c r="W458">
        <v>0</v>
      </c>
      <c r="X458">
        <v>6</v>
      </c>
      <c r="Y458">
        <v>0</v>
      </c>
      <c r="AA458">
        <v>1</v>
      </c>
      <c r="AB458">
        <v>8</v>
      </c>
      <c r="AC458">
        <v>3</v>
      </c>
      <c r="AD458">
        <v>0</v>
      </c>
      <c r="AE458">
        <v>9</v>
      </c>
      <c r="AF458" t="s">
        <v>126</v>
      </c>
      <c r="AG458">
        <v>0</v>
      </c>
      <c r="AH458">
        <v>3</v>
      </c>
      <c r="AI458">
        <v>2</v>
      </c>
      <c r="AJ458">
        <v>0</v>
      </c>
      <c r="AK458" t="s">
        <v>264</v>
      </c>
      <c r="AL458">
        <v>32.821247999999997</v>
      </c>
      <c r="AM458" t="s">
        <v>265</v>
      </c>
      <c r="AN458">
        <v>-117.164984</v>
      </c>
      <c r="AO458">
        <v>25</v>
      </c>
      <c r="AP458">
        <v>1400</v>
      </c>
      <c r="AQ458" t="s">
        <v>129</v>
      </c>
      <c r="AR458">
        <v>-86</v>
      </c>
      <c r="AS458">
        <v>-26</v>
      </c>
      <c r="AT458">
        <v>960</v>
      </c>
      <c r="BB458" t="str">
        <f t="shared" si="180"/>
        <v>1200</v>
      </c>
      <c r="BC458">
        <v>1</v>
      </c>
      <c r="BD458" t="str">
        <f t="shared" si="181"/>
        <v xml:space="preserve">N1839R  </v>
      </c>
      <c r="BE458">
        <v>1</v>
      </c>
      <c r="BJ458">
        <v>1250</v>
      </c>
      <c r="BK458">
        <v>-150</v>
      </c>
      <c r="BL458" t="s">
        <v>130</v>
      </c>
      <c r="BM458">
        <v>1</v>
      </c>
      <c r="BN458">
        <v>1</v>
      </c>
      <c r="BO458">
        <v>0</v>
      </c>
      <c r="BP458">
        <v>0</v>
      </c>
      <c r="BS458">
        <v>0</v>
      </c>
      <c r="BT458">
        <v>0</v>
      </c>
      <c r="BU458">
        <v>0</v>
      </c>
      <c r="CE458" t="str">
        <f t="shared" si="184"/>
        <v>22:00:43.562</v>
      </c>
      <c r="CF458">
        <v>561784672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5</v>
      </c>
      <c r="CY458">
        <v>7</v>
      </c>
      <c r="CZ458" t="s">
        <v>131</v>
      </c>
      <c r="DA458">
        <v>745</v>
      </c>
      <c r="DB458">
        <v>0</v>
      </c>
      <c r="DC458" t="s">
        <v>262</v>
      </c>
      <c r="DD458" t="s">
        <v>263</v>
      </c>
      <c r="DG458">
        <v>15618638</v>
      </c>
      <c r="DI458">
        <v>1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"07/09/2023 22:00:44.780"</f>
        <v>07/09/2023 22:00:44.780</v>
      </c>
      <c r="C459" t="str">
        <f t="shared" si="171"/>
        <v>FFDDD3C0</v>
      </c>
      <c r="D459" t="s">
        <v>134</v>
      </c>
      <c r="E459">
        <v>4</v>
      </c>
      <c r="H459">
        <v>4</v>
      </c>
      <c r="I459" t="s">
        <v>143</v>
      </c>
      <c r="J459" t="s">
        <v>126</v>
      </c>
      <c r="K459">
        <v>0</v>
      </c>
      <c r="L459">
        <v>3</v>
      </c>
      <c r="M459">
        <v>0</v>
      </c>
      <c r="N459">
        <v>2</v>
      </c>
      <c r="O459">
        <v>0</v>
      </c>
      <c r="P459">
        <v>1</v>
      </c>
      <c r="Q459">
        <v>0</v>
      </c>
      <c r="S459" t="str">
        <f t="shared" ref="S459:T466" si="185">"22:00:44.000"</f>
        <v>22:00:44.000</v>
      </c>
      <c r="T459" t="str">
        <f t="shared" si="185"/>
        <v>22:00:44.000</v>
      </c>
      <c r="U459" t="str">
        <f t="shared" si="179"/>
        <v>A14F74</v>
      </c>
      <c r="V459">
        <v>0</v>
      </c>
      <c r="W459">
        <v>0</v>
      </c>
      <c r="X459">
        <v>6</v>
      </c>
      <c r="Y459">
        <v>0</v>
      </c>
      <c r="AA459">
        <v>1</v>
      </c>
      <c r="AB459">
        <v>8</v>
      </c>
      <c r="AC459">
        <v>3</v>
      </c>
      <c r="AD459">
        <v>0</v>
      </c>
      <c r="AE459">
        <v>9</v>
      </c>
      <c r="AF459" t="s">
        <v>126</v>
      </c>
      <c r="AG459">
        <v>0</v>
      </c>
      <c r="AH459">
        <v>3</v>
      </c>
      <c r="AI459">
        <v>2</v>
      </c>
      <c r="AJ459">
        <v>0</v>
      </c>
      <c r="AK459" t="s">
        <v>266</v>
      </c>
      <c r="AL459">
        <v>32.82114</v>
      </c>
      <c r="AM459" t="s">
        <v>267</v>
      </c>
      <c r="AN459">
        <v>-117.165434</v>
      </c>
      <c r="AO459">
        <v>25</v>
      </c>
      <c r="AP459">
        <v>1400</v>
      </c>
      <c r="AQ459" t="s">
        <v>129</v>
      </c>
      <c r="AR459">
        <v>-84</v>
      </c>
      <c r="AS459">
        <v>-28</v>
      </c>
      <c r="AT459">
        <v>1024</v>
      </c>
      <c r="BB459" t="str">
        <f t="shared" si="180"/>
        <v>1200</v>
      </c>
      <c r="BC459">
        <v>1</v>
      </c>
      <c r="BD459" t="str">
        <f t="shared" si="181"/>
        <v xml:space="preserve">N1839R  </v>
      </c>
      <c r="BE459">
        <v>1</v>
      </c>
      <c r="BJ459">
        <v>1250</v>
      </c>
      <c r="BK459">
        <v>-150</v>
      </c>
      <c r="BL459" t="s">
        <v>130</v>
      </c>
      <c r="BM459">
        <v>1</v>
      </c>
      <c r="BN459">
        <v>1</v>
      </c>
      <c r="BO459">
        <v>0</v>
      </c>
      <c r="BP459">
        <v>0</v>
      </c>
      <c r="BS459">
        <v>0.04</v>
      </c>
      <c r="BT459">
        <v>0</v>
      </c>
      <c r="BU459">
        <v>0</v>
      </c>
      <c r="CE459" t="str">
        <f t="shared" ref="CE459:CE466" si="186">"22:00:44.502"</f>
        <v>22:00:44.502</v>
      </c>
      <c r="CF459">
        <v>501534626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5</v>
      </c>
      <c r="CY459">
        <v>7</v>
      </c>
      <c r="CZ459" t="s">
        <v>131</v>
      </c>
      <c r="DA459">
        <v>745</v>
      </c>
      <c r="DB459">
        <v>0</v>
      </c>
      <c r="DC459" t="s">
        <v>262</v>
      </c>
      <c r="DD459" t="s">
        <v>263</v>
      </c>
      <c r="DG459">
        <v>15618667</v>
      </c>
      <c r="DI459">
        <v>1</v>
      </c>
      <c r="DJ459">
        <v>0</v>
      </c>
      <c r="DK459">
        <v>0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 t="shared" ref="A460:A466" si="187">"07/09/2023 22:00:44.796"</f>
        <v>07/09/2023 22:00:44.796</v>
      </c>
      <c r="C460" t="str">
        <f t="shared" si="171"/>
        <v>FFDDD3C0</v>
      </c>
      <c r="D460" t="s">
        <v>123</v>
      </c>
      <c r="E460">
        <v>7</v>
      </c>
      <c r="F460">
        <v>2007</v>
      </c>
      <c r="G460" t="s">
        <v>124</v>
      </c>
      <c r="J460" t="s">
        <v>125</v>
      </c>
      <c r="K460">
        <v>0</v>
      </c>
      <c r="L460">
        <v>3</v>
      </c>
      <c r="M460">
        <v>0</v>
      </c>
      <c r="N460">
        <v>2</v>
      </c>
      <c r="O460">
        <v>0</v>
      </c>
      <c r="P460">
        <v>1</v>
      </c>
      <c r="Q460">
        <v>0</v>
      </c>
      <c r="S460" t="str">
        <f t="shared" si="185"/>
        <v>22:00:44.000</v>
      </c>
      <c r="T460" t="str">
        <f t="shared" si="185"/>
        <v>22:00:44.000</v>
      </c>
      <c r="U460" t="str">
        <f t="shared" si="179"/>
        <v>A14F74</v>
      </c>
      <c r="V460">
        <v>0</v>
      </c>
      <c r="W460">
        <v>0</v>
      </c>
      <c r="X460">
        <v>6</v>
      </c>
      <c r="Y460">
        <v>0</v>
      </c>
      <c r="AA460">
        <v>1</v>
      </c>
      <c r="AB460">
        <v>8</v>
      </c>
      <c r="AC460">
        <v>3</v>
      </c>
      <c r="AD460">
        <v>0</v>
      </c>
      <c r="AE460">
        <v>9</v>
      </c>
      <c r="AF460" t="s">
        <v>126</v>
      </c>
      <c r="AG460">
        <v>0</v>
      </c>
      <c r="AH460">
        <v>3</v>
      </c>
      <c r="AI460">
        <v>2</v>
      </c>
      <c r="AJ460">
        <v>0</v>
      </c>
      <c r="AK460" t="s">
        <v>266</v>
      </c>
      <c r="AL460">
        <v>32.82114</v>
      </c>
      <c r="AM460" t="s">
        <v>267</v>
      </c>
      <c r="AN460">
        <v>-117.165434</v>
      </c>
      <c r="AO460">
        <v>25</v>
      </c>
      <c r="AP460">
        <v>1400</v>
      </c>
      <c r="AQ460" t="s">
        <v>129</v>
      </c>
      <c r="AR460">
        <v>-84</v>
      </c>
      <c r="AS460">
        <v>-28</v>
      </c>
      <c r="AT460">
        <v>1024</v>
      </c>
      <c r="BB460" t="str">
        <f t="shared" si="180"/>
        <v>1200</v>
      </c>
      <c r="BC460">
        <v>1</v>
      </c>
      <c r="BD460" t="str">
        <f t="shared" si="181"/>
        <v xml:space="preserve">N1839R  </v>
      </c>
      <c r="BE460">
        <v>1</v>
      </c>
      <c r="BJ460">
        <v>1250</v>
      </c>
      <c r="BK460">
        <v>-150</v>
      </c>
      <c r="BL460" t="s">
        <v>130</v>
      </c>
      <c r="BM460">
        <v>1</v>
      </c>
      <c r="BN460">
        <v>1</v>
      </c>
      <c r="BO460">
        <v>0</v>
      </c>
      <c r="BP460">
        <v>0</v>
      </c>
      <c r="BS460">
        <v>0</v>
      </c>
      <c r="BT460">
        <v>0</v>
      </c>
      <c r="BU460">
        <v>0</v>
      </c>
      <c r="CE460" t="str">
        <f t="shared" si="186"/>
        <v>22:00:44.502</v>
      </c>
      <c r="CF460">
        <v>501534626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5</v>
      </c>
      <c r="CY460">
        <v>7</v>
      </c>
      <c r="CZ460" t="s">
        <v>131</v>
      </c>
      <c r="DA460">
        <v>745</v>
      </c>
      <c r="DB460">
        <v>0</v>
      </c>
      <c r="DC460" t="s">
        <v>262</v>
      </c>
      <c r="DD460" t="s">
        <v>263</v>
      </c>
      <c r="DG460">
        <v>15618667</v>
      </c>
      <c r="DI460">
        <v>1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 t="shared" si="187"/>
        <v>07/09/2023 22:00:44.796</v>
      </c>
      <c r="C461" t="str">
        <f t="shared" si="171"/>
        <v>FFDDD3C0</v>
      </c>
      <c r="D461" t="s">
        <v>149</v>
      </c>
      <c r="E461">
        <v>3</v>
      </c>
      <c r="H461">
        <v>166</v>
      </c>
      <c r="I461" t="s">
        <v>139</v>
      </c>
      <c r="J461" t="s">
        <v>150</v>
      </c>
      <c r="K461">
        <v>0</v>
      </c>
      <c r="L461">
        <v>3</v>
      </c>
      <c r="M461">
        <v>0</v>
      </c>
      <c r="N461">
        <v>2</v>
      </c>
      <c r="O461">
        <v>0</v>
      </c>
      <c r="P461">
        <v>1</v>
      </c>
      <c r="Q461">
        <v>0</v>
      </c>
      <c r="S461" t="str">
        <f t="shared" si="185"/>
        <v>22:00:44.000</v>
      </c>
      <c r="T461" t="str">
        <f t="shared" si="185"/>
        <v>22:00:44.000</v>
      </c>
      <c r="U461" t="str">
        <f t="shared" si="179"/>
        <v>A14F74</v>
      </c>
      <c r="V461">
        <v>0</v>
      </c>
      <c r="W461">
        <v>0</v>
      </c>
      <c r="X461">
        <v>6</v>
      </c>
      <c r="Y461">
        <v>0</v>
      </c>
      <c r="AA461">
        <v>1</v>
      </c>
      <c r="AB461">
        <v>8</v>
      </c>
      <c r="AC461">
        <v>3</v>
      </c>
      <c r="AD461">
        <v>0</v>
      </c>
      <c r="AE461">
        <v>9</v>
      </c>
      <c r="AF461" t="s">
        <v>126</v>
      </c>
      <c r="AG461">
        <v>0</v>
      </c>
      <c r="AH461">
        <v>3</v>
      </c>
      <c r="AI461">
        <v>2</v>
      </c>
      <c r="AJ461">
        <v>0</v>
      </c>
      <c r="AK461" t="s">
        <v>266</v>
      </c>
      <c r="AL461">
        <v>32.82114</v>
      </c>
      <c r="AM461" t="s">
        <v>267</v>
      </c>
      <c r="AN461">
        <v>-117.165434</v>
      </c>
      <c r="AO461">
        <v>25</v>
      </c>
      <c r="AP461">
        <v>1400</v>
      </c>
      <c r="AQ461" t="s">
        <v>129</v>
      </c>
      <c r="AR461">
        <v>-84</v>
      </c>
      <c r="AS461">
        <v>-28</v>
      </c>
      <c r="AT461">
        <v>1024</v>
      </c>
      <c r="BB461" t="str">
        <f t="shared" si="180"/>
        <v>1200</v>
      </c>
      <c r="BC461">
        <v>1</v>
      </c>
      <c r="BD461" t="str">
        <f t="shared" si="181"/>
        <v xml:space="preserve">N1839R  </v>
      </c>
      <c r="BE461">
        <v>1</v>
      </c>
      <c r="BJ461">
        <v>1250</v>
      </c>
      <c r="BK461">
        <v>-150</v>
      </c>
      <c r="BL461" t="s">
        <v>130</v>
      </c>
      <c r="BM461">
        <v>1</v>
      </c>
      <c r="BN461">
        <v>1</v>
      </c>
      <c r="BO461">
        <v>0</v>
      </c>
      <c r="BP461">
        <v>0</v>
      </c>
      <c r="BS461">
        <v>0.04</v>
      </c>
      <c r="BT461">
        <v>0</v>
      </c>
      <c r="BU461">
        <v>0</v>
      </c>
      <c r="CE461" t="str">
        <f t="shared" si="186"/>
        <v>22:00:44.502</v>
      </c>
      <c r="CF461">
        <v>501592763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5</v>
      </c>
      <c r="CY461">
        <v>7</v>
      </c>
      <c r="CZ461" t="s">
        <v>131</v>
      </c>
      <c r="DA461">
        <v>300</v>
      </c>
      <c r="DB461">
        <v>0</v>
      </c>
      <c r="DC461" t="s">
        <v>157</v>
      </c>
      <c r="DD461" t="s">
        <v>158</v>
      </c>
      <c r="DG461">
        <v>8330047</v>
      </c>
      <c r="DI461">
        <v>1</v>
      </c>
      <c r="DJ461">
        <v>0</v>
      </c>
      <c r="DK461">
        <v>1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 t="shared" si="187"/>
        <v>07/09/2023 22:00:44.796</v>
      </c>
      <c r="C462" t="str">
        <f t="shared" si="171"/>
        <v>FFDDD3C0</v>
      </c>
      <c r="D462" t="s">
        <v>144</v>
      </c>
      <c r="E462">
        <v>6</v>
      </c>
      <c r="H462">
        <v>210</v>
      </c>
      <c r="I462" t="s">
        <v>145</v>
      </c>
      <c r="J462" t="s">
        <v>146</v>
      </c>
      <c r="K462">
        <v>0</v>
      </c>
      <c r="L462">
        <v>3</v>
      </c>
      <c r="M462">
        <v>0</v>
      </c>
      <c r="N462">
        <v>2</v>
      </c>
      <c r="O462">
        <v>0</v>
      </c>
      <c r="P462">
        <v>1</v>
      </c>
      <c r="Q462">
        <v>0</v>
      </c>
      <c r="S462" t="str">
        <f t="shared" si="185"/>
        <v>22:00:44.000</v>
      </c>
      <c r="T462" t="str">
        <f t="shared" si="185"/>
        <v>22:00:44.000</v>
      </c>
      <c r="U462" t="str">
        <f t="shared" si="179"/>
        <v>A14F74</v>
      </c>
      <c r="V462">
        <v>0</v>
      </c>
      <c r="W462">
        <v>0</v>
      </c>
      <c r="X462">
        <v>6</v>
      </c>
      <c r="Y462">
        <v>0</v>
      </c>
      <c r="AA462">
        <v>1</v>
      </c>
      <c r="AB462">
        <v>8</v>
      </c>
      <c r="AC462">
        <v>3</v>
      </c>
      <c r="AD462">
        <v>0</v>
      </c>
      <c r="AE462">
        <v>9</v>
      </c>
      <c r="AF462" t="s">
        <v>126</v>
      </c>
      <c r="AG462">
        <v>0</v>
      </c>
      <c r="AH462">
        <v>0</v>
      </c>
      <c r="AI462">
        <v>2</v>
      </c>
      <c r="AJ462">
        <v>0</v>
      </c>
      <c r="AK462" t="s">
        <v>266</v>
      </c>
      <c r="AL462">
        <v>32.82114</v>
      </c>
      <c r="AM462" t="s">
        <v>267</v>
      </c>
      <c r="AN462">
        <v>-117.165434</v>
      </c>
      <c r="AO462">
        <v>25</v>
      </c>
      <c r="AP462">
        <v>1400</v>
      </c>
      <c r="AQ462" t="s">
        <v>129</v>
      </c>
      <c r="AR462">
        <v>-84</v>
      </c>
      <c r="AS462">
        <v>-28</v>
      </c>
      <c r="AT462">
        <v>1024</v>
      </c>
      <c r="BB462" t="str">
        <f t="shared" si="180"/>
        <v>1200</v>
      </c>
      <c r="BC462">
        <v>1</v>
      </c>
      <c r="BD462" t="str">
        <f t="shared" si="181"/>
        <v xml:space="preserve">N1839R  </v>
      </c>
      <c r="BE462">
        <v>1</v>
      </c>
      <c r="BJ462">
        <v>1250</v>
      </c>
      <c r="BK462">
        <v>-150</v>
      </c>
      <c r="BL462" t="s">
        <v>130</v>
      </c>
      <c r="BM462">
        <v>1</v>
      </c>
      <c r="BN462">
        <v>1</v>
      </c>
      <c r="BO462">
        <v>0</v>
      </c>
      <c r="BP462">
        <v>0</v>
      </c>
      <c r="BS462">
        <v>0.04</v>
      </c>
      <c r="BT462">
        <v>0</v>
      </c>
      <c r="BU462">
        <v>0</v>
      </c>
      <c r="CE462" t="str">
        <f t="shared" si="186"/>
        <v>22:00:44.502</v>
      </c>
      <c r="CF462">
        <v>501534626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131</v>
      </c>
      <c r="DA462">
        <v>745</v>
      </c>
      <c r="DB462">
        <v>0</v>
      </c>
      <c r="DC462" t="s">
        <v>262</v>
      </c>
      <c r="DD462" t="s">
        <v>263</v>
      </c>
      <c r="DG462">
        <v>15618667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 t="shared" si="187"/>
        <v>07/09/2023 22:00:44.796</v>
      </c>
      <c r="C463" t="str">
        <f t="shared" si="171"/>
        <v>FFDDD3C0</v>
      </c>
      <c r="D463" t="s">
        <v>134</v>
      </c>
      <c r="E463">
        <v>3</v>
      </c>
      <c r="H463">
        <v>3</v>
      </c>
      <c r="I463" t="s">
        <v>135</v>
      </c>
      <c r="J463" t="s">
        <v>126</v>
      </c>
      <c r="K463">
        <v>0</v>
      </c>
      <c r="L463">
        <v>3</v>
      </c>
      <c r="M463">
        <v>0</v>
      </c>
      <c r="N463">
        <v>2</v>
      </c>
      <c r="O463">
        <v>0</v>
      </c>
      <c r="P463">
        <v>1</v>
      </c>
      <c r="Q463">
        <v>0</v>
      </c>
      <c r="S463" t="str">
        <f t="shared" si="185"/>
        <v>22:00:44.000</v>
      </c>
      <c r="T463" t="str">
        <f t="shared" si="185"/>
        <v>22:00:44.000</v>
      </c>
      <c r="U463" t="str">
        <f t="shared" si="179"/>
        <v>A14F74</v>
      </c>
      <c r="V463">
        <v>0</v>
      </c>
      <c r="W463">
        <v>0</v>
      </c>
      <c r="X463">
        <v>6</v>
      </c>
      <c r="Y463">
        <v>0</v>
      </c>
      <c r="AA463">
        <v>1</v>
      </c>
      <c r="AB463">
        <v>8</v>
      </c>
      <c r="AC463">
        <v>3</v>
      </c>
      <c r="AD463">
        <v>0</v>
      </c>
      <c r="AE463">
        <v>9</v>
      </c>
      <c r="AF463" t="s">
        <v>126</v>
      </c>
      <c r="AG463">
        <v>0</v>
      </c>
      <c r="AH463">
        <v>3</v>
      </c>
      <c r="AI463">
        <v>2</v>
      </c>
      <c r="AJ463">
        <v>0</v>
      </c>
      <c r="AK463" t="s">
        <v>266</v>
      </c>
      <c r="AL463">
        <v>32.82114</v>
      </c>
      <c r="AM463" t="s">
        <v>267</v>
      </c>
      <c r="AN463">
        <v>-117.165434</v>
      </c>
      <c r="AO463">
        <v>25</v>
      </c>
      <c r="AP463">
        <v>1400</v>
      </c>
      <c r="AQ463" t="s">
        <v>129</v>
      </c>
      <c r="AR463">
        <v>-84</v>
      </c>
      <c r="AS463">
        <v>-28</v>
      </c>
      <c r="AT463">
        <v>1024</v>
      </c>
      <c r="BB463" t="str">
        <f t="shared" si="180"/>
        <v>1200</v>
      </c>
      <c r="BC463">
        <v>1</v>
      </c>
      <c r="BD463" t="str">
        <f t="shared" si="181"/>
        <v xml:space="preserve">N1839R  </v>
      </c>
      <c r="BE463">
        <v>1</v>
      </c>
      <c r="BJ463">
        <v>1250</v>
      </c>
      <c r="BK463">
        <v>-150</v>
      </c>
      <c r="BL463" t="s">
        <v>130</v>
      </c>
      <c r="BM463">
        <v>1</v>
      </c>
      <c r="BN463">
        <v>1</v>
      </c>
      <c r="BO463">
        <v>0</v>
      </c>
      <c r="BP463">
        <v>0</v>
      </c>
      <c r="BS463">
        <v>0.04</v>
      </c>
      <c r="BT463">
        <v>0</v>
      </c>
      <c r="BU463">
        <v>0</v>
      </c>
      <c r="CE463" t="str">
        <f t="shared" si="186"/>
        <v>22:00:44.502</v>
      </c>
      <c r="CF463">
        <v>501534626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131</v>
      </c>
      <c r="DA463">
        <v>745</v>
      </c>
      <c r="DB463">
        <v>0</v>
      </c>
      <c r="DC463" t="s">
        <v>262</v>
      </c>
      <c r="DD463" t="s">
        <v>263</v>
      </c>
      <c r="DG463">
        <v>15618667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 t="shared" si="187"/>
        <v>07/09/2023 22:00:44.796</v>
      </c>
      <c r="C464" t="str">
        <f t="shared" si="171"/>
        <v>FFDDD3C0</v>
      </c>
      <c r="D464" t="s">
        <v>138</v>
      </c>
      <c r="E464">
        <v>20</v>
      </c>
      <c r="F464">
        <v>1020</v>
      </c>
      <c r="G464" t="s">
        <v>139</v>
      </c>
      <c r="J464" t="s">
        <v>140</v>
      </c>
      <c r="K464">
        <v>0</v>
      </c>
      <c r="L464">
        <v>3</v>
      </c>
      <c r="M464">
        <v>0</v>
      </c>
      <c r="N464">
        <v>2</v>
      </c>
      <c r="O464">
        <v>0</v>
      </c>
      <c r="P464">
        <v>1</v>
      </c>
      <c r="Q464">
        <v>0</v>
      </c>
      <c r="S464" t="str">
        <f t="shared" si="185"/>
        <v>22:00:44.000</v>
      </c>
      <c r="T464" t="str">
        <f t="shared" si="185"/>
        <v>22:00:44.000</v>
      </c>
      <c r="U464" t="str">
        <f t="shared" si="179"/>
        <v>A14F74</v>
      </c>
      <c r="V464">
        <v>0</v>
      </c>
      <c r="W464">
        <v>0</v>
      </c>
      <c r="X464">
        <v>6</v>
      </c>
      <c r="Y464">
        <v>0</v>
      </c>
      <c r="AA464">
        <v>1</v>
      </c>
      <c r="AB464">
        <v>8</v>
      </c>
      <c r="AC464">
        <v>3</v>
      </c>
      <c r="AD464">
        <v>0</v>
      </c>
      <c r="AE464">
        <v>9</v>
      </c>
      <c r="AF464" t="s">
        <v>126</v>
      </c>
      <c r="AG464">
        <v>0</v>
      </c>
      <c r="AH464">
        <v>3</v>
      </c>
      <c r="AI464">
        <v>2</v>
      </c>
      <c r="AJ464">
        <v>0</v>
      </c>
      <c r="AK464" t="s">
        <v>266</v>
      </c>
      <c r="AL464">
        <v>32.82114</v>
      </c>
      <c r="AM464" t="s">
        <v>267</v>
      </c>
      <c r="AN464">
        <v>-117.165434</v>
      </c>
      <c r="AO464">
        <v>25</v>
      </c>
      <c r="AP464">
        <v>1400</v>
      </c>
      <c r="AQ464" t="s">
        <v>129</v>
      </c>
      <c r="AR464">
        <v>-84</v>
      </c>
      <c r="AS464">
        <v>-28</v>
      </c>
      <c r="AT464">
        <v>1024</v>
      </c>
      <c r="BB464" t="str">
        <f t="shared" si="180"/>
        <v>1200</v>
      </c>
      <c r="BC464">
        <v>1</v>
      </c>
      <c r="BD464" t="str">
        <f t="shared" si="181"/>
        <v xml:space="preserve">N1839R  </v>
      </c>
      <c r="BE464">
        <v>1</v>
      </c>
      <c r="BJ464">
        <v>1250</v>
      </c>
      <c r="BK464">
        <v>-150</v>
      </c>
      <c r="BL464" t="s">
        <v>130</v>
      </c>
      <c r="BM464">
        <v>1</v>
      </c>
      <c r="BN464">
        <v>1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 t="shared" si="186"/>
        <v>22:00:44.502</v>
      </c>
      <c r="CF464">
        <v>501534626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131</v>
      </c>
      <c r="DA464">
        <v>745</v>
      </c>
      <c r="DB464">
        <v>0</v>
      </c>
      <c r="DC464" t="s">
        <v>262</v>
      </c>
      <c r="DD464" t="s">
        <v>263</v>
      </c>
      <c r="DG464">
        <v>15618667</v>
      </c>
      <c r="DI464">
        <v>1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 t="shared" si="187"/>
        <v>07/09/2023 22:00:44.796</v>
      </c>
      <c r="C465" t="str">
        <f t="shared" si="171"/>
        <v>FFDDD3C0</v>
      </c>
      <c r="D465" t="s">
        <v>141</v>
      </c>
      <c r="E465">
        <v>15</v>
      </c>
      <c r="J465" t="s">
        <v>142</v>
      </c>
      <c r="K465">
        <v>0</v>
      </c>
      <c r="L465">
        <v>3</v>
      </c>
      <c r="M465">
        <v>0</v>
      </c>
      <c r="N465">
        <v>2</v>
      </c>
      <c r="O465">
        <v>0</v>
      </c>
      <c r="P465">
        <v>1</v>
      </c>
      <c r="Q465">
        <v>0</v>
      </c>
      <c r="S465" t="str">
        <f t="shared" si="185"/>
        <v>22:00:44.000</v>
      </c>
      <c r="T465" t="str">
        <f t="shared" si="185"/>
        <v>22:00:44.000</v>
      </c>
      <c r="U465" t="str">
        <f t="shared" si="179"/>
        <v>A14F74</v>
      </c>
      <c r="V465">
        <v>0</v>
      </c>
      <c r="W465">
        <v>0</v>
      </c>
      <c r="X465">
        <v>6</v>
      </c>
      <c r="Y465">
        <v>0</v>
      </c>
      <c r="AA465">
        <v>1</v>
      </c>
      <c r="AB465">
        <v>8</v>
      </c>
      <c r="AC465">
        <v>3</v>
      </c>
      <c r="AD465">
        <v>0</v>
      </c>
      <c r="AE465">
        <v>9</v>
      </c>
      <c r="AF465" t="s">
        <v>126</v>
      </c>
      <c r="AG465">
        <v>0</v>
      </c>
      <c r="AH465">
        <v>3</v>
      </c>
      <c r="AI465">
        <v>2</v>
      </c>
      <c r="AJ465">
        <v>0</v>
      </c>
      <c r="AK465" t="s">
        <v>266</v>
      </c>
      <c r="AL465">
        <v>32.82114</v>
      </c>
      <c r="AM465" t="s">
        <v>267</v>
      </c>
      <c r="AN465">
        <v>-117.165434</v>
      </c>
      <c r="AO465">
        <v>25</v>
      </c>
      <c r="AP465">
        <v>1400</v>
      </c>
      <c r="AQ465" t="s">
        <v>129</v>
      </c>
      <c r="AR465">
        <v>-84</v>
      </c>
      <c r="AS465">
        <v>-28</v>
      </c>
      <c r="AT465">
        <v>1024</v>
      </c>
      <c r="BB465" t="str">
        <f t="shared" si="180"/>
        <v>1200</v>
      </c>
      <c r="BC465">
        <v>1</v>
      </c>
      <c r="BD465" t="str">
        <f t="shared" si="181"/>
        <v xml:space="preserve">N1839R  </v>
      </c>
      <c r="BE465">
        <v>1</v>
      </c>
      <c r="BJ465">
        <v>1250</v>
      </c>
      <c r="BK465">
        <v>-150</v>
      </c>
      <c r="BL465" t="s">
        <v>130</v>
      </c>
      <c r="BM465">
        <v>1</v>
      </c>
      <c r="BN465">
        <v>1</v>
      </c>
      <c r="BO465">
        <v>0</v>
      </c>
      <c r="BP465">
        <v>0</v>
      </c>
      <c r="BS465">
        <v>0</v>
      </c>
      <c r="BT465">
        <v>0</v>
      </c>
      <c r="BU465">
        <v>0</v>
      </c>
      <c r="CE465" t="str">
        <f t="shared" si="186"/>
        <v>22:00:44.502</v>
      </c>
      <c r="CF465">
        <v>501534626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131</v>
      </c>
      <c r="DA465">
        <v>745</v>
      </c>
      <c r="DB465">
        <v>0</v>
      </c>
      <c r="DC465" t="s">
        <v>262</v>
      </c>
      <c r="DD465" t="s">
        <v>263</v>
      </c>
      <c r="DG465">
        <v>15618667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 t="shared" si="187"/>
        <v>07/09/2023 22:00:44.796</v>
      </c>
      <c r="C466" t="str">
        <f t="shared" si="171"/>
        <v>FFDDD3C0</v>
      </c>
      <c r="D466" t="s">
        <v>147</v>
      </c>
      <c r="E466">
        <v>8</v>
      </c>
      <c r="H466">
        <v>225</v>
      </c>
      <c r="I466" t="s">
        <v>148</v>
      </c>
      <c r="J466" t="s">
        <v>126</v>
      </c>
      <c r="K466">
        <v>0</v>
      </c>
      <c r="L466">
        <v>3</v>
      </c>
      <c r="M466">
        <v>0</v>
      </c>
      <c r="N466">
        <v>2</v>
      </c>
      <c r="O466">
        <v>0</v>
      </c>
      <c r="P466">
        <v>1</v>
      </c>
      <c r="Q466">
        <v>0</v>
      </c>
      <c r="S466" t="str">
        <f t="shared" si="185"/>
        <v>22:00:44.000</v>
      </c>
      <c r="T466" t="str">
        <f t="shared" si="185"/>
        <v>22:00:44.000</v>
      </c>
      <c r="U466" t="str">
        <f t="shared" si="179"/>
        <v>A14F74</v>
      </c>
      <c r="V466">
        <v>0</v>
      </c>
      <c r="W466">
        <v>0</v>
      </c>
      <c r="X466">
        <v>6</v>
      </c>
      <c r="Y466">
        <v>0</v>
      </c>
      <c r="AA466">
        <v>1</v>
      </c>
      <c r="AB466">
        <v>8</v>
      </c>
      <c r="AC466">
        <v>3</v>
      </c>
      <c r="AD466">
        <v>0</v>
      </c>
      <c r="AE466">
        <v>9</v>
      </c>
      <c r="AF466" t="s">
        <v>126</v>
      </c>
      <c r="AG466">
        <v>0</v>
      </c>
      <c r="AH466">
        <v>3</v>
      </c>
      <c r="AI466">
        <v>2</v>
      </c>
      <c r="AJ466">
        <v>0</v>
      </c>
      <c r="AK466" t="s">
        <v>266</v>
      </c>
      <c r="AL466">
        <v>32.82114</v>
      </c>
      <c r="AM466" t="s">
        <v>267</v>
      </c>
      <c r="AN466">
        <v>-117.165434</v>
      </c>
      <c r="AO466">
        <v>25</v>
      </c>
      <c r="AP466">
        <v>1400</v>
      </c>
      <c r="AQ466" t="s">
        <v>129</v>
      </c>
      <c r="AR466">
        <v>-84</v>
      </c>
      <c r="AS466">
        <v>-28</v>
      </c>
      <c r="AT466">
        <v>1024</v>
      </c>
      <c r="BB466" t="str">
        <f t="shared" si="180"/>
        <v>1200</v>
      </c>
      <c r="BC466">
        <v>1</v>
      </c>
      <c r="BD466" t="str">
        <f t="shared" si="181"/>
        <v xml:space="preserve">N1839R  </v>
      </c>
      <c r="BE466">
        <v>1</v>
      </c>
      <c r="BJ466">
        <v>1250</v>
      </c>
      <c r="BK466">
        <v>-150</v>
      </c>
      <c r="BL466" t="s">
        <v>130</v>
      </c>
      <c r="BM466">
        <v>1</v>
      </c>
      <c r="BN466">
        <v>1</v>
      </c>
      <c r="BO466">
        <v>0</v>
      </c>
      <c r="BP466">
        <v>0</v>
      </c>
      <c r="BS466">
        <v>0.04</v>
      </c>
      <c r="BT466">
        <v>0</v>
      </c>
      <c r="BU466">
        <v>0</v>
      </c>
      <c r="CE466" t="str">
        <f t="shared" si="186"/>
        <v>22:00:44.502</v>
      </c>
      <c r="CF466">
        <v>501534626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131</v>
      </c>
      <c r="DA466">
        <v>745</v>
      </c>
      <c r="DB466">
        <v>0</v>
      </c>
      <c r="DC466" t="s">
        <v>262</v>
      </c>
      <c r="DD466" t="s">
        <v>263</v>
      </c>
      <c r="DG466">
        <v>15618667</v>
      </c>
      <c r="DI466">
        <v>1</v>
      </c>
      <c r="DJ466">
        <v>0</v>
      </c>
      <c r="DK466">
        <v>1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 t="shared" ref="A467:A472" si="188">"07/09/2023 22:00:45.827"</f>
        <v>07/09/2023 22:00:45.827</v>
      </c>
      <c r="C467" t="str">
        <f t="shared" si="171"/>
        <v>FFDDD3C0</v>
      </c>
      <c r="D467" t="s">
        <v>123</v>
      </c>
      <c r="E467">
        <v>7</v>
      </c>
      <c r="F467">
        <v>2007</v>
      </c>
      <c r="G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0</v>
      </c>
      <c r="P467">
        <v>1</v>
      </c>
      <c r="Q467">
        <v>0</v>
      </c>
      <c r="S467" t="str">
        <f t="shared" ref="S467:T474" si="189">"22:00:45.000"</f>
        <v>22:00:45.000</v>
      </c>
      <c r="T467" t="str">
        <f t="shared" si="189"/>
        <v>22:00:45.000</v>
      </c>
      <c r="U467" t="str">
        <f t="shared" si="179"/>
        <v>A14F74</v>
      </c>
      <c r="V467">
        <v>0</v>
      </c>
      <c r="W467">
        <v>0</v>
      </c>
      <c r="X467">
        <v>6</v>
      </c>
      <c r="Y467">
        <v>0</v>
      </c>
      <c r="AA467">
        <v>1</v>
      </c>
      <c r="AB467">
        <v>8</v>
      </c>
      <c r="AC467">
        <v>3</v>
      </c>
      <c r="AD467">
        <v>0</v>
      </c>
      <c r="AE467">
        <v>9</v>
      </c>
      <c r="AF467" t="s">
        <v>126</v>
      </c>
      <c r="AG467">
        <v>0</v>
      </c>
      <c r="AH467">
        <v>3</v>
      </c>
      <c r="AI467">
        <v>2</v>
      </c>
      <c r="AJ467">
        <v>0</v>
      </c>
      <c r="AK467" t="s">
        <v>268</v>
      </c>
      <c r="AL467">
        <v>32.820990000000002</v>
      </c>
      <c r="AM467" t="s">
        <v>269</v>
      </c>
      <c r="AN467">
        <v>-117.16592799999999</v>
      </c>
      <c r="AO467">
        <v>25</v>
      </c>
      <c r="AP467">
        <v>1400</v>
      </c>
      <c r="AQ467" t="s">
        <v>129</v>
      </c>
      <c r="AR467">
        <v>-84</v>
      </c>
      <c r="AS467">
        <v>-30</v>
      </c>
      <c r="AT467">
        <v>1088</v>
      </c>
      <c r="BB467" t="str">
        <f t="shared" si="180"/>
        <v>1200</v>
      </c>
      <c r="BC467">
        <v>1</v>
      </c>
      <c r="BD467" t="str">
        <f t="shared" si="181"/>
        <v xml:space="preserve">N1839R  </v>
      </c>
      <c r="BE467">
        <v>1</v>
      </c>
      <c r="BJ467">
        <v>1275</v>
      </c>
      <c r="BK467">
        <v>-125</v>
      </c>
      <c r="BL467" t="s">
        <v>130</v>
      </c>
      <c r="BM467">
        <v>1</v>
      </c>
      <c r="BN467">
        <v>1</v>
      </c>
      <c r="BO467">
        <v>0</v>
      </c>
      <c r="BP467">
        <v>0</v>
      </c>
      <c r="BS467">
        <v>0</v>
      </c>
      <c r="BT467">
        <v>0</v>
      </c>
      <c r="BU467">
        <v>0</v>
      </c>
      <c r="CE467" t="str">
        <f t="shared" ref="CE467:CE474" si="190">"22:00:45.542"</f>
        <v>22:00:45.542</v>
      </c>
      <c r="CF467">
        <v>541842832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131</v>
      </c>
      <c r="DA467">
        <v>300</v>
      </c>
      <c r="DB467">
        <v>0</v>
      </c>
      <c r="DC467" t="s">
        <v>157</v>
      </c>
      <c r="DD467" t="s">
        <v>158</v>
      </c>
      <c r="DG467">
        <v>8330265</v>
      </c>
      <c r="DI467">
        <v>1</v>
      </c>
      <c r="DJ467">
        <v>0</v>
      </c>
      <c r="DK467">
        <v>0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 t="shared" si="188"/>
        <v>07/09/2023 22:00:45.827</v>
      </c>
      <c r="C468" t="str">
        <f t="shared" si="171"/>
        <v>FFDDD3C0</v>
      </c>
      <c r="D468" t="s">
        <v>144</v>
      </c>
      <c r="E468">
        <v>6</v>
      </c>
      <c r="H468">
        <v>210</v>
      </c>
      <c r="I468" t="s">
        <v>145</v>
      </c>
      <c r="J468" t="s">
        <v>146</v>
      </c>
      <c r="K468">
        <v>0</v>
      </c>
      <c r="L468">
        <v>3</v>
      </c>
      <c r="M468">
        <v>0</v>
      </c>
      <c r="N468">
        <v>2</v>
      </c>
      <c r="O468">
        <v>0</v>
      </c>
      <c r="P468">
        <v>1</v>
      </c>
      <c r="Q468">
        <v>0</v>
      </c>
      <c r="S468" t="str">
        <f t="shared" si="189"/>
        <v>22:00:45.000</v>
      </c>
      <c r="T468" t="str">
        <f t="shared" si="189"/>
        <v>22:00:45.000</v>
      </c>
      <c r="U468" t="str">
        <f t="shared" si="179"/>
        <v>A14F74</v>
      </c>
      <c r="V468">
        <v>0</v>
      </c>
      <c r="W468">
        <v>0</v>
      </c>
      <c r="X468">
        <v>6</v>
      </c>
      <c r="Y468">
        <v>0</v>
      </c>
      <c r="AA468">
        <v>1</v>
      </c>
      <c r="AB468">
        <v>8</v>
      </c>
      <c r="AC468">
        <v>3</v>
      </c>
      <c r="AD468">
        <v>0</v>
      </c>
      <c r="AE468">
        <v>9</v>
      </c>
      <c r="AF468" t="s">
        <v>126</v>
      </c>
      <c r="AG468">
        <v>0</v>
      </c>
      <c r="AH468">
        <v>0</v>
      </c>
      <c r="AI468">
        <v>2</v>
      </c>
      <c r="AJ468">
        <v>0</v>
      </c>
      <c r="AK468" t="s">
        <v>268</v>
      </c>
      <c r="AL468">
        <v>32.820990000000002</v>
      </c>
      <c r="AM468" t="s">
        <v>269</v>
      </c>
      <c r="AN468">
        <v>-117.16592799999999</v>
      </c>
      <c r="AO468">
        <v>25</v>
      </c>
      <c r="AP468">
        <v>1400</v>
      </c>
      <c r="AQ468" t="s">
        <v>129</v>
      </c>
      <c r="AR468">
        <v>-84</v>
      </c>
      <c r="AS468">
        <v>-30</v>
      </c>
      <c r="AT468">
        <v>1088</v>
      </c>
      <c r="BB468" t="str">
        <f t="shared" si="180"/>
        <v>1200</v>
      </c>
      <c r="BC468">
        <v>1</v>
      </c>
      <c r="BD468" t="str">
        <f t="shared" si="181"/>
        <v xml:space="preserve">N1839R  </v>
      </c>
      <c r="BE468">
        <v>1</v>
      </c>
      <c r="BJ468">
        <v>1275</v>
      </c>
      <c r="BK468">
        <v>-125</v>
      </c>
      <c r="BL468" t="s">
        <v>130</v>
      </c>
      <c r="BM468">
        <v>1</v>
      </c>
      <c r="BN468">
        <v>1</v>
      </c>
      <c r="BO468">
        <v>0</v>
      </c>
      <c r="BP468">
        <v>0</v>
      </c>
      <c r="BS468">
        <v>0</v>
      </c>
      <c r="BT468">
        <v>0</v>
      </c>
      <c r="BU468">
        <v>0</v>
      </c>
      <c r="CE468" t="str">
        <f t="shared" si="190"/>
        <v>22:00:45.542</v>
      </c>
      <c r="CF468">
        <v>541842832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5</v>
      </c>
      <c r="CY468">
        <v>7</v>
      </c>
      <c r="CZ468" t="s">
        <v>131</v>
      </c>
      <c r="DA468">
        <v>300</v>
      </c>
      <c r="DB468">
        <v>0</v>
      </c>
      <c r="DC468" t="s">
        <v>157</v>
      </c>
      <c r="DD468" t="s">
        <v>158</v>
      </c>
      <c r="DG468">
        <v>8330265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 t="shared" si="188"/>
        <v>07/09/2023 22:00:45.827</v>
      </c>
      <c r="C469" t="str">
        <f t="shared" si="171"/>
        <v>FFDDD3C0</v>
      </c>
      <c r="D469" t="s">
        <v>149</v>
      </c>
      <c r="E469">
        <v>3</v>
      </c>
      <c r="H469">
        <v>166</v>
      </c>
      <c r="I469" t="s">
        <v>139</v>
      </c>
      <c r="J469" t="s">
        <v>150</v>
      </c>
      <c r="K469">
        <v>0</v>
      </c>
      <c r="L469">
        <v>3</v>
      </c>
      <c r="M469">
        <v>0</v>
      </c>
      <c r="N469">
        <v>2</v>
      </c>
      <c r="O469">
        <v>0</v>
      </c>
      <c r="P469">
        <v>1</v>
      </c>
      <c r="Q469">
        <v>0</v>
      </c>
      <c r="S469" t="str">
        <f t="shared" si="189"/>
        <v>22:00:45.000</v>
      </c>
      <c r="T469" t="str">
        <f t="shared" si="189"/>
        <v>22:00:45.000</v>
      </c>
      <c r="U469" t="str">
        <f t="shared" si="179"/>
        <v>A14F74</v>
      </c>
      <c r="V469">
        <v>0</v>
      </c>
      <c r="W469">
        <v>0</v>
      </c>
      <c r="X469">
        <v>6</v>
      </c>
      <c r="Y469">
        <v>0</v>
      </c>
      <c r="AA469">
        <v>1</v>
      </c>
      <c r="AB469">
        <v>8</v>
      </c>
      <c r="AC469">
        <v>3</v>
      </c>
      <c r="AD469">
        <v>0</v>
      </c>
      <c r="AE469">
        <v>9</v>
      </c>
      <c r="AF469" t="s">
        <v>126</v>
      </c>
      <c r="AG469">
        <v>0</v>
      </c>
      <c r="AH469">
        <v>3</v>
      </c>
      <c r="AI469">
        <v>2</v>
      </c>
      <c r="AJ469">
        <v>0</v>
      </c>
      <c r="AK469" t="s">
        <v>268</v>
      </c>
      <c r="AL469">
        <v>32.820990000000002</v>
      </c>
      <c r="AM469" t="s">
        <v>269</v>
      </c>
      <c r="AN469">
        <v>-117.16592799999999</v>
      </c>
      <c r="AO469">
        <v>25</v>
      </c>
      <c r="AP469">
        <v>1400</v>
      </c>
      <c r="AQ469" t="s">
        <v>129</v>
      </c>
      <c r="AR469">
        <v>-84</v>
      </c>
      <c r="AS469">
        <v>-30</v>
      </c>
      <c r="AT469">
        <v>1088</v>
      </c>
      <c r="BB469" t="str">
        <f t="shared" si="180"/>
        <v>1200</v>
      </c>
      <c r="BC469">
        <v>1</v>
      </c>
      <c r="BD469" t="str">
        <f t="shared" si="181"/>
        <v xml:space="preserve">N1839R  </v>
      </c>
      <c r="BE469">
        <v>1</v>
      </c>
      <c r="BJ469">
        <v>1275</v>
      </c>
      <c r="BK469">
        <v>-125</v>
      </c>
      <c r="BL469" t="s">
        <v>130</v>
      </c>
      <c r="BM469">
        <v>1</v>
      </c>
      <c r="BN469">
        <v>1</v>
      </c>
      <c r="BO469">
        <v>0</v>
      </c>
      <c r="BP469">
        <v>0</v>
      </c>
      <c r="BS469">
        <v>0</v>
      </c>
      <c r="BT469">
        <v>0</v>
      </c>
      <c r="BU469">
        <v>0</v>
      </c>
      <c r="CE469" t="str">
        <f t="shared" si="190"/>
        <v>22:00:45.542</v>
      </c>
      <c r="CF469">
        <v>541842832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131</v>
      </c>
      <c r="DA469">
        <v>300</v>
      </c>
      <c r="DB469">
        <v>0</v>
      </c>
      <c r="DC469" t="s">
        <v>157</v>
      </c>
      <c r="DD469" t="s">
        <v>158</v>
      </c>
      <c r="DG469">
        <v>8330265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 t="shared" si="188"/>
        <v>07/09/2023 22:00:45.827</v>
      </c>
      <c r="C470" t="str">
        <f t="shared" si="171"/>
        <v>FFDDD3C0</v>
      </c>
      <c r="D470" t="s">
        <v>134</v>
      </c>
      <c r="E470">
        <v>3</v>
      </c>
      <c r="H470">
        <v>3</v>
      </c>
      <c r="I470" t="s">
        <v>135</v>
      </c>
      <c r="J470" t="s">
        <v>126</v>
      </c>
      <c r="K470">
        <v>0</v>
      </c>
      <c r="L470">
        <v>3</v>
      </c>
      <c r="M470">
        <v>0</v>
      </c>
      <c r="N470">
        <v>2</v>
      </c>
      <c r="O470">
        <v>0</v>
      </c>
      <c r="P470">
        <v>1</v>
      </c>
      <c r="Q470">
        <v>0</v>
      </c>
      <c r="S470" t="str">
        <f t="shared" si="189"/>
        <v>22:00:45.000</v>
      </c>
      <c r="T470" t="str">
        <f t="shared" si="189"/>
        <v>22:00:45.000</v>
      </c>
      <c r="U470" t="str">
        <f t="shared" si="179"/>
        <v>A14F74</v>
      </c>
      <c r="V470">
        <v>0</v>
      </c>
      <c r="W470">
        <v>0</v>
      </c>
      <c r="X470">
        <v>6</v>
      </c>
      <c r="Y470">
        <v>0</v>
      </c>
      <c r="AA470">
        <v>1</v>
      </c>
      <c r="AB470">
        <v>8</v>
      </c>
      <c r="AC470">
        <v>3</v>
      </c>
      <c r="AD470">
        <v>0</v>
      </c>
      <c r="AE470">
        <v>9</v>
      </c>
      <c r="AF470" t="s">
        <v>126</v>
      </c>
      <c r="AG470">
        <v>0</v>
      </c>
      <c r="AH470">
        <v>3</v>
      </c>
      <c r="AI470">
        <v>2</v>
      </c>
      <c r="AJ470">
        <v>0</v>
      </c>
      <c r="AK470" t="s">
        <v>268</v>
      </c>
      <c r="AL470">
        <v>32.820990000000002</v>
      </c>
      <c r="AM470" t="s">
        <v>269</v>
      </c>
      <c r="AN470">
        <v>-117.16592799999999</v>
      </c>
      <c r="AO470">
        <v>25</v>
      </c>
      <c r="AP470">
        <v>1400</v>
      </c>
      <c r="AQ470" t="s">
        <v>129</v>
      </c>
      <c r="AR470">
        <v>-84</v>
      </c>
      <c r="AS470">
        <v>-30</v>
      </c>
      <c r="AT470">
        <v>1088</v>
      </c>
      <c r="BB470" t="str">
        <f t="shared" si="180"/>
        <v>1200</v>
      </c>
      <c r="BC470">
        <v>1</v>
      </c>
      <c r="BD470" t="str">
        <f t="shared" si="181"/>
        <v xml:space="preserve">N1839R  </v>
      </c>
      <c r="BE470">
        <v>1</v>
      </c>
      <c r="BJ470">
        <v>1275</v>
      </c>
      <c r="BK470">
        <v>-125</v>
      </c>
      <c r="BL470" t="s">
        <v>130</v>
      </c>
      <c r="BM470">
        <v>1</v>
      </c>
      <c r="BN470">
        <v>1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 t="shared" si="190"/>
        <v>22:00:45.542</v>
      </c>
      <c r="CF470">
        <v>541842832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5</v>
      </c>
      <c r="CY470">
        <v>7</v>
      </c>
      <c r="CZ470" t="s">
        <v>131</v>
      </c>
      <c r="DA470">
        <v>300</v>
      </c>
      <c r="DB470">
        <v>0</v>
      </c>
      <c r="DC470" t="s">
        <v>157</v>
      </c>
      <c r="DD470" t="s">
        <v>158</v>
      </c>
      <c r="DG470">
        <v>8330265</v>
      </c>
      <c r="DI470">
        <v>1</v>
      </c>
      <c r="DJ470">
        <v>0</v>
      </c>
      <c r="DK470">
        <v>1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 t="shared" si="188"/>
        <v>07/09/2023 22:00:45.827</v>
      </c>
      <c r="C471" t="str">
        <f t="shared" si="171"/>
        <v>FFDDD3C0</v>
      </c>
      <c r="D471" t="s">
        <v>138</v>
      </c>
      <c r="E471">
        <v>20</v>
      </c>
      <c r="F471">
        <v>1020</v>
      </c>
      <c r="G471" t="s">
        <v>139</v>
      </c>
      <c r="J471" t="s">
        <v>140</v>
      </c>
      <c r="K471">
        <v>0</v>
      </c>
      <c r="L471">
        <v>3</v>
      </c>
      <c r="M471">
        <v>0</v>
      </c>
      <c r="N471">
        <v>2</v>
      </c>
      <c r="O471">
        <v>0</v>
      </c>
      <c r="P471">
        <v>1</v>
      </c>
      <c r="Q471">
        <v>0</v>
      </c>
      <c r="S471" t="str">
        <f t="shared" si="189"/>
        <v>22:00:45.000</v>
      </c>
      <c r="T471" t="str">
        <f t="shared" si="189"/>
        <v>22:00:45.000</v>
      </c>
      <c r="U471" t="str">
        <f t="shared" si="179"/>
        <v>A14F74</v>
      </c>
      <c r="V471">
        <v>0</v>
      </c>
      <c r="W471">
        <v>0</v>
      </c>
      <c r="X471">
        <v>6</v>
      </c>
      <c r="Y471">
        <v>0</v>
      </c>
      <c r="AA471">
        <v>1</v>
      </c>
      <c r="AB471">
        <v>8</v>
      </c>
      <c r="AC471">
        <v>3</v>
      </c>
      <c r="AD471">
        <v>0</v>
      </c>
      <c r="AE471">
        <v>9</v>
      </c>
      <c r="AF471" t="s">
        <v>126</v>
      </c>
      <c r="AG471">
        <v>0</v>
      </c>
      <c r="AH471">
        <v>3</v>
      </c>
      <c r="AI471">
        <v>2</v>
      </c>
      <c r="AJ471">
        <v>0</v>
      </c>
      <c r="AK471" t="s">
        <v>268</v>
      </c>
      <c r="AL471">
        <v>32.820990000000002</v>
      </c>
      <c r="AM471" t="s">
        <v>269</v>
      </c>
      <c r="AN471">
        <v>-117.16592799999999</v>
      </c>
      <c r="AO471">
        <v>25</v>
      </c>
      <c r="AP471">
        <v>1400</v>
      </c>
      <c r="AQ471" t="s">
        <v>129</v>
      </c>
      <c r="AR471">
        <v>-84</v>
      </c>
      <c r="AS471">
        <v>-30</v>
      </c>
      <c r="AT471">
        <v>1088</v>
      </c>
      <c r="BB471" t="str">
        <f t="shared" si="180"/>
        <v>1200</v>
      </c>
      <c r="BC471">
        <v>1</v>
      </c>
      <c r="BD471" t="str">
        <f t="shared" si="181"/>
        <v xml:space="preserve">N1839R  </v>
      </c>
      <c r="BE471">
        <v>1</v>
      </c>
      <c r="BJ471">
        <v>1275</v>
      </c>
      <c r="BK471">
        <v>-125</v>
      </c>
      <c r="BL471" t="s">
        <v>130</v>
      </c>
      <c r="BM471">
        <v>1</v>
      </c>
      <c r="BN471">
        <v>1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 t="shared" si="190"/>
        <v>22:00:45.542</v>
      </c>
      <c r="CF471">
        <v>541842832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5</v>
      </c>
      <c r="CY471">
        <v>7</v>
      </c>
      <c r="CZ471" t="s">
        <v>131</v>
      </c>
      <c r="DA471">
        <v>300</v>
      </c>
      <c r="DB471">
        <v>0</v>
      </c>
      <c r="DC471" t="s">
        <v>157</v>
      </c>
      <c r="DD471" t="s">
        <v>158</v>
      </c>
      <c r="DG471">
        <v>8330265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 t="shared" si="188"/>
        <v>07/09/2023 22:00:45.827</v>
      </c>
      <c r="C472" t="str">
        <f t="shared" si="171"/>
        <v>FFDDD3C0</v>
      </c>
      <c r="D472" t="s">
        <v>141</v>
      </c>
      <c r="E472">
        <v>15</v>
      </c>
      <c r="J472" t="s">
        <v>142</v>
      </c>
      <c r="K472">
        <v>0</v>
      </c>
      <c r="L472">
        <v>3</v>
      </c>
      <c r="M472">
        <v>0</v>
      </c>
      <c r="N472">
        <v>2</v>
      </c>
      <c r="O472">
        <v>0</v>
      </c>
      <c r="P472">
        <v>1</v>
      </c>
      <c r="Q472">
        <v>0</v>
      </c>
      <c r="S472" t="str">
        <f t="shared" si="189"/>
        <v>22:00:45.000</v>
      </c>
      <c r="T472" t="str">
        <f t="shared" si="189"/>
        <v>22:00:45.000</v>
      </c>
      <c r="U472" t="str">
        <f t="shared" si="179"/>
        <v>A14F74</v>
      </c>
      <c r="V472">
        <v>0</v>
      </c>
      <c r="W472">
        <v>0</v>
      </c>
      <c r="X472">
        <v>6</v>
      </c>
      <c r="Y472">
        <v>0</v>
      </c>
      <c r="AA472">
        <v>1</v>
      </c>
      <c r="AB472">
        <v>8</v>
      </c>
      <c r="AC472">
        <v>3</v>
      </c>
      <c r="AD472">
        <v>0</v>
      </c>
      <c r="AE472">
        <v>9</v>
      </c>
      <c r="AF472" t="s">
        <v>126</v>
      </c>
      <c r="AG472">
        <v>0</v>
      </c>
      <c r="AH472">
        <v>3</v>
      </c>
      <c r="AI472">
        <v>2</v>
      </c>
      <c r="AJ472">
        <v>0</v>
      </c>
      <c r="AK472" t="s">
        <v>268</v>
      </c>
      <c r="AL472">
        <v>32.820990000000002</v>
      </c>
      <c r="AM472" t="s">
        <v>269</v>
      </c>
      <c r="AN472">
        <v>-117.16592799999999</v>
      </c>
      <c r="AO472">
        <v>25</v>
      </c>
      <c r="AP472">
        <v>1400</v>
      </c>
      <c r="AQ472" t="s">
        <v>129</v>
      </c>
      <c r="AR472">
        <v>-84</v>
      </c>
      <c r="AS472">
        <v>-30</v>
      </c>
      <c r="AT472">
        <v>1088</v>
      </c>
      <c r="BB472" t="str">
        <f t="shared" si="180"/>
        <v>1200</v>
      </c>
      <c r="BC472">
        <v>1</v>
      </c>
      <c r="BD472" t="str">
        <f t="shared" si="181"/>
        <v xml:space="preserve">N1839R  </v>
      </c>
      <c r="BE472">
        <v>1</v>
      </c>
      <c r="BJ472">
        <v>1275</v>
      </c>
      <c r="BK472">
        <v>-125</v>
      </c>
      <c r="BL472" t="s">
        <v>130</v>
      </c>
      <c r="BM472">
        <v>1</v>
      </c>
      <c r="BN472">
        <v>1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 t="shared" si="190"/>
        <v>22:00:45.542</v>
      </c>
      <c r="CF472">
        <v>541842832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5</v>
      </c>
      <c r="CY472">
        <v>7</v>
      </c>
      <c r="CZ472" t="s">
        <v>131</v>
      </c>
      <c r="DA472">
        <v>300</v>
      </c>
      <c r="DB472">
        <v>0</v>
      </c>
      <c r="DC472" t="s">
        <v>157</v>
      </c>
      <c r="DD472" t="s">
        <v>158</v>
      </c>
      <c r="DG472">
        <v>8330265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"07/09/2023 22:00:45.890"</f>
        <v>07/09/2023 22:00:45.890</v>
      </c>
      <c r="C473" t="str">
        <f t="shared" si="171"/>
        <v>FFDDD3C0</v>
      </c>
      <c r="D473" t="s">
        <v>147</v>
      </c>
      <c r="E473">
        <v>8</v>
      </c>
      <c r="H473">
        <v>225</v>
      </c>
      <c r="I473" t="s">
        <v>148</v>
      </c>
      <c r="J473" t="s">
        <v>126</v>
      </c>
      <c r="K473">
        <v>0</v>
      </c>
      <c r="L473">
        <v>3</v>
      </c>
      <c r="M473">
        <v>0</v>
      </c>
      <c r="N473">
        <v>2</v>
      </c>
      <c r="O473">
        <v>0</v>
      </c>
      <c r="P473">
        <v>1</v>
      </c>
      <c r="Q473">
        <v>0</v>
      </c>
      <c r="S473" t="str">
        <f t="shared" si="189"/>
        <v>22:00:45.000</v>
      </c>
      <c r="T473" t="str">
        <f t="shared" si="189"/>
        <v>22:00:45.000</v>
      </c>
      <c r="U473" t="str">
        <f t="shared" si="179"/>
        <v>A14F74</v>
      </c>
      <c r="V473">
        <v>0</v>
      </c>
      <c r="W473">
        <v>0</v>
      </c>
      <c r="X473">
        <v>6</v>
      </c>
      <c r="Y473">
        <v>0</v>
      </c>
      <c r="AA473">
        <v>1</v>
      </c>
      <c r="AB473">
        <v>8</v>
      </c>
      <c r="AC473">
        <v>3</v>
      </c>
      <c r="AD473">
        <v>0</v>
      </c>
      <c r="AE473">
        <v>9</v>
      </c>
      <c r="AF473" t="s">
        <v>126</v>
      </c>
      <c r="AG473">
        <v>0</v>
      </c>
      <c r="AH473">
        <v>3</v>
      </c>
      <c r="AI473">
        <v>2</v>
      </c>
      <c r="AJ473">
        <v>0</v>
      </c>
      <c r="AK473" t="s">
        <v>268</v>
      </c>
      <c r="AL473">
        <v>32.820990000000002</v>
      </c>
      <c r="AM473" t="s">
        <v>269</v>
      </c>
      <c r="AN473">
        <v>-117.16592799999999</v>
      </c>
      <c r="AO473">
        <v>25</v>
      </c>
      <c r="AP473">
        <v>1400</v>
      </c>
      <c r="AQ473" t="s">
        <v>129</v>
      </c>
      <c r="AR473">
        <v>-84</v>
      </c>
      <c r="AS473">
        <v>-30</v>
      </c>
      <c r="AT473">
        <v>1088</v>
      </c>
      <c r="BB473" t="str">
        <f t="shared" si="180"/>
        <v>1200</v>
      </c>
      <c r="BC473">
        <v>1</v>
      </c>
      <c r="BD473" t="str">
        <f t="shared" si="181"/>
        <v xml:space="preserve">N1839R  </v>
      </c>
      <c r="BE473">
        <v>1</v>
      </c>
      <c r="BJ473">
        <v>1275</v>
      </c>
      <c r="BK473">
        <v>-125</v>
      </c>
      <c r="BL473" t="s">
        <v>130</v>
      </c>
      <c r="BM473">
        <v>1</v>
      </c>
      <c r="BN473">
        <v>1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 t="shared" si="190"/>
        <v>22:00:45.542</v>
      </c>
      <c r="CF473">
        <v>541842832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5</v>
      </c>
      <c r="CY473">
        <v>7</v>
      </c>
      <c r="CZ473" t="s">
        <v>131</v>
      </c>
      <c r="DA473">
        <v>300</v>
      </c>
      <c r="DB473">
        <v>0</v>
      </c>
      <c r="DC473" t="s">
        <v>157</v>
      </c>
      <c r="DD473" t="s">
        <v>158</v>
      </c>
      <c r="DG473">
        <v>8330265</v>
      </c>
      <c r="DI473">
        <v>1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"07/09/2023 22:00:45.890"</f>
        <v>07/09/2023 22:00:45.890</v>
      </c>
      <c r="C474" t="str">
        <f t="shared" si="171"/>
        <v>FFDDD3C0</v>
      </c>
      <c r="D474" t="s">
        <v>134</v>
      </c>
      <c r="E474">
        <v>4</v>
      </c>
      <c r="H474">
        <v>4</v>
      </c>
      <c r="I474" t="s">
        <v>143</v>
      </c>
      <c r="J474" t="s">
        <v>126</v>
      </c>
      <c r="K474">
        <v>0</v>
      </c>
      <c r="L474">
        <v>3</v>
      </c>
      <c r="M474">
        <v>0</v>
      </c>
      <c r="N474">
        <v>2</v>
      </c>
      <c r="O474">
        <v>0</v>
      </c>
      <c r="P474">
        <v>1</v>
      </c>
      <c r="Q474">
        <v>0</v>
      </c>
      <c r="S474" t="str">
        <f t="shared" si="189"/>
        <v>22:00:45.000</v>
      </c>
      <c r="T474" t="str">
        <f t="shared" si="189"/>
        <v>22:00:45.000</v>
      </c>
      <c r="U474" t="str">
        <f t="shared" si="179"/>
        <v>A14F74</v>
      </c>
      <c r="V474">
        <v>0</v>
      </c>
      <c r="W474">
        <v>0</v>
      </c>
      <c r="X474">
        <v>6</v>
      </c>
      <c r="Y474">
        <v>0</v>
      </c>
      <c r="AA474">
        <v>1</v>
      </c>
      <c r="AB474">
        <v>8</v>
      </c>
      <c r="AC474">
        <v>3</v>
      </c>
      <c r="AD474">
        <v>0</v>
      </c>
      <c r="AE474">
        <v>9</v>
      </c>
      <c r="AF474" t="s">
        <v>126</v>
      </c>
      <c r="AG474">
        <v>0</v>
      </c>
      <c r="AH474">
        <v>3</v>
      </c>
      <c r="AI474">
        <v>2</v>
      </c>
      <c r="AJ474">
        <v>0</v>
      </c>
      <c r="AK474" t="s">
        <v>268</v>
      </c>
      <c r="AL474">
        <v>32.820990000000002</v>
      </c>
      <c r="AM474" t="s">
        <v>269</v>
      </c>
      <c r="AN474">
        <v>-117.16592799999999</v>
      </c>
      <c r="AO474">
        <v>25</v>
      </c>
      <c r="AP474">
        <v>1400</v>
      </c>
      <c r="AQ474" t="s">
        <v>129</v>
      </c>
      <c r="AR474">
        <v>-84</v>
      </c>
      <c r="AS474">
        <v>-30</v>
      </c>
      <c r="AT474">
        <v>1088</v>
      </c>
      <c r="BB474" t="str">
        <f t="shared" si="180"/>
        <v>1200</v>
      </c>
      <c r="BC474">
        <v>1</v>
      </c>
      <c r="BD474" t="str">
        <f t="shared" si="181"/>
        <v xml:space="preserve">N1839R  </v>
      </c>
      <c r="BE474">
        <v>1</v>
      </c>
      <c r="BJ474">
        <v>1275</v>
      </c>
      <c r="BK474">
        <v>-125</v>
      </c>
      <c r="BL474" t="s">
        <v>130</v>
      </c>
      <c r="BM474">
        <v>1</v>
      </c>
      <c r="BN474">
        <v>1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 t="shared" si="190"/>
        <v>22:00:45.542</v>
      </c>
      <c r="CF474">
        <v>541842832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131</v>
      </c>
      <c r="DA474">
        <v>300</v>
      </c>
      <c r="DB474">
        <v>0</v>
      </c>
      <c r="DC474" t="s">
        <v>157</v>
      </c>
      <c r="DD474" t="s">
        <v>158</v>
      </c>
      <c r="DG474">
        <v>8330265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"07/09/2023 22:00:46.734"</f>
        <v>07/09/2023 22:00:46.734</v>
      </c>
      <c r="C475" t="str">
        <f t="shared" si="171"/>
        <v>FFDDD3C0</v>
      </c>
      <c r="D475" t="s">
        <v>141</v>
      </c>
      <c r="E475">
        <v>15</v>
      </c>
      <c r="J475" t="s">
        <v>142</v>
      </c>
      <c r="K475">
        <v>0</v>
      </c>
      <c r="L475">
        <v>3</v>
      </c>
      <c r="M475">
        <v>0</v>
      </c>
      <c r="N475">
        <v>2</v>
      </c>
      <c r="O475">
        <v>0</v>
      </c>
      <c r="P475">
        <v>1</v>
      </c>
      <c r="Q475">
        <v>0</v>
      </c>
      <c r="S475" t="str">
        <f t="shared" ref="S475:T482" si="191">"22:00:46.000"</f>
        <v>22:00:46.000</v>
      </c>
      <c r="T475" t="str">
        <f t="shared" si="191"/>
        <v>22:00:46.000</v>
      </c>
      <c r="U475" t="str">
        <f t="shared" si="179"/>
        <v>A14F74</v>
      </c>
      <c r="V475">
        <v>0</v>
      </c>
      <c r="W475">
        <v>0</v>
      </c>
      <c r="X475">
        <v>6</v>
      </c>
      <c r="Y475">
        <v>0</v>
      </c>
      <c r="AA475">
        <v>1</v>
      </c>
      <c r="AB475">
        <v>8</v>
      </c>
      <c r="AC475">
        <v>3</v>
      </c>
      <c r="AD475">
        <v>0</v>
      </c>
      <c r="AE475">
        <v>9</v>
      </c>
      <c r="AF475" t="s">
        <v>126</v>
      </c>
      <c r="AG475">
        <v>0</v>
      </c>
      <c r="AH475">
        <v>3</v>
      </c>
      <c r="AI475">
        <v>2</v>
      </c>
      <c r="AJ475">
        <v>0</v>
      </c>
      <c r="AK475" t="s">
        <v>270</v>
      </c>
      <c r="AL475">
        <v>32.820818000000003</v>
      </c>
      <c r="AM475" t="s">
        <v>271</v>
      </c>
      <c r="AN475">
        <v>-117.1664</v>
      </c>
      <c r="AO475">
        <v>25</v>
      </c>
      <c r="AP475">
        <v>1400</v>
      </c>
      <c r="AQ475" t="s">
        <v>129</v>
      </c>
      <c r="AR475">
        <v>-83</v>
      </c>
      <c r="AS475">
        <v>-37</v>
      </c>
      <c r="AT475">
        <v>1088</v>
      </c>
      <c r="BB475" t="str">
        <f t="shared" si="180"/>
        <v>1200</v>
      </c>
      <c r="BC475">
        <v>1</v>
      </c>
      <c r="BD475" t="str">
        <f t="shared" si="181"/>
        <v xml:space="preserve">N1839R  </v>
      </c>
      <c r="BE475">
        <v>1</v>
      </c>
      <c r="BJ475">
        <v>1275</v>
      </c>
      <c r="BK475">
        <v>-125</v>
      </c>
      <c r="BL475" t="s">
        <v>130</v>
      </c>
      <c r="BM475">
        <v>1</v>
      </c>
      <c r="BN475">
        <v>1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 t="shared" ref="CE475:CE482" si="192">"22:00:46.470"</f>
        <v>22:00:46.470</v>
      </c>
      <c r="CF475">
        <v>470343024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5</v>
      </c>
      <c r="CY475">
        <v>7</v>
      </c>
      <c r="CZ475" t="s">
        <v>131</v>
      </c>
      <c r="DA475">
        <v>300</v>
      </c>
      <c r="DB475">
        <v>0</v>
      </c>
      <c r="DC475" t="s">
        <v>157</v>
      </c>
      <c r="DD475" t="s">
        <v>158</v>
      </c>
      <c r="DG475">
        <v>8330480</v>
      </c>
      <c r="DI475">
        <v>1</v>
      </c>
      <c r="DJ475">
        <v>0</v>
      </c>
      <c r="DK475">
        <v>0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 t="shared" ref="A476:A482" si="193">"07/09/2023 22:00:46.781"</f>
        <v>07/09/2023 22:00:46.781</v>
      </c>
      <c r="C476" t="str">
        <f t="shared" si="171"/>
        <v>FFDDD3C0</v>
      </c>
      <c r="D476" t="s">
        <v>147</v>
      </c>
      <c r="E476">
        <v>8</v>
      </c>
      <c r="H476">
        <v>225</v>
      </c>
      <c r="I476" t="s">
        <v>148</v>
      </c>
      <c r="J476" t="s">
        <v>126</v>
      </c>
      <c r="K476">
        <v>0</v>
      </c>
      <c r="L476">
        <v>3</v>
      </c>
      <c r="M476">
        <v>0</v>
      </c>
      <c r="N476">
        <v>2</v>
      </c>
      <c r="O476">
        <v>0</v>
      </c>
      <c r="P476">
        <v>1</v>
      </c>
      <c r="Q476">
        <v>0</v>
      </c>
      <c r="S476" t="str">
        <f t="shared" si="191"/>
        <v>22:00:46.000</v>
      </c>
      <c r="T476" t="str">
        <f t="shared" si="191"/>
        <v>22:00:46.000</v>
      </c>
      <c r="U476" t="str">
        <f t="shared" si="179"/>
        <v>A14F74</v>
      </c>
      <c r="V476">
        <v>0</v>
      </c>
      <c r="W476">
        <v>0</v>
      </c>
      <c r="X476">
        <v>6</v>
      </c>
      <c r="Y476">
        <v>0</v>
      </c>
      <c r="AA476">
        <v>1</v>
      </c>
      <c r="AB476">
        <v>8</v>
      </c>
      <c r="AC476">
        <v>3</v>
      </c>
      <c r="AD476">
        <v>0</v>
      </c>
      <c r="AE476">
        <v>9</v>
      </c>
      <c r="AF476" t="s">
        <v>126</v>
      </c>
      <c r="AG476">
        <v>0</v>
      </c>
      <c r="AH476">
        <v>3</v>
      </c>
      <c r="AI476">
        <v>2</v>
      </c>
      <c r="AJ476">
        <v>0</v>
      </c>
      <c r="AK476" t="s">
        <v>270</v>
      </c>
      <c r="AL476">
        <v>32.820818000000003</v>
      </c>
      <c r="AM476" t="s">
        <v>271</v>
      </c>
      <c r="AN476">
        <v>-117.1664</v>
      </c>
      <c r="AO476">
        <v>25</v>
      </c>
      <c r="AP476">
        <v>1400</v>
      </c>
      <c r="AQ476" t="s">
        <v>129</v>
      </c>
      <c r="AR476">
        <v>-83</v>
      </c>
      <c r="AS476">
        <v>-37</v>
      </c>
      <c r="AT476">
        <v>1088</v>
      </c>
      <c r="BB476" t="str">
        <f t="shared" si="180"/>
        <v>1200</v>
      </c>
      <c r="BC476">
        <v>1</v>
      </c>
      <c r="BD476" t="str">
        <f t="shared" si="181"/>
        <v xml:space="preserve">N1839R  </v>
      </c>
      <c r="BE476">
        <v>1</v>
      </c>
      <c r="BJ476">
        <v>1275</v>
      </c>
      <c r="BK476">
        <v>-125</v>
      </c>
      <c r="BL476" t="s">
        <v>130</v>
      </c>
      <c r="BM476">
        <v>1</v>
      </c>
      <c r="BN476">
        <v>1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 t="shared" si="192"/>
        <v>22:00:46.470</v>
      </c>
      <c r="CF476">
        <v>470343024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5</v>
      </c>
      <c r="CY476">
        <v>7</v>
      </c>
      <c r="CZ476" t="s">
        <v>131</v>
      </c>
      <c r="DA476">
        <v>300</v>
      </c>
      <c r="DB476">
        <v>0</v>
      </c>
      <c r="DC476" t="s">
        <v>157</v>
      </c>
      <c r="DD476" t="s">
        <v>158</v>
      </c>
      <c r="DG476">
        <v>8330480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 t="shared" si="193"/>
        <v>07/09/2023 22:00:46.781</v>
      </c>
      <c r="C477" t="str">
        <f t="shared" si="171"/>
        <v>FFDDD3C0</v>
      </c>
      <c r="D477" t="s">
        <v>134</v>
      </c>
      <c r="E477">
        <v>4</v>
      </c>
      <c r="H477">
        <v>4</v>
      </c>
      <c r="I477" t="s">
        <v>143</v>
      </c>
      <c r="J477" t="s">
        <v>126</v>
      </c>
      <c r="K477">
        <v>0</v>
      </c>
      <c r="L477">
        <v>3</v>
      </c>
      <c r="M477">
        <v>0</v>
      </c>
      <c r="N477">
        <v>2</v>
      </c>
      <c r="O477">
        <v>0</v>
      </c>
      <c r="P477">
        <v>1</v>
      </c>
      <c r="Q477">
        <v>0</v>
      </c>
      <c r="S477" t="str">
        <f t="shared" si="191"/>
        <v>22:00:46.000</v>
      </c>
      <c r="T477" t="str">
        <f t="shared" si="191"/>
        <v>22:00:46.000</v>
      </c>
      <c r="U477" t="str">
        <f t="shared" si="179"/>
        <v>A14F74</v>
      </c>
      <c r="V477">
        <v>0</v>
      </c>
      <c r="W477">
        <v>0</v>
      </c>
      <c r="X477">
        <v>6</v>
      </c>
      <c r="Y477">
        <v>0</v>
      </c>
      <c r="AA477">
        <v>1</v>
      </c>
      <c r="AB477">
        <v>8</v>
      </c>
      <c r="AC477">
        <v>3</v>
      </c>
      <c r="AD477">
        <v>0</v>
      </c>
      <c r="AE477">
        <v>9</v>
      </c>
      <c r="AF477" t="s">
        <v>126</v>
      </c>
      <c r="AG477">
        <v>0</v>
      </c>
      <c r="AH477">
        <v>3</v>
      </c>
      <c r="AI477">
        <v>2</v>
      </c>
      <c r="AJ477">
        <v>0</v>
      </c>
      <c r="AK477" t="s">
        <v>270</v>
      </c>
      <c r="AL477">
        <v>32.820818000000003</v>
      </c>
      <c r="AM477" t="s">
        <v>271</v>
      </c>
      <c r="AN477">
        <v>-117.1664</v>
      </c>
      <c r="AO477">
        <v>25</v>
      </c>
      <c r="AP477">
        <v>1400</v>
      </c>
      <c r="AQ477" t="s">
        <v>129</v>
      </c>
      <c r="AR477">
        <v>-83</v>
      </c>
      <c r="AS477">
        <v>-37</v>
      </c>
      <c r="AT477">
        <v>1088</v>
      </c>
      <c r="BB477" t="str">
        <f t="shared" si="180"/>
        <v>1200</v>
      </c>
      <c r="BC477">
        <v>1</v>
      </c>
      <c r="BD477" t="str">
        <f t="shared" si="181"/>
        <v xml:space="preserve">N1839R  </v>
      </c>
      <c r="BE477">
        <v>1</v>
      </c>
      <c r="BJ477">
        <v>1275</v>
      </c>
      <c r="BK477">
        <v>-125</v>
      </c>
      <c r="BL477" t="s">
        <v>130</v>
      </c>
      <c r="BM477">
        <v>1</v>
      </c>
      <c r="BN477">
        <v>1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 t="shared" si="192"/>
        <v>22:00:46.470</v>
      </c>
      <c r="CF477">
        <v>470343024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5</v>
      </c>
      <c r="CY477">
        <v>7</v>
      </c>
      <c r="CZ477" t="s">
        <v>131</v>
      </c>
      <c r="DA477">
        <v>300</v>
      </c>
      <c r="DB477">
        <v>0</v>
      </c>
      <c r="DC477" t="s">
        <v>157</v>
      </c>
      <c r="DD477" t="s">
        <v>158</v>
      </c>
      <c r="DG477">
        <v>8330480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 t="shared" si="193"/>
        <v>07/09/2023 22:00:46.781</v>
      </c>
      <c r="C478" t="str">
        <f t="shared" si="171"/>
        <v>FFDDD3C0</v>
      </c>
      <c r="D478" t="s">
        <v>123</v>
      </c>
      <c r="E478">
        <v>7</v>
      </c>
      <c r="F478">
        <v>2007</v>
      </c>
      <c r="G478" t="s">
        <v>124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0</v>
      </c>
      <c r="P478">
        <v>1</v>
      </c>
      <c r="Q478">
        <v>0</v>
      </c>
      <c r="S478" t="str">
        <f t="shared" si="191"/>
        <v>22:00:46.000</v>
      </c>
      <c r="T478" t="str">
        <f t="shared" si="191"/>
        <v>22:00:46.000</v>
      </c>
      <c r="U478" t="str">
        <f t="shared" si="179"/>
        <v>A14F74</v>
      </c>
      <c r="V478">
        <v>0</v>
      </c>
      <c r="W478">
        <v>0</v>
      </c>
      <c r="X478">
        <v>6</v>
      </c>
      <c r="Y478">
        <v>0</v>
      </c>
      <c r="AA478">
        <v>1</v>
      </c>
      <c r="AB478">
        <v>8</v>
      </c>
      <c r="AC478">
        <v>3</v>
      </c>
      <c r="AD478">
        <v>0</v>
      </c>
      <c r="AE478">
        <v>9</v>
      </c>
      <c r="AF478" t="s">
        <v>126</v>
      </c>
      <c r="AG478">
        <v>0</v>
      </c>
      <c r="AH478">
        <v>3</v>
      </c>
      <c r="AI478">
        <v>2</v>
      </c>
      <c r="AJ478">
        <v>0</v>
      </c>
      <c r="AK478" t="s">
        <v>270</v>
      </c>
      <c r="AL478">
        <v>32.820818000000003</v>
      </c>
      <c r="AM478" t="s">
        <v>271</v>
      </c>
      <c r="AN478">
        <v>-117.1664</v>
      </c>
      <c r="AO478">
        <v>25</v>
      </c>
      <c r="AP478">
        <v>1400</v>
      </c>
      <c r="AQ478" t="s">
        <v>129</v>
      </c>
      <c r="AR478">
        <v>-83</v>
      </c>
      <c r="AS478">
        <v>-37</v>
      </c>
      <c r="AT478">
        <v>1088</v>
      </c>
      <c r="BB478" t="str">
        <f t="shared" si="180"/>
        <v>1200</v>
      </c>
      <c r="BC478">
        <v>1</v>
      </c>
      <c r="BD478" t="str">
        <f t="shared" si="181"/>
        <v xml:space="preserve">N1839R  </v>
      </c>
      <c r="BE478">
        <v>1</v>
      </c>
      <c r="BJ478">
        <v>1275</v>
      </c>
      <c r="BK478">
        <v>-125</v>
      </c>
      <c r="BL478" t="s">
        <v>130</v>
      </c>
      <c r="BM478">
        <v>1</v>
      </c>
      <c r="BN478">
        <v>1</v>
      </c>
      <c r="BO478">
        <v>0</v>
      </c>
      <c r="BP478">
        <v>0</v>
      </c>
      <c r="BS478">
        <v>0</v>
      </c>
      <c r="BT478">
        <v>0</v>
      </c>
      <c r="BU478">
        <v>0</v>
      </c>
      <c r="CE478" t="str">
        <f t="shared" si="192"/>
        <v>22:00:46.470</v>
      </c>
      <c r="CF478">
        <v>470343024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5</v>
      </c>
      <c r="CY478">
        <v>7</v>
      </c>
      <c r="CZ478" t="s">
        <v>131</v>
      </c>
      <c r="DA478">
        <v>300</v>
      </c>
      <c r="DB478">
        <v>0</v>
      </c>
      <c r="DC478" t="s">
        <v>157</v>
      </c>
      <c r="DD478" t="s">
        <v>158</v>
      </c>
      <c r="DG478">
        <v>8330480</v>
      </c>
      <c r="DI478">
        <v>1</v>
      </c>
      <c r="DJ478">
        <v>0</v>
      </c>
      <c r="DK478">
        <v>1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 t="shared" si="193"/>
        <v>07/09/2023 22:00:46.781</v>
      </c>
      <c r="C479" t="str">
        <f t="shared" si="171"/>
        <v>FFDDD3C0</v>
      </c>
      <c r="D479" t="s">
        <v>144</v>
      </c>
      <c r="E479">
        <v>6</v>
      </c>
      <c r="H479">
        <v>210</v>
      </c>
      <c r="I479" t="s">
        <v>145</v>
      </c>
      <c r="J479" t="s">
        <v>146</v>
      </c>
      <c r="K479">
        <v>0</v>
      </c>
      <c r="L479">
        <v>3</v>
      </c>
      <c r="M479">
        <v>0</v>
      </c>
      <c r="N479">
        <v>2</v>
      </c>
      <c r="O479">
        <v>0</v>
      </c>
      <c r="P479">
        <v>1</v>
      </c>
      <c r="Q479">
        <v>0</v>
      </c>
      <c r="S479" t="str">
        <f t="shared" si="191"/>
        <v>22:00:46.000</v>
      </c>
      <c r="T479" t="str">
        <f t="shared" si="191"/>
        <v>22:00:46.000</v>
      </c>
      <c r="U479" t="str">
        <f t="shared" si="179"/>
        <v>A14F74</v>
      </c>
      <c r="V479">
        <v>0</v>
      </c>
      <c r="W479">
        <v>0</v>
      </c>
      <c r="X479">
        <v>6</v>
      </c>
      <c r="Y479">
        <v>0</v>
      </c>
      <c r="AA479">
        <v>1</v>
      </c>
      <c r="AB479">
        <v>8</v>
      </c>
      <c r="AC479">
        <v>3</v>
      </c>
      <c r="AD479">
        <v>0</v>
      </c>
      <c r="AE479">
        <v>9</v>
      </c>
      <c r="AF479" t="s">
        <v>126</v>
      </c>
      <c r="AG479">
        <v>0</v>
      </c>
      <c r="AH479">
        <v>0</v>
      </c>
      <c r="AI479">
        <v>2</v>
      </c>
      <c r="AJ479">
        <v>0</v>
      </c>
      <c r="AK479" t="s">
        <v>270</v>
      </c>
      <c r="AL479">
        <v>32.820818000000003</v>
      </c>
      <c r="AM479" t="s">
        <v>271</v>
      </c>
      <c r="AN479">
        <v>-117.1664</v>
      </c>
      <c r="AO479">
        <v>25</v>
      </c>
      <c r="AP479">
        <v>1400</v>
      </c>
      <c r="AQ479" t="s">
        <v>129</v>
      </c>
      <c r="AR479">
        <v>-83</v>
      </c>
      <c r="AS479">
        <v>-37</v>
      </c>
      <c r="AT479">
        <v>1088</v>
      </c>
      <c r="BB479" t="str">
        <f t="shared" si="180"/>
        <v>1200</v>
      </c>
      <c r="BC479">
        <v>1</v>
      </c>
      <c r="BD479" t="str">
        <f t="shared" si="181"/>
        <v xml:space="preserve">N1839R  </v>
      </c>
      <c r="BE479">
        <v>1</v>
      </c>
      <c r="BJ479">
        <v>1275</v>
      </c>
      <c r="BK479">
        <v>-125</v>
      </c>
      <c r="BL479" t="s">
        <v>130</v>
      </c>
      <c r="BM479">
        <v>1</v>
      </c>
      <c r="BN479">
        <v>1</v>
      </c>
      <c r="BO479">
        <v>0</v>
      </c>
      <c r="BP479">
        <v>0</v>
      </c>
      <c r="BS479">
        <v>0</v>
      </c>
      <c r="BT479">
        <v>0</v>
      </c>
      <c r="BU479">
        <v>0</v>
      </c>
      <c r="CE479" t="str">
        <f t="shared" si="192"/>
        <v>22:00:46.470</v>
      </c>
      <c r="CF479">
        <v>470343024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5</v>
      </c>
      <c r="CY479">
        <v>7</v>
      </c>
      <c r="CZ479" t="s">
        <v>131</v>
      </c>
      <c r="DA479">
        <v>300</v>
      </c>
      <c r="DB479">
        <v>0</v>
      </c>
      <c r="DC479" t="s">
        <v>157</v>
      </c>
      <c r="DD479" t="s">
        <v>158</v>
      </c>
      <c r="DG479">
        <v>8330480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 t="shared" si="193"/>
        <v>07/09/2023 22:00:46.781</v>
      </c>
      <c r="C480" t="str">
        <f t="shared" si="171"/>
        <v>FFDDD3C0</v>
      </c>
      <c r="D480" t="s">
        <v>149</v>
      </c>
      <c r="E480">
        <v>3</v>
      </c>
      <c r="H480">
        <v>166</v>
      </c>
      <c r="I480" t="s">
        <v>139</v>
      </c>
      <c r="J480" t="s">
        <v>150</v>
      </c>
      <c r="K480">
        <v>0</v>
      </c>
      <c r="L480">
        <v>3</v>
      </c>
      <c r="M480">
        <v>0</v>
      </c>
      <c r="N480">
        <v>2</v>
      </c>
      <c r="O480">
        <v>0</v>
      </c>
      <c r="P480">
        <v>1</v>
      </c>
      <c r="Q480">
        <v>0</v>
      </c>
      <c r="S480" t="str">
        <f t="shared" si="191"/>
        <v>22:00:46.000</v>
      </c>
      <c r="T480" t="str">
        <f t="shared" si="191"/>
        <v>22:00:46.000</v>
      </c>
      <c r="U480" t="str">
        <f t="shared" si="179"/>
        <v>A14F74</v>
      </c>
      <c r="V480">
        <v>0</v>
      </c>
      <c r="W480">
        <v>0</v>
      </c>
      <c r="X480">
        <v>6</v>
      </c>
      <c r="Y480">
        <v>0</v>
      </c>
      <c r="AA480">
        <v>1</v>
      </c>
      <c r="AB480">
        <v>8</v>
      </c>
      <c r="AC480">
        <v>3</v>
      </c>
      <c r="AD480">
        <v>0</v>
      </c>
      <c r="AE480">
        <v>9</v>
      </c>
      <c r="AF480" t="s">
        <v>126</v>
      </c>
      <c r="AG480">
        <v>0</v>
      </c>
      <c r="AH480">
        <v>3</v>
      </c>
      <c r="AI480">
        <v>2</v>
      </c>
      <c r="AJ480">
        <v>0</v>
      </c>
      <c r="AK480" t="s">
        <v>270</v>
      </c>
      <c r="AL480">
        <v>32.820818000000003</v>
      </c>
      <c r="AM480" t="s">
        <v>271</v>
      </c>
      <c r="AN480">
        <v>-117.1664</v>
      </c>
      <c r="AO480">
        <v>25</v>
      </c>
      <c r="AP480">
        <v>1400</v>
      </c>
      <c r="AQ480" t="s">
        <v>129</v>
      </c>
      <c r="AR480">
        <v>-83</v>
      </c>
      <c r="AS480">
        <v>-37</v>
      </c>
      <c r="AT480">
        <v>1088</v>
      </c>
      <c r="BB480" t="str">
        <f t="shared" si="180"/>
        <v>1200</v>
      </c>
      <c r="BC480">
        <v>1</v>
      </c>
      <c r="BD480" t="str">
        <f t="shared" si="181"/>
        <v xml:space="preserve">N1839R  </v>
      </c>
      <c r="BE480">
        <v>1</v>
      </c>
      <c r="BJ480">
        <v>1275</v>
      </c>
      <c r="BK480">
        <v>-125</v>
      </c>
      <c r="BL480" t="s">
        <v>130</v>
      </c>
      <c r="BM480">
        <v>1</v>
      </c>
      <c r="BN480">
        <v>1</v>
      </c>
      <c r="BO480">
        <v>0</v>
      </c>
      <c r="BP480">
        <v>0</v>
      </c>
      <c r="BS480">
        <v>0</v>
      </c>
      <c r="BT480">
        <v>0</v>
      </c>
      <c r="BU480">
        <v>0</v>
      </c>
      <c r="CE480" t="str">
        <f t="shared" si="192"/>
        <v>22:00:46.470</v>
      </c>
      <c r="CF480">
        <v>470343024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5</v>
      </c>
      <c r="CY480">
        <v>7</v>
      </c>
      <c r="CZ480" t="s">
        <v>131</v>
      </c>
      <c r="DA480">
        <v>300</v>
      </c>
      <c r="DB480">
        <v>0</v>
      </c>
      <c r="DC480" t="s">
        <v>157</v>
      </c>
      <c r="DD480" t="s">
        <v>158</v>
      </c>
      <c r="DG480">
        <v>8330480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 t="shared" si="193"/>
        <v>07/09/2023 22:00:46.781</v>
      </c>
      <c r="C481" t="str">
        <f t="shared" si="171"/>
        <v>FFDDD3C0</v>
      </c>
      <c r="D481" t="s">
        <v>134</v>
      </c>
      <c r="E481">
        <v>3</v>
      </c>
      <c r="H481">
        <v>3</v>
      </c>
      <c r="I481" t="s">
        <v>135</v>
      </c>
      <c r="J481" t="s">
        <v>126</v>
      </c>
      <c r="K481">
        <v>0</v>
      </c>
      <c r="L481">
        <v>3</v>
      </c>
      <c r="M481">
        <v>0</v>
      </c>
      <c r="N481">
        <v>2</v>
      </c>
      <c r="O481">
        <v>0</v>
      </c>
      <c r="P481">
        <v>1</v>
      </c>
      <c r="Q481">
        <v>0</v>
      </c>
      <c r="S481" t="str">
        <f t="shared" si="191"/>
        <v>22:00:46.000</v>
      </c>
      <c r="T481" t="str">
        <f t="shared" si="191"/>
        <v>22:00:46.000</v>
      </c>
      <c r="U481" t="str">
        <f t="shared" si="179"/>
        <v>A14F74</v>
      </c>
      <c r="V481">
        <v>0</v>
      </c>
      <c r="W481">
        <v>0</v>
      </c>
      <c r="X481">
        <v>6</v>
      </c>
      <c r="Y481">
        <v>0</v>
      </c>
      <c r="AA481">
        <v>1</v>
      </c>
      <c r="AB481">
        <v>8</v>
      </c>
      <c r="AC481">
        <v>3</v>
      </c>
      <c r="AD481">
        <v>0</v>
      </c>
      <c r="AE481">
        <v>9</v>
      </c>
      <c r="AF481" t="s">
        <v>126</v>
      </c>
      <c r="AG481">
        <v>0</v>
      </c>
      <c r="AH481">
        <v>3</v>
      </c>
      <c r="AI481">
        <v>2</v>
      </c>
      <c r="AJ481">
        <v>0</v>
      </c>
      <c r="AK481" t="s">
        <v>270</v>
      </c>
      <c r="AL481">
        <v>32.820818000000003</v>
      </c>
      <c r="AM481" t="s">
        <v>271</v>
      </c>
      <c r="AN481">
        <v>-117.1664</v>
      </c>
      <c r="AO481">
        <v>25</v>
      </c>
      <c r="AP481">
        <v>1400</v>
      </c>
      <c r="AQ481" t="s">
        <v>129</v>
      </c>
      <c r="AR481">
        <v>-83</v>
      </c>
      <c r="AS481">
        <v>-37</v>
      </c>
      <c r="AT481">
        <v>1088</v>
      </c>
      <c r="BB481" t="str">
        <f t="shared" si="180"/>
        <v>1200</v>
      </c>
      <c r="BC481">
        <v>1</v>
      </c>
      <c r="BD481" t="str">
        <f t="shared" si="181"/>
        <v xml:space="preserve">N1839R  </v>
      </c>
      <c r="BE481">
        <v>1</v>
      </c>
      <c r="BJ481">
        <v>1275</v>
      </c>
      <c r="BK481">
        <v>-125</v>
      </c>
      <c r="BL481" t="s">
        <v>130</v>
      </c>
      <c r="BM481">
        <v>1</v>
      </c>
      <c r="BN481">
        <v>1</v>
      </c>
      <c r="BO481">
        <v>0</v>
      </c>
      <c r="BP481">
        <v>0</v>
      </c>
      <c r="BS481">
        <v>0</v>
      </c>
      <c r="BT481">
        <v>0</v>
      </c>
      <c r="BU481">
        <v>0</v>
      </c>
      <c r="CE481" t="str">
        <f t="shared" si="192"/>
        <v>22:00:46.470</v>
      </c>
      <c r="CF481">
        <v>470343024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5</v>
      </c>
      <c r="CY481">
        <v>7</v>
      </c>
      <c r="CZ481" t="s">
        <v>131</v>
      </c>
      <c r="DA481">
        <v>300</v>
      </c>
      <c r="DB481">
        <v>0</v>
      </c>
      <c r="DC481" t="s">
        <v>157</v>
      </c>
      <c r="DD481" t="s">
        <v>158</v>
      </c>
      <c r="DG481">
        <v>8330480</v>
      </c>
      <c r="DI481">
        <v>1</v>
      </c>
      <c r="DJ481">
        <v>0</v>
      </c>
      <c r="DK481">
        <v>1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 t="shared" si="193"/>
        <v>07/09/2023 22:00:46.781</v>
      </c>
      <c r="C482" t="str">
        <f t="shared" si="171"/>
        <v>FFDDD3C0</v>
      </c>
      <c r="D482" t="s">
        <v>138</v>
      </c>
      <c r="E482">
        <v>20</v>
      </c>
      <c r="F482">
        <v>1020</v>
      </c>
      <c r="G482" t="s">
        <v>139</v>
      </c>
      <c r="J482" t="s">
        <v>140</v>
      </c>
      <c r="K482">
        <v>0</v>
      </c>
      <c r="L482">
        <v>3</v>
      </c>
      <c r="M482">
        <v>0</v>
      </c>
      <c r="N482">
        <v>2</v>
      </c>
      <c r="O482">
        <v>0</v>
      </c>
      <c r="P482">
        <v>1</v>
      </c>
      <c r="Q482">
        <v>0</v>
      </c>
      <c r="S482" t="str">
        <f t="shared" si="191"/>
        <v>22:00:46.000</v>
      </c>
      <c r="T482" t="str">
        <f t="shared" si="191"/>
        <v>22:00:46.000</v>
      </c>
      <c r="U482" t="str">
        <f t="shared" si="179"/>
        <v>A14F74</v>
      </c>
      <c r="V482">
        <v>0</v>
      </c>
      <c r="W482">
        <v>0</v>
      </c>
      <c r="X482">
        <v>6</v>
      </c>
      <c r="Y482">
        <v>0</v>
      </c>
      <c r="AA482">
        <v>1</v>
      </c>
      <c r="AB482">
        <v>8</v>
      </c>
      <c r="AC482">
        <v>3</v>
      </c>
      <c r="AD482">
        <v>0</v>
      </c>
      <c r="AE482">
        <v>9</v>
      </c>
      <c r="AF482" t="s">
        <v>126</v>
      </c>
      <c r="AG482">
        <v>0</v>
      </c>
      <c r="AH482">
        <v>3</v>
      </c>
      <c r="AI482">
        <v>2</v>
      </c>
      <c r="AJ482">
        <v>0</v>
      </c>
      <c r="AK482" t="s">
        <v>270</v>
      </c>
      <c r="AL482">
        <v>32.820818000000003</v>
      </c>
      <c r="AM482" t="s">
        <v>271</v>
      </c>
      <c r="AN482">
        <v>-117.1664</v>
      </c>
      <c r="AO482">
        <v>25</v>
      </c>
      <c r="AP482">
        <v>1400</v>
      </c>
      <c r="AQ482" t="s">
        <v>129</v>
      </c>
      <c r="AR482">
        <v>-83</v>
      </c>
      <c r="AS482">
        <v>-37</v>
      </c>
      <c r="AT482">
        <v>1088</v>
      </c>
      <c r="BB482" t="str">
        <f t="shared" si="180"/>
        <v>1200</v>
      </c>
      <c r="BC482">
        <v>1</v>
      </c>
      <c r="BD482" t="str">
        <f t="shared" si="181"/>
        <v xml:space="preserve">N1839R  </v>
      </c>
      <c r="BE482">
        <v>1</v>
      </c>
      <c r="BJ482">
        <v>1275</v>
      </c>
      <c r="BK482">
        <v>-125</v>
      </c>
      <c r="BL482" t="s">
        <v>130</v>
      </c>
      <c r="BM482">
        <v>1</v>
      </c>
      <c r="BN482">
        <v>1</v>
      </c>
      <c r="BO482">
        <v>0</v>
      </c>
      <c r="BP482">
        <v>0</v>
      </c>
      <c r="BS482">
        <v>0</v>
      </c>
      <c r="BT482">
        <v>0</v>
      </c>
      <c r="BU482">
        <v>0</v>
      </c>
      <c r="CE482" t="str">
        <f t="shared" si="192"/>
        <v>22:00:46.470</v>
      </c>
      <c r="CF482">
        <v>470343024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5</v>
      </c>
      <c r="CY482">
        <v>7</v>
      </c>
      <c r="CZ482" t="s">
        <v>131</v>
      </c>
      <c r="DA482">
        <v>300</v>
      </c>
      <c r="DB482">
        <v>0</v>
      </c>
      <c r="DC482" t="s">
        <v>157</v>
      </c>
      <c r="DD482" t="s">
        <v>158</v>
      </c>
      <c r="DG482">
        <v>8330480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"07/09/2023 22:00:47.546"</f>
        <v>07/09/2023 22:00:47.546</v>
      </c>
      <c r="C483" t="str">
        <f t="shared" si="171"/>
        <v>FFDDD3C0</v>
      </c>
      <c r="D483" t="s">
        <v>134</v>
      </c>
      <c r="E483">
        <v>4</v>
      </c>
      <c r="H483">
        <v>4</v>
      </c>
      <c r="I483" t="s">
        <v>143</v>
      </c>
      <c r="J483" t="s">
        <v>126</v>
      </c>
      <c r="K483">
        <v>0</v>
      </c>
      <c r="L483">
        <v>3</v>
      </c>
      <c r="M483">
        <v>0</v>
      </c>
      <c r="N483">
        <v>2</v>
      </c>
      <c r="O483">
        <v>0</v>
      </c>
      <c r="P483">
        <v>1</v>
      </c>
      <c r="Q483">
        <v>0</v>
      </c>
      <c r="S483" t="str">
        <f t="shared" ref="S483:T490" si="194">"22:00:47.000"</f>
        <v>22:00:47.000</v>
      </c>
      <c r="T483" t="str">
        <f t="shared" si="194"/>
        <v>22:00:47.000</v>
      </c>
      <c r="U483" t="str">
        <f t="shared" si="179"/>
        <v>A14F74</v>
      </c>
      <c r="V483">
        <v>0</v>
      </c>
      <c r="W483">
        <v>0</v>
      </c>
      <c r="X483">
        <v>6</v>
      </c>
      <c r="Y483">
        <v>0</v>
      </c>
      <c r="AA483">
        <v>1</v>
      </c>
      <c r="AB483">
        <v>8</v>
      </c>
      <c r="AC483">
        <v>3</v>
      </c>
      <c r="AD483">
        <v>0</v>
      </c>
      <c r="AE483">
        <v>9</v>
      </c>
      <c r="AF483" t="s">
        <v>126</v>
      </c>
      <c r="AG483">
        <v>0</v>
      </c>
      <c r="AH483">
        <v>3</v>
      </c>
      <c r="AI483">
        <v>2</v>
      </c>
      <c r="AJ483">
        <v>0</v>
      </c>
      <c r="AK483" t="s">
        <v>272</v>
      </c>
      <c r="AL483">
        <v>32.820689999999999</v>
      </c>
      <c r="AM483" t="s">
        <v>273</v>
      </c>
      <c r="AN483">
        <v>-117.16682900000001</v>
      </c>
      <c r="AO483">
        <v>25</v>
      </c>
      <c r="AP483">
        <v>1400</v>
      </c>
      <c r="AQ483" t="s">
        <v>129</v>
      </c>
      <c r="AR483">
        <v>-81</v>
      </c>
      <c r="AS483">
        <v>-35</v>
      </c>
      <c r="AT483">
        <v>1088</v>
      </c>
      <c r="BB483" t="str">
        <f t="shared" si="180"/>
        <v>1200</v>
      </c>
      <c r="BC483">
        <v>1</v>
      </c>
      <c r="BD483" t="str">
        <f t="shared" si="181"/>
        <v xml:space="preserve">N1839R  </v>
      </c>
      <c r="BE483">
        <v>1</v>
      </c>
      <c r="BJ483">
        <v>1275</v>
      </c>
      <c r="BK483">
        <v>-125</v>
      </c>
      <c r="BL483" t="s">
        <v>130</v>
      </c>
      <c r="BM483">
        <v>1</v>
      </c>
      <c r="BN483">
        <v>1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 t="shared" ref="CE483:CE490" si="195">"22:00:47.307"</f>
        <v>22:00:47.307</v>
      </c>
      <c r="CF483">
        <v>307034080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5</v>
      </c>
      <c r="CY483">
        <v>7</v>
      </c>
      <c r="CZ483" t="s">
        <v>131</v>
      </c>
      <c r="DA483">
        <v>745</v>
      </c>
      <c r="DB483">
        <v>0</v>
      </c>
      <c r="DC483" t="s">
        <v>262</v>
      </c>
      <c r="DD483" t="s">
        <v>263</v>
      </c>
      <c r="DG483">
        <v>15618750</v>
      </c>
      <c r="DI483">
        <v>1</v>
      </c>
      <c r="DJ483">
        <v>0</v>
      </c>
      <c r="DK483">
        <v>0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 t="shared" ref="A484:A489" si="196">"07/09/2023 22:00:47.593"</f>
        <v>07/09/2023 22:00:47.593</v>
      </c>
      <c r="C484" t="str">
        <f t="shared" si="171"/>
        <v>FFDDD3C0</v>
      </c>
      <c r="D484" t="s">
        <v>123</v>
      </c>
      <c r="E484">
        <v>7</v>
      </c>
      <c r="F484">
        <v>2007</v>
      </c>
      <c r="G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0</v>
      </c>
      <c r="P484">
        <v>1</v>
      </c>
      <c r="Q484">
        <v>0</v>
      </c>
      <c r="S484" t="str">
        <f t="shared" si="194"/>
        <v>22:00:47.000</v>
      </c>
      <c r="T484" t="str">
        <f t="shared" si="194"/>
        <v>22:00:47.000</v>
      </c>
      <c r="U484" t="str">
        <f t="shared" si="179"/>
        <v>A14F74</v>
      </c>
      <c r="V484">
        <v>0</v>
      </c>
      <c r="W484">
        <v>0</v>
      </c>
      <c r="X484">
        <v>6</v>
      </c>
      <c r="Y484">
        <v>0</v>
      </c>
      <c r="AA484">
        <v>1</v>
      </c>
      <c r="AB484">
        <v>8</v>
      </c>
      <c r="AC484">
        <v>3</v>
      </c>
      <c r="AD484">
        <v>0</v>
      </c>
      <c r="AE484">
        <v>9</v>
      </c>
      <c r="AF484" t="s">
        <v>126</v>
      </c>
      <c r="AG484">
        <v>0</v>
      </c>
      <c r="AH484">
        <v>3</v>
      </c>
      <c r="AI484">
        <v>2</v>
      </c>
      <c r="AJ484">
        <v>0</v>
      </c>
      <c r="AK484" t="s">
        <v>272</v>
      </c>
      <c r="AL484">
        <v>32.820689999999999</v>
      </c>
      <c r="AM484" t="s">
        <v>273</v>
      </c>
      <c r="AN484">
        <v>-117.16682900000001</v>
      </c>
      <c r="AO484">
        <v>25</v>
      </c>
      <c r="AP484">
        <v>1400</v>
      </c>
      <c r="AQ484" t="s">
        <v>129</v>
      </c>
      <c r="AR484">
        <v>-81</v>
      </c>
      <c r="AS484">
        <v>-35</v>
      </c>
      <c r="AT484">
        <v>1088</v>
      </c>
      <c r="BB484" t="str">
        <f t="shared" si="180"/>
        <v>1200</v>
      </c>
      <c r="BC484">
        <v>1</v>
      </c>
      <c r="BD484" t="str">
        <f t="shared" si="181"/>
        <v xml:space="preserve">N1839R  </v>
      </c>
      <c r="BE484">
        <v>1</v>
      </c>
      <c r="BJ484">
        <v>1275</v>
      </c>
      <c r="BK484">
        <v>-125</v>
      </c>
      <c r="BL484" t="s">
        <v>130</v>
      </c>
      <c r="BM484">
        <v>1</v>
      </c>
      <c r="BN484">
        <v>1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 t="shared" si="195"/>
        <v>22:00:47.307</v>
      </c>
      <c r="CF484">
        <v>307034080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5</v>
      </c>
      <c r="CY484">
        <v>7</v>
      </c>
      <c r="CZ484" t="s">
        <v>131</v>
      </c>
      <c r="DA484">
        <v>745</v>
      </c>
      <c r="DB484">
        <v>0</v>
      </c>
      <c r="DC484" t="s">
        <v>262</v>
      </c>
      <c r="DD484" t="s">
        <v>263</v>
      </c>
      <c r="DG484">
        <v>15618750</v>
      </c>
      <c r="DI484">
        <v>1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 t="shared" si="196"/>
        <v>07/09/2023 22:00:47.593</v>
      </c>
      <c r="C485" t="str">
        <f t="shared" si="171"/>
        <v>FFDDD3C0</v>
      </c>
      <c r="D485" t="s">
        <v>149</v>
      </c>
      <c r="E485">
        <v>3</v>
      </c>
      <c r="H485">
        <v>166</v>
      </c>
      <c r="I485" t="s">
        <v>139</v>
      </c>
      <c r="J485" t="s">
        <v>150</v>
      </c>
      <c r="K485">
        <v>0</v>
      </c>
      <c r="L485">
        <v>3</v>
      </c>
      <c r="M485">
        <v>0</v>
      </c>
      <c r="N485">
        <v>2</v>
      </c>
      <c r="O485">
        <v>0</v>
      </c>
      <c r="P485">
        <v>1</v>
      </c>
      <c r="Q485">
        <v>0</v>
      </c>
      <c r="S485" t="str">
        <f t="shared" si="194"/>
        <v>22:00:47.000</v>
      </c>
      <c r="T485" t="str">
        <f t="shared" si="194"/>
        <v>22:00:47.000</v>
      </c>
      <c r="U485" t="str">
        <f t="shared" si="179"/>
        <v>A14F74</v>
      </c>
      <c r="V485">
        <v>0</v>
      </c>
      <c r="W485">
        <v>0</v>
      </c>
      <c r="X485">
        <v>6</v>
      </c>
      <c r="Y485">
        <v>0</v>
      </c>
      <c r="AA485">
        <v>1</v>
      </c>
      <c r="AB485">
        <v>8</v>
      </c>
      <c r="AC485">
        <v>3</v>
      </c>
      <c r="AD485">
        <v>0</v>
      </c>
      <c r="AE485">
        <v>9</v>
      </c>
      <c r="AF485" t="s">
        <v>126</v>
      </c>
      <c r="AG485">
        <v>0</v>
      </c>
      <c r="AH485">
        <v>3</v>
      </c>
      <c r="AI485">
        <v>2</v>
      </c>
      <c r="AJ485">
        <v>0</v>
      </c>
      <c r="AK485" t="s">
        <v>272</v>
      </c>
      <c r="AL485">
        <v>32.820689999999999</v>
      </c>
      <c r="AM485" t="s">
        <v>273</v>
      </c>
      <c r="AN485">
        <v>-117.16682900000001</v>
      </c>
      <c r="AO485">
        <v>25</v>
      </c>
      <c r="AP485">
        <v>1400</v>
      </c>
      <c r="AQ485" t="s">
        <v>129</v>
      </c>
      <c r="AR485">
        <v>-81</v>
      </c>
      <c r="AS485">
        <v>-35</v>
      </c>
      <c r="AT485">
        <v>1088</v>
      </c>
      <c r="BB485" t="str">
        <f t="shared" si="180"/>
        <v>1200</v>
      </c>
      <c r="BC485">
        <v>1</v>
      </c>
      <c r="BD485" t="str">
        <f t="shared" si="181"/>
        <v xml:space="preserve">N1839R  </v>
      </c>
      <c r="BE485">
        <v>1</v>
      </c>
      <c r="BJ485">
        <v>1275</v>
      </c>
      <c r="BK485">
        <v>-125</v>
      </c>
      <c r="BL485" t="s">
        <v>130</v>
      </c>
      <c r="BM485">
        <v>1</v>
      </c>
      <c r="BN485">
        <v>1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 t="shared" si="195"/>
        <v>22:00:47.307</v>
      </c>
      <c r="CF485">
        <v>307092735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5</v>
      </c>
      <c r="CY485">
        <v>7</v>
      </c>
      <c r="CZ485" t="s">
        <v>131</v>
      </c>
      <c r="DA485">
        <v>300</v>
      </c>
      <c r="DB485">
        <v>0</v>
      </c>
      <c r="DC485" t="s">
        <v>157</v>
      </c>
      <c r="DD485" t="s">
        <v>158</v>
      </c>
      <c r="DG485">
        <v>8330657</v>
      </c>
      <c r="DI485">
        <v>1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 t="shared" si="196"/>
        <v>07/09/2023 22:00:47.593</v>
      </c>
      <c r="C486" t="str">
        <f t="shared" si="171"/>
        <v>FFDDD3C0</v>
      </c>
      <c r="D486" t="s">
        <v>144</v>
      </c>
      <c r="E486">
        <v>6</v>
      </c>
      <c r="H486">
        <v>210</v>
      </c>
      <c r="I486" t="s">
        <v>145</v>
      </c>
      <c r="J486" t="s">
        <v>146</v>
      </c>
      <c r="K486">
        <v>0</v>
      </c>
      <c r="L486">
        <v>3</v>
      </c>
      <c r="M486">
        <v>0</v>
      </c>
      <c r="N486">
        <v>2</v>
      </c>
      <c r="O486">
        <v>0</v>
      </c>
      <c r="P486">
        <v>1</v>
      </c>
      <c r="Q486">
        <v>0</v>
      </c>
      <c r="S486" t="str">
        <f t="shared" si="194"/>
        <v>22:00:47.000</v>
      </c>
      <c r="T486" t="str">
        <f t="shared" si="194"/>
        <v>22:00:47.000</v>
      </c>
      <c r="U486" t="str">
        <f t="shared" si="179"/>
        <v>A14F74</v>
      </c>
      <c r="V486">
        <v>0</v>
      </c>
      <c r="W486">
        <v>0</v>
      </c>
      <c r="X486">
        <v>6</v>
      </c>
      <c r="Y486">
        <v>0</v>
      </c>
      <c r="AA486">
        <v>1</v>
      </c>
      <c r="AB486">
        <v>8</v>
      </c>
      <c r="AC486">
        <v>3</v>
      </c>
      <c r="AD486">
        <v>0</v>
      </c>
      <c r="AE486">
        <v>9</v>
      </c>
      <c r="AF486" t="s">
        <v>126</v>
      </c>
      <c r="AG486">
        <v>0</v>
      </c>
      <c r="AH486">
        <v>0</v>
      </c>
      <c r="AI486">
        <v>2</v>
      </c>
      <c r="AJ486">
        <v>0</v>
      </c>
      <c r="AK486" t="s">
        <v>272</v>
      </c>
      <c r="AL486">
        <v>32.820689999999999</v>
      </c>
      <c r="AM486" t="s">
        <v>273</v>
      </c>
      <c r="AN486">
        <v>-117.16682900000001</v>
      </c>
      <c r="AO486">
        <v>25</v>
      </c>
      <c r="AP486">
        <v>1400</v>
      </c>
      <c r="AQ486" t="s">
        <v>129</v>
      </c>
      <c r="AR486">
        <v>-81</v>
      </c>
      <c r="AS486">
        <v>-35</v>
      </c>
      <c r="AT486">
        <v>1088</v>
      </c>
      <c r="BB486" t="str">
        <f t="shared" si="180"/>
        <v>1200</v>
      </c>
      <c r="BC486">
        <v>1</v>
      </c>
      <c r="BD486" t="str">
        <f t="shared" si="181"/>
        <v xml:space="preserve">N1839R  </v>
      </c>
      <c r="BE486">
        <v>1</v>
      </c>
      <c r="BJ486">
        <v>1275</v>
      </c>
      <c r="BK486">
        <v>-125</v>
      </c>
      <c r="BL486" t="s">
        <v>130</v>
      </c>
      <c r="BM486">
        <v>1</v>
      </c>
      <c r="BN486">
        <v>1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 t="shared" si="195"/>
        <v>22:00:47.307</v>
      </c>
      <c r="CF486">
        <v>307034080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5</v>
      </c>
      <c r="CY486">
        <v>7</v>
      </c>
      <c r="CZ486" t="s">
        <v>131</v>
      </c>
      <c r="DA486">
        <v>745</v>
      </c>
      <c r="DB486">
        <v>0</v>
      </c>
      <c r="DC486" t="s">
        <v>262</v>
      </c>
      <c r="DD486" t="s">
        <v>263</v>
      </c>
      <c r="DG486">
        <v>15618750</v>
      </c>
      <c r="DI486">
        <v>1</v>
      </c>
      <c r="DJ486">
        <v>0</v>
      </c>
      <c r="DK486">
        <v>1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 t="shared" si="196"/>
        <v>07/09/2023 22:00:47.593</v>
      </c>
      <c r="C487" t="str">
        <f t="shared" si="171"/>
        <v>FFDDD3C0</v>
      </c>
      <c r="D487" t="s">
        <v>134</v>
      </c>
      <c r="E487">
        <v>3</v>
      </c>
      <c r="H487">
        <v>3</v>
      </c>
      <c r="I487" t="s">
        <v>135</v>
      </c>
      <c r="J487" t="s">
        <v>126</v>
      </c>
      <c r="K487">
        <v>0</v>
      </c>
      <c r="L487">
        <v>3</v>
      </c>
      <c r="M487">
        <v>0</v>
      </c>
      <c r="N487">
        <v>2</v>
      </c>
      <c r="O487">
        <v>0</v>
      </c>
      <c r="P487">
        <v>1</v>
      </c>
      <c r="Q487">
        <v>0</v>
      </c>
      <c r="S487" t="str">
        <f t="shared" si="194"/>
        <v>22:00:47.000</v>
      </c>
      <c r="T487" t="str">
        <f t="shared" si="194"/>
        <v>22:00:47.000</v>
      </c>
      <c r="U487" t="str">
        <f t="shared" si="179"/>
        <v>A14F74</v>
      </c>
      <c r="V487">
        <v>0</v>
      </c>
      <c r="W487">
        <v>0</v>
      </c>
      <c r="X487">
        <v>6</v>
      </c>
      <c r="Y487">
        <v>0</v>
      </c>
      <c r="AA487">
        <v>1</v>
      </c>
      <c r="AB487">
        <v>8</v>
      </c>
      <c r="AC487">
        <v>3</v>
      </c>
      <c r="AD487">
        <v>0</v>
      </c>
      <c r="AE487">
        <v>9</v>
      </c>
      <c r="AF487" t="s">
        <v>126</v>
      </c>
      <c r="AG487">
        <v>0</v>
      </c>
      <c r="AH487">
        <v>3</v>
      </c>
      <c r="AI487">
        <v>2</v>
      </c>
      <c r="AJ487">
        <v>0</v>
      </c>
      <c r="AK487" t="s">
        <v>272</v>
      </c>
      <c r="AL487">
        <v>32.820689999999999</v>
      </c>
      <c r="AM487" t="s">
        <v>273</v>
      </c>
      <c r="AN487">
        <v>-117.16682900000001</v>
      </c>
      <c r="AO487">
        <v>25</v>
      </c>
      <c r="AP487">
        <v>1400</v>
      </c>
      <c r="AQ487" t="s">
        <v>129</v>
      </c>
      <c r="AR487">
        <v>-81</v>
      </c>
      <c r="AS487">
        <v>-35</v>
      </c>
      <c r="AT487">
        <v>1088</v>
      </c>
      <c r="BB487" t="str">
        <f t="shared" si="180"/>
        <v>1200</v>
      </c>
      <c r="BC487">
        <v>1</v>
      </c>
      <c r="BD487" t="str">
        <f t="shared" si="181"/>
        <v xml:space="preserve">N1839R  </v>
      </c>
      <c r="BE487">
        <v>1</v>
      </c>
      <c r="BJ487">
        <v>1275</v>
      </c>
      <c r="BK487">
        <v>-125</v>
      </c>
      <c r="BL487" t="s">
        <v>130</v>
      </c>
      <c r="BM487">
        <v>1</v>
      </c>
      <c r="BN487">
        <v>1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 t="shared" si="195"/>
        <v>22:00:47.307</v>
      </c>
      <c r="CF487">
        <v>307034080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5</v>
      </c>
      <c r="CY487">
        <v>7</v>
      </c>
      <c r="CZ487" t="s">
        <v>131</v>
      </c>
      <c r="DA487">
        <v>745</v>
      </c>
      <c r="DB487">
        <v>0</v>
      </c>
      <c r="DC487" t="s">
        <v>262</v>
      </c>
      <c r="DD487" t="s">
        <v>263</v>
      </c>
      <c r="DG487">
        <v>15618750</v>
      </c>
      <c r="DI487">
        <v>1</v>
      </c>
      <c r="DJ487">
        <v>0</v>
      </c>
      <c r="DK487">
        <v>1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 t="shared" si="196"/>
        <v>07/09/2023 22:00:47.593</v>
      </c>
      <c r="C488" t="str">
        <f t="shared" si="171"/>
        <v>FFDDD3C0</v>
      </c>
      <c r="D488" t="s">
        <v>138</v>
      </c>
      <c r="E488">
        <v>20</v>
      </c>
      <c r="F488">
        <v>1020</v>
      </c>
      <c r="G488" t="s">
        <v>139</v>
      </c>
      <c r="J488" t="s">
        <v>140</v>
      </c>
      <c r="K488">
        <v>0</v>
      </c>
      <c r="L488">
        <v>3</v>
      </c>
      <c r="M488">
        <v>0</v>
      </c>
      <c r="N488">
        <v>2</v>
      </c>
      <c r="O488">
        <v>0</v>
      </c>
      <c r="P488">
        <v>1</v>
      </c>
      <c r="Q488">
        <v>0</v>
      </c>
      <c r="S488" t="str">
        <f t="shared" si="194"/>
        <v>22:00:47.000</v>
      </c>
      <c r="T488" t="str">
        <f t="shared" si="194"/>
        <v>22:00:47.000</v>
      </c>
      <c r="U488" t="str">
        <f t="shared" si="179"/>
        <v>A14F74</v>
      </c>
      <c r="V488">
        <v>0</v>
      </c>
      <c r="W488">
        <v>0</v>
      </c>
      <c r="X488">
        <v>6</v>
      </c>
      <c r="Y488">
        <v>0</v>
      </c>
      <c r="AA488">
        <v>1</v>
      </c>
      <c r="AB488">
        <v>8</v>
      </c>
      <c r="AC488">
        <v>3</v>
      </c>
      <c r="AD488">
        <v>0</v>
      </c>
      <c r="AE488">
        <v>9</v>
      </c>
      <c r="AF488" t="s">
        <v>126</v>
      </c>
      <c r="AG488">
        <v>0</v>
      </c>
      <c r="AH488">
        <v>3</v>
      </c>
      <c r="AI488">
        <v>2</v>
      </c>
      <c r="AJ488">
        <v>0</v>
      </c>
      <c r="AK488" t="s">
        <v>272</v>
      </c>
      <c r="AL488">
        <v>32.820689999999999</v>
      </c>
      <c r="AM488" t="s">
        <v>273</v>
      </c>
      <c r="AN488">
        <v>-117.16682900000001</v>
      </c>
      <c r="AO488">
        <v>25</v>
      </c>
      <c r="AP488">
        <v>1400</v>
      </c>
      <c r="AQ488" t="s">
        <v>129</v>
      </c>
      <c r="AR488">
        <v>-81</v>
      </c>
      <c r="AS488">
        <v>-35</v>
      </c>
      <c r="AT488">
        <v>1088</v>
      </c>
      <c r="BB488" t="str">
        <f t="shared" si="180"/>
        <v>1200</v>
      </c>
      <c r="BC488">
        <v>1</v>
      </c>
      <c r="BD488" t="str">
        <f t="shared" si="181"/>
        <v xml:space="preserve">N1839R  </v>
      </c>
      <c r="BE488">
        <v>1</v>
      </c>
      <c r="BJ488">
        <v>1275</v>
      </c>
      <c r="BK488">
        <v>-125</v>
      </c>
      <c r="BL488" t="s">
        <v>130</v>
      </c>
      <c r="BM488">
        <v>1</v>
      </c>
      <c r="BN488">
        <v>1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 t="shared" si="195"/>
        <v>22:00:47.307</v>
      </c>
      <c r="CF488">
        <v>307034080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5</v>
      </c>
      <c r="CY488">
        <v>7</v>
      </c>
      <c r="CZ488" t="s">
        <v>131</v>
      </c>
      <c r="DA488">
        <v>745</v>
      </c>
      <c r="DB488">
        <v>0</v>
      </c>
      <c r="DC488" t="s">
        <v>262</v>
      </c>
      <c r="DD488" t="s">
        <v>263</v>
      </c>
      <c r="DG488">
        <v>15618750</v>
      </c>
      <c r="DI488">
        <v>1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 t="shared" si="196"/>
        <v>07/09/2023 22:00:47.593</v>
      </c>
      <c r="C489" t="str">
        <f t="shared" si="171"/>
        <v>FFDDD3C0</v>
      </c>
      <c r="D489" t="s">
        <v>141</v>
      </c>
      <c r="E489">
        <v>15</v>
      </c>
      <c r="J489" t="s">
        <v>142</v>
      </c>
      <c r="K489">
        <v>0</v>
      </c>
      <c r="L489">
        <v>3</v>
      </c>
      <c r="M489">
        <v>0</v>
      </c>
      <c r="N489">
        <v>2</v>
      </c>
      <c r="O489">
        <v>0</v>
      </c>
      <c r="P489">
        <v>1</v>
      </c>
      <c r="Q489">
        <v>0</v>
      </c>
      <c r="S489" t="str">
        <f t="shared" si="194"/>
        <v>22:00:47.000</v>
      </c>
      <c r="T489" t="str">
        <f t="shared" si="194"/>
        <v>22:00:47.000</v>
      </c>
      <c r="U489" t="str">
        <f t="shared" si="179"/>
        <v>A14F74</v>
      </c>
      <c r="V489">
        <v>0</v>
      </c>
      <c r="W489">
        <v>0</v>
      </c>
      <c r="X489">
        <v>6</v>
      </c>
      <c r="Y489">
        <v>0</v>
      </c>
      <c r="AA489">
        <v>1</v>
      </c>
      <c r="AB489">
        <v>8</v>
      </c>
      <c r="AC489">
        <v>3</v>
      </c>
      <c r="AD489">
        <v>0</v>
      </c>
      <c r="AE489">
        <v>9</v>
      </c>
      <c r="AF489" t="s">
        <v>126</v>
      </c>
      <c r="AG489">
        <v>0</v>
      </c>
      <c r="AH489">
        <v>3</v>
      </c>
      <c r="AI489">
        <v>2</v>
      </c>
      <c r="AJ489">
        <v>0</v>
      </c>
      <c r="AK489" t="s">
        <v>272</v>
      </c>
      <c r="AL489">
        <v>32.820689999999999</v>
      </c>
      <c r="AM489" t="s">
        <v>273</v>
      </c>
      <c r="AN489">
        <v>-117.16682900000001</v>
      </c>
      <c r="AO489">
        <v>25</v>
      </c>
      <c r="AP489">
        <v>1400</v>
      </c>
      <c r="AQ489" t="s">
        <v>129</v>
      </c>
      <c r="AR489">
        <v>-81</v>
      </c>
      <c r="AS489">
        <v>-35</v>
      </c>
      <c r="AT489">
        <v>1088</v>
      </c>
      <c r="BB489" t="str">
        <f t="shared" si="180"/>
        <v>1200</v>
      </c>
      <c r="BC489">
        <v>1</v>
      </c>
      <c r="BD489" t="str">
        <f t="shared" si="181"/>
        <v xml:space="preserve">N1839R  </v>
      </c>
      <c r="BE489">
        <v>1</v>
      </c>
      <c r="BJ489">
        <v>1275</v>
      </c>
      <c r="BK489">
        <v>-125</v>
      </c>
      <c r="BL489" t="s">
        <v>130</v>
      </c>
      <c r="BM489">
        <v>1</v>
      </c>
      <c r="BN489">
        <v>1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 t="shared" si="195"/>
        <v>22:00:47.307</v>
      </c>
      <c r="CF489">
        <v>307034080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5</v>
      </c>
      <c r="CY489">
        <v>7</v>
      </c>
      <c r="CZ489" t="s">
        <v>131</v>
      </c>
      <c r="DA489">
        <v>745</v>
      </c>
      <c r="DB489">
        <v>0</v>
      </c>
      <c r="DC489" t="s">
        <v>262</v>
      </c>
      <c r="DD489" t="s">
        <v>263</v>
      </c>
      <c r="DG489">
        <v>15618750</v>
      </c>
      <c r="DI489">
        <v>1</v>
      </c>
      <c r="DJ489">
        <v>0</v>
      </c>
      <c r="DK489">
        <v>1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"07/09/2023 22:00:47.609"</f>
        <v>07/09/2023 22:00:47.609</v>
      </c>
      <c r="C490" t="str">
        <f t="shared" ref="C490:C553" si="197">"FFDDD3C0"</f>
        <v>FFDDD3C0</v>
      </c>
      <c r="D490" t="s">
        <v>147</v>
      </c>
      <c r="E490">
        <v>8</v>
      </c>
      <c r="H490">
        <v>225</v>
      </c>
      <c r="I490" t="s">
        <v>148</v>
      </c>
      <c r="J490" t="s">
        <v>126</v>
      </c>
      <c r="K490">
        <v>0</v>
      </c>
      <c r="L490">
        <v>3</v>
      </c>
      <c r="M490">
        <v>0</v>
      </c>
      <c r="N490">
        <v>2</v>
      </c>
      <c r="O490">
        <v>0</v>
      </c>
      <c r="P490">
        <v>1</v>
      </c>
      <c r="Q490">
        <v>0</v>
      </c>
      <c r="S490" t="str">
        <f t="shared" si="194"/>
        <v>22:00:47.000</v>
      </c>
      <c r="T490" t="str">
        <f t="shared" si="194"/>
        <v>22:00:47.000</v>
      </c>
      <c r="U490" t="str">
        <f t="shared" si="179"/>
        <v>A14F74</v>
      </c>
      <c r="V490">
        <v>0</v>
      </c>
      <c r="W490">
        <v>0</v>
      </c>
      <c r="X490">
        <v>6</v>
      </c>
      <c r="Y490">
        <v>0</v>
      </c>
      <c r="AA490">
        <v>1</v>
      </c>
      <c r="AB490">
        <v>8</v>
      </c>
      <c r="AC490">
        <v>3</v>
      </c>
      <c r="AD490">
        <v>0</v>
      </c>
      <c r="AE490">
        <v>9</v>
      </c>
      <c r="AF490" t="s">
        <v>126</v>
      </c>
      <c r="AG490">
        <v>0</v>
      </c>
      <c r="AH490">
        <v>3</v>
      </c>
      <c r="AI490">
        <v>2</v>
      </c>
      <c r="AJ490">
        <v>0</v>
      </c>
      <c r="AK490" t="s">
        <v>272</v>
      </c>
      <c r="AL490">
        <v>32.820689999999999</v>
      </c>
      <c r="AM490" t="s">
        <v>273</v>
      </c>
      <c r="AN490">
        <v>-117.16682900000001</v>
      </c>
      <c r="AO490">
        <v>25</v>
      </c>
      <c r="AP490">
        <v>1400</v>
      </c>
      <c r="AQ490" t="s">
        <v>129</v>
      </c>
      <c r="AR490">
        <v>-81</v>
      </c>
      <c r="AS490">
        <v>-35</v>
      </c>
      <c r="AT490">
        <v>1088</v>
      </c>
      <c r="BB490" t="str">
        <f t="shared" si="180"/>
        <v>1200</v>
      </c>
      <c r="BC490">
        <v>1</v>
      </c>
      <c r="BD490" t="str">
        <f t="shared" si="181"/>
        <v xml:space="preserve">N1839R  </v>
      </c>
      <c r="BE490">
        <v>1</v>
      </c>
      <c r="BJ490">
        <v>1275</v>
      </c>
      <c r="BK490">
        <v>-125</v>
      </c>
      <c r="BL490" t="s">
        <v>130</v>
      </c>
      <c r="BM490">
        <v>1</v>
      </c>
      <c r="BN490">
        <v>1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 t="shared" si="195"/>
        <v>22:00:47.307</v>
      </c>
      <c r="CF490">
        <v>307034080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5</v>
      </c>
      <c r="CY490">
        <v>7</v>
      </c>
      <c r="CZ490" t="s">
        <v>131</v>
      </c>
      <c r="DA490">
        <v>745</v>
      </c>
      <c r="DB490">
        <v>0</v>
      </c>
      <c r="DC490" t="s">
        <v>262</v>
      </c>
      <c r="DD490" t="s">
        <v>263</v>
      </c>
      <c r="DG490">
        <v>15618750</v>
      </c>
      <c r="DI490">
        <v>1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 t="shared" ref="A491:A498" si="198">"07/09/2023 22:00:48.738"</f>
        <v>07/09/2023 22:00:48.738</v>
      </c>
      <c r="C491" t="str">
        <f t="shared" si="197"/>
        <v>FFDDD3C0</v>
      </c>
      <c r="D491" t="s">
        <v>134</v>
      </c>
      <c r="E491">
        <v>3</v>
      </c>
      <c r="H491">
        <v>3</v>
      </c>
      <c r="I491" t="s">
        <v>135</v>
      </c>
      <c r="J491" t="s">
        <v>126</v>
      </c>
      <c r="K491">
        <v>0</v>
      </c>
      <c r="L491">
        <v>3</v>
      </c>
      <c r="M491">
        <v>0</v>
      </c>
      <c r="N491">
        <v>2</v>
      </c>
      <c r="O491">
        <v>0</v>
      </c>
      <c r="P491">
        <v>1</v>
      </c>
      <c r="Q491">
        <v>0</v>
      </c>
      <c r="S491" t="str">
        <f t="shared" ref="S491:T498" si="199">"22:00:48.000"</f>
        <v>22:00:48.000</v>
      </c>
      <c r="T491" t="str">
        <f t="shared" si="199"/>
        <v>22:00:48.000</v>
      </c>
      <c r="U491" t="str">
        <f t="shared" si="179"/>
        <v>A14F74</v>
      </c>
      <c r="V491">
        <v>0</v>
      </c>
      <c r="W491">
        <v>0</v>
      </c>
      <c r="X491">
        <v>6</v>
      </c>
      <c r="Y491">
        <v>0</v>
      </c>
      <c r="AA491">
        <v>1</v>
      </c>
      <c r="AB491">
        <v>8</v>
      </c>
      <c r="AC491">
        <v>3</v>
      </c>
      <c r="AD491">
        <v>0</v>
      </c>
      <c r="AE491">
        <v>9</v>
      </c>
      <c r="AF491" t="s">
        <v>126</v>
      </c>
      <c r="AG491">
        <v>0</v>
      </c>
      <c r="AH491">
        <v>3</v>
      </c>
      <c r="AI491">
        <v>2</v>
      </c>
      <c r="AJ491">
        <v>0</v>
      </c>
      <c r="AK491" t="s">
        <v>274</v>
      </c>
      <c r="AL491">
        <v>32.820538999999997</v>
      </c>
      <c r="AM491" t="s">
        <v>275</v>
      </c>
      <c r="AN491">
        <v>-117.167215</v>
      </c>
      <c r="AO491">
        <v>25</v>
      </c>
      <c r="AP491">
        <v>1500</v>
      </c>
      <c r="AQ491" t="s">
        <v>129</v>
      </c>
      <c r="AR491">
        <v>-80</v>
      </c>
      <c r="AS491">
        <v>-38</v>
      </c>
      <c r="AT491">
        <v>1024</v>
      </c>
      <c r="BB491" t="str">
        <f t="shared" si="180"/>
        <v>1200</v>
      </c>
      <c r="BC491">
        <v>1</v>
      </c>
      <c r="BD491" t="str">
        <f t="shared" si="181"/>
        <v xml:space="preserve">N1839R  </v>
      </c>
      <c r="BE491">
        <v>1</v>
      </c>
      <c r="BJ491">
        <v>1325</v>
      </c>
      <c r="BK491">
        <v>-175</v>
      </c>
      <c r="BL491" t="s">
        <v>130</v>
      </c>
      <c r="BM491">
        <v>1</v>
      </c>
      <c r="BN491">
        <v>1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 t="shared" ref="CE491:CE498" si="200">"22:00:48.426"</f>
        <v>22:00:48.426</v>
      </c>
      <c r="CF491">
        <v>426093000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5</v>
      </c>
      <c r="CY491">
        <v>7</v>
      </c>
      <c r="CZ491" t="s">
        <v>131</v>
      </c>
      <c r="DA491">
        <v>300</v>
      </c>
      <c r="DB491">
        <v>0</v>
      </c>
      <c r="DC491" t="s">
        <v>157</v>
      </c>
      <c r="DD491" t="s">
        <v>158</v>
      </c>
      <c r="DG491">
        <v>8330902</v>
      </c>
      <c r="DI491">
        <v>1</v>
      </c>
      <c r="DJ491">
        <v>0</v>
      </c>
      <c r="DK491">
        <v>0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 t="shared" si="198"/>
        <v>07/09/2023 22:00:48.738</v>
      </c>
      <c r="C492" t="str">
        <f t="shared" si="197"/>
        <v>FFDDD3C0</v>
      </c>
      <c r="D492" t="s">
        <v>138</v>
      </c>
      <c r="E492">
        <v>20</v>
      </c>
      <c r="F492">
        <v>1020</v>
      </c>
      <c r="G492" t="s">
        <v>139</v>
      </c>
      <c r="J492" t="s">
        <v>140</v>
      </c>
      <c r="K492">
        <v>0</v>
      </c>
      <c r="L492">
        <v>3</v>
      </c>
      <c r="M492">
        <v>0</v>
      </c>
      <c r="N492">
        <v>2</v>
      </c>
      <c r="O492">
        <v>0</v>
      </c>
      <c r="P492">
        <v>1</v>
      </c>
      <c r="Q492">
        <v>0</v>
      </c>
      <c r="S492" t="str">
        <f t="shared" si="199"/>
        <v>22:00:48.000</v>
      </c>
      <c r="T492" t="str">
        <f t="shared" si="199"/>
        <v>22:00:48.000</v>
      </c>
      <c r="U492" t="str">
        <f t="shared" si="179"/>
        <v>A14F74</v>
      </c>
      <c r="V492">
        <v>0</v>
      </c>
      <c r="W492">
        <v>0</v>
      </c>
      <c r="X492">
        <v>6</v>
      </c>
      <c r="Y492">
        <v>0</v>
      </c>
      <c r="AA492">
        <v>1</v>
      </c>
      <c r="AB492">
        <v>8</v>
      </c>
      <c r="AC492">
        <v>3</v>
      </c>
      <c r="AD492">
        <v>0</v>
      </c>
      <c r="AE492">
        <v>9</v>
      </c>
      <c r="AF492" t="s">
        <v>126</v>
      </c>
      <c r="AG492">
        <v>0</v>
      </c>
      <c r="AH492">
        <v>3</v>
      </c>
      <c r="AI492">
        <v>2</v>
      </c>
      <c r="AJ492">
        <v>0</v>
      </c>
      <c r="AK492" t="s">
        <v>274</v>
      </c>
      <c r="AL492">
        <v>32.820538999999997</v>
      </c>
      <c r="AM492" t="s">
        <v>275</v>
      </c>
      <c r="AN492">
        <v>-117.167215</v>
      </c>
      <c r="AO492">
        <v>25</v>
      </c>
      <c r="AP492">
        <v>1500</v>
      </c>
      <c r="AQ492" t="s">
        <v>129</v>
      </c>
      <c r="AR492">
        <v>-80</v>
      </c>
      <c r="AS492">
        <v>-38</v>
      </c>
      <c r="AT492">
        <v>1024</v>
      </c>
      <c r="BB492" t="str">
        <f t="shared" si="180"/>
        <v>1200</v>
      </c>
      <c r="BC492">
        <v>1</v>
      </c>
      <c r="BD492" t="str">
        <f t="shared" si="181"/>
        <v xml:space="preserve">N1839R  </v>
      </c>
      <c r="BE492">
        <v>1</v>
      </c>
      <c r="BJ492">
        <v>1325</v>
      </c>
      <c r="BK492">
        <v>-175</v>
      </c>
      <c r="BL492" t="s">
        <v>130</v>
      </c>
      <c r="BM492">
        <v>1</v>
      </c>
      <c r="BN492">
        <v>1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 t="shared" si="200"/>
        <v>22:00:48.426</v>
      </c>
      <c r="CF492">
        <v>426093000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131</v>
      </c>
      <c r="DA492">
        <v>300</v>
      </c>
      <c r="DB492">
        <v>0</v>
      </c>
      <c r="DC492" t="s">
        <v>157</v>
      </c>
      <c r="DD492" t="s">
        <v>158</v>
      </c>
      <c r="DG492">
        <v>8330902</v>
      </c>
      <c r="DI492">
        <v>1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 t="shared" si="198"/>
        <v>07/09/2023 22:00:48.738</v>
      </c>
      <c r="C493" t="str">
        <f t="shared" si="197"/>
        <v>FFDDD3C0</v>
      </c>
      <c r="D493" t="s">
        <v>141</v>
      </c>
      <c r="E493">
        <v>15</v>
      </c>
      <c r="J493" t="s">
        <v>142</v>
      </c>
      <c r="K493">
        <v>0</v>
      </c>
      <c r="L493">
        <v>3</v>
      </c>
      <c r="M493">
        <v>0</v>
      </c>
      <c r="N493">
        <v>2</v>
      </c>
      <c r="O493">
        <v>0</v>
      </c>
      <c r="P493">
        <v>1</v>
      </c>
      <c r="Q493">
        <v>0</v>
      </c>
      <c r="S493" t="str">
        <f t="shared" si="199"/>
        <v>22:00:48.000</v>
      </c>
      <c r="T493" t="str">
        <f t="shared" si="199"/>
        <v>22:00:48.000</v>
      </c>
      <c r="U493" t="str">
        <f t="shared" si="179"/>
        <v>A14F74</v>
      </c>
      <c r="V493">
        <v>0</v>
      </c>
      <c r="W493">
        <v>0</v>
      </c>
      <c r="X493">
        <v>6</v>
      </c>
      <c r="Y493">
        <v>0</v>
      </c>
      <c r="AA493">
        <v>1</v>
      </c>
      <c r="AB493">
        <v>8</v>
      </c>
      <c r="AC493">
        <v>3</v>
      </c>
      <c r="AD493">
        <v>0</v>
      </c>
      <c r="AE493">
        <v>9</v>
      </c>
      <c r="AF493" t="s">
        <v>126</v>
      </c>
      <c r="AG493">
        <v>0</v>
      </c>
      <c r="AH493">
        <v>3</v>
      </c>
      <c r="AI493">
        <v>2</v>
      </c>
      <c r="AJ493">
        <v>0</v>
      </c>
      <c r="AK493" t="s">
        <v>274</v>
      </c>
      <c r="AL493">
        <v>32.820538999999997</v>
      </c>
      <c r="AM493" t="s">
        <v>275</v>
      </c>
      <c r="AN493">
        <v>-117.167215</v>
      </c>
      <c r="AO493">
        <v>25</v>
      </c>
      <c r="AP493">
        <v>1500</v>
      </c>
      <c r="AQ493" t="s">
        <v>129</v>
      </c>
      <c r="AR493">
        <v>-80</v>
      </c>
      <c r="AS493">
        <v>-38</v>
      </c>
      <c r="AT493">
        <v>1024</v>
      </c>
      <c r="BB493" t="str">
        <f t="shared" si="180"/>
        <v>1200</v>
      </c>
      <c r="BC493">
        <v>1</v>
      </c>
      <c r="BD493" t="str">
        <f t="shared" si="181"/>
        <v xml:space="preserve">N1839R  </v>
      </c>
      <c r="BE493">
        <v>1</v>
      </c>
      <c r="BJ493">
        <v>1325</v>
      </c>
      <c r="BK493">
        <v>-175</v>
      </c>
      <c r="BL493" t="s">
        <v>130</v>
      </c>
      <c r="BM493">
        <v>1</v>
      </c>
      <c r="BN493">
        <v>1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 t="shared" si="200"/>
        <v>22:00:48.426</v>
      </c>
      <c r="CF493">
        <v>426093000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5</v>
      </c>
      <c r="CY493">
        <v>7</v>
      </c>
      <c r="CZ493" t="s">
        <v>131</v>
      </c>
      <c r="DA493">
        <v>300</v>
      </c>
      <c r="DB493">
        <v>0</v>
      </c>
      <c r="DC493" t="s">
        <v>157</v>
      </c>
      <c r="DD493" t="s">
        <v>158</v>
      </c>
      <c r="DG493">
        <v>8330902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 t="shared" si="198"/>
        <v>07/09/2023 22:00:48.738</v>
      </c>
      <c r="C494" t="str">
        <f t="shared" si="197"/>
        <v>FFDDD3C0</v>
      </c>
      <c r="D494" t="s">
        <v>147</v>
      </c>
      <c r="E494">
        <v>8</v>
      </c>
      <c r="H494">
        <v>225</v>
      </c>
      <c r="I494" t="s">
        <v>148</v>
      </c>
      <c r="J494" t="s">
        <v>126</v>
      </c>
      <c r="K494">
        <v>0</v>
      </c>
      <c r="L494">
        <v>3</v>
      </c>
      <c r="M494">
        <v>0</v>
      </c>
      <c r="N494">
        <v>2</v>
      </c>
      <c r="O494">
        <v>0</v>
      </c>
      <c r="P494">
        <v>1</v>
      </c>
      <c r="Q494">
        <v>0</v>
      </c>
      <c r="S494" t="str">
        <f t="shared" si="199"/>
        <v>22:00:48.000</v>
      </c>
      <c r="T494" t="str">
        <f t="shared" si="199"/>
        <v>22:00:48.000</v>
      </c>
      <c r="U494" t="str">
        <f t="shared" si="179"/>
        <v>A14F74</v>
      </c>
      <c r="V494">
        <v>0</v>
      </c>
      <c r="W494">
        <v>0</v>
      </c>
      <c r="X494">
        <v>6</v>
      </c>
      <c r="Y494">
        <v>0</v>
      </c>
      <c r="AA494">
        <v>1</v>
      </c>
      <c r="AB494">
        <v>8</v>
      </c>
      <c r="AC494">
        <v>3</v>
      </c>
      <c r="AD494">
        <v>0</v>
      </c>
      <c r="AE494">
        <v>9</v>
      </c>
      <c r="AF494" t="s">
        <v>126</v>
      </c>
      <c r="AG494">
        <v>0</v>
      </c>
      <c r="AH494">
        <v>3</v>
      </c>
      <c r="AI494">
        <v>2</v>
      </c>
      <c r="AJ494">
        <v>0</v>
      </c>
      <c r="AK494" t="s">
        <v>274</v>
      </c>
      <c r="AL494">
        <v>32.820538999999997</v>
      </c>
      <c r="AM494" t="s">
        <v>275</v>
      </c>
      <c r="AN494">
        <v>-117.167215</v>
      </c>
      <c r="AO494">
        <v>25</v>
      </c>
      <c r="AP494">
        <v>1500</v>
      </c>
      <c r="AQ494" t="s">
        <v>129</v>
      </c>
      <c r="AR494">
        <v>-80</v>
      </c>
      <c r="AS494">
        <v>-38</v>
      </c>
      <c r="AT494">
        <v>1024</v>
      </c>
      <c r="BB494" t="str">
        <f t="shared" si="180"/>
        <v>1200</v>
      </c>
      <c r="BC494">
        <v>1</v>
      </c>
      <c r="BD494" t="str">
        <f t="shared" si="181"/>
        <v xml:space="preserve">N1839R  </v>
      </c>
      <c r="BE494">
        <v>1</v>
      </c>
      <c r="BJ494">
        <v>1325</v>
      </c>
      <c r="BK494">
        <v>-175</v>
      </c>
      <c r="BL494" t="s">
        <v>130</v>
      </c>
      <c r="BM494">
        <v>1</v>
      </c>
      <c r="BN494">
        <v>1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 t="shared" si="200"/>
        <v>22:00:48.426</v>
      </c>
      <c r="CF494">
        <v>426093000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5</v>
      </c>
      <c r="CY494">
        <v>7</v>
      </c>
      <c r="CZ494" t="s">
        <v>131</v>
      </c>
      <c r="DA494">
        <v>300</v>
      </c>
      <c r="DB494">
        <v>0</v>
      </c>
      <c r="DC494" t="s">
        <v>157</v>
      </c>
      <c r="DD494" t="s">
        <v>158</v>
      </c>
      <c r="DG494">
        <v>8330902</v>
      </c>
      <c r="DI494">
        <v>1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 t="shared" si="198"/>
        <v>07/09/2023 22:00:48.738</v>
      </c>
      <c r="C495" t="str">
        <f t="shared" si="197"/>
        <v>FFDDD3C0</v>
      </c>
      <c r="D495" t="s">
        <v>134</v>
      </c>
      <c r="E495">
        <v>4</v>
      </c>
      <c r="H495">
        <v>4</v>
      </c>
      <c r="I495" t="s">
        <v>143</v>
      </c>
      <c r="J495" t="s">
        <v>126</v>
      </c>
      <c r="K495">
        <v>0</v>
      </c>
      <c r="L495">
        <v>3</v>
      </c>
      <c r="M495">
        <v>0</v>
      </c>
      <c r="N495">
        <v>2</v>
      </c>
      <c r="O495">
        <v>0</v>
      </c>
      <c r="P495">
        <v>1</v>
      </c>
      <c r="Q495">
        <v>0</v>
      </c>
      <c r="S495" t="str">
        <f t="shared" si="199"/>
        <v>22:00:48.000</v>
      </c>
      <c r="T495" t="str">
        <f t="shared" si="199"/>
        <v>22:00:48.000</v>
      </c>
      <c r="U495" t="str">
        <f t="shared" si="179"/>
        <v>A14F74</v>
      </c>
      <c r="V495">
        <v>0</v>
      </c>
      <c r="W495">
        <v>0</v>
      </c>
      <c r="X495">
        <v>6</v>
      </c>
      <c r="Y495">
        <v>0</v>
      </c>
      <c r="AA495">
        <v>1</v>
      </c>
      <c r="AB495">
        <v>8</v>
      </c>
      <c r="AC495">
        <v>3</v>
      </c>
      <c r="AD495">
        <v>0</v>
      </c>
      <c r="AE495">
        <v>9</v>
      </c>
      <c r="AF495" t="s">
        <v>126</v>
      </c>
      <c r="AG495">
        <v>0</v>
      </c>
      <c r="AH495">
        <v>3</v>
      </c>
      <c r="AI495">
        <v>2</v>
      </c>
      <c r="AJ495">
        <v>0</v>
      </c>
      <c r="AK495" t="s">
        <v>274</v>
      </c>
      <c r="AL495">
        <v>32.820538999999997</v>
      </c>
      <c r="AM495" t="s">
        <v>275</v>
      </c>
      <c r="AN495">
        <v>-117.167215</v>
      </c>
      <c r="AO495">
        <v>25</v>
      </c>
      <c r="AP495">
        <v>1500</v>
      </c>
      <c r="AQ495" t="s">
        <v>129</v>
      </c>
      <c r="AR495">
        <v>-80</v>
      </c>
      <c r="AS495">
        <v>-38</v>
      </c>
      <c r="AT495">
        <v>1024</v>
      </c>
      <c r="BB495" t="str">
        <f t="shared" si="180"/>
        <v>1200</v>
      </c>
      <c r="BC495">
        <v>1</v>
      </c>
      <c r="BD495" t="str">
        <f t="shared" si="181"/>
        <v xml:space="preserve">N1839R  </v>
      </c>
      <c r="BE495">
        <v>1</v>
      </c>
      <c r="BJ495">
        <v>1325</v>
      </c>
      <c r="BK495">
        <v>-175</v>
      </c>
      <c r="BL495" t="s">
        <v>130</v>
      </c>
      <c r="BM495">
        <v>1</v>
      </c>
      <c r="BN495">
        <v>1</v>
      </c>
      <c r="BO495">
        <v>0</v>
      </c>
      <c r="BP495">
        <v>0</v>
      </c>
      <c r="BS495">
        <v>0</v>
      </c>
      <c r="BT495">
        <v>0</v>
      </c>
      <c r="BU495">
        <v>0</v>
      </c>
      <c r="CE495" t="str">
        <f t="shared" si="200"/>
        <v>22:00:48.426</v>
      </c>
      <c r="CF495">
        <v>426093000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5</v>
      </c>
      <c r="CY495">
        <v>7</v>
      </c>
      <c r="CZ495" t="s">
        <v>131</v>
      </c>
      <c r="DA495">
        <v>300</v>
      </c>
      <c r="DB495">
        <v>0</v>
      </c>
      <c r="DC495" t="s">
        <v>157</v>
      </c>
      <c r="DD495" t="s">
        <v>158</v>
      </c>
      <c r="DG495">
        <v>8330902</v>
      </c>
      <c r="DI495">
        <v>1</v>
      </c>
      <c r="DJ495">
        <v>0</v>
      </c>
      <c r="DK495">
        <v>1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 t="shared" si="198"/>
        <v>07/09/2023 22:00:48.738</v>
      </c>
      <c r="C496" t="str">
        <f t="shared" si="197"/>
        <v>FFDDD3C0</v>
      </c>
      <c r="D496" t="s">
        <v>144</v>
      </c>
      <c r="E496">
        <v>6</v>
      </c>
      <c r="H496">
        <v>210</v>
      </c>
      <c r="I496" t="s">
        <v>145</v>
      </c>
      <c r="J496" t="s">
        <v>146</v>
      </c>
      <c r="K496">
        <v>0</v>
      </c>
      <c r="L496">
        <v>3</v>
      </c>
      <c r="M496">
        <v>0</v>
      </c>
      <c r="N496">
        <v>2</v>
      </c>
      <c r="O496">
        <v>0</v>
      </c>
      <c r="P496">
        <v>1</v>
      </c>
      <c r="Q496">
        <v>0</v>
      </c>
      <c r="S496" t="str">
        <f t="shared" si="199"/>
        <v>22:00:48.000</v>
      </c>
      <c r="T496" t="str">
        <f t="shared" si="199"/>
        <v>22:00:48.000</v>
      </c>
      <c r="U496" t="str">
        <f t="shared" si="179"/>
        <v>A14F74</v>
      </c>
      <c r="V496">
        <v>0</v>
      </c>
      <c r="W496">
        <v>0</v>
      </c>
      <c r="X496">
        <v>6</v>
      </c>
      <c r="Y496">
        <v>0</v>
      </c>
      <c r="AA496">
        <v>1</v>
      </c>
      <c r="AB496">
        <v>8</v>
      </c>
      <c r="AC496">
        <v>3</v>
      </c>
      <c r="AD496">
        <v>0</v>
      </c>
      <c r="AE496">
        <v>9</v>
      </c>
      <c r="AF496" t="s">
        <v>126</v>
      </c>
      <c r="AG496">
        <v>0</v>
      </c>
      <c r="AH496">
        <v>0</v>
      </c>
      <c r="AI496">
        <v>2</v>
      </c>
      <c r="AJ496">
        <v>0</v>
      </c>
      <c r="AK496" t="s">
        <v>274</v>
      </c>
      <c r="AL496">
        <v>32.820538999999997</v>
      </c>
      <c r="AM496" t="s">
        <v>275</v>
      </c>
      <c r="AN496">
        <v>-117.167215</v>
      </c>
      <c r="AO496">
        <v>25</v>
      </c>
      <c r="AP496">
        <v>1500</v>
      </c>
      <c r="AQ496" t="s">
        <v>129</v>
      </c>
      <c r="AR496">
        <v>-80</v>
      </c>
      <c r="AS496">
        <v>-38</v>
      </c>
      <c r="AT496">
        <v>1024</v>
      </c>
      <c r="BB496" t="str">
        <f t="shared" si="180"/>
        <v>1200</v>
      </c>
      <c r="BC496">
        <v>1</v>
      </c>
      <c r="BD496" t="str">
        <f t="shared" si="181"/>
        <v xml:space="preserve">N1839R  </v>
      </c>
      <c r="BE496">
        <v>1</v>
      </c>
      <c r="BJ496">
        <v>1325</v>
      </c>
      <c r="BK496">
        <v>-175</v>
      </c>
      <c r="BL496" t="s">
        <v>130</v>
      </c>
      <c r="BM496">
        <v>1</v>
      </c>
      <c r="BN496">
        <v>1</v>
      </c>
      <c r="BO496">
        <v>0</v>
      </c>
      <c r="BP496">
        <v>0</v>
      </c>
      <c r="BS496">
        <v>0</v>
      </c>
      <c r="BT496">
        <v>0</v>
      </c>
      <c r="BU496">
        <v>0</v>
      </c>
      <c r="CE496" t="str">
        <f t="shared" si="200"/>
        <v>22:00:48.426</v>
      </c>
      <c r="CF496">
        <v>426093000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5</v>
      </c>
      <c r="CY496">
        <v>7</v>
      </c>
      <c r="CZ496" t="s">
        <v>131</v>
      </c>
      <c r="DA496">
        <v>300</v>
      </c>
      <c r="DB496">
        <v>0</v>
      </c>
      <c r="DC496" t="s">
        <v>157</v>
      </c>
      <c r="DD496" t="s">
        <v>158</v>
      </c>
      <c r="DG496">
        <v>8330902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 t="shared" si="198"/>
        <v>07/09/2023 22:00:48.738</v>
      </c>
      <c r="C497" t="str">
        <f t="shared" si="197"/>
        <v>FFDDD3C0</v>
      </c>
      <c r="D497" t="s">
        <v>149</v>
      </c>
      <c r="E497">
        <v>3</v>
      </c>
      <c r="H497">
        <v>166</v>
      </c>
      <c r="I497" t="s">
        <v>139</v>
      </c>
      <c r="J497" t="s">
        <v>150</v>
      </c>
      <c r="K497">
        <v>0</v>
      </c>
      <c r="L497">
        <v>3</v>
      </c>
      <c r="M497">
        <v>0</v>
      </c>
      <c r="N497">
        <v>2</v>
      </c>
      <c r="O497">
        <v>0</v>
      </c>
      <c r="P497">
        <v>1</v>
      </c>
      <c r="Q497">
        <v>0</v>
      </c>
      <c r="S497" t="str">
        <f t="shared" si="199"/>
        <v>22:00:48.000</v>
      </c>
      <c r="T497" t="str">
        <f t="shared" si="199"/>
        <v>22:00:48.000</v>
      </c>
      <c r="U497" t="str">
        <f t="shared" si="179"/>
        <v>A14F74</v>
      </c>
      <c r="V497">
        <v>0</v>
      </c>
      <c r="W497">
        <v>0</v>
      </c>
      <c r="X497">
        <v>6</v>
      </c>
      <c r="Y497">
        <v>0</v>
      </c>
      <c r="AA497">
        <v>1</v>
      </c>
      <c r="AB497">
        <v>8</v>
      </c>
      <c r="AC497">
        <v>3</v>
      </c>
      <c r="AD497">
        <v>0</v>
      </c>
      <c r="AE497">
        <v>9</v>
      </c>
      <c r="AF497" t="s">
        <v>126</v>
      </c>
      <c r="AG497">
        <v>0</v>
      </c>
      <c r="AH497">
        <v>3</v>
      </c>
      <c r="AI497">
        <v>2</v>
      </c>
      <c r="AJ497">
        <v>0</v>
      </c>
      <c r="AK497" t="s">
        <v>274</v>
      </c>
      <c r="AL497">
        <v>32.820538999999997</v>
      </c>
      <c r="AM497" t="s">
        <v>275</v>
      </c>
      <c r="AN497">
        <v>-117.167215</v>
      </c>
      <c r="AO497">
        <v>25</v>
      </c>
      <c r="AP497">
        <v>1500</v>
      </c>
      <c r="AQ497" t="s">
        <v>129</v>
      </c>
      <c r="AR497">
        <v>-80</v>
      </c>
      <c r="AS497">
        <v>-38</v>
      </c>
      <c r="AT497">
        <v>1024</v>
      </c>
      <c r="BB497" t="str">
        <f t="shared" si="180"/>
        <v>1200</v>
      </c>
      <c r="BC497">
        <v>1</v>
      </c>
      <c r="BD497" t="str">
        <f t="shared" si="181"/>
        <v xml:space="preserve">N1839R  </v>
      </c>
      <c r="BE497">
        <v>1</v>
      </c>
      <c r="BJ497">
        <v>1325</v>
      </c>
      <c r="BK497">
        <v>-175</v>
      </c>
      <c r="BL497" t="s">
        <v>130</v>
      </c>
      <c r="BM497">
        <v>1</v>
      </c>
      <c r="BN497">
        <v>1</v>
      </c>
      <c r="BO497">
        <v>0</v>
      </c>
      <c r="BP497">
        <v>0</v>
      </c>
      <c r="BS497">
        <v>0</v>
      </c>
      <c r="BT497">
        <v>0</v>
      </c>
      <c r="BU497">
        <v>0</v>
      </c>
      <c r="CE497" t="str">
        <f t="shared" si="200"/>
        <v>22:00:48.426</v>
      </c>
      <c r="CF497">
        <v>426093000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5</v>
      </c>
      <c r="CY497">
        <v>7</v>
      </c>
      <c r="CZ497" t="s">
        <v>131</v>
      </c>
      <c r="DA497">
        <v>300</v>
      </c>
      <c r="DB497">
        <v>0</v>
      </c>
      <c r="DC497" t="s">
        <v>157</v>
      </c>
      <c r="DD497" t="s">
        <v>158</v>
      </c>
      <c r="DG497">
        <v>8330902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 t="shared" si="198"/>
        <v>07/09/2023 22:00:48.738</v>
      </c>
      <c r="C498" t="str">
        <f t="shared" si="197"/>
        <v>FFDDD3C0</v>
      </c>
      <c r="D498" t="s">
        <v>123</v>
      </c>
      <c r="E498">
        <v>7</v>
      </c>
      <c r="F498">
        <v>2007</v>
      </c>
      <c r="G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0</v>
      </c>
      <c r="P498">
        <v>1</v>
      </c>
      <c r="Q498">
        <v>0</v>
      </c>
      <c r="S498" t="str">
        <f t="shared" si="199"/>
        <v>22:00:48.000</v>
      </c>
      <c r="T498" t="str">
        <f t="shared" si="199"/>
        <v>22:00:48.000</v>
      </c>
      <c r="U498" t="str">
        <f t="shared" si="179"/>
        <v>A14F74</v>
      </c>
      <c r="V498">
        <v>0</v>
      </c>
      <c r="W498">
        <v>0</v>
      </c>
      <c r="X498">
        <v>6</v>
      </c>
      <c r="Y498">
        <v>0</v>
      </c>
      <c r="AA498">
        <v>1</v>
      </c>
      <c r="AB498">
        <v>8</v>
      </c>
      <c r="AC498">
        <v>3</v>
      </c>
      <c r="AD498">
        <v>0</v>
      </c>
      <c r="AE498">
        <v>9</v>
      </c>
      <c r="AF498" t="s">
        <v>126</v>
      </c>
      <c r="AG498">
        <v>0</v>
      </c>
      <c r="AH498">
        <v>3</v>
      </c>
      <c r="AI498">
        <v>2</v>
      </c>
      <c r="AJ498">
        <v>0</v>
      </c>
      <c r="AK498" t="s">
        <v>274</v>
      </c>
      <c r="AL498">
        <v>32.820538999999997</v>
      </c>
      <c r="AM498" t="s">
        <v>275</v>
      </c>
      <c r="AN498">
        <v>-117.167215</v>
      </c>
      <c r="AO498">
        <v>25</v>
      </c>
      <c r="AP498">
        <v>1500</v>
      </c>
      <c r="AQ498" t="s">
        <v>129</v>
      </c>
      <c r="AR498">
        <v>-80</v>
      </c>
      <c r="AS498">
        <v>-38</v>
      </c>
      <c r="AT498">
        <v>1024</v>
      </c>
      <c r="BB498" t="str">
        <f t="shared" si="180"/>
        <v>1200</v>
      </c>
      <c r="BC498">
        <v>1</v>
      </c>
      <c r="BD498" t="str">
        <f t="shared" si="181"/>
        <v xml:space="preserve">N1839R  </v>
      </c>
      <c r="BE498">
        <v>1</v>
      </c>
      <c r="BJ498">
        <v>1325</v>
      </c>
      <c r="BK498">
        <v>-175</v>
      </c>
      <c r="BL498" t="s">
        <v>130</v>
      </c>
      <c r="BM498">
        <v>1</v>
      </c>
      <c r="BN498">
        <v>1</v>
      </c>
      <c r="BO498">
        <v>0</v>
      </c>
      <c r="BP498">
        <v>0</v>
      </c>
      <c r="BS498">
        <v>0</v>
      </c>
      <c r="BT498">
        <v>0</v>
      </c>
      <c r="BU498">
        <v>0</v>
      </c>
      <c r="CE498" t="str">
        <f t="shared" si="200"/>
        <v>22:00:48.426</v>
      </c>
      <c r="CF498">
        <v>426093000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5</v>
      </c>
      <c r="CY498">
        <v>7</v>
      </c>
      <c r="CZ498" t="s">
        <v>131</v>
      </c>
      <c r="DA498">
        <v>300</v>
      </c>
      <c r="DB498">
        <v>0</v>
      </c>
      <c r="DC498" t="s">
        <v>157</v>
      </c>
      <c r="DD498" t="s">
        <v>158</v>
      </c>
      <c r="DG498">
        <v>8330902</v>
      </c>
      <c r="DI498">
        <v>1</v>
      </c>
      <c r="DJ498">
        <v>0</v>
      </c>
      <c r="DK498">
        <v>1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"07/09/2023 22:00:50.083"</f>
        <v>07/09/2023 22:00:50.083</v>
      </c>
      <c r="C499" t="str">
        <f t="shared" si="197"/>
        <v>FFDDD3C0</v>
      </c>
      <c r="D499" t="s">
        <v>147</v>
      </c>
      <c r="E499">
        <v>8</v>
      </c>
      <c r="H499">
        <v>225</v>
      </c>
      <c r="I499" t="s">
        <v>148</v>
      </c>
      <c r="J499" t="s">
        <v>126</v>
      </c>
      <c r="K499">
        <v>0</v>
      </c>
      <c r="L499">
        <v>3</v>
      </c>
      <c r="M499">
        <v>0</v>
      </c>
      <c r="N499">
        <v>2</v>
      </c>
      <c r="O499">
        <v>0</v>
      </c>
      <c r="P499">
        <v>1</v>
      </c>
      <c r="Q499">
        <v>0</v>
      </c>
      <c r="S499" t="str">
        <f t="shared" ref="S499:T506" si="201">"22:00:49.000"</f>
        <v>22:00:49.000</v>
      </c>
      <c r="T499" t="str">
        <f t="shared" si="201"/>
        <v>22:00:49.000</v>
      </c>
      <c r="U499" t="str">
        <f t="shared" si="179"/>
        <v>A14F74</v>
      </c>
      <c r="V499">
        <v>0</v>
      </c>
      <c r="W499">
        <v>0</v>
      </c>
      <c r="X499">
        <v>6</v>
      </c>
      <c r="Y499">
        <v>0</v>
      </c>
      <c r="AA499">
        <v>1</v>
      </c>
      <c r="AB499">
        <v>8</v>
      </c>
      <c r="AC499">
        <v>3</v>
      </c>
      <c r="AD499">
        <v>0</v>
      </c>
      <c r="AE499">
        <v>9</v>
      </c>
      <c r="AF499" t="s">
        <v>126</v>
      </c>
      <c r="AG499">
        <v>0</v>
      </c>
      <c r="AH499">
        <v>3</v>
      </c>
      <c r="AI499">
        <v>2</v>
      </c>
      <c r="AJ499">
        <v>0</v>
      </c>
      <c r="AK499" t="s">
        <v>276</v>
      </c>
      <c r="AL499">
        <v>32.820346000000001</v>
      </c>
      <c r="AM499" t="s">
        <v>277</v>
      </c>
      <c r="AN499">
        <v>-117.167709</v>
      </c>
      <c r="AO499">
        <v>25</v>
      </c>
      <c r="AP499">
        <v>1500</v>
      </c>
      <c r="AQ499" t="s">
        <v>129</v>
      </c>
      <c r="AR499">
        <v>-77</v>
      </c>
      <c r="AS499">
        <v>-40</v>
      </c>
      <c r="AT499">
        <v>1152</v>
      </c>
      <c r="BB499" t="str">
        <f t="shared" si="180"/>
        <v>1200</v>
      </c>
      <c r="BC499">
        <v>1</v>
      </c>
      <c r="BD499" t="str">
        <f t="shared" si="181"/>
        <v xml:space="preserve">N1839R  </v>
      </c>
      <c r="BE499">
        <v>1</v>
      </c>
      <c r="BJ499">
        <v>1325</v>
      </c>
      <c r="BK499">
        <v>-175</v>
      </c>
      <c r="BL499" t="s">
        <v>130</v>
      </c>
      <c r="BM499">
        <v>1</v>
      </c>
      <c r="BN499">
        <v>1</v>
      </c>
      <c r="BO499">
        <v>0</v>
      </c>
      <c r="BP499">
        <v>0</v>
      </c>
      <c r="BS499">
        <v>0</v>
      </c>
      <c r="BT499">
        <v>0</v>
      </c>
      <c r="BU499">
        <v>0</v>
      </c>
      <c r="CE499" t="str">
        <f t="shared" ref="CE499:CE506" si="202">"22:00:49.859"</f>
        <v>22:00:49.859</v>
      </c>
      <c r="CF499">
        <v>858784679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5</v>
      </c>
      <c r="CY499">
        <v>7</v>
      </c>
      <c r="CZ499" t="s">
        <v>131</v>
      </c>
      <c r="DA499">
        <v>745</v>
      </c>
      <c r="DB499">
        <v>0</v>
      </c>
      <c r="DC499" t="s">
        <v>262</v>
      </c>
      <c r="DD499" t="s">
        <v>263</v>
      </c>
      <c r="DG499">
        <v>15618833</v>
      </c>
      <c r="DI499">
        <v>1</v>
      </c>
      <c r="DJ499">
        <v>0</v>
      </c>
      <c r="DK499">
        <v>0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"07/09/2023 22:00:50.114"</f>
        <v>07/09/2023 22:00:50.114</v>
      </c>
      <c r="C500" t="str">
        <f t="shared" si="197"/>
        <v>FFDDD3C0</v>
      </c>
      <c r="D500" t="s">
        <v>134</v>
      </c>
      <c r="E500">
        <v>4</v>
      </c>
      <c r="H500">
        <v>4</v>
      </c>
      <c r="I500" t="s">
        <v>143</v>
      </c>
      <c r="J500" t="s">
        <v>126</v>
      </c>
      <c r="K500">
        <v>0</v>
      </c>
      <c r="L500">
        <v>3</v>
      </c>
      <c r="M500">
        <v>0</v>
      </c>
      <c r="N500">
        <v>2</v>
      </c>
      <c r="O500">
        <v>0</v>
      </c>
      <c r="P500">
        <v>1</v>
      </c>
      <c r="Q500">
        <v>0</v>
      </c>
      <c r="S500" t="str">
        <f t="shared" si="201"/>
        <v>22:00:49.000</v>
      </c>
      <c r="T500" t="str">
        <f t="shared" si="201"/>
        <v>22:00:49.000</v>
      </c>
      <c r="U500" t="str">
        <f t="shared" si="179"/>
        <v>A14F74</v>
      </c>
      <c r="V500">
        <v>0</v>
      </c>
      <c r="W500">
        <v>0</v>
      </c>
      <c r="X500">
        <v>6</v>
      </c>
      <c r="Y500">
        <v>0</v>
      </c>
      <c r="AA500">
        <v>1</v>
      </c>
      <c r="AB500">
        <v>8</v>
      </c>
      <c r="AC500">
        <v>3</v>
      </c>
      <c r="AD500">
        <v>0</v>
      </c>
      <c r="AE500">
        <v>9</v>
      </c>
      <c r="AF500" t="s">
        <v>126</v>
      </c>
      <c r="AG500">
        <v>0</v>
      </c>
      <c r="AH500">
        <v>3</v>
      </c>
      <c r="AI500">
        <v>2</v>
      </c>
      <c r="AJ500">
        <v>0</v>
      </c>
      <c r="AK500" t="s">
        <v>276</v>
      </c>
      <c r="AL500">
        <v>32.820346000000001</v>
      </c>
      <c r="AM500" t="s">
        <v>277</v>
      </c>
      <c r="AN500">
        <v>-117.167709</v>
      </c>
      <c r="AO500">
        <v>25</v>
      </c>
      <c r="AP500">
        <v>1500</v>
      </c>
      <c r="AQ500" t="s">
        <v>129</v>
      </c>
      <c r="AR500">
        <v>-77</v>
      </c>
      <c r="AS500">
        <v>-40</v>
      </c>
      <c r="AT500">
        <v>1152</v>
      </c>
      <c r="BB500" t="str">
        <f t="shared" si="180"/>
        <v>1200</v>
      </c>
      <c r="BC500">
        <v>1</v>
      </c>
      <c r="BD500" t="str">
        <f t="shared" si="181"/>
        <v xml:space="preserve">N1839R  </v>
      </c>
      <c r="BE500">
        <v>1</v>
      </c>
      <c r="BJ500">
        <v>1325</v>
      </c>
      <c r="BK500">
        <v>-175</v>
      </c>
      <c r="BL500" t="s">
        <v>130</v>
      </c>
      <c r="BM500">
        <v>1</v>
      </c>
      <c r="BN500">
        <v>1</v>
      </c>
      <c r="BO500">
        <v>0</v>
      </c>
      <c r="BP500">
        <v>0</v>
      </c>
      <c r="BS500">
        <v>0</v>
      </c>
      <c r="BT500">
        <v>0</v>
      </c>
      <c r="BU500">
        <v>0</v>
      </c>
      <c r="CE500" t="str">
        <f t="shared" si="202"/>
        <v>22:00:49.859</v>
      </c>
      <c r="CF500">
        <v>858784679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5</v>
      </c>
      <c r="CY500">
        <v>7</v>
      </c>
      <c r="CZ500" t="s">
        <v>131</v>
      </c>
      <c r="DA500">
        <v>745</v>
      </c>
      <c r="DB500">
        <v>0</v>
      </c>
      <c r="DC500" t="s">
        <v>262</v>
      </c>
      <c r="DD500" t="s">
        <v>263</v>
      </c>
      <c r="DG500">
        <v>15618833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 t="shared" ref="A501:A506" si="203">"07/09/2023 22:00:50.130"</f>
        <v>07/09/2023 22:00:50.130</v>
      </c>
      <c r="C501" t="str">
        <f t="shared" si="197"/>
        <v>FFDDD3C0</v>
      </c>
      <c r="D501" t="s">
        <v>123</v>
      </c>
      <c r="E501">
        <v>7</v>
      </c>
      <c r="F501">
        <v>2007</v>
      </c>
      <c r="G501" t="s">
        <v>124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0</v>
      </c>
      <c r="P501">
        <v>1</v>
      </c>
      <c r="Q501">
        <v>0</v>
      </c>
      <c r="S501" t="str">
        <f t="shared" si="201"/>
        <v>22:00:49.000</v>
      </c>
      <c r="T501" t="str">
        <f t="shared" si="201"/>
        <v>22:00:49.000</v>
      </c>
      <c r="U501" t="str">
        <f t="shared" si="179"/>
        <v>A14F74</v>
      </c>
      <c r="V501">
        <v>0</v>
      </c>
      <c r="W501">
        <v>0</v>
      </c>
      <c r="X501">
        <v>6</v>
      </c>
      <c r="Y501">
        <v>0</v>
      </c>
      <c r="AA501">
        <v>1</v>
      </c>
      <c r="AB501">
        <v>8</v>
      </c>
      <c r="AC501">
        <v>3</v>
      </c>
      <c r="AD501">
        <v>0</v>
      </c>
      <c r="AE501">
        <v>9</v>
      </c>
      <c r="AF501" t="s">
        <v>126</v>
      </c>
      <c r="AG501">
        <v>0</v>
      </c>
      <c r="AH501">
        <v>3</v>
      </c>
      <c r="AI501">
        <v>2</v>
      </c>
      <c r="AJ501">
        <v>0</v>
      </c>
      <c r="AK501" t="s">
        <v>276</v>
      </c>
      <c r="AL501">
        <v>32.820346000000001</v>
      </c>
      <c r="AM501" t="s">
        <v>277</v>
      </c>
      <c r="AN501">
        <v>-117.167709</v>
      </c>
      <c r="AO501">
        <v>25</v>
      </c>
      <c r="AP501">
        <v>1500</v>
      </c>
      <c r="AQ501" t="s">
        <v>129</v>
      </c>
      <c r="AR501">
        <v>-77</v>
      </c>
      <c r="AS501">
        <v>-40</v>
      </c>
      <c r="AT501">
        <v>1152</v>
      </c>
      <c r="BB501" t="str">
        <f t="shared" si="180"/>
        <v>1200</v>
      </c>
      <c r="BC501">
        <v>1</v>
      </c>
      <c r="BD501" t="str">
        <f t="shared" si="181"/>
        <v xml:space="preserve">N1839R  </v>
      </c>
      <c r="BE501">
        <v>1</v>
      </c>
      <c r="BJ501">
        <v>1325</v>
      </c>
      <c r="BK501">
        <v>-175</v>
      </c>
      <c r="BL501" t="s">
        <v>130</v>
      </c>
      <c r="BM501">
        <v>1</v>
      </c>
      <c r="BN501">
        <v>1</v>
      </c>
      <c r="BO501">
        <v>0</v>
      </c>
      <c r="BP501">
        <v>0</v>
      </c>
      <c r="BS501">
        <v>0</v>
      </c>
      <c r="BT501">
        <v>0</v>
      </c>
      <c r="BU501">
        <v>0</v>
      </c>
      <c r="CE501" t="str">
        <f t="shared" si="202"/>
        <v>22:00:49.859</v>
      </c>
      <c r="CF501">
        <v>858784679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5</v>
      </c>
      <c r="CY501">
        <v>7</v>
      </c>
      <c r="CZ501" t="s">
        <v>131</v>
      </c>
      <c r="DA501">
        <v>745</v>
      </c>
      <c r="DB501">
        <v>0</v>
      </c>
      <c r="DC501" t="s">
        <v>262</v>
      </c>
      <c r="DD501" t="s">
        <v>263</v>
      </c>
      <c r="DG501">
        <v>15618833</v>
      </c>
      <c r="DI501">
        <v>1</v>
      </c>
      <c r="DJ501">
        <v>0</v>
      </c>
      <c r="DK501">
        <v>1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 t="shared" si="203"/>
        <v>07/09/2023 22:00:50.130</v>
      </c>
      <c r="C502" t="str">
        <f t="shared" si="197"/>
        <v>FFDDD3C0</v>
      </c>
      <c r="D502" t="s">
        <v>144</v>
      </c>
      <c r="E502">
        <v>6</v>
      </c>
      <c r="H502">
        <v>210</v>
      </c>
      <c r="I502" t="s">
        <v>145</v>
      </c>
      <c r="J502" t="s">
        <v>146</v>
      </c>
      <c r="K502">
        <v>0</v>
      </c>
      <c r="L502">
        <v>3</v>
      </c>
      <c r="M502">
        <v>0</v>
      </c>
      <c r="N502">
        <v>2</v>
      </c>
      <c r="O502">
        <v>0</v>
      </c>
      <c r="P502">
        <v>1</v>
      </c>
      <c r="Q502">
        <v>0</v>
      </c>
      <c r="S502" t="str">
        <f t="shared" si="201"/>
        <v>22:00:49.000</v>
      </c>
      <c r="T502" t="str">
        <f t="shared" si="201"/>
        <v>22:00:49.000</v>
      </c>
      <c r="U502" t="str">
        <f t="shared" si="179"/>
        <v>A14F74</v>
      </c>
      <c r="V502">
        <v>0</v>
      </c>
      <c r="W502">
        <v>0</v>
      </c>
      <c r="X502">
        <v>6</v>
      </c>
      <c r="Y502">
        <v>0</v>
      </c>
      <c r="AA502">
        <v>1</v>
      </c>
      <c r="AB502">
        <v>8</v>
      </c>
      <c r="AC502">
        <v>3</v>
      </c>
      <c r="AD502">
        <v>0</v>
      </c>
      <c r="AE502">
        <v>9</v>
      </c>
      <c r="AF502" t="s">
        <v>126</v>
      </c>
      <c r="AG502">
        <v>0</v>
      </c>
      <c r="AH502">
        <v>0</v>
      </c>
      <c r="AI502">
        <v>2</v>
      </c>
      <c r="AJ502">
        <v>0</v>
      </c>
      <c r="AK502" t="s">
        <v>276</v>
      </c>
      <c r="AL502">
        <v>32.820346000000001</v>
      </c>
      <c r="AM502" t="s">
        <v>277</v>
      </c>
      <c r="AN502">
        <v>-117.167709</v>
      </c>
      <c r="AO502">
        <v>25</v>
      </c>
      <c r="AP502">
        <v>1500</v>
      </c>
      <c r="AQ502" t="s">
        <v>129</v>
      </c>
      <c r="AR502">
        <v>-77</v>
      </c>
      <c r="AS502">
        <v>-40</v>
      </c>
      <c r="AT502">
        <v>1152</v>
      </c>
      <c r="BB502" t="str">
        <f t="shared" si="180"/>
        <v>1200</v>
      </c>
      <c r="BC502">
        <v>1</v>
      </c>
      <c r="BD502" t="str">
        <f t="shared" si="181"/>
        <v xml:space="preserve">N1839R  </v>
      </c>
      <c r="BE502">
        <v>1</v>
      </c>
      <c r="BJ502">
        <v>1325</v>
      </c>
      <c r="BK502">
        <v>-175</v>
      </c>
      <c r="BL502" t="s">
        <v>130</v>
      </c>
      <c r="BM502">
        <v>1</v>
      </c>
      <c r="BN502">
        <v>1</v>
      </c>
      <c r="BO502">
        <v>0</v>
      </c>
      <c r="BP502">
        <v>0</v>
      </c>
      <c r="BS502">
        <v>0</v>
      </c>
      <c r="BT502">
        <v>0</v>
      </c>
      <c r="BU502">
        <v>0</v>
      </c>
      <c r="CE502" t="str">
        <f t="shared" si="202"/>
        <v>22:00:49.859</v>
      </c>
      <c r="CF502">
        <v>858784679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5</v>
      </c>
      <c r="CY502">
        <v>7</v>
      </c>
      <c r="CZ502" t="s">
        <v>131</v>
      </c>
      <c r="DA502">
        <v>745</v>
      </c>
      <c r="DB502">
        <v>0</v>
      </c>
      <c r="DC502" t="s">
        <v>262</v>
      </c>
      <c r="DD502" t="s">
        <v>263</v>
      </c>
      <c r="DG502">
        <v>15618833</v>
      </c>
      <c r="DI502">
        <v>1</v>
      </c>
      <c r="DJ502">
        <v>0</v>
      </c>
      <c r="DK502">
        <v>1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 t="shared" si="203"/>
        <v>07/09/2023 22:00:50.130</v>
      </c>
      <c r="C503" t="str">
        <f t="shared" si="197"/>
        <v>FFDDD3C0</v>
      </c>
      <c r="D503" t="s">
        <v>149</v>
      </c>
      <c r="E503">
        <v>3</v>
      </c>
      <c r="H503">
        <v>166</v>
      </c>
      <c r="I503" t="s">
        <v>139</v>
      </c>
      <c r="J503" t="s">
        <v>150</v>
      </c>
      <c r="K503">
        <v>0</v>
      </c>
      <c r="L503">
        <v>3</v>
      </c>
      <c r="M503">
        <v>0</v>
      </c>
      <c r="N503">
        <v>2</v>
      </c>
      <c r="O503">
        <v>0</v>
      </c>
      <c r="P503">
        <v>1</v>
      </c>
      <c r="Q503">
        <v>0</v>
      </c>
      <c r="S503" t="str">
        <f t="shared" si="201"/>
        <v>22:00:49.000</v>
      </c>
      <c r="T503" t="str">
        <f t="shared" si="201"/>
        <v>22:00:49.000</v>
      </c>
      <c r="U503" t="str">
        <f t="shared" si="179"/>
        <v>A14F74</v>
      </c>
      <c r="V503">
        <v>0</v>
      </c>
      <c r="W503">
        <v>0</v>
      </c>
      <c r="X503">
        <v>6</v>
      </c>
      <c r="Y503">
        <v>0</v>
      </c>
      <c r="AA503">
        <v>1</v>
      </c>
      <c r="AB503">
        <v>8</v>
      </c>
      <c r="AC503">
        <v>3</v>
      </c>
      <c r="AD503">
        <v>0</v>
      </c>
      <c r="AE503">
        <v>9</v>
      </c>
      <c r="AF503" t="s">
        <v>126</v>
      </c>
      <c r="AG503">
        <v>0</v>
      </c>
      <c r="AH503">
        <v>3</v>
      </c>
      <c r="AI503">
        <v>2</v>
      </c>
      <c r="AJ503">
        <v>0</v>
      </c>
      <c r="AK503" t="s">
        <v>276</v>
      </c>
      <c r="AL503">
        <v>32.820346000000001</v>
      </c>
      <c r="AM503" t="s">
        <v>277</v>
      </c>
      <c r="AN503">
        <v>-117.167709</v>
      </c>
      <c r="AO503">
        <v>25</v>
      </c>
      <c r="AP503">
        <v>1500</v>
      </c>
      <c r="AQ503" t="s">
        <v>129</v>
      </c>
      <c r="AR503">
        <v>-77</v>
      </c>
      <c r="AS503">
        <v>-40</v>
      </c>
      <c r="AT503">
        <v>1152</v>
      </c>
      <c r="BB503" t="str">
        <f t="shared" si="180"/>
        <v>1200</v>
      </c>
      <c r="BC503">
        <v>1</v>
      </c>
      <c r="BD503" t="str">
        <f t="shared" si="181"/>
        <v xml:space="preserve">N1839R  </v>
      </c>
      <c r="BE503">
        <v>1</v>
      </c>
      <c r="BJ503">
        <v>1325</v>
      </c>
      <c r="BK503">
        <v>-175</v>
      </c>
      <c r="BL503" t="s">
        <v>130</v>
      </c>
      <c r="BM503">
        <v>1</v>
      </c>
      <c r="BN503">
        <v>1</v>
      </c>
      <c r="BO503">
        <v>0</v>
      </c>
      <c r="BP503">
        <v>0</v>
      </c>
      <c r="BS503">
        <v>0</v>
      </c>
      <c r="BT503">
        <v>0</v>
      </c>
      <c r="BU503">
        <v>0</v>
      </c>
      <c r="CE503" t="str">
        <f t="shared" si="202"/>
        <v>22:00:49.859</v>
      </c>
      <c r="CF503">
        <v>858843949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5</v>
      </c>
      <c r="CY503">
        <v>7</v>
      </c>
      <c r="CZ503" t="s">
        <v>131</v>
      </c>
      <c r="DA503">
        <v>300</v>
      </c>
      <c r="DB503">
        <v>0</v>
      </c>
      <c r="DC503" t="s">
        <v>157</v>
      </c>
      <c r="DD503" t="s">
        <v>158</v>
      </c>
      <c r="DG503">
        <v>8331198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 t="shared" si="203"/>
        <v>07/09/2023 22:00:50.130</v>
      </c>
      <c r="C504" t="str">
        <f t="shared" si="197"/>
        <v>FFDDD3C0</v>
      </c>
      <c r="D504" t="s">
        <v>134</v>
      </c>
      <c r="E504">
        <v>3</v>
      </c>
      <c r="H504">
        <v>3</v>
      </c>
      <c r="I504" t="s">
        <v>135</v>
      </c>
      <c r="J504" t="s">
        <v>126</v>
      </c>
      <c r="K504">
        <v>0</v>
      </c>
      <c r="L504">
        <v>3</v>
      </c>
      <c r="M504">
        <v>0</v>
      </c>
      <c r="N504">
        <v>2</v>
      </c>
      <c r="O504">
        <v>0</v>
      </c>
      <c r="P504">
        <v>1</v>
      </c>
      <c r="Q504">
        <v>0</v>
      </c>
      <c r="S504" t="str">
        <f t="shared" si="201"/>
        <v>22:00:49.000</v>
      </c>
      <c r="T504" t="str">
        <f t="shared" si="201"/>
        <v>22:00:49.000</v>
      </c>
      <c r="U504" t="str">
        <f t="shared" si="179"/>
        <v>A14F74</v>
      </c>
      <c r="V504">
        <v>0</v>
      </c>
      <c r="W504">
        <v>0</v>
      </c>
      <c r="X504">
        <v>6</v>
      </c>
      <c r="Y504">
        <v>0</v>
      </c>
      <c r="AA504">
        <v>1</v>
      </c>
      <c r="AB504">
        <v>8</v>
      </c>
      <c r="AC504">
        <v>3</v>
      </c>
      <c r="AD504">
        <v>0</v>
      </c>
      <c r="AE504">
        <v>9</v>
      </c>
      <c r="AF504" t="s">
        <v>126</v>
      </c>
      <c r="AG504">
        <v>0</v>
      </c>
      <c r="AH504">
        <v>3</v>
      </c>
      <c r="AI504">
        <v>2</v>
      </c>
      <c r="AJ504">
        <v>0</v>
      </c>
      <c r="AK504" t="s">
        <v>276</v>
      </c>
      <c r="AL504">
        <v>32.820346000000001</v>
      </c>
      <c r="AM504" t="s">
        <v>277</v>
      </c>
      <c r="AN504">
        <v>-117.167709</v>
      </c>
      <c r="AO504">
        <v>25</v>
      </c>
      <c r="AP504">
        <v>1500</v>
      </c>
      <c r="AQ504" t="s">
        <v>129</v>
      </c>
      <c r="AR504">
        <v>-77</v>
      </c>
      <c r="AS504">
        <v>-40</v>
      </c>
      <c r="AT504">
        <v>1152</v>
      </c>
      <c r="BB504" t="str">
        <f t="shared" si="180"/>
        <v>1200</v>
      </c>
      <c r="BC504">
        <v>1</v>
      </c>
      <c r="BD504" t="str">
        <f t="shared" si="181"/>
        <v xml:space="preserve">N1839R  </v>
      </c>
      <c r="BE504">
        <v>1</v>
      </c>
      <c r="BJ504">
        <v>1325</v>
      </c>
      <c r="BK504">
        <v>-175</v>
      </c>
      <c r="BL504" t="s">
        <v>130</v>
      </c>
      <c r="BM504">
        <v>1</v>
      </c>
      <c r="BN504">
        <v>1</v>
      </c>
      <c r="BO504">
        <v>0</v>
      </c>
      <c r="BP504">
        <v>0</v>
      </c>
      <c r="BS504">
        <v>0</v>
      </c>
      <c r="BT504">
        <v>0</v>
      </c>
      <c r="BU504">
        <v>0</v>
      </c>
      <c r="CE504" t="str">
        <f t="shared" si="202"/>
        <v>22:00:49.859</v>
      </c>
      <c r="CF504">
        <v>858784679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5</v>
      </c>
      <c r="CY504">
        <v>7</v>
      </c>
      <c r="CZ504" t="s">
        <v>131</v>
      </c>
      <c r="DA504">
        <v>745</v>
      </c>
      <c r="DB504">
        <v>0</v>
      </c>
      <c r="DC504" t="s">
        <v>262</v>
      </c>
      <c r="DD504" t="s">
        <v>263</v>
      </c>
      <c r="DG504">
        <v>15618833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 t="shared" si="203"/>
        <v>07/09/2023 22:00:50.130</v>
      </c>
      <c r="C505" t="str">
        <f t="shared" si="197"/>
        <v>FFDDD3C0</v>
      </c>
      <c r="D505" t="s">
        <v>138</v>
      </c>
      <c r="E505">
        <v>20</v>
      </c>
      <c r="F505">
        <v>1020</v>
      </c>
      <c r="G505" t="s">
        <v>139</v>
      </c>
      <c r="J505" t="s">
        <v>140</v>
      </c>
      <c r="K505">
        <v>0</v>
      </c>
      <c r="L505">
        <v>3</v>
      </c>
      <c r="M505">
        <v>0</v>
      </c>
      <c r="N505">
        <v>2</v>
      </c>
      <c r="O505">
        <v>0</v>
      </c>
      <c r="P505">
        <v>1</v>
      </c>
      <c r="Q505">
        <v>0</v>
      </c>
      <c r="S505" t="str">
        <f t="shared" si="201"/>
        <v>22:00:49.000</v>
      </c>
      <c r="T505" t="str">
        <f t="shared" si="201"/>
        <v>22:00:49.000</v>
      </c>
      <c r="U505" t="str">
        <f t="shared" si="179"/>
        <v>A14F74</v>
      </c>
      <c r="V505">
        <v>0</v>
      </c>
      <c r="W505">
        <v>0</v>
      </c>
      <c r="X505">
        <v>6</v>
      </c>
      <c r="Y505">
        <v>0</v>
      </c>
      <c r="AA505">
        <v>1</v>
      </c>
      <c r="AB505">
        <v>8</v>
      </c>
      <c r="AC505">
        <v>3</v>
      </c>
      <c r="AD505">
        <v>0</v>
      </c>
      <c r="AE505">
        <v>9</v>
      </c>
      <c r="AF505" t="s">
        <v>126</v>
      </c>
      <c r="AG505">
        <v>0</v>
      </c>
      <c r="AH505">
        <v>3</v>
      </c>
      <c r="AI505">
        <v>2</v>
      </c>
      <c r="AJ505">
        <v>0</v>
      </c>
      <c r="AK505" t="s">
        <v>276</v>
      </c>
      <c r="AL505">
        <v>32.820346000000001</v>
      </c>
      <c r="AM505" t="s">
        <v>277</v>
      </c>
      <c r="AN505">
        <v>-117.167709</v>
      </c>
      <c r="AO505">
        <v>25</v>
      </c>
      <c r="AP505">
        <v>1500</v>
      </c>
      <c r="AQ505" t="s">
        <v>129</v>
      </c>
      <c r="AR505">
        <v>-77</v>
      </c>
      <c r="AS505">
        <v>-40</v>
      </c>
      <c r="AT505">
        <v>1152</v>
      </c>
      <c r="BB505" t="str">
        <f t="shared" si="180"/>
        <v>1200</v>
      </c>
      <c r="BC505">
        <v>1</v>
      </c>
      <c r="BD505" t="str">
        <f t="shared" si="181"/>
        <v xml:space="preserve">N1839R  </v>
      </c>
      <c r="BE505">
        <v>1</v>
      </c>
      <c r="BJ505">
        <v>1325</v>
      </c>
      <c r="BK505">
        <v>-175</v>
      </c>
      <c r="BL505" t="s">
        <v>130</v>
      </c>
      <c r="BM505">
        <v>1</v>
      </c>
      <c r="BN505">
        <v>1</v>
      </c>
      <c r="BO505">
        <v>0</v>
      </c>
      <c r="BP505">
        <v>0</v>
      </c>
      <c r="BS505">
        <v>0</v>
      </c>
      <c r="BT505">
        <v>0</v>
      </c>
      <c r="BU505">
        <v>0</v>
      </c>
      <c r="CE505" t="str">
        <f t="shared" si="202"/>
        <v>22:00:49.859</v>
      </c>
      <c r="CF505">
        <v>858784679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5</v>
      </c>
      <c r="CY505">
        <v>7</v>
      </c>
      <c r="CZ505" t="s">
        <v>131</v>
      </c>
      <c r="DA505">
        <v>745</v>
      </c>
      <c r="DB505">
        <v>0</v>
      </c>
      <c r="DC505" t="s">
        <v>262</v>
      </c>
      <c r="DD505" t="s">
        <v>263</v>
      </c>
      <c r="DG505">
        <v>15618833</v>
      </c>
      <c r="DI505">
        <v>1</v>
      </c>
      <c r="DJ505">
        <v>0</v>
      </c>
      <c r="DK505">
        <v>1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 t="shared" si="203"/>
        <v>07/09/2023 22:00:50.130</v>
      </c>
      <c r="C506" t="str">
        <f t="shared" si="197"/>
        <v>FFDDD3C0</v>
      </c>
      <c r="D506" t="s">
        <v>141</v>
      </c>
      <c r="E506">
        <v>15</v>
      </c>
      <c r="J506" t="s">
        <v>142</v>
      </c>
      <c r="K506">
        <v>0</v>
      </c>
      <c r="L506">
        <v>3</v>
      </c>
      <c r="M506">
        <v>0</v>
      </c>
      <c r="N506">
        <v>2</v>
      </c>
      <c r="O506">
        <v>0</v>
      </c>
      <c r="P506">
        <v>1</v>
      </c>
      <c r="Q506">
        <v>0</v>
      </c>
      <c r="S506" t="str">
        <f t="shared" si="201"/>
        <v>22:00:49.000</v>
      </c>
      <c r="T506" t="str">
        <f t="shared" si="201"/>
        <v>22:00:49.000</v>
      </c>
      <c r="U506" t="str">
        <f t="shared" si="179"/>
        <v>A14F74</v>
      </c>
      <c r="V506">
        <v>0</v>
      </c>
      <c r="W506">
        <v>0</v>
      </c>
      <c r="X506">
        <v>6</v>
      </c>
      <c r="Y506">
        <v>0</v>
      </c>
      <c r="AA506">
        <v>1</v>
      </c>
      <c r="AB506">
        <v>8</v>
      </c>
      <c r="AC506">
        <v>3</v>
      </c>
      <c r="AD506">
        <v>0</v>
      </c>
      <c r="AE506">
        <v>9</v>
      </c>
      <c r="AF506" t="s">
        <v>126</v>
      </c>
      <c r="AG506">
        <v>0</v>
      </c>
      <c r="AH506">
        <v>3</v>
      </c>
      <c r="AI506">
        <v>2</v>
      </c>
      <c r="AJ506">
        <v>0</v>
      </c>
      <c r="AK506" t="s">
        <v>276</v>
      </c>
      <c r="AL506">
        <v>32.820346000000001</v>
      </c>
      <c r="AM506" t="s">
        <v>277</v>
      </c>
      <c r="AN506">
        <v>-117.167709</v>
      </c>
      <c r="AO506">
        <v>25</v>
      </c>
      <c r="AP506">
        <v>1500</v>
      </c>
      <c r="AQ506" t="s">
        <v>129</v>
      </c>
      <c r="AR506">
        <v>-77</v>
      </c>
      <c r="AS506">
        <v>-40</v>
      </c>
      <c r="AT506">
        <v>1152</v>
      </c>
      <c r="BB506" t="str">
        <f t="shared" si="180"/>
        <v>1200</v>
      </c>
      <c r="BC506">
        <v>1</v>
      </c>
      <c r="BD506" t="str">
        <f t="shared" si="181"/>
        <v xml:space="preserve">N1839R  </v>
      </c>
      <c r="BE506">
        <v>1</v>
      </c>
      <c r="BJ506">
        <v>1325</v>
      </c>
      <c r="BK506">
        <v>-175</v>
      </c>
      <c r="BL506" t="s">
        <v>130</v>
      </c>
      <c r="BM506">
        <v>1</v>
      </c>
      <c r="BN506">
        <v>1</v>
      </c>
      <c r="BO506">
        <v>0</v>
      </c>
      <c r="BP506">
        <v>0</v>
      </c>
      <c r="BS506">
        <v>0</v>
      </c>
      <c r="BT506">
        <v>0</v>
      </c>
      <c r="BU506">
        <v>0</v>
      </c>
      <c r="CE506" t="str">
        <f t="shared" si="202"/>
        <v>22:00:49.859</v>
      </c>
      <c r="CF506">
        <v>858784679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131</v>
      </c>
      <c r="DA506">
        <v>745</v>
      </c>
      <c r="DB506">
        <v>0</v>
      </c>
      <c r="DC506" t="s">
        <v>262</v>
      </c>
      <c r="DD506" t="s">
        <v>263</v>
      </c>
      <c r="DG506">
        <v>15618833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"07/09/2023 22:00:51.005"</f>
        <v>07/09/2023 22:00:51.005</v>
      </c>
      <c r="C507" t="str">
        <f t="shared" si="197"/>
        <v>FFDDD3C0</v>
      </c>
      <c r="D507" t="s">
        <v>141</v>
      </c>
      <c r="E507">
        <v>15</v>
      </c>
      <c r="J507" t="s">
        <v>142</v>
      </c>
      <c r="K507">
        <v>0</v>
      </c>
      <c r="L507">
        <v>3</v>
      </c>
      <c r="M507">
        <v>0</v>
      </c>
      <c r="N507">
        <v>2</v>
      </c>
      <c r="O507">
        <v>0</v>
      </c>
      <c r="P507">
        <v>1</v>
      </c>
      <c r="Q507">
        <v>0</v>
      </c>
      <c r="S507" t="str">
        <f t="shared" ref="S507:T514" si="204">"22:00:50.000"</f>
        <v>22:00:50.000</v>
      </c>
      <c r="T507" t="str">
        <f t="shared" si="204"/>
        <v>22:00:50.000</v>
      </c>
      <c r="U507" t="str">
        <f t="shared" si="179"/>
        <v>A14F74</v>
      </c>
      <c r="V507">
        <v>0</v>
      </c>
      <c r="W507">
        <v>0</v>
      </c>
      <c r="X507">
        <v>6</v>
      </c>
      <c r="Y507">
        <v>0</v>
      </c>
      <c r="AA507">
        <v>1</v>
      </c>
      <c r="AB507">
        <v>8</v>
      </c>
      <c r="AC507">
        <v>3</v>
      </c>
      <c r="AD507">
        <v>0</v>
      </c>
      <c r="AE507">
        <v>9</v>
      </c>
      <c r="AF507" t="s">
        <v>126</v>
      </c>
      <c r="AG507">
        <v>0</v>
      </c>
      <c r="AH507">
        <v>3</v>
      </c>
      <c r="AI507">
        <v>2</v>
      </c>
      <c r="AJ507">
        <v>0</v>
      </c>
      <c r="AK507" t="s">
        <v>278</v>
      </c>
      <c r="AL507">
        <v>32.820174999999999</v>
      </c>
      <c r="AM507" t="s">
        <v>279</v>
      </c>
      <c r="AN507">
        <v>-117.168117</v>
      </c>
      <c r="AO507">
        <v>25</v>
      </c>
      <c r="AP507">
        <v>1500</v>
      </c>
      <c r="AQ507" t="s">
        <v>129</v>
      </c>
      <c r="AR507">
        <v>-76</v>
      </c>
      <c r="AS507">
        <v>-42</v>
      </c>
      <c r="AT507">
        <v>1024</v>
      </c>
      <c r="BB507" t="str">
        <f t="shared" si="180"/>
        <v>1200</v>
      </c>
      <c r="BC507">
        <v>1</v>
      </c>
      <c r="BD507" t="str">
        <f t="shared" si="181"/>
        <v xml:space="preserve">N1839R  </v>
      </c>
      <c r="BE507">
        <v>1</v>
      </c>
      <c r="BJ507">
        <v>1325</v>
      </c>
      <c r="BK507">
        <v>-175</v>
      </c>
      <c r="BL507" t="s">
        <v>130</v>
      </c>
      <c r="BM507">
        <v>1</v>
      </c>
      <c r="BN507">
        <v>1</v>
      </c>
      <c r="BO507">
        <v>0</v>
      </c>
      <c r="BP507">
        <v>0</v>
      </c>
      <c r="BS507">
        <v>0</v>
      </c>
      <c r="BT507">
        <v>0</v>
      </c>
      <c r="BU507">
        <v>0</v>
      </c>
      <c r="CE507" t="str">
        <f t="shared" ref="CE507:CE514" si="205">"22:00:50.767"</f>
        <v>22:00:50.767</v>
      </c>
      <c r="CF507">
        <v>767284351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131</v>
      </c>
      <c r="DA507">
        <v>745</v>
      </c>
      <c r="DB507">
        <v>0</v>
      </c>
      <c r="DC507" t="s">
        <v>262</v>
      </c>
      <c r="DD507" t="s">
        <v>263</v>
      </c>
      <c r="DG507">
        <v>15618865</v>
      </c>
      <c r="DI507">
        <v>1</v>
      </c>
      <c r="DJ507">
        <v>0</v>
      </c>
      <c r="DK507">
        <v>0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"07/09/2023 22:00:51.005"</f>
        <v>07/09/2023 22:00:51.005</v>
      </c>
      <c r="C508" t="str">
        <f t="shared" si="197"/>
        <v>FFDDD3C0</v>
      </c>
      <c r="D508" t="s">
        <v>147</v>
      </c>
      <c r="E508">
        <v>8</v>
      </c>
      <c r="H508">
        <v>225</v>
      </c>
      <c r="I508" t="s">
        <v>148</v>
      </c>
      <c r="J508" t="s">
        <v>126</v>
      </c>
      <c r="K508">
        <v>0</v>
      </c>
      <c r="L508">
        <v>3</v>
      </c>
      <c r="M508">
        <v>0</v>
      </c>
      <c r="N508">
        <v>2</v>
      </c>
      <c r="O508">
        <v>0</v>
      </c>
      <c r="P508">
        <v>1</v>
      </c>
      <c r="Q508">
        <v>0</v>
      </c>
      <c r="S508" t="str">
        <f t="shared" si="204"/>
        <v>22:00:50.000</v>
      </c>
      <c r="T508" t="str">
        <f t="shared" si="204"/>
        <v>22:00:50.000</v>
      </c>
      <c r="U508" t="str">
        <f t="shared" si="179"/>
        <v>A14F74</v>
      </c>
      <c r="V508">
        <v>0</v>
      </c>
      <c r="W508">
        <v>0</v>
      </c>
      <c r="X508">
        <v>6</v>
      </c>
      <c r="Y508">
        <v>0</v>
      </c>
      <c r="AA508">
        <v>1</v>
      </c>
      <c r="AB508">
        <v>8</v>
      </c>
      <c r="AC508">
        <v>3</v>
      </c>
      <c r="AD508">
        <v>0</v>
      </c>
      <c r="AE508">
        <v>9</v>
      </c>
      <c r="AF508" t="s">
        <v>126</v>
      </c>
      <c r="AG508">
        <v>0</v>
      </c>
      <c r="AH508">
        <v>3</v>
      </c>
      <c r="AI508">
        <v>2</v>
      </c>
      <c r="AJ508">
        <v>0</v>
      </c>
      <c r="AK508" t="s">
        <v>278</v>
      </c>
      <c r="AL508">
        <v>32.820174999999999</v>
      </c>
      <c r="AM508" t="s">
        <v>279</v>
      </c>
      <c r="AN508">
        <v>-117.168117</v>
      </c>
      <c r="AO508">
        <v>25</v>
      </c>
      <c r="AP508">
        <v>1500</v>
      </c>
      <c r="AQ508" t="s">
        <v>129</v>
      </c>
      <c r="AR508">
        <v>-76</v>
      </c>
      <c r="AS508">
        <v>-42</v>
      </c>
      <c r="AT508">
        <v>1024</v>
      </c>
      <c r="BB508" t="str">
        <f t="shared" si="180"/>
        <v>1200</v>
      </c>
      <c r="BC508">
        <v>1</v>
      </c>
      <c r="BD508" t="str">
        <f t="shared" si="181"/>
        <v xml:space="preserve">N1839R  </v>
      </c>
      <c r="BE508">
        <v>1</v>
      </c>
      <c r="BJ508">
        <v>1325</v>
      </c>
      <c r="BK508">
        <v>-175</v>
      </c>
      <c r="BL508" t="s">
        <v>130</v>
      </c>
      <c r="BM508">
        <v>1</v>
      </c>
      <c r="BN508">
        <v>1</v>
      </c>
      <c r="BO508">
        <v>0</v>
      </c>
      <c r="BP508">
        <v>0</v>
      </c>
      <c r="BS508">
        <v>0</v>
      </c>
      <c r="BT508">
        <v>0</v>
      </c>
      <c r="BU508">
        <v>0</v>
      </c>
      <c r="CE508" t="str">
        <f t="shared" si="205"/>
        <v>22:00:50.767</v>
      </c>
      <c r="CF508">
        <v>767284351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745</v>
      </c>
      <c r="DB508">
        <v>0</v>
      </c>
      <c r="DC508" t="s">
        <v>262</v>
      </c>
      <c r="DD508" t="s">
        <v>263</v>
      </c>
      <c r="DG508">
        <v>15618865</v>
      </c>
      <c r="DI508">
        <v>1</v>
      </c>
      <c r="DJ508">
        <v>0</v>
      </c>
      <c r="DK508">
        <v>1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"07/09/2023 22:00:51.005"</f>
        <v>07/09/2023 22:00:51.005</v>
      </c>
      <c r="C509" t="str">
        <f t="shared" si="197"/>
        <v>FFDDD3C0</v>
      </c>
      <c r="D509" t="s">
        <v>134</v>
      </c>
      <c r="E509">
        <v>4</v>
      </c>
      <c r="H509">
        <v>4</v>
      </c>
      <c r="I509" t="s">
        <v>143</v>
      </c>
      <c r="J509" t="s">
        <v>126</v>
      </c>
      <c r="K509">
        <v>0</v>
      </c>
      <c r="L509">
        <v>3</v>
      </c>
      <c r="M509">
        <v>0</v>
      </c>
      <c r="N509">
        <v>2</v>
      </c>
      <c r="O509">
        <v>0</v>
      </c>
      <c r="P509">
        <v>1</v>
      </c>
      <c r="Q509">
        <v>0</v>
      </c>
      <c r="S509" t="str">
        <f t="shared" si="204"/>
        <v>22:00:50.000</v>
      </c>
      <c r="T509" t="str">
        <f t="shared" si="204"/>
        <v>22:00:50.000</v>
      </c>
      <c r="U509" t="str">
        <f t="shared" si="179"/>
        <v>A14F74</v>
      </c>
      <c r="V509">
        <v>0</v>
      </c>
      <c r="W509">
        <v>0</v>
      </c>
      <c r="X509">
        <v>6</v>
      </c>
      <c r="Y509">
        <v>0</v>
      </c>
      <c r="AA509">
        <v>1</v>
      </c>
      <c r="AB509">
        <v>8</v>
      </c>
      <c r="AC509">
        <v>3</v>
      </c>
      <c r="AD509">
        <v>0</v>
      </c>
      <c r="AE509">
        <v>9</v>
      </c>
      <c r="AF509" t="s">
        <v>126</v>
      </c>
      <c r="AG509">
        <v>0</v>
      </c>
      <c r="AH509">
        <v>3</v>
      </c>
      <c r="AI509">
        <v>2</v>
      </c>
      <c r="AJ509">
        <v>0</v>
      </c>
      <c r="AK509" t="s">
        <v>278</v>
      </c>
      <c r="AL509">
        <v>32.820174999999999</v>
      </c>
      <c r="AM509" t="s">
        <v>279</v>
      </c>
      <c r="AN509">
        <v>-117.168117</v>
      </c>
      <c r="AO509">
        <v>25</v>
      </c>
      <c r="AP509">
        <v>1500</v>
      </c>
      <c r="AQ509" t="s">
        <v>129</v>
      </c>
      <c r="AR509">
        <v>-76</v>
      </c>
      <c r="AS509">
        <v>-42</v>
      </c>
      <c r="AT509">
        <v>1024</v>
      </c>
      <c r="BB509" t="str">
        <f t="shared" si="180"/>
        <v>1200</v>
      </c>
      <c r="BC509">
        <v>1</v>
      </c>
      <c r="BD509" t="str">
        <f t="shared" si="181"/>
        <v xml:space="preserve">N1839R  </v>
      </c>
      <c r="BE509">
        <v>1</v>
      </c>
      <c r="BJ509">
        <v>1325</v>
      </c>
      <c r="BK509">
        <v>-175</v>
      </c>
      <c r="BL509" t="s">
        <v>130</v>
      </c>
      <c r="BM509">
        <v>1</v>
      </c>
      <c r="BN509">
        <v>1</v>
      </c>
      <c r="BO509">
        <v>0</v>
      </c>
      <c r="BP509">
        <v>0</v>
      </c>
      <c r="BS509">
        <v>0</v>
      </c>
      <c r="BT509">
        <v>0</v>
      </c>
      <c r="BU509">
        <v>0</v>
      </c>
      <c r="CE509" t="str">
        <f t="shared" si="205"/>
        <v>22:00:50.767</v>
      </c>
      <c r="CF509">
        <v>767284351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131</v>
      </c>
      <c r="DA509">
        <v>745</v>
      </c>
      <c r="DB509">
        <v>0</v>
      </c>
      <c r="DC509" t="s">
        <v>262</v>
      </c>
      <c r="DD509" t="s">
        <v>263</v>
      </c>
      <c r="DG509">
        <v>15618865</v>
      </c>
      <c r="DI509">
        <v>1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"07/09/2023 22:00:51.068"</f>
        <v>07/09/2023 22:00:51.068</v>
      </c>
      <c r="C510" t="str">
        <f t="shared" si="197"/>
        <v>FFDDD3C0</v>
      </c>
      <c r="D510" t="s">
        <v>123</v>
      </c>
      <c r="E510">
        <v>7</v>
      </c>
      <c r="F510">
        <v>2007</v>
      </c>
      <c r="G510" t="s">
        <v>124</v>
      </c>
      <c r="J510" t="s">
        <v>125</v>
      </c>
      <c r="K510">
        <v>0</v>
      </c>
      <c r="L510">
        <v>3</v>
      </c>
      <c r="M510">
        <v>0</v>
      </c>
      <c r="N510">
        <v>2</v>
      </c>
      <c r="O510">
        <v>0</v>
      </c>
      <c r="P510">
        <v>1</v>
      </c>
      <c r="Q510">
        <v>0</v>
      </c>
      <c r="S510" t="str">
        <f t="shared" si="204"/>
        <v>22:00:50.000</v>
      </c>
      <c r="T510" t="str">
        <f t="shared" si="204"/>
        <v>22:00:50.000</v>
      </c>
      <c r="U510" t="str">
        <f t="shared" si="179"/>
        <v>A14F74</v>
      </c>
      <c r="V510">
        <v>0</v>
      </c>
      <c r="W510">
        <v>0</v>
      </c>
      <c r="X510">
        <v>6</v>
      </c>
      <c r="Y510">
        <v>0</v>
      </c>
      <c r="AA510">
        <v>1</v>
      </c>
      <c r="AB510">
        <v>8</v>
      </c>
      <c r="AC510">
        <v>3</v>
      </c>
      <c r="AD510">
        <v>0</v>
      </c>
      <c r="AE510">
        <v>9</v>
      </c>
      <c r="AF510" t="s">
        <v>126</v>
      </c>
      <c r="AG510">
        <v>0</v>
      </c>
      <c r="AH510">
        <v>3</v>
      </c>
      <c r="AI510">
        <v>2</v>
      </c>
      <c r="AJ510">
        <v>0</v>
      </c>
      <c r="AK510" t="s">
        <v>278</v>
      </c>
      <c r="AL510">
        <v>32.820174999999999</v>
      </c>
      <c r="AM510" t="s">
        <v>279</v>
      </c>
      <c r="AN510">
        <v>-117.168117</v>
      </c>
      <c r="AO510">
        <v>25</v>
      </c>
      <c r="AP510">
        <v>1500</v>
      </c>
      <c r="AQ510" t="s">
        <v>129</v>
      </c>
      <c r="AR510">
        <v>-76</v>
      </c>
      <c r="AS510">
        <v>-42</v>
      </c>
      <c r="AT510">
        <v>1024</v>
      </c>
      <c r="BB510" t="str">
        <f t="shared" si="180"/>
        <v>1200</v>
      </c>
      <c r="BC510">
        <v>1</v>
      </c>
      <c r="BD510" t="str">
        <f t="shared" si="181"/>
        <v xml:space="preserve">N1839R  </v>
      </c>
      <c r="BE510">
        <v>1</v>
      </c>
      <c r="BJ510">
        <v>1325</v>
      </c>
      <c r="BK510">
        <v>-175</v>
      </c>
      <c r="BL510" t="s">
        <v>130</v>
      </c>
      <c r="BM510">
        <v>1</v>
      </c>
      <c r="BN510">
        <v>1</v>
      </c>
      <c r="BO510">
        <v>0</v>
      </c>
      <c r="BP510">
        <v>0</v>
      </c>
      <c r="BS510">
        <v>0</v>
      </c>
      <c r="BT510">
        <v>0</v>
      </c>
      <c r="BU510">
        <v>0</v>
      </c>
      <c r="CE510" t="str">
        <f t="shared" si="205"/>
        <v>22:00:50.767</v>
      </c>
      <c r="CF510">
        <v>767284351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131</v>
      </c>
      <c r="DA510">
        <v>745</v>
      </c>
      <c r="DB510">
        <v>0</v>
      </c>
      <c r="DC510" t="s">
        <v>262</v>
      </c>
      <c r="DD510" t="s">
        <v>263</v>
      </c>
      <c r="DG510">
        <v>15618865</v>
      </c>
      <c r="DI510">
        <v>1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"07/09/2023 22:00:51.068"</f>
        <v>07/09/2023 22:00:51.068</v>
      </c>
      <c r="C511" t="str">
        <f t="shared" si="197"/>
        <v>FFDDD3C0</v>
      </c>
      <c r="D511" t="s">
        <v>149</v>
      </c>
      <c r="E511">
        <v>3</v>
      </c>
      <c r="H511">
        <v>166</v>
      </c>
      <c r="I511" t="s">
        <v>139</v>
      </c>
      <c r="J511" t="s">
        <v>150</v>
      </c>
      <c r="K511">
        <v>0</v>
      </c>
      <c r="L511">
        <v>3</v>
      </c>
      <c r="M511">
        <v>0</v>
      </c>
      <c r="N511">
        <v>2</v>
      </c>
      <c r="O511">
        <v>0</v>
      </c>
      <c r="P511">
        <v>1</v>
      </c>
      <c r="Q511">
        <v>0</v>
      </c>
      <c r="S511" t="str">
        <f t="shared" si="204"/>
        <v>22:00:50.000</v>
      </c>
      <c r="T511" t="str">
        <f t="shared" si="204"/>
        <v>22:00:50.000</v>
      </c>
      <c r="U511" t="str">
        <f t="shared" si="179"/>
        <v>A14F74</v>
      </c>
      <c r="V511">
        <v>0</v>
      </c>
      <c r="W511">
        <v>0</v>
      </c>
      <c r="X511">
        <v>6</v>
      </c>
      <c r="Y511">
        <v>0</v>
      </c>
      <c r="AA511">
        <v>1</v>
      </c>
      <c r="AB511">
        <v>8</v>
      </c>
      <c r="AC511">
        <v>3</v>
      </c>
      <c r="AD511">
        <v>0</v>
      </c>
      <c r="AE511">
        <v>9</v>
      </c>
      <c r="AF511" t="s">
        <v>126</v>
      </c>
      <c r="AG511">
        <v>0</v>
      </c>
      <c r="AH511">
        <v>3</v>
      </c>
      <c r="AI511">
        <v>2</v>
      </c>
      <c r="AJ511">
        <v>0</v>
      </c>
      <c r="AK511" t="s">
        <v>278</v>
      </c>
      <c r="AL511">
        <v>32.820174999999999</v>
      </c>
      <c r="AM511" t="s">
        <v>279</v>
      </c>
      <c r="AN511">
        <v>-117.168117</v>
      </c>
      <c r="AO511">
        <v>25</v>
      </c>
      <c r="AP511">
        <v>1500</v>
      </c>
      <c r="AQ511" t="s">
        <v>129</v>
      </c>
      <c r="AR511">
        <v>-76</v>
      </c>
      <c r="AS511">
        <v>-42</v>
      </c>
      <c r="AT511">
        <v>1024</v>
      </c>
      <c r="BB511" t="str">
        <f t="shared" si="180"/>
        <v>1200</v>
      </c>
      <c r="BC511">
        <v>1</v>
      </c>
      <c r="BD511" t="str">
        <f t="shared" si="181"/>
        <v xml:space="preserve">N1839R  </v>
      </c>
      <c r="BE511">
        <v>1</v>
      </c>
      <c r="BJ511">
        <v>1325</v>
      </c>
      <c r="BK511">
        <v>-175</v>
      </c>
      <c r="BL511" t="s">
        <v>130</v>
      </c>
      <c r="BM511">
        <v>1</v>
      </c>
      <c r="BN511">
        <v>1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 t="shared" si="205"/>
        <v>22:00:50.767</v>
      </c>
      <c r="CF511">
        <v>767343855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131</v>
      </c>
      <c r="DA511">
        <v>300</v>
      </c>
      <c r="DB511">
        <v>0</v>
      </c>
      <c r="DC511" t="s">
        <v>157</v>
      </c>
      <c r="DD511" t="s">
        <v>158</v>
      </c>
      <c r="DG511">
        <v>8331380</v>
      </c>
      <c r="DI511">
        <v>1</v>
      </c>
      <c r="DJ511">
        <v>0</v>
      </c>
      <c r="DK511">
        <v>1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"07/09/2023 22:00:51.068"</f>
        <v>07/09/2023 22:00:51.068</v>
      </c>
      <c r="C512" t="str">
        <f t="shared" si="197"/>
        <v>FFDDD3C0</v>
      </c>
      <c r="D512" t="s">
        <v>144</v>
      </c>
      <c r="E512">
        <v>6</v>
      </c>
      <c r="H512">
        <v>210</v>
      </c>
      <c r="I512" t="s">
        <v>145</v>
      </c>
      <c r="J512" t="s">
        <v>146</v>
      </c>
      <c r="K512">
        <v>0</v>
      </c>
      <c r="L512">
        <v>3</v>
      </c>
      <c r="M512">
        <v>0</v>
      </c>
      <c r="N512">
        <v>2</v>
      </c>
      <c r="O512">
        <v>0</v>
      </c>
      <c r="P512">
        <v>1</v>
      </c>
      <c r="Q512">
        <v>0</v>
      </c>
      <c r="S512" t="str">
        <f t="shared" si="204"/>
        <v>22:00:50.000</v>
      </c>
      <c r="T512" t="str">
        <f t="shared" si="204"/>
        <v>22:00:50.000</v>
      </c>
      <c r="U512" t="str">
        <f t="shared" si="179"/>
        <v>A14F74</v>
      </c>
      <c r="V512">
        <v>0</v>
      </c>
      <c r="W512">
        <v>0</v>
      </c>
      <c r="X512">
        <v>6</v>
      </c>
      <c r="Y512">
        <v>0</v>
      </c>
      <c r="AA512">
        <v>1</v>
      </c>
      <c r="AB512">
        <v>8</v>
      </c>
      <c r="AC512">
        <v>3</v>
      </c>
      <c r="AD512">
        <v>0</v>
      </c>
      <c r="AE512">
        <v>9</v>
      </c>
      <c r="AF512" t="s">
        <v>126</v>
      </c>
      <c r="AG512">
        <v>0</v>
      </c>
      <c r="AH512">
        <v>0</v>
      </c>
      <c r="AI512">
        <v>2</v>
      </c>
      <c r="AJ512">
        <v>0</v>
      </c>
      <c r="AK512" t="s">
        <v>278</v>
      </c>
      <c r="AL512">
        <v>32.820174999999999</v>
      </c>
      <c r="AM512" t="s">
        <v>279</v>
      </c>
      <c r="AN512">
        <v>-117.168117</v>
      </c>
      <c r="AO512">
        <v>25</v>
      </c>
      <c r="AP512">
        <v>1500</v>
      </c>
      <c r="AQ512" t="s">
        <v>129</v>
      </c>
      <c r="AR512">
        <v>-76</v>
      </c>
      <c r="AS512">
        <v>-42</v>
      </c>
      <c r="AT512">
        <v>1024</v>
      </c>
      <c r="BB512" t="str">
        <f t="shared" si="180"/>
        <v>1200</v>
      </c>
      <c r="BC512">
        <v>1</v>
      </c>
      <c r="BD512" t="str">
        <f t="shared" si="181"/>
        <v xml:space="preserve">N1839R  </v>
      </c>
      <c r="BE512">
        <v>1</v>
      </c>
      <c r="BJ512">
        <v>1325</v>
      </c>
      <c r="BK512">
        <v>-175</v>
      </c>
      <c r="BL512" t="s">
        <v>130</v>
      </c>
      <c r="BM512">
        <v>1</v>
      </c>
      <c r="BN512">
        <v>1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 t="shared" si="205"/>
        <v>22:00:50.767</v>
      </c>
      <c r="CF512">
        <v>767284351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131</v>
      </c>
      <c r="DA512">
        <v>745</v>
      </c>
      <c r="DB512">
        <v>0</v>
      </c>
      <c r="DC512" t="s">
        <v>262</v>
      </c>
      <c r="DD512" t="s">
        <v>263</v>
      </c>
      <c r="DG512">
        <v>15618865</v>
      </c>
      <c r="DI512">
        <v>1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"07/09/2023 22:00:51.083"</f>
        <v>07/09/2023 22:00:51.083</v>
      </c>
      <c r="C513" t="str">
        <f t="shared" si="197"/>
        <v>FFDDD3C0</v>
      </c>
      <c r="D513" t="s">
        <v>138</v>
      </c>
      <c r="E513">
        <v>20</v>
      </c>
      <c r="F513">
        <v>1020</v>
      </c>
      <c r="G513" t="s">
        <v>139</v>
      </c>
      <c r="J513" t="s">
        <v>140</v>
      </c>
      <c r="K513">
        <v>0</v>
      </c>
      <c r="L513">
        <v>3</v>
      </c>
      <c r="M513">
        <v>0</v>
      </c>
      <c r="N513">
        <v>2</v>
      </c>
      <c r="O513">
        <v>0</v>
      </c>
      <c r="P513">
        <v>1</v>
      </c>
      <c r="Q513">
        <v>0</v>
      </c>
      <c r="S513" t="str">
        <f t="shared" si="204"/>
        <v>22:00:50.000</v>
      </c>
      <c r="T513" t="str">
        <f t="shared" si="204"/>
        <v>22:00:50.000</v>
      </c>
      <c r="U513" t="str">
        <f t="shared" si="179"/>
        <v>A14F74</v>
      </c>
      <c r="V513">
        <v>0</v>
      </c>
      <c r="W513">
        <v>0</v>
      </c>
      <c r="X513">
        <v>6</v>
      </c>
      <c r="Y513">
        <v>0</v>
      </c>
      <c r="AA513">
        <v>1</v>
      </c>
      <c r="AB513">
        <v>8</v>
      </c>
      <c r="AC513">
        <v>3</v>
      </c>
      <c r="AD513">
        <v>0</v>
      </c>
      <c r="AE513">
        <v>9</v>
      </c>
      <c r="AF513" t="s">
        <v>126</v>
      </c>
      <c r="AG513">
        <v>0</v>
      </c>
      <c r="AH513">
        <v>3</v>
      </c>
      <c r="AI513">
        <v>2</v>
      </c>
      <c r="AJ513">
        <v>0</v>
      </c>
      <c r="AK513" t="s">
        <v>278</v>
      </c>
      <c r="AL513">
        <v>32.820174999999999</v>
      </c>
      <c r="AM513" t="s">
        <v>279</v>
      </c>
      <c r="AN513">
        <v>-117.168117</v>
      </c>
      <c r="AO513">
        <v>25</v>
      </c>
      <c r="AP513">
        <v>1500</v>
      </c>
      <c r="AQ513" t="s">
        <v>129</v>
      </c>
      <c r="AR513">
        <v>-76</v>
      </c>
      <c r="AS513">
        <v>-42</v>
      </c>
      <c r="AT513">
        <v>1024</v>
      </c>
      <c r="BB513" t="str">
        <f t="shared" si="180"/>
        <v>1200</v>
      </c>
      <c r="BC513">
        <v>1</v>
      </c>
      <c r="BD513" t="str">
        <f t="shared" si="181"/>
        <v xml:space="preserve">N1839R  </v>
      </c>
      <c r="BE513">
        <v>1</v>
      </c>
      <c r="BJ513">
        <v>1325</v>
      </c>
      <c r="BK513">
        <v>-175</v>
      </c>
      <c r="BL513" t="s">
        <v>130</v>
      </c>
      <c r="BM513">
        <v>1</v>
      </c>
      <c r="BN513">
        <v>1</v>
      </c>
      <c r="BO513">
        <v>0</v>
      </c>
      <c r="BP513">
        <v>0</v>
      </c>
      <c r="BS513">
        <v>0</v>
      </c>
      <c r="BT513">
        <v>0</v>
      </c>
      <c r="BU513">
        <v>0</v>
      </c>
      <c r="CE513" t="str">
        <f t="shared" si="205"/>
        <v>22:00:50.767</v>
      </c>
      <c r="CF513">
        <v>767284351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131</v>
      </c>
      <c r="DA513">
        <v>745</v>
      </c>
      <c r="DB513">
        <v>0</v>
      </c>
      <c r="DC513" t="s">
        <v>262</v>
      </c>
      <c r="DD513" t="s">
        <v>263</v>
      </c>
      <c r="DG513">
        <v>15618865</v>
      </c>
      <c r="DI513">
        <v>1</v>
      </c>
      <c r="DJ513">
        <v>0</v>
      </c>
      <c r="DK513">
        <v>1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"07/09/2023 22:00:51.083"</f>
        <v>07/09/2023 22:00:51.083</v>
      </c>
      <c r="C514" t="str">
        <f t="shared" si="197"/>
        <v>FFDDD3C0</v>
      </c>
      <c r="D514" t="s">
        <v>134</v>
      </c>
      <c r="E514">
        <v>3</v>
      </c>
      <c r="H514">
        <v>3</v>
      </c>
      <c r="I514" t="s">
        <v>135</v>
      </c>
      <c r="J514" t="s">
        <v>126</v>
      </c>
      <c r="K514">
        <v>0</v>
      </c>
      <c r="L514">
        <v>3</v>
      </c>
      <c r="M514">
        <v>0</v>
      </c>
      <c r="N514">
        <v>2</v>
      </c>
      <c r="O514">
        <v>0</v>
      </c>
      <c r="P514">
        <v>1</v>
      </c>
      <c r="Q514">
        <v>0</v>
      </c>
      <c r="S514" t="str">
        <f t="shared" si="204"/>
        <v>22:00:50.000</v>
      </c>
      <c r="T514" t="str">
        <f t="shared" si="204"/>
        <v>22:00:50.000</v>
      </c>
      <c r="U514" t="str">
        <f t="shared" ref="U514:U577" si="206">"A14F74"</f>
        <v>A14F74</v>
      </c>
      <c r="V514">
        <v>0</v>
      </c>
      <c r="W514">
        <v>0</v>
      </c>
      <c r="X514">
        <v>6</v>
      </c>
      <c r="Y514">
        <v>0</v>
      </c>
      <c r="AA514">
        <v>1</v>
      </c>
      <c r="AB514">
        <v>8</v>
      </c>
      <c r="AC514">
        <v>3</v>
      </c>
      <c r="AD514">
        <v>0</v>
      </c>
      <c r="AE514">
        <v>9</v>
      </c>
      <c r="AF514" t="s">
        <v>126</v>
      </c>
      <c r="AG514">
        <v>0</v>
      </c>
      <c r="AH514">
        <v>3</v>
      </c>
      <c r="AI514">
        <v>2</v>
      </c>
      <c r="AJ514">
        <v>0</v>
      </c>
      <c r="AK514" t="s">
        <v>278</v>
      </c>
      <c r="AL514">
        <v>32.820174999999999</v>
      </c>
      <c r="AM514" t="s">
        <v>279</v>
      </c>
      <c r="AN514">
        <v>-117.168117</v>
      </c>
      <c r="AO514">
        <v>25</v>
      </c>
      <c r="AP514">
        <v>1500</v>
      </c>
      <c r="AQ514" t="s">
        <v>129</v>
      </c>
      <c r="AR514">
        <v>-76</v>
      </c>
      <c r="AS514">
        <v>-42</v>
      </c>
      <c r="AT514">
        <v>1024</v>
      </c>
      <c r="BB514" t="str">
        <f t="shared" ref="BB514:BB577" si="207">"1200"</f>
        <v>1200</v>
      </c>
      <c r="BC514">
        <v>1</v>
      </c>
      <c r="BD514" t="str">
        <f t="shared" ref="BD514:BD577" si="208">"N1839R  "</f>
        <v xml:space="preserve">N1839R  </v>
      </c>
      <c r="BE514">
        <v>1</v>
      </c>
      <c r="BJ514">
        <v>1325</v>
      </c>
      <c r="BK514">
        <v>-175</v>
      </c>
      <c r="BL514" t="s">
        <v>130</v>
      </c>
      <c r="BM514">
        <v>1</v>
      </c>
      <c r="BN514">
        <v>1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 t="shared" si="205"/>
        <v>22:00:50.767</v>
      </c>
      <c r="CF514">
        <v>767284351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5</v>
      </c>
      <c r="CY514">
        <v>7</v>
      </c>
      <c r="CZ514" t="s">
        <v>131</v>
      </c>
      <c r="DA514">
        <v>745</v>
      </c>
      <c r="DB514">
        <v>0</v>
      </c>
      <c r="DC514" t="s">
        <v>262</v>
      </c>
      <c r="DD514" t="s">
        <v>263</v>
      </c>
      <c r="DG514">
        <v>15618865</v>
      </c>
      <c r="DI514">
        <v>1</v>
      </c>
      <c r="DJ514">
        <v>0</v>
      </c>
      <c r="DK514">
        <v>1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 t="shared" ref="A515:A520" si="209">"07/09/2023 22:00:51.819"</f>
        <v>07/09/2023 22:00:51.819</v>
      </c>
      <c r="C515" t="str">
        <f t="shared" si="197"/>
        <v>FFDDD3C0</v>
      </c>
      <c r="D515" t="s">
        <v>123</v>
      </c>
      <c r="E515">
        <v>7</v>
      </c>
      <c r="F515">
        <v>2007</v>
      </c>
      <c r="G515" t="s">
        <v>124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0</v>
      </c>
      <c r="P515">
        <v>1</v>
      </c>
      <c r="Q515">
        <v>0</v>
      </c>
      <c r="S515" t="str">
        <f t="shared" ref="S515:T522" si="210">"22:00:51.000"</f>
        <v>22:00:51.000</v>
      </c>
      <c r="T515" t="str">
        <f t="shared" si="210"/>
        <v>22:00:51.000</v>
      </c>
      <c r="U515" t="str">
        <f t="shared" si="206"/>
        <v>A14F74</v>
      </c>
      <c r="V515">
        <v>0</v>
      </c>
      <c r="W515">
        <v>0</v>
      </c>
      <c r="X515">
        <v>6</v>
      </c>
      <c r="Y515">
        <v>0</v>
      </c>
      <c r="AA515">
        <v>1</v>
      </c>
      <c r="AB515">
        <v>8</v>
      </c>
      <c r="AC515">
        <v>3</v>
      </c>
      <c r="AD515">
        <v>0</v>
      </c>
      <c r="AE515">
        <v>9</v>
      </c>
      <c r="AF515" t="s">
        <v>126</v>
      </c>
      <c r="AG515">
        <v>0</v>
      </c>
      <c r="AH515">
        <v>3</v>
      </c>
      <c r="AI515">
        <v>2</v>
      </c>
      <c r="AJ515">
        <v>0</v>
      </c>
      <c r="AK515" t="s">
        <v>280</v>
      </c>
      <c r="AL515">
        <v>32.819938999999998</v>
      </c>
      <c r="AM515" t="s">
        <v>281</v>
      </c>
      <c r="AN515">
        <v>-117.16854600000001</v>
      </c>
      <c r="AO515">
        <v>25</v>
      </c>
      <c r="AP515">
        <v>1500</v>
      </c>
      <c r="AQ515" t="s">
        <v>129</v>
      </c>
      <c r="AR515">
        <v>-76</v>
      </c>
      <c r="AS515">
        <v>-44</v>
      </c>
      <c r="AT515">
        <v>1088</v>
      </c>
      <c r="BB515" t="str">
        <f t="shared" si="207"/>
        <v>1200</v>
      </c>
      <c r="BC515">
        <v>1</v>
      </c>
      <c r="BD515" t="str">
        <f t="shared" si="208"/>
        <v xml:space="preserve">N1839R  </v>
      </c>
      <c r="BE515">
        <v>1</v>
      </c>
      <c r="BJ515">
        <v>1375</v>
      </c>
      <c r="BK515">
        <v>-125</v>
      </c>
      <c r="BL515" t="s">
        <v>130</v>
      </c>
      <c r="BM515">
        <v>1</v>
      </c>
      <c r="BN515">
        <v>1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 t="shared" ref="CE515:CE522" si="211">"22:00:51.595"</f>
        <v>22:00:51.595</v>
      </c>
      <c r="CF515">
        <v>595343929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131</v>
      </c>
      <c r="DA515">
        <v>300</v>
      </c>
      <c r="DB515">
        <v>0</v>
      </c>
      <c r="DC515" t="s">
        <v>157</v>
      </c>
      <c r="DD515" t="s">
        <v>158</v>
      </c>
      <c r="DG515">
        <v>8331548</v>
      </c>
      <c r="DI515">
        <v>1</v>
      </c>
      <c r="DJ515">
        <v>0</v>
      </c>
      <c r="DK515">
        <v>0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 t="shared" si="209"/>
        <v>07/09/2023 22:00:51.819</v>
      </c>
      <c r="C516" t="str">
        <f t="shared" si="197"/>
        <v>FFDDD3C0</v>
      </c>
      <c r="D516" t="s">
        <v>144</v>
      </c>
      <c r="E516">
        <v>6</v>
      </c>
      <c r="H516">
        <v>210</v>
      </c>
      <c r="I516" t="s">
        <v>145</v>
      </c>
      <c r="J516" t="s">
        <v>146</v>
      </c>
      <c r="K516">
        <v>0</v>
      </c>
      <c r="L516">
        <v>3</v>
      </c>
      <c r="M516">
        <v>0</v>
      </c>
      <c r="N516">
        <v>2</v>
      </c>
      <c r="O516">
        <v>0</v>
      </c>
      <c r="P516">
        <v>1</v>
      </c>
      <c r="Q516">
        <v>0</v>
      </c>
      <c r="S516" t="str">
        <f t="shared" si="210"/>
        <v>22:00:51.000</v>
      </c>
      <c r="T516" t="str">
        <f t="shared" si="210"/>
        <v>22:00:51.000</v>
      </c>
      <c r="U516" t="str">
        <f t="shared" si="206"/>
        <v>A14F74</v>
      </c>
      <c r="V516">
        <v>0</v>
      </c>
      <c r="W516">
        <v>0</v>
      </c>
      <c r="X516">
        <v>6</v>
      </c>
      <c r="Y516">
        <v>0</v>
      </c>
      <c r="AA516">
        <v>1</v>
      </c>
      <c r="AB516">
        <v>8</v>
      </c>
      <c r="AC516">
        <v>3</v>
      </c>
      <c r="AD516">
        <v>0</v>
      </c>
      <c r="AE516">
        <v>9</v>
      </c>
      <c r="AF516" t="s">
        <v>126</v>
      </c>
      <c r="AG516">
        <v>0</v>
      </c>
      <c r="AH516">
        <v>0</v>
      </c>
      <c r="AI516">
        <v>2</v>
      </c>
      <c r="AJ516">
        <v>0</v>
      </c>
      <c r="AK516" t="s">
        <v>280</v>
      </c>
      <c r="AL516">
        <v>32.819938999999998</v>
      </c>
      <c r="AM516" t="s">
        <v>281</v>
      </c>
      <c r="AN516">
        <v>-117.16854600000001</v>
      </c>
      <c r="AO516">
        <v>25</v>
      </c>
      <c r="AP516">
        <v>1500</v>
      </c>
      <c r="AQ516" t="s">
        <v>129</v>
      </c>
      <c r="AR516">
        <v>-76</v>
      </c>
      <c r="AS516">
        <v>-44</v>
      </c>
      <c r="AT516">
        <v>1088</v>
      </c>
      <c r="BB516" t="str">
        <f t="shared" si="207"/>
        <v>1200</v>
      </c>
      <c r="BC516">
        <v>1</v>
      </c>
      <c r="BD516" t="str">
        <f t="shared" si="208"/>
        <v xml:space="preserve">N1839R  </v>
      </c>
      <c r="BE516">
        <v>1</v>
      </c>
      <c r="BJ516">
        <v>1375</v>
      </c>
      <c r="BK516">
        <v>-125</v>
      </c>
      <c r="BL516" t="s">
        <v>130</v>
      </c>
      <c r="BM516">
        <v>1</v>
      </c>
      <c r="BN516">
        <v>1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 t="shared" si="211"/>
        <v>22:00:51.595</v>
      </c>
      <c r="CF516">
        <v>595343929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131</v>
      </c>
      <c r="DA516">
        <v>300</v>
      </c>
      <c r="DB516">
        <v>0</v>
      </c>
      <c r="DC516" t="s">
        <v>157</v>
      </c>
      <c r="DD516" t="s">
        <v>158</v>
      </c>
      <c r="DG516">
        <v>8331548</v>
      </c>
      <c r="DI516">
        <v>1</v>
      </c>
      <c r="DJ516">
        <v>0</v>
      </c>
      <c r="DK516">
        <v>1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 t="shared" si="209"/>
        <v>07/09/2023 22:00:51.819</v>
      </c>
      <c r="C517" t="str">
        <f t="shared" si="197"/>
        <v>FFDDD3C0</v>
      </c>
      <c r="D517" t="s">
        <v>149</v>
      </c>
      <c r="E517">
        <v>3</v>
      </c>
      <c r="H517">
        <v>166</v>
      </c>
      <c r="I517" t="s">
        <v>139</v>
      </c>
      <c r="J517" t="s">
        <v>150</v>
      </c>
      <c r="K517">
        <v>0</v>
      </c>
      <c r="L517">
        <v>3</v>
      </c>
      <c r="M517">
        <v>0</v>
      </c>
      <c r="N517">
        <v>2</v>
      </c>
      <c r="O517">
        <v>0</v>
      </c>
      <c r="P517">
        <v>1</v>
      </c>
      <c r="Q517">
        <v>0</v>
      </c>
      <c r="S517" t="str">
        <f t="shared" si="210"/>
        <v>22:00:51.000</v>
      </c>
      <c r="T517" t="str">
        <f t="shared" si="210"/>
        <v>22:00:51.000</v>
      </c>
      <c r="U517" t="str">
        <f t="shared" si="206"/>
        <v>A14F74</v>
      </c>
      <c r="V517">
        <v>0</v>
      </c>
      <c r="W517">
        <v>0</v>
      </c>
      <c r="X517">
        <v>6</v>
      </c>
      <c r="Y517">
        <v>0</v>
      </c>
      <c r="AA517">
        <v>1</v>
      </c>
      <c r="AB517">
        <v>8</v>
      </c>
      <c r="AC517">
        <v>3</v>
      </c>
      <c r="AD517">
        <v>0</v>
      </c>
      <c r="AE517">
        <v>9</v>
      </c>
      <c r="AF517" t="s">
        <v>126</v>
      </c>
      <c r="AG517">
        <v>0</v>
      </c>
      <c r="AH517">
        <v>3</v>
      </c>
      <c r="AI517">
        <v>2</v>
      </c>
      <c r="AJ517">
        <v>0</v>
      </c>
      <c r="AK517" t="s">
        <v>280</v>
      </c>
      <c r="AL517">
        <v>32.819938999999998</v>
      </c>
      <c r="AM517" t="s">
        <v>281</v>
      </c>
      <c r="AN517">
        <v>-117.16854600000001</v>
      </c>
      <c r="AO517">
        <v>25</v>
      </c>
      <c r="AP517">
        <v>1500</v>
      </c>
      <c r="AQ517" t="s">
        <v>129</v>
      </c>
      <c r="AR517">
        <v>-76</v>
      </c>
      <c r="AS517">
        <v>-44</v>
      </c>
      <c r="AT517">
        <v>1088</v>
      </c>
      <c r="BB517" t="str">
        <f t="shared" si="207"/>
        <v>1200</v>
      </c>
      <c r="BC517">
        <v>1</v>
      </c>
      <c r="BD517" t="str">
        <f t="shared" si="208"/>
        <v xml:space="preserve">N1839R  </v>
      </c>
      <c r="BE517">
        <v>1</v>
      </c>
      <c r="BJ517">
        <v>1375</v>
      </c>
      <c r="BK517">
        <v>-125</v>
      </c>
      <c r="BL517" t="s">
        <v>130</v>
      </c>
      <c r="BM517">
        <v>1</v>
      </c>
      <c r="BN517">
        <v>1</v>
      </c>
      <c r="BO517">
        <v>0</v>
      </c>
      <c r="BP517">
        <v>0</v>
      </c>
      <c r="BS517">
        <v>0</v>
      </c>
      <c r="BT517">
        <v>0</v>
      </c>
      <c r="BU517">
        <v>0</v>
      </c>
      <c r="CE517" t="str">
        <f t="shared" si="211"/>
        <v>22:00:51.595</v>
      </c>
      <c r="CF517">
        <v>595343929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5</v>
      </c>
      <c r="CY517">
        <v>7</v>
      </c>
      <c r="CZ517" t="s">
        <v>131</v>
      </c>
      <c r="DA517">
        <v>300</v>
      </c>
      <c r="DB517">
        <v>0</v>
      </c>
      <c r="DC517" t="s">
        <v>157</v>
      </c>
      <c r="DD517" t="s">
        <v>158</v>
      </c>
      <c r="DG517">
        <v>8331548</v>
      </c>
      <c r="DI517">
        <v>1</v>
      </c>
      <c r="DJ517">
        <v>0</v>
      </c>
      <c r="DK517">
        <v>1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 t="shared" si="209"/>
        <v>07/09/2023 22:00:51.819</v>
      </c>
      <c r="C518" t="str">
        <f t="shared" si="197"/>
        <v>FFDDD3C0</v>
      </c>
      <c r="D518" t="s">
        <v>138</v>
      </c>
      <c r="E518">
        <v>20</v>
      </c>
      <c r="F518">
        <v>1020</v>
      </c>
      <c r="G518" t="s">
        <v>139</v>
      </c>
      <c r="J518" t="s">
        <v>140</v>
      </c>
      <c r="K518">
        <v>0</v>
      </c>
      <c r="L518">
        <v>3</v>
      </c>
      <c r="M518">
        <v>0</v>
      </c>
      <c r="N518">
        <v>2</v>
      </c>
      <c r="O518">
        <v>0</v>
      </c>
      <c r="P518">
        <v>1</v>
      </c>
      <c r="Q518">
        <v>0</v>
      </c>
      <c r="S518" t="str">
        <f t="shared" si="210"/>
        <v>22:00:51.000</v>
      </c>
      <c r="T518" t="str">
        <f t="shared" si="210"/>
        <v>22:00:51.000</v>
      </c>
      <c r="U518" t="str">
        <f t="shared" si="206"/>
        <v>A14F74</v>
      </c>
      <c r="V518">
        <v>0</v>
      </c>
      <c r="W518">
        <v>0</v>
      </c>
      <c r="X518">
        <v>6</v>
      </c>
      <c r="Y518">
        <v>0</v>
      </c>
      <c r="AA518">
        <v>1</v>
      </c>
      <c r="AB518">
        <v>8</v>
      </c>
      <c r="AC518">
        <v>3</v>
      </c>
      <c r="AD518">
        <v>0</v>
      </c>
      <c r="AE518">
        <v>9</v>
      </c>
      <c r="AF518" t="s">
        <v>126</v>
      </c>
      <c r="AG518">
        <v>0</v>
      </c>
      <c r="AH518">
        <v>3</v>
      </c>
      <c r="AI518">
        <v>2</v>
      </c>
      <c r="AJ518">
        <v>0</v>
      </c>
      <c r="AK518" t="s">
        <v>280</v>
      </c>
      <c r="AL518">
        <v>32.819938999999998</v>
      </c>
      <c r="AM518" t="s">
        <v>281</v>
      </c>
      <c r="AN518">
        <v>-117.16854600000001</v>
      </c>
      <c r="AO518">
        <v>25</v>
      </c>
      <c r="AP518">
        <v>1500</v>
      </c>
      <c r="AQ518" t="s">
        <v>129</v>
      </c>
      <c r="AR518">
        <v>-76</v>
      </c>
      <c r="AS518">
        <v>-44</v>
      </c>
      <c r="AT518">
        <v>1088</v>
      </c>
      <c r="BB518" t="str">
        <f t="shared" si="207"/>
        <v>1200</v>
      </c>
      <c r="BC518">
        <v>1</v>
      </c>
      <c r="BD518" t="str">
        <f t="shared" si="208"/>
        <v xml:space="preserve">N1839R  </v>
      </c>
      <c r="BE518">
        <v>1</v>
      </c>
      <c r="BJ518">
        <v>1375</v>
      </c>
      <c r="BK518">
        <v>-125</v>
      </c>
      <c r="BL518" t="s">
        <v>130</v>
      </c>
      <c r="BM518">
        <v>1</v>
      </c>
      <c r="BN518">
        <v>1</v>
      </c>
      <c r="BO518">
        <v>0</v>
      </c>
      <c r="BP518">
        <v>0</v>
      </c>
      <c r="BS518">
        <v>0</v>
      </c>
      <c r="BT518">
        <v>0</v>
      </c>
      <c r="BU518">
        <v>0</v>
      </c>
      <c r="CE518" t="str">
        <f t="shared" si="211"/>
        <v>22:00:51.595</v>
      </c>
      <c r="CF518">
        <v>595343929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5</v>
      </c>
      <c r="CY518">
        <v>7</v>
      </c>
      <c r="CZ518" t="s">
        <v>131</v>
      </c>
      <c r="DA518">
        <v>300</v>
      </c>
      <c r="DB518">
        <v>0</v>
      </c>
      <c r="DC518" t="s">
        <v>157</v>
      </c>
      <c r="DD518" t="s">
        <v>158</v>
      </c>
      <c r="DG518">
        <v>8331548</v>
      </c>
      <c r="DI518">
        <v>1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 t="shared" si="209"/>
        <v>07/09/2023 22:00:51.819</v>
      </c>
      <c r="C519" t="str">
        <f t="shared" si="197"/>
        <v>FFDDD3C0</v>
      </c>
      <c r="D519" t="s">
        <v>134</v>
      </c>
      <c r="E519">
        <v>3</v>
      </c>
      <c r="H519">
        <v>3</v>
      </c>
      <c r="I519" t="s">
        <v>135</v>
      </c>
      <c r="J519" t="s">
        <v>126</v>
      </c>
      <c r="K519">
        <v>0</v>
      </c>
      <c r="L519">
        <v>3</v>
      </c>
      <c r="M519">
        <v>0</v>
      </c>
      <c r="N519">
        <v>2</v>
      </c>
      <c r="O519">
        <v>0</v>
      </c>
      <c r="P519">
        <v>1</v>
      </c>
      <c r="Q519">
        <v>0</v>
      </c>
      <c r="S519" t="str">
        <f t="shared" si="210"/>
        <v>22:00:51.000</v>
      </c>
      <c r="T519" t="str">
        <f t="shared" si="210"/>
        <v>22:00:51.000</v>
      </c>
      <c r="U519" t="str">
        <f t="shared" si="206"/>
        <v>A14F74</v>
      </c>
      <c r="V519">
        <v>0</v>
      </c>
      <c r="W519">
        <v>0</v>
      </c>
      <c r="X519">
        <v>6</v>
      </c>
      <c r="Y519">
        <v>0</v>
      </c>
      <c r="AA519">
        <v>1</v>
      </c>
      <c r="AB519">
        <v>8</v>
      </c>
      <c r="AC519">
        <v>3</v>
      </c>
      <c r="AD519">
        <v>0</v>
      </c>
      <c r="AE519">
        <v>9</v>
      </c>
      <c r="AF519" t="s">
        <v>126</v>
      </c>
      <c r="AG519">
        <v>0</v>
      </c>
      <c r="AH519">
        <v>3</v>
      </c>
      <c r="AI519">
        <v>2</v>
      </c>
      <c r="AJ519">
        <v>0</v>
      </c>
      <c r="AK519" t="s">
        <v>280</v>
      </c>
      <c r="AL519">
        <v>32.819938999999998</v>
      </c>
      <c r="AM519" t="s">
        <v>281</v>
      </c>
      <c r="AN519">
        <v>-117.16854600000001</v>
      </c>
      <c r="AO519">
        <v>25</v>
      </c>
      <c r="AP519">
        <v>1500</v>
      </c>
      <c r="AQ519" t="s">
        <v>129</v>
      </c>
      <c r="AR519">
        <v>-76</v>
      </c>
      <c r="AS519">
        <v>-44</v>
      </c>
      <c r="AT519">
        <v>1088</v>
      </c>
      <c r="BB519" t="str">
        <f t="shared" si="207"/>
        <v>1200</v>
      </c>
      <c r="BC519">
        <v>1</v>
      </c>
      <c r="BD519" t="str">
        <f t="shared" si="208"/>
        <v xml:space="preserve">N1839R  </v>
      </c>
      <c r="BE519">
        <v>1</v>
      </c>
      <c r="BJ519">
        <v>1375</v>
      </c>
      <c r="BK519">
        <v>-125</v>
      </c>
      <c r="BL519" t="s">
        <v>130</v>
      </c>
      <c r="BM519">
        <v>1</v>
      </c>
      <c r="BN519">
        <v>1</v>
      </c>
      <c r="BO519">
        <v>0</v>
      </c>
      <c r="BP519">
        <v>0</v>
      </c>
      <c r="BS519">
        <v>0</v>
      </c>
      <c r="BT519">
        <v>0</v>
      </c>
      <c r="BU519">
        <v>0</v>
      </c>
      <c r="CE519" t="str">
        <f t="shared" si="211"/>
        <v>22:00:51.595</v>
      </c>
      <c r="CF519">
        <v>595343929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5</v>
      </c>
      <c r="CY519">
        <v>7</v>
      </c>
      <c r="CZ519" t="s">
        <v>131</v>
      </c>
      <c r="DA519">
        <v>300</v>
      </c>
      <c r="DB519">
        <v>0</v>
      </c>
      <c r="DC519" t="s">
        <v>157</v>
      </c>
      <c r="DD519" t="s">
        <v>158</v>
      </c>
      <c r="DG519">
        <v>8331548</v>
      </c>
      <c r="DI519">
        <v>1</v>
      </c>
      <c r="DJ519">
        <v>0</v>
      </c>
      <c r="DK519">
        <v>1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 t="shared" si="209"/>
        <v>07/09/2023 22:00:51.819</v>
      </c>
      <c r="C520" t="str">
        <f t="shared" si="197"/>
        <v>FFDDD3C0</v>
      </c>
      <c r="D520" t="s">
        <v>141</v>
      </c>
      <c r="E520">
        <v>15</v>
      </c>
      <c r="J520" t="s">
        <v>142</v>
      </c>
      <c r="K520">
        <v>0</v>
      </c>
      <c r="L520">
        <v>3</v>
      </c>
      <c r="M520">
        <v>0</v>
      </c>
      <c r="N520">
        <v>2</v>
      </c>
      <c r="O520">
        <v>0</v>
      </c>
      <c r="P520">
        <v>1</v>
      </c>
      <c r="Q520">
        <v>0</v>
      </c>
      <c r="S520" t="str">
        <f t="shared" si="210"/>
        <v>22:00:51.000</v>
      </c>
      <c r="T520" t="str">
        <f t="shared" si="210"/>
        <v>22:00:51.000</v>
      </c>
      <c r="U520" t="str">
        <f t="shared" si="206"/>
        <v>A14F74</v>
      </c>
      <c r="V520">
        <v>0</v>
      </c>
      <c r="W520">
        <v>0</v>
      </c>
      <c r="X520">
        <v>6</v>
      </c>
      <c r="Y520">
        <v>0</v>
      </c>
      <c r="AA520">
        <v>1</v>
      </c>
      <c r="AB520">
        <v>8</v>
      </c>
      <c r="AC520">
        <v>3</v>
      </c>
      <c r="AD520">
        <v>0</v>
      </c>
      <c r="AE520">
        <v>9</v>
      </c>
      <c r="AF520" t="s">
        <v>126</v>
      </c>
      <c r="AG520">
        <v>0</v>
      </c>
      <c r="AH520">
        <v>3</v>
      </c>
      <c r="AI520">
        <v>2</v>
      </c>
      <c r="AJ520">
        <v>0</v>
      </c>
      <c r="AK520" t="s">
        <v>280</v>
      </c>
      <c r="AL520">
        <v>32.819938999999998</v>
      </c>
      <c r="AM520" t="s">
        <v>281</v>
      </c>
      <c r="AN520">
        <v>-117.16854600000001</v>
      </c>
      <c r="AO520">
        <v>25</v>
      </c>
      <c r="AP520">
        <v>1500</v>
      </c>
      <c r="AQ520" t="s">
        <v>129</v>
      </c>
      <c r="AR520">
        <v>-76</v>
      </c>
      <c r="AS520">
        <v>-44</v>
      </c>
      <c r="AT520">
        <v>1088</v>
      </c>
      <c r="BB520" t="str">
        <f t="shared" si="207"/>
        <v>1200</v>
      </c>
      <c r="BC520">
        <v>1</v>
      </c>
      <c r="BD520" t="str">
        <f t="shared" si="208"/>
        <v xml:space="preserve">N1839R  </v>
      </c>
      <c r="BE520">
        <v>1</v>
      </c>
      <c r="BJ520">
        <v>1375</v>
      </c>
      <c r="BK520">
        <v>-125</v>
      </c>
      <c r="BL520" t="s">
        <v>130</v>
      </c>
      <c r="BM520">
        <v>1</v>
      </c>
      <c r="BN520">
        <v>1</v>
      </c>
      <c r="BO520">
        <v>0</v>
      </c>
      <c r="BP520">
        <v>0</v>
      </c>
      <c r="BS520">
        <v>0</v>
      </c>
      <c r="BT520">
        <v>0</v>
      </c>
      <c r="BU520">
        <v>0</v>
      </c>
      <c r="CE520" t="str">
        <f t="shared" si="211"/>
        <v>22:00:51.595</v>
      </c>
      <c r="CF520">
        <v>595343929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5</v>
      </c>
      <c r="CY520">
        <v>7</v>
      </c>
      <c r="CZ520" t="s">
        <v>131</v>
      </c>
      <c r="DA520">
        <v>300</v>
      </c>
      <c r="DB520">
        <v>0</v>
      </c>
      <c r="DC520" t="s">
        <v>157</v>
      </c>
      <c r="DD520" t="s">
        <v>158</v>
      </c>
      <c r="DG520">
        <v>8331548</v>
      </c>
      <c r="DI520">
        <v>1</v>
      </c>
      <c r="DJ520">
        <v>0</v>
      </c>
      <c r="DK520">
        <v>1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"07/09/2023 22:00:51.866"</f>
        <v>07/09/2023 22:00:51.866</v>
      </c>
      <c r="C521" t="str">
        <f t="shared" si="197"/>
        <v>FFDDD3C0</v>
      </c>
      <c r="D521" t="s">
        <v>147</v>
      </c>
      <c r="E521">
        <v>8</v>
      </c>
      <c r="H521">
        <v>225</v>
      </c>
      <c r="I521" t="s">
        <v>148</v>
      </c>
      <c r="J521" t="s">
        <v>126</v>
      </c>
      <c r="K521">
        <v>0</v>
      </c>
      <c r="L521">
        <v>3</v>
      </c>
      <c r="M521">
        <v>0</v>
      </c>
      <c r="N521">
        <v>2</v>
      </c>
      <c r="O521">
        <v>0</v>
      </c>
      <c r="P521">
        <v>1</v>
      </c>
      <c r="Q521">
        <v>0</v>
      </c>
      <c r="S521" t="str">
        <f t="shared" si="210"/>
        <v>22:00:51.000</v>
      </c>
      <c r="T521" t="str">
        <f t="shared" si="210"/>
        <v>22:00:51.000</v>
      </c>
      <c r="U521" t="str">
        <f t="shared" si="206"/>
        <v>A14F74</v>
      </c>
      <c r="V521">
        <v>0</v>
      </c>
      <c r="W521">
        <v>0</v>
      </c>
      <c r="X521">
        <v>6</v>
      </c>
      <c r="Y521">
        <v>0</v>
      </c>
      <c r="AA521">
        <v>1</v>
      </c>
      <c r="AB521">
        <v>8</v>
      </c>
      <c r="AC521">
        <v>3</v>
      </c>
      <c r="AD521">
        <v>0</v>
      </c>
      <c r="AE521">
        <v>9</v>
      </c>
      <c r="AF521" t="s">
        <v>126</v>
      </c>
      <c r="AG521">
        <v>0</v>
      </c>
      <c r="AH521">
        <v>3</v>
      </c>
      <c r="AI521">
        <v>2</v>
      </c>
      <c r="AJ521">
        <v>0</v>
      </c>
      <c r="AK521" t="s">
        <v>280</v>
      </c>
      <c r="AL521">
        <v>32.819938999999998</v>
      </c>
      <c r="AM521" t="s">
        <v>281</v>
      </c>
      <c r="AN521">
        <v>-117.16854600000001</v>
      </c>
      <c r="AO521">
        <v>25</v>
      </c>
      <c r="AP521">
        <v>1500</v>
      </c>
      <c r="AQ521" t="s">
        <v>129</v>
      </c>
      <c r="AR521">
        <v>-76</v>
      </c>
      <c r="AS521">
        <v>-44</v>
      </c>
      <c r="AT521">
        <v>1088</v>
      </c>
      <c r="BB521" t="str">
        <f t="shared" si="207"/>
        <v>1200</v>
      </c>
      <c r="BC521">
        <v>1</v>
      </c>
      <c r="BD521" t="str">
        <f t="shared" si="208"/>
        <v xml:space="preserve">N1839R  </v>
      </c>
      <c r="BE521">
        <v>1</v>
      </c>
      <c r="BJ521">
        <v>1375</v>
      </c>
      <c r="BK521">
        <v>-125</v>
      </c>
      <c r="BL521" t="s">
        <v>130</v>
      </c>
      <c r="BM521">
        <v>1</v>
      </c>
      <c r="BN521">
        <v>1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 t="shared" si="211"/>
        <v>22:00:51.595</v>
      </c>
      <c r="CF521">
        <v>595343929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5</v>
      </c>
      <c r="CY521">
        <v>7</v>
      </c>
      <c r="CZ521" t="s">
        <v>131</v>
      </c>
      <c r="DA521">
        <v>300</v>
      </c>
      <c r="DB521">
        <v>0</v>
      </c>
      <c r="DC521" t="s">
        <v>157</v>
      </c>
      <c r="DD521" t="s">
        <v>158</v>
      </c>
      <c r="DG521">
        <v>8331548</v>
      </c>
      <c r="DI521">
        <v>1</v>
      </c>
      <c r="DJ521">
        <v>0</v>
      </c>
      <c r="DK521">
        <v>1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"07/09/2023 22:00:51.866"</f>
        <v>07/09/2023 22:00:51.866</v>
      </c>
      <c r="C522" t="str">
        <f t="shared" si="197"/>
        <v>FFDDD3C0</v>
      </c>
      <c r="D522" t="s">
        <v>134</v>
      </c>
      <c r="E522">
        <v>4</v>
      </c>
      <c r="H522">
        <v>4</v>
      </c>
      <c r="I522" t="s">
        <v>143</v>
      </c>
      <c r="J522" t="s">
        <v>126</v>
      </c>
      <c r="K522">
        <v>0</v>
      </c>
      <c r="L522">
        <v>3</v>
      </c>
      <c r="M522">
        <v>0</v>
      </c>
      <c r="N522">
        <v>2</v>
      </c>
      <c r="O522">
        <v>0</v>
      </c>
      <c r="P522">
        <v>1</v>
      </c>
      <c r="Q522">
        <v>0</v>
      </c>
      <c r="S522" t="str">
        <f t="shared" si="210"/>
        <v>22:00:51.000</v>
      </c>
      <c r="T522" t="str">
        <f t="shared" si="210"/>
        <v>22:00:51.000</v>
      </c>
      <c r="U522" t="str">
        <f t="shared" si="206"/>
        <v>A14F74</v>
      </c>
      <c r="V522">
        <v>0</v>
      </c>
      <c r="W522">
        <v>0</v>
      </c>
      <c r="X522">
        <v>6</v>
      </c>
      <c r="Y522">
        <v>0</v>
      </c>
      <c r="AA522">
        <v>1</v>
      </c>
      <c r="AB522">
        <v>8</v>
      </c>
      <c r="AC522">
        <v>3</v>
      </c>
      <c r="AD522">
        <v>0</v>
      </c>
      <c r="AE522">
        <v>9</v>
      </c>
      <c r="AF522" t="s">
        <v>126</v>
      </c>
      <c r="AG522">
        <v>0</v>
      </c>
      <c r="AH522">
        <v>3</v>
      </c>
      <c r="AI522">
        <v>2</v>
      </c>
      <c r="AJ522">
        <v>0</v>
      </c>
      <c r="AK522" t="s">
        <v>280</v>
      </c>
      <c r="AL522">
        <v>32.819938999999998</v>
      </c>
      <c r="AM522" t="s">
        <v>281</v>
      </c>
      <c r="AN522">
        <v>-117.16854600000001</v>
      </c>
      <c r="AO522">
        <v>25</v>
      </c>
      <c r="AP522">
        <v>1500</v>
      </c>
      <c r="AQ522" t="s">
        <v>129</v>
      </c>
      <c r="AR522">
        <v>-76</v>
      </c>
      <c r="AS522">
        <v>-44</v>
      </c>
      <c r="AT522">
        <v>1088</v>
      </c>
      <c r="BB522" t="str">
        <f t="shared" si="207"/>
        <v>1200</v>
      </c>
      <c r="BC522">
        <v>1</v>
      </c>
      <c r="BD522" t="str">
        <f t="shared" si="208"/>
        <v xml:space="preserve">N1839R  </v>
      </c>
      <c r="BE522">
        <v>1</v>
      </c>
      <c r="BJ522">
        <v>1375</v>
      </c>
      <c r="BK522">
        <v>-125</v>
      </c>
      <c r="BL522" t="s">
        <v>130</v>
      </c>
      <c r="BM522">
        <v>1</v>
      </c>
      <c r="BN522">
        <v>1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 t="shared" si="211"/>
        <v>22:00:51.595</v>
      </c>
      <c r="CF522">
        <v>595343929</v>
      </c>
      <c r="CS522">
        <v>3</v>
      </c>
      <c r="CT522">
        <v>2</v>
      </c>
      <c r="CU522">
        <v>0</v>
      </c>
      <c r="CV522">
        <v>2</v>
      </c>
      <c r="CW522">
        <v>0</v>
      </c>
      <c r="CX522">
        <v>5</v>
      </c>
      <c r="CY522">
        <v>7</v>
      </c>
      <c r="CZ522" t="s">
        <v>131</v>
      </c>
      <c r="DA522">
        <v>300</v>
      </c>
      <c r="DB522">
        <v>0</v>
      </c>
      <c r="DC522" t="s">
        <v>157</v>
      </c>
      <c r="DD522" t="s">
        <v>158</v>
      </c>
      <c r="DG522">
        <v>8331548</v>
      </c>
      <c r="DI522">
        <v>1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 t="shared" ref="A523:A529" si="212">"07/09/2023 22:00:53.178"</f>
        <v>07/09/2023 22:00:53.178</v>
      </c>
      <c r="C523" t="str">
        <f t="shared" si="197"/>
        <v>FFDDD3C0</v>
      </c>
      <c r="D523" t="s">
        <v>147</v>
      </c>
      <c r="E523">
        <v>8</v>
      </c>
      <c r="H523">
        <v>225</v>
      </c>
      <c r="I523" t="s">
        <v>148</v>
      </c>
      <c r="J523" t="s">
        <v>126</v>
      </c>
      <c r="K523">
        <v>0</v>
      </c>
      <c r="L523">
        <v>3</v>
      </c>
      <c r="M523">
        <v>0</v>
      </c>
      <c r="N523">
        <v>2</v>
      </c>
      <c r="O523">
        <v>0</v>
      </c>
      <c r="P523">
        <v>1</v>
      </c>
      <c r="Q523">
        <v>0</v>
      </c>
      <c r="S523" t="str">
        <f t="shared" ref="S523:T529" si="213">"22:00:52.000"</f>
        <v>22:00:52.000</v>
      </c>
      <c r="T523" t="str">
        <f t="shared" si="213"/>
        <v>22:00:52.000</v>
      </c>
      <c r="U523" t="str">
        <f t="shared" si="206"/>
        <v>A14F74</v>
      </c>
      <c r="V523">
        <v>0</v>
      </c>
      <c r="W523">
        <v>0</v>
      </c>
      <c r="X523">
        <v>6</v>
      </c>
      <c r="Y523">
        <v>0</v>
      </c>
      <c r="AA523">
        <v>1</v>
      </c>
      <c r="AB523">
        <v>8</v>
      </c>
      <c r="AC523">
        <v>3</v>
      </c>
      <c r="AD523">
        <v>0</v>
      </c>
      <c r="AE523">
        <v>9</v>
      </c>
      <c r="AF523" t="s">
        <v>126</v>
      </c>
      <c r="AG523">
        <v>0</v>
      </c>
      <c r="AH523">
        <v>3</v>
      </c>
      <c r="AI523">
        <v>2</v>
      </c>
      <c r="AJ523">
        <v>0</v>
      </c>
      <c r="AK523" t="s">
        <v>218</v>
      </c>
      <c r="AL523">
        <v>32.819746000000002</v>
      </c>
      <c r="AM523" t="s">
        <v>282</v>
      </c>
      <c r="AN523">
        <v>-117.168953</v>
      </c>
      <c r="AO523">
        <v>25</v>
      </c>
      <c r="AP523">
        <v>1500</v>
      </c>
      <c r="AQ523" t="s">
        <v>129</v>
      </c>
      <c r="AR523">
        <v>-76</v>
      </c>
      <c r="AS523">
        <v>-49</v>
      </c>
      <c r="AT523">
        <v>896</v>
      </c>
      <c r="BB523" t="str">
        <f t="shared" si="207"/>
        <v>1200</v>
      </c>
      <c r="BC523">
        <v>1</v>
      </c>
      <c r="BD523" t="str">
        <f t="shared" si="208"/>
        <v xml:space="preserve">N1839R  </v>
      </c>
      <c r="BE523">
        <v>1</v>
      </c>
      <c r="BJ523">
        <v>1375</v>
      </c>
      <c r="BK523">
        <v>-125</v>
      </c>
      <c r="BL523" t="s">
        <v>130</v>
      </c>
      <c r="BM523">
        <v>1</v>
      </c>
      <c r="BN523">
        <v>1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 t="shared" ref="CE523:CE529" si="214">"22:00:52.894"</f>
        <v>22:00:52.894</v>
      </c>
      <c r="CF523">
        <v>894034384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5</v>
      </c>
      <c r="CY523">
        <v>7</v>
      </c>
      <c r="CZ523" t="s">
        <v>131</v>
      </c>
      <c r="DA523">
        <v>745</v>
      </c>
      <c r="DB523">
        <v>0</v>
      </c>
      <c r="DC523" t="s">
        <v>262</v>
      </c>
      <c r="DD523" t="s">
        <v>263</v>
      </c>
      <c r="DG523">
        <v>15618930</v>
      </c>
      <c r="DI523">
        <v>1</v>
      </c>
      <c r="DJ523">
        <v>0</v>
      </c>
      <c r="DK523">
        <v>0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 t="shared" si="212"/>
        <v>07/09/2023 22:00:53.178</v>
      </c>
      <c r="C524" t="str">
        <f t="shared" si="197"/>
        <v>FFDDD3C0</v>
      </c>
      <c r="D524" t="s">
        <v>134</v>
      </c>
      <c r="E524">
        <v>4</v>
      </c>
      <c r="H524">
        <v>4</v>
      </c>
      <c r="I524" t="s">
        <v>143</v>
      </c>
      <c r="J524" t="s">
        <v>126</v>
      </c>
      <c r="K524">
        <v>0</v>
      </c>
      <c r="L524">
        <v>3</v>
      </c>
      <c r="M524">
        <v>0</v>
      </c>
      <c r="N524">
        <v>2</v>
      </c>
      <c r="O524">
        <v>0</v>
      </c>
      <c r="P524">
        <v>1</v>
      </c>
      <c r="Q524">
        <v>0</v>
      </c>
      <c r="S524" t="str">
        <f t="shared" si="213"/>
        <v>22:00:52.000</v>
      </c>
      <c r="T524" t="str">
        <f t="shared" si="213"/>
        <v>22:00:52.000</v>
      </c>
      <c r="U524" t="str">
        <f t="shared" si="206"/>
        <v>A14F74</v>
      </c>
      <c r="V524">
        <v>0</v>
      </c>
      <c r="W524">
        <v>0</v>
      </c>
      <c r="X524">
        <v>6</v>
      </c>
      <c r="Y524">
        <v>0</v>
      </c>
      <c r="AA524">
        <v>1</v>
      </c>
      <c r="AB524">
        <v>8</v>
      </c>
      <c r="AC524">
        <v>3</v>
      </c>
      <c r="AD524">
        <v>0</v>
      </c>
      <c r="AE524">
        <v>9</v>
      </c>
      <c r="AF524" t="s">
        <v>126</v>
      </c>
      <c r="AG524">
        <v>0</v>
      </c>
      <c r="AH524">
        <v>3</v>
      </c>
      <c r="AI524">
        <v>2</v>
      </c>
      <c r="AJ524">
        <v>0</v>
      </c>
      <c r="AK524" t="s">
        <v>218</v>
      </c>
      <c r="AL524">
        <v>32.819746000000002</v>
      </c>
      <c r="AM524" t="s">
        <v>282</v>
      </c>
      <c r="AN524">
        <v>-117.168953</v>
      </c>
      <c r="AO524">
        <v>25</v>
      </c>
      <c r="AP524">
        <v>1500</v>
      </c>
      <c r="AQ524" t="s">
        <v>129</v>
      </c>
      <c r="AR524">
        <v>-76</v>
      </c>
      <c r="AS524">
        <v>-49</v>
      </c>
      <c r="AT524">
        <v>896</v>
      </c>
      <c r="BB524" t="str">
        <f t="shared" si="207"/>
        <v>1200</v>
      </c>
      <c r="BC524">
        <v>1</v>
      </c>
      <c r="BD524" t="str">
        <f t="shared" si="208"/>
        <v xml:space="preserve">N1839R  </v>
      </c>
      <c r="BE524">
        <v>1</v>
      </c>
      <c r="BJ524">
        <v>1375</v>
      </c>
      <c r="BK524">
        <v>-125</v>
      </c>
      <c r="BL524" t="s">
        <v>130</v>
      </c>
      <c r="BM524">
        <v>1</v>
      </c>
      <c r="BN524">
        <v>1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 t="shared" si="214"/>
        <v>22:00:52.894</v>
      </c>
      <c r="CF524">
        <v>894034384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5</v>
      </c>
      <c r="CY524">
        <v>7</v>
      </c>
      <c r="CZ524" t="s">
        <v>131</v>
      </c>
      <c r="DA524">
        <v>745</v>
      </c>
      <c r="DB524">
        <v>0</v>
      </c>
      <c r="DC524" t="s">
        <v>262</v>
      </c>
      <c r="DD524" t="s">
        <v>263</v>
      </c>
      <c r="DG524">
        <v>15618930</v>
      </c>
      <c r="DI524">
        <v>1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 t="shared" si="212"/>
        <v>07/09/2023 22:00:53.178</v>
      </c>
      <c r="C525" t="str">
        <f t="shared" si="197"/>
        <v>FFDDD3C0</v>
      </c>
      <c r="D525" t="s">
        <v>123</v>
      </c>
      <c r="E525">
        <v>7</v>
      </c>
      <c r="F525">
        <v>2007</v>
      </c>
      <c r="G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0</v>
      </c>
      <c r="P525">
        <v>1</v>
      </c>
      <c r="Q525">
        <v>0</v>
      </c>
      <c r="S525" t="str">
        <f t="shared" si="213"/>
        <v>22:00:52.000</v>
      </c>
      <c r="T525" t="str">
        <f t="shared" si="213"/>
        <v>22:00:52.000</v>
      </c>
      <c r="U525" t="str">
        <f t="shared" si="206"/>
        <v>A14F74</v>
      </c>
      <c r="V525">
        <v>0</v>
      </c>
      <c r="W525">
        <v>0</v>
      </c>
      <c r="X525">
        <v>6</v>
      </c>
      <c r="Y525">
        <v>0</v>
      </c>
      <c r="AA525">
        <v>1</v>
      </c>
      <c r="AB525">
        <v>8</v>
      </c>
      <c r="AC525">
        <v>3</v>
      </c>
      <c r="AD525">
        <v>0</v>
      </c>
      <c r="AE525">
        <v>9</v>
      </c>
      <c r="AF525" t="s">
        <v>126</v>
      </c>
      <c r="AG525">
        <v>0</v>
      </c>
      <c r="AH525">
        <v>3</v>
      </c>
      <c r="AI525">
        <v>2</v>
      </c>
      <c r="AJ525">
        <v>0</v>
      </c>
      <c r="AK525" t="s">
        <v>218</v>
      </c>
      <c r="AL525">
        <v>32.819746000000002</v>
      </c>
      <c r="AM525" t="s">
        <v>282</v>
      </c>
      <c r="AN525">
        <v>-117.168953</v>
      </c>
      <c r="AO525">
        <v>25</v>
      </c>
      <c r="AP525">
        <v>1500</v>
      </c>
      <c r="AQ525" t="s">
        <v>129</v>
      </c>
      <c r="AR525">
        <v>-76</v>
      </c>
      <c r="AS525">
        <v>-49</v>
      </c>
      <c r="AT525">
        <v>896</v>
      </c>
      <c r="BB525" t="str">
        <f t="shared" si="207"/>
        <v>1200</v>
      </c>
      <c r="BC525">
        <v>1</v>
      </c>
      <c r="BD525" t="str">
        <f t="shared" si="208"/>
        <v xml:space="preserve">N1839R  </v>
      </c>
      <c r="BE525">
        <v>1</v>
      </c>
      <c r="BJ525">
        <v>1375</v>
      </c>
      <c r="BK525">
        <v>-125</v>
      </c>
      <c r="BL525" t="s">
        <v>130</v>
      </c>
      <c r="BM525">
        <v>1</v>
      </c>
      <c r="BN525">
        <v>1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 t="shared" si="214"/>
        <v>22:00:52.894</v>
      </c>
      <c r="CF525">
        <v>894034384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5</v>
      </c>
      <c r="CY525">
        <v>7</v>
      </c>
      <c r="CZ525" t="s">
        <v>131</v>
      </c>
      <c r="DA525">
        <v>745</v>
      </c>
      <c r="DB525">
        <v>0</v>
      </c>
      <c r="DC525" t="s">
        <v>262</v>
      </c>
      <c r="DD525" t="s">
        <v>263</v>
      </c>
      <c r="DG525">
        <v>15618930</v>
      </c>
      <c r="DI525">
        <v>1</v>
      </c>
      <c r="DJ525">
        <v>0</v>
      </c>
      <c r="DK525">
        <v>1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 t="shared" si="212"/>
        <v>07/09/2023 22:00:53.178</v>
      </c>
      <c r="C526" t="str">
        <f t="shared" si="197"/>
        <v>FFDDD3C0</v>
      </c>
      <c r="D526" t="s">
        <v>144</v>
      </c>
      <c r="E526">
        <v>6</v>
      </c>
      <c r="H526">
        <v>210</v>
      </c>
      <c r="I526" t="s">
        <v>145</v>
      </c>
      <c r="J526" t="s">
        <v>146</v>
      </c>
      <c r="K526">
        <v>0</v>
      </c>
      <c r="L526">
        <v>3</v>
      </c>
      <c r="M526">
        <v>0</v>
      </c>
      <c r="N526">
        <v>2</v>
      </c>
      <c r="O526">
        <v>0</v>
      </c>
      <c r="P526">
        <v>1</v>
      </c>
      <c r="Q526">
        <v>0</v>
      </c>
      <c r="S526" t="str">
        <f t="shared" si="213"/>
        <v>22:00:52.000</v>
      </c>
      <c r="T526" t="str">
        <f t="shared" si="213"/>
        <v>22:00:52.000</v>
      </c>
      <c r="U526" t="str">
        <f t="shared" si="206"/>
        <v>A14F74</v>
      </c>
      <c r="V526">
        <v>0</v>
      </c>
      <c r="W526">
        <v>0</v>
      </c>
      <c r="X526">
        <v>6</v>
      </c>
      <c r="Y526">
        <v>0</v>
      </c>
      <c r="AA526">
        <v>1</v>
      </c>
      <c r="AB526">
        <v>8</v>
      </c>
      <c r="AC526">
        <v>3</v>
      </c>
      <c r="AD526">
        <v>0</v>
      </c>
      <c r="AE526">
        <v>9</v>
      </c>
      <c r="AF526" t="s">
        <v>126</v>
      </c>
      <c r="AG526">
        <v>0</v>
      </c>
      <c r="AH526">
        <v>0</v>
      </c>
      <c r="AI526">
        <v>2</v>
      </c>
      <c r="AJ526">
        <v>0</v>
      </c>
      <c r="AK526" t="s">
        <v>218</v>
      </c>
      <c r="AL526">
        <v>32.819746000000002</v>
      </c>
      <c r="AM526" t="s">
        <v>282</v>
      </c>
      <c r="AN526">
        <v>-117.168953</v>
      </c>
      <c r="AO526">
        <v>25</v>
      </c>
      <c r="AP526">
        <v>1500</v>
      </c>
      <c r="AQ526" t="s">
        <v>129</v>
      </c>
      <c r="AR526">
        <v>-76</v>
      </c>
      <c r="AS526">
        <v>-49</v>
      </c>
      <c r="AT526">
        <v>896</v>
      </c>
      <c r="BB526" t="str">
        <f t="shared" si="207"/>
        <v>1200</v>
      </c>
      <c r="BC526">
        <v>1</v>
      </c>
      <c r="BD526" t="str">
        <f t="shared" si="208"/>
        <v xml:space="preserve">N1839R  </v>
      </c>
      <c r="BE526">
        <v>1</v>
      </c>
      <c r="BJ526">
        <v>1375</v>
      </c>
      <c r="BK526">
        <v>-125</v>
      </c>
      <c r="BL526" t="s">
        <v>130</v>
      </c>
      <c r="BM526">
        <v>1</v>
      </c>
      <c r="BN526">
        <v>1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 t="shared" si="214"/>
        <v>22:00:52.894</v>
      </c>
      <c r="CF526">
        <v>894034384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5</v>
      </c>
      <c r="CY526">
        <v>7</v>
      </c>
      <c r="CZ526" t="s">
        <v>131</v>
      </c>
      <c r="DA526">
        <v>745</v>
      </c>
      <c r="DB526">
        <v>0</v>
      </c>
      <c r="DC526" t="s">
        <v>262</v>
      </c>
      <c r="DD526" t="s">
        <v>263</v>
      </c>
      <c r="DG526">
        <v>15618930</v>
      </c>
      <c r="DI526">
        <v>1</v>
      </c>
      <c r="DJ526">
        <v>0</v>
      </c>
      <c r="DK526">
        <v>1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 t="shared" si="212"/>
        <v>07/09/2023 22:00:53.178</v>
      </c>
      <c r="C527" t="str">
        <f t="shared" si="197"/>
        <v>FFDDD3C0</v>
      </c>
      <c r="D527" t="s">
        <v>138</v>
      </c>
      <c r="E527">
        <v>20</v>
      </c>
      <c r="F527">
        <v>1020</v>
      </c>
      <c r="G527" t="s">
        <v>139</v>
      </c>
      <c r="J527" t="s">
        <v>140</v>
      </c>
      <c r="K527">
        <v>0</v>
      </c>
      <c r="L527">
        <v>3</v>
      </c>
      <c r="M527">
        <v>0</v>
      </c>
      <c r="N527">
        <v>2</v>
      </c>
      <c r="O527">
        <v>0</v>
      </c>
      <c r="P527">
        <v>1</v>
      </c>
      <c r="Q527">
        <v>0</v>
      </c>
      <c r="S527" t="str">
        <f t="shared" si="213"/>
        <v>22:00:52.000</v>
      </c>
      <c r="T527" t="str">
        <f t="shared" si="213"/>
        <v>22:00:52.000</v>
      </c>
      <c r="U527" t="str">
        <f t="shared" si="206"/>
        <v>A14F74</v>
      </c>
      <c r="V527">
        <v>0</v>
      </c>
      <c r="W527">
        <v>0</v>
      </c>
      <c r="X527">
        <v>6</v>
      </c>
      <c r="Y527">
        <v>0</v>
      </c>
      <c r="AA527">
        <v>1</v>
      </c>
      <c r="AB527">
        <v>8</v>
      </c>
      <c r="AC527">
        <v>3</v>
      </c>
      <c r="AD527">
        <v>0</v>
      </c>
      <c r="AE527">
        <v>9</v>
      </c>
      <c r="AF527" t="s">
        <v>126</v>
      </c>
      <c r="AG527">
        <v>0</v>
      </c>
      <c r="AH527">
        <v>3</v>
      </c>
      <c r="AI527">
        <v>2</v>
      </c>
      <c r="AJ527">
        <v>0</v>
      </c>
      <c r="AK527" t="s">
        <v>218</v>
      </c>
      <c r="AL527">
        <v>32.819746000000002</v>
      </c>
      <c r="AM527" t="s">
        <v>282</v>
      </c>
      <c r="AN527">
        <v>-117.168953</v>
      </c>
      <c r="AO527">
        <v>25</v>
      </c>
      <c r="AP527">
        <v>1500</v>
      </c>
      <c r="AQ527" t="s">
        <v>129</v>
      </c>
      <c r="AR527">
        <v>-76</v>
      </c>
      <c r="AS527">
        <v>-49</v>
      </c>
      <c r="AT527">
        <v>896</v>
      </c>
      <c r="BB527" t="str">
        <f t="shared" si="207"/>
        <v>1200</v>
      </c>
      <c r="BC527">
        <v>1</v>
      </c>
      <c r="BD527" t="str">
        <f t="shared" si="208"/>
        <v xml:space="preserve">N1839R  </v>
      </c>
      <c r="BE527">
        <v>1</v>
      </c>
      <c r="BJ527">
        <v>1375</v>
      </c>
      <c r="BK527">
        <v>-125</v>
      </c>
      <c r="BL527" t="s">
        <v>130</v>
      </c>
      <c r="BM527">
        <v>1</v>
      </c>
      <c r="BN527">
        <v>1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 t="shared" si="214"/>
        <v>22:00:52.894</v>
      </c>
      <c r="CF527">
        <v>894034384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5</v>
      </c>
      <c r="CY527">
        <v>7</v>
      </c>
      <c r="CZ527" t="s">
        <v>131</v>
      </c>
      <c r="DA527">
        <v>745</v>
      </c>
      <c r="DB527">
        <v>0</v>
      </c>
      <c r="DC527" t="s">
        <v>262</v>
      </c>
      <c r="DD527" t="s">
        <v>263</v>
      </c>
      <c r="DG527">
        <v>15618930</v>
      </c>
      <c r="DI527">
        <v>1</v>
      </c>
      <c r="DJ527">
        <v>0</v>
      </c>
      <c r="DK527">
        <v>1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 t="shared" si="212"/>
        <v>07/09/2023 22:00:53.178</v>
      </c>
      <c r="C528" t="str">
        <f t="shared" si="197"/>
        <v>FFDDD3C0</v>
      </c>
      <c r="D528" t="s">
        <v>134</v>
      </c>
      <c r="E528">
        <v>3</v>
      </c>
      <c r="H528">
        <v>3</v>
      </c>
      <c r="I528" t="s">
        <v>135</v>
      </c>
      <c r="J528" t="s">
        <v>126</v>
      </c>
      <c r="K528">
        <v>0</v>
      </c>
      <c r="L528">
        <v>3</v>
      </c>
      <c r="M528">
        <v>0</v>
      </c>
      <c r="N528">
        <v>2</v>
      </c>
      <c r="O528">
        <v>0</v>
      </c>
      <c r="P528">
        <v>1</v>
      </c>
      <c r="Q528">
        <v>0</v>
      </c>
      <c r="S528" t="str">
        <f t="shared" si="213"/>
        <v>22:00:52.000</v>
      </c>
      <c r="T528" t="str">
        <f t="shared" si="213"/>
        <v>22:00:52.000</v>
      </c>
      <c r="U528" t="str">
        <f t="shared" si="206"/>
        <v>A14F74</v>
      </c>
      <c r="V528">
        <v>0</v>
      </c>
      <c r="W528">
        <v>0</v>
      </c>
      <c r="X528">
        <v>6</v>
      </c>
      <c r="Y528">
        <v>0</v>
      </c>
      <c r="AA528">
        <v>1</v>
      </c>
      <c r="AB528">
        <v>8</v>
      </c>
      <c r="AC528">
        <v>3</v>
      </c>
      <c r="AD528">
        <v>0</v>
      </c>
      <c r="AE528">
        <v>9</v>
      </c>
      <c r="AF528" t="s">
        <v>126</v>
      </c>
      <c r="AG528">
        <v>0</v>
      </c>
      <c r="AH528">
        <v>3</v>
      </c>
      <c r="AI528">
        <v>2</v>
      </c>
      <c r="AJ528">
        <v>0</v>
      </c>
      <c r="AK528" t="s">
        <v>218</v>
      </c>
      <c r="AL528">
        <v>32.819746000000002</v>
      </c>
      <c r="AM528" t="s">
        <v>282</v>
      </c>
      <c r="AN528">
        <v>-117.168953</v>
      </c>
      <c r="AO528">
        <v>25</v>
      </c>
      <c r="AP528">
        <v>1500</v>
      </c>
      <c r="AQ528" t="s">
        <v>129</v>
      </c>
      <c r="AR528">
        <v>-76</v>
      </c>
      <c r="AS528">
        <v>-49</v>
      </c>
      <c r="AT528">
        <v>896</v>
      </c>
      <c r="BB528" t="str">
        <f t="shared" si="207"/>
        <v>1200</v>
      </c>
      <c r="BC528">
        <v>1</v>
      </c>
      <c r="BD528" t="str">
        <f t="shared" si="208"/>
        <v xml:space="preserve">N1839R  </v>
      </c>
      <c r="BE528">
        <v>1</v>
      </c>
      <c r="BJ528">
        <v>1375</v>
      </c>
      <c r="BK528">
        <v>-125</v>
      </c>
      <c r="BL528" t="s">
        <v>130</v>
      </c>
      <c r="BM528">
        <v>1</v>
      </c>
      <c r="BN528">
        <v>1</v>
      </c>
      <c r="BO528">
        <v>0</v>
      </c>
      <c r="BP528">
        <v>0</v>
      </c>
      <c r="BS528">
        <v>0</v>
      </c>
      <c r="BT528">
        <v>0</v>
      </c>
      <c r="BU528">
        <v>0</v>
      </c>
      <c r="CE528" t="str">
        <f t="shared" si="214"/>
        <v>22:00:52.894</v>
      </c>
      <c r="CF528">
        <v>894034384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5</v>
      </c>
      <c r="CY528">
        <v>7</v>
      </c>
      <c r="CZ528" t="s">
        <v>131</v>
      </c>
      <c r="DA528">
        <v>745</v>
      </c>
      <c r="DB528">
        <v>0</v>
      </c>
      <c r="DC528" t="s">
        <v>262</v>
      </c>
      <c r="DD528" t="s">
        <v>263</v>
      </c>
      <c r="DG528">
        <v>15618930</v>
      </c>
      <c r="DI528">
        <v>1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 t="shared" si="212"/>
        <v>07/09/2023 22:00:53.178</v>
      </c>
      <c r="C529" t="str">
        <f t="shared" si="197"/>
        <v>FFDDD3C0</v>
      </c>
      <c r="D529" t="s">
        <v>141</v>
      </c>
      <c r="E529">
        <v>15</v>
      </c>
      <c r="J529" t="s">
        <v>142</v>
      </c>
      <c r="K529">
        <v>0</v>
      </c>
      <c r="L529">
        <v>3</v>
      </c>
      <c r="M529">
        <v>0</v>
      </c>
      <c r="N529">
        <v>2</v>
      </c>
      <c r="O529">
        <v>0</v>
      </c>
      <c r="P529">
        <v>1</v>
      </c>
      <c r="Q529">
        <v>0</v>
      </c>
      <c r="S529" t="str">
        <f t="shared" si="213"/>
        <v>22:00:52.000</v>
      </c>
      <c r="T529" t="str">
        <f t="shared" si="213"/>
        <v>22:00:52.000</v>
      </c>
      <c r="U529" t="str">
        <f t="shared" si="206"/>
        <v>A14F74</v>
      </c>
      <c r="V529">
        <v>0</v>
      </c>
      <c r="W529">
        <v>0</v>
      </c>
      <c r="X529">
        <v>6</v>
      </c>
      <c r="Y529">
        <v>0</v>
      </c>
      <c r="AA529">
        <v>1</v>
      </c>
      <c r="AB529">
        <v>8</v>
      </c>
      <c r="AC529">
        <v>3</v>
      </c>
      <c r="AD529">
        <v>0</v>
      </c>
      <c r="AE529">
        <v>9</v>
      </c>
      <c r="AF529" t="s">
        <v>126</v>
      </c>
      <c r="AG529">
        <v>0</v>
      </c>
      <c r="AH529">
        <v>3</v>
      </c>
      <c r="AI529">
        <v>2</v>
      </c>
      <c r="AJ529">
        <v>0</v>
      </c>
      <c r="AK529" t="s">
        <v>218</v>
      </c>
      <c r="AL529">
        <v>32.819746000000002</v>
      </c>
      <c r="AM529" t="s">
        <v>282</v>
      </c>
      <c r="AN529">
        <v>-117.168953</v>
      </c>
      <c r="AO529">
        <v>25</v>
      </c>
      <c r="AP529">
        <v>1500</v>
      </c>
      <c r="AQ529" t="s">
        <v>129</v>
      </c>
      <c r="AR529">
        <v>-76</v>
      </c>
      <c r="AS529">
        <v>-49</v>
      </c>
      <c r="AT529">
        <v>896</v>
      </c>
      <c r="BB529" t="str">
        <f t="shared" si="207"/>
        <v>1200</v>
      </c>
      <c r="BC529">
        <v>1</v>
      </c>
      <c r="BD529" t="str">
        <f t="shared" si="208"/>
        <v xml:space="preserve">N1839R  </v>
      </c>
      <c r="BE529">
        <v>1</v>
      </c>
      <c r="BJ529">
        <v>1375</v>
      </c>
      <c r="BK529">
        <v>-125</v>
      </c>
      <c r="BL529" t="s">
        <v>130</v>
      </c>
      <c r="BM529">
        <v>1</v>
      </c>
      <c r="BN529">
        <v>1</v>
      </c>
      <c r="BO529">
        <v>0</v>
      </c>
      <c r="BP529">
        <v>0</v>
      </c>
      <c r="BS529">
        <v>0</v>
      </c>
      <c r="BT529">
        <v>0</v>
      </c>
      <c r="BU529">
        <v>0</v>
      </c>
      <c r="CE529" t="str">
        <f t="shared" si="214"/>
        <v>22:00:52.894</v>
      </c>
      <c r="CF529">
        <v>894034384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5</v>
      </c>
      <c r="CY529">
        <v>7</v>
      </c>
      <c r="CZ529" t="s">
        <v>131</v>
      </c>
      <c r="DA529">
        <v>745</v>
      </c>
      <c r="DB529">
        <v>0</v>
      </c>
      <c r="DC529" t="s">
        <v>262</v>
      </c>
      <c r="DD529" t="s">
        <v>263</v>
      </c>
      <c r="DG529">
        <v>15618930</v>
      </c>
      <c r="DI529">
        <v>1</v>
      </c>
      <c r="DJ529">
        <v>0</v>
      </c>
      <c r="DK529">
        <v>1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 t="shared" ref="A530:A535" si="215">"07/09/2023 22:00:53.771"</f>
        <v>07/09/2023 22:00:53.771</v>
      </c>
      <c r="C530" t="str">
        <f t="shared" si="197"/>
        <v>FFDDD3C0</v>
      </c>
      <c r="D530" t="s">
        <v>138</v>
      </c>
      <c r="E530">
        <v>20</v>
      </c>
      <c r="F530">
        <v>1020</v>
      </c>
      <c r="G530" t="s">
        <v>139</v>
      </c>
      <c r="J530" t="s">
        <v>140</v>
      </c>
      <c r="K530">
        <v>0</v>
      </c>
      <c r="L530">
        <v>3</v>
      </c>
      <c r="M530">
        <v>0</v>
      </c>
      <c r="N530">
        <v>2</v>
      </c>
      <c r="O530">
        <v>0</v>
      </c>
      <c r="P530">
        <v>1</v>
      </c>
      <c r="Q530">
        <v>0</v>
      </c>
      <c r="S530" t="str">
        <f t="shared" ref="S530:T537" si="216">"22:00:53.000"</f>
        <v>22:00:53.000</v>
      </c>
      <c r="T530" t="str">
        <f t="shared" si="216"/>
        <v>22:00:53.000</v>
      </c>
      <c r="U530" t="str">
        <f t="shared" si="206"/>
        <v>A14F74</v>
      </c>
      <c r="V530">
        <v>0</v>
      </c>
      <c r="W530">
        <v>0</v>
      </c>
      <c r="X530">
        <v>6</v>
      </c>
      <c r="Y530">
        <v>0</v>
      </c>
      <c r="AA530">
        <v>1</v>
      </c>
      <c r="AB530">
        <v>8</v>
      </c>
      <c r="AC530">
        <v>3</v>
      </c>
      <c r="AD530">
        <v>0</v>
      </c>
      <c r="AE530">
        <v>9</v>
      </c>
      <c r="AF530" t="s">
        <v>126</v>
      </c>
      <c r="AG530">
        <v>0</v>
      </c>
      <c r="AH530">
        <v>3</v>
      </c>
      <c r="AI530">
        <v>2</v>
      </c>
      <c r="AJ530">
        <v>0</v>
      </c>
      <c r="AK530" t="s">
        <v>283</v>
      </c>
      <c r="AL530">
        <v>32.819530999999998</v>
      </c>
      <c r="AM530" t="s">
        <v>284</v>
      </c>
      <c r="AN530">
        <v>-117.16936099999999</v>
      </c>
      <c r="AO530">
        <v>25</v>
      </c>
      <c r="AP530">
        <v>1500</v>
      </c>
      <c r="AQ530" t="s">
        <v>129</v>
      </c>
      <c r="AR530">
        <v>-71</v>
      </c>
      <c r="AS530">
        <v>-50</v>
      </c>
      <c r="AT530">
        <v>960</v>
      </c>
      <c r="BB530" t="str">
        <f t="shared" si="207"/>
        <v>1200</v>
      </c>
      <c r="BC530">
        <v>1</v>
      </c>
      <c r="BD530" t="str">
        <f t="shared" si="208"/>
        <v xml:space="preserve">N1839R  </v>
      </c>
      <c r="BE530">
        <v>1</v>
      </c>
      <c r="BJ530">
        <v>1425</v>
      </c>
      <c r="BK530">
        <v>-75</v>
      </c>
      <c r="BL530" t="s">
        <v>130</v>
      </c>
      <c r="BM530">
        <v>1</v>
      </c>
      <c r="BN530">
        <v>1</v>
      </c>
      <c r="BO530">
        <v>0</v>
      </c>
      <c r="BP530">
        <v>0</v>
      </c>
      <c r="BS530">
        <v>0</v>
      </c>
      <c r="BT530">
        <v>0</v>
      </c>
      <c r="BU530">
        <v>0</v>
      </c>
      <c r="CE530" t="str">
        <f t="shared" ref="CE530:CE537" si="217">"22:00:53.517"</f>
        <v>22:00:53.517</v>
      </c>
      <c r="CF530">
        <v>517343866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5</v>
      </c>
      <c r="CY530">
        <v>7</v>
      </c>
      <c r="CZ530" t="s">
        <v>131</v>
      </c>
      <c r="DA530">
        <v>300</v>
      </c>
      <c r="DB530">
        <v>0</v>
      </c>
      <c r="DC530" t="s">
        <v>157</v>
      </c>
      <c r="DD530" t="s">
        <v>158</v>
      </c>
      <c r="DG530">
        <v>8331960</v>
      </c>
      <c r="DI530">
        <v>1</v>
      </c>
      <c r="DJ530">
        <v>0</v>
      </c>
      <c r="DK530">
        <v>0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 t="shared" si="215"/>
        <v>07/09/2023 22:00:53.771</v>
      </c>
      <c r="C531" t="str">
        <f t="shared" si="197"/>
        <v>FFDDD3C0</v>
      </c>
      <c r="D531" t="s">
        <v>134</v>
      </c>
      <c r="E531">
        <v>3</v>
      </c>
      <c r="H531">
        <v>3</v>
      </c>
      <c r="I531" t="s">
        <v>135</v>
      </c>
      <c r="J531" t="s">
        <v>126</v>
      </c>
      <c r="K531">
        <v>0</v>
      </c>
      <c r="L531">
        <v>3</v>
      </c>
      <c r="M531">
        <v>0</v>
      </c>
      <c r="N531">
        <v>2</v>
      </c>
      <c r="O531">
        <v>0</v>
      </c>
      <c r="P531">
        <v>1</v>
      </c>
      <c r="Q531">
        <v>0</v>
      </c>
      <c r="S531" t="str">
        <f t="shared" si="216"/>
        <v>22:00:53.000</v>
      </c>
      <c r="T531" t="str">
        <f t="shared" si="216"/>
        <v>22:00:53.000</v>
      </c>
      <c r="U531" t="str">
        <f t="shared" si="206"/>
        <v>A14F74</v>
      </c>
      <c r="V531">
        <v>0</v>
      </c>
      <c r="W531">
        <v>0</v>
      </c>
      <c r="X531">
        <v>6</v>
      </c>
      <c r="Y531">
        <v>0</v>
      </c>
      <c r="AA531">
        <v>1</v>
      </c>
      <c r="AB531">
        <v>8</v>
      </c>
      <c r="AC531">
        <v>3</v>
      </c>
      <c r="AD531">
        <v>0</v>
      </c>
      <c r="AE531">
        <v>9</v>
      </c>
      <c r="AF531" t="s">
        <v>126</v>
      </c>
      <c r="AG531">
        <v>0</v>
      </c>
      <c r="AH531">
        <v>3</v>
      </c>
      <c r="AI531">
        <v>2</v>
      </c>
      <c r="AJ531">
        <v>0</v>
      </c>
      <c r="AK531" t="s">
        <v>283</v>
      </c>
      <c r="AL531">
        <v>32.819530999999998</v>
      </c>
      <c r="AM531" t="s">
        <v>284</v>
      </c>
      <c r="AN531">
        <v>-117.16936099999999</v>
      </c>
      <c r="AO531">
        <v>25</v>
      </c>
      <c r="AP531">
        <v>1500</v>
      </c>
      <c r="AQ531" t="s">
        <v>129</v>
      </c>
      <c r="AR531">
        <v>-71</v>
      </c>
      <c r="AS531">
        <v>-50</v>
      </c>
      <c r="AT531">
        <v>960</v>
      </c>
      <c r="BB531" t="str">
        <f t="shared" si="207"/>
        <v>1200</v>
      </c>
      <c r="BC531">
        <v>1</v>
      </c>
      <c r="BD531" t="str">
        <f t="shared" si="208"/>
        <v xml:space="preserve">N1839R  </v>
      </c>
      <c r="BE531">
        <v>1</v>
      </c>
      <c r="BJ531">
        <v>1425</v>
      </c>
      <c r="BK531">
        <v>-75</v>
      </c>
      <c r="BL531" t="s">
        <v>130</v>
      </c>
      <c r="BM531">
        <v>1</v>
      </c>
      <c r="BN531">
        <v>1</v>
      </c>
      <c r="BO531">
        <v>0</v>
      </c>
      <c r="BP531">
        <v>0</v>
      </c>
      <c r="BS531">
        <v>0</v>
      </c>
      <c r="BT531">
        <v>0</v>
      </c>
      <c r="BU531">
        <v>0</v>
      </c>
      <c r="CE531" t="str">
        <f t="shared" si="217"/>
        <v>22:00:53.517</v>
      </c>
      <c r="CF531">
        <v>517343866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5</v>
      </c>
      <c r="CY531">
        <v>7</v>
      </c>
      <c r="CZ531" t="s">
        <v>131</v>
      </c>
      <c r="DA531">
        <v>300</v>
      </c>
      <c r="DB531">
        <v>0</v>
      </c>
      <c r="DC531" t="s">
        <v>157</v>
      </c>
      <c r="DD531" t="s">
        <v>158</v>
      </c>
      <c r="DG531">
        <v>8331960</v>
      </c>
      <c r="DI531">
        <v>1</v>
      </c>
      <c r="DJ531">
        <v>0</v>
      </c>
      <c r="DK531">
        <v>1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 t="shared" si="215"/>
        <v>07/09/2023 22:00:53.771</v>
      </c>
      <c r="C532" t="str">
        <f t="shared" si="197"/>
        <v>FFDDD3C0</v>
      </c>
      <c r="D532" t="s">
        <v>141</v>
      </c>
      <c r="E532">
        <v>15</v>
      </c>
      <c r="J532" t="s">
        <v>142</v>
      </c>
      <c r="K532">
        <v>0</v>
      </c>
      <c r="L532">
        <v>3</v>
      </c>
      <c r="M532">
        <v>0</v>
      </c>
      <c r="N532">
        <v>2</v>
      </c>
      <c r="O532">
        <v>0</v>
      </c>
      <c r="P532">
        <v>1</v>
      </c>
      <c r="Q532">
        <v>0</v>
      </c>
      <c r="S532" t="str">
        <f t="shared" si="216"/>
        <v>22:00:53.000</v>
      </c>
      <c r="T532" t="str">
        <f t="shared" si="216"/>
        <v>22:00:53.000</v>
      </c>
      <c r="U532" t="str">
        <f t="shared" si="206"/>
        <v>A14F74</v>
      </c>
      <c r="V532">
        <v>0</v>
      </c>
      <c r="W532">
        <v>0</v>
      </c>
      <c r="X532">
        <v>6</v>
      </c>
      <c r="Y532">
        <v>0</v>
      </c>
      <c r="AA532">
        <v>1</v>
      </c>
      <c r="AB532">
        <v>8</v>
      </c>
      <c r="AC532">
        <v>3</v>
      </c>
      <c r="AD532">
        <v>0</v>
      </c>
      <c r="AE532">
        <v>9</v>
      </c>
      <c r="AF532" t="s">
        <v>126</v>
      </c>
      <c r="AG532">
        <v>0</v>
      </c>
      <c r="AH532">
        <v>3</v>
      </c>
      <c r="AI532">
        <v>2</v>
      </c>
      <c r="AJ532">
        <v>0</v>
      </c>
      <c r="AK532" t="s">
        <v>283</v>
      </c>
      <c r="AL532">
        <v>32.819530999999998</v>
      </c>
      <c r="AM532" t="s">
        <v>284</v>
      </c>
      <c r="AN532">
        <v>-117.16936099999999</v>
      </c>
      <c r="AO532">
        <v>25</v>
      </c>
      <c r="AP532">
        <v>1500</v>
      </c>
      <c r="AQ532" t="s">
        <v>129</v>
      </c>
      <c r="AR532">
        <v>-71</v>
      </c>
      <c r="AS532">
        <v>-50</v>
      </c>
      <c r="AT532">
        <v>960</v>
      </c>
      <c r="BB532" t="str">
        <f t="shared" si="207"/>
        <v>1200</v>
      </c>
      <c r="BC532">
        <v>1</v>
      </c>
      <c r="BD532" t="str">
        <f t="shared" si="208"/>
        <v xml:space="preserve">N1839R  </v>
      </c>
      <c r="BE532">
        <v>1</v>
      </c>
      <c r="BJ532">
        <v>1425</v>
      </c>
      <c r="BK532">
        <v>-75</v>
      </c>
      <c r="BL532" t="s">
        <v>130</v>
      </c>
      <c r="BM532">
        <v>1</v>
      </c>
      <c r="BN532">
        <v>1</v>
      </c>
      <c r="BO532">
        <v>0</v>
      </c>
      <c r="BP532">
        <v>0</v>
      </c>
      <c r="BS532">
        <v>0</v>
      </c>
      <c r="BT532">
        <v>0</v>
      </c>
      <c r="BU532">
        <v>0</v>
      </c>
      <c r="CE532" t="str">
        <f t="shared" si="217"/>
        <v>22:00:53.517</v>
      </c>
      <c r="CF532">
        <v>517343866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5</v>
      </c>
      <c r="CY532">
        <v>7</v>
      </c>
      <c r="CZ532" t="s">
        <v>131</v>
      </c>
      <c r="DA532">
        <v>300</v>
      </c>
      <c r="DB532">
        <v>0</v>
      </c>
      <c r="DC532" t="s">
        <v>157</v>
      </c>
      <c r="DD532" t="s">
        <v>158</v>
      </c>
      <c r="DG532">
        <v>8331960</v>
      </c>
      <c r="DI532">
        <v>1</v>
      </c>
      <c r="DJ532">
        <v>0</v>
      </c>
      <c r="DK532">
        <v>1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 t="shared" si="215"/>
        <v>07/09/2023 22:00:53.771</v>
      </c>
      <c r="C533" t="str">
        <f t="shared" si="197"/>
        <v>FFDDD3C0</v>
      </c>
      <c r="D533" t="s">
        <v>147</v>
      </c>
      <c r="E533">
        <v>8</v>
      </c>
      <c r="H533">
        <v>225</v>
      </c>
      <c r="I533" t="s">
        <v>148</v>
      </c>
      <c r="J533" t="s">
        <v>126</v>
      </c>
      <c r="K533">
        <v>0</v>
      </c>
      <c r="L533">
        <v>3</v>
      </c>
      <c r="M533">
        <v>0</v>
      </c>
      <c r="N533">
        <v>2</v>
      </c>
      <c r="O533">
        <v>0</v>
      </c>
      <c r="P533">
        <v>1</v>
      </c>
      <c r="Q533">
        <v>0</v>
      </c>
      <c r="S533" t="str">
        <f t="shared" si="216"/>
        <v>22:00:53.000</v>
      </c>
      <c r="T533" t="str">
        <f t="shared" si="216"/>
        <v>22:00:53.000</v>
      </c>
      <c r="U533" t="str">
        <f t="shared" si="206"/>
        <v>A14F74</v>
      </c>
      <c r="V533">
        <v>0</v>
      </c>
      <c r="W533">
        <v>0</v>
      </c>
      <c r="X533">
        <v>6</v>
      </c>
      <c r="Y533">
        <v>0</v>
      </c>
      <c r="AA533">
        <v>1</v>
      </c>
      <c r="AB533">
        <v>8</v>
      </c>
      <c r="AC533">
        <v>3</v>
      </c>
      <c r="AD533">
        <v>0</v>
      </c>
      <c r="AE533">
        <v>9</v>
      </c>
      <c r="AF533" t="s">
        <v>126</v>
      </c>
      <c r="AG533">
        <v>0</v>
      </c>
      <c r="AH533">
        <v>3</v>
      </c>
      <c r="AI533">
        <v>2</v>
      </c>
      <c r="AJ533">
        <v>0</v>
      </c>
      <c r="AK533" t="s">
        <v>283</v>
      </c>
      <c r="AL533">
        <v>32.819530999999998</v>
      </c>
      <c r="AM533" t="s">
        <v>284</v>
      </c>
      <c r="AN533">
        <v>-117.16936099999999</v>
      </c>
      <c r="AO533">
        <v>25</v>
      </c>
      <c r="AP533">
        <v>1500</v>
      </c>
      <c r="AQ533" t="s">
        <v>129</v>
      </c>
      <c r="AR533">
        <v>-71</v>
      </c>
      <c r="AS533">
        <v>-50</v>
      </c>
      <c r="AT533">
        <v>960</v>
      </c>
      <c r="BB533" t="str">
        <f t="shared" si="207"/>
        <v>1200</v>
      </c>
      <c r="BC533">
        <v>1</v>
      </c>
      <c r="BD533" t="str">
        <f t="shared" si="208"/>
        <v xml:space="preserve">N1839R  </v>
      </c>
      <c r="BE533">
        <v>1</v>
      </c>
      <c r="BJ533">
        <v>1425</v>
      </c>
      <c r="BK533">
        <v>-75</v>
      </c>
      <c r="BL533" t="s">
        <v>130</v>
      </c>
      <c r="BM533">
        <v>1</v>
      </c>
      <c r="BN533">
        <v>1</v>
      </c>
      <c r="BO533">
        <v>0</v>
      </c>
      <c r="BP533">
        <v>0</v>
      </c>
      <c r="BS533">
        <v>0</v>
      </c>
      <c r="BT533">
        <v>0</v>
      </c>
      <c r="BU533">
        <v>0</v>
      </c>
      <c r="CE533" t="str">
        <f t="shared" si="217"/>
        <v>22:00:53.517</v>
      </c>
      <c r="CF533">
        <v>517343866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5</v>
      </c>
      <c r="CY533">
        <v>7</v>
      </c>
      <c r="CZ533" t="s">
        <v>131</v>
      </c>
      <c r="DA533">
        <v>300</v>
      </c>
      <c r="DB533">
        <v>0</v>
      </c>
      <c r="DC533" t="s">
        <v>157</v>
      </c>
      <c r="DD533" t="s">
        <v>158</v>
      </c>
      <c r="DG533">
        <v>8331960</v>
      </c>
      <c r="DI533">
        <v>1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 t="shared" si="215"/>
        <v>07/09/2023 22:00:53.771</v>
      </c>
      <c r="C534" t="str">
        <f t="shared" si="197"/>
        <v>FFDDD3C0</v>
      </c>
      <c r="D534" t="s">
        <v>134</v>
      </c>
      <c r="E534">
        <v>4</v>
      </c>
      <c r="H534">
        <v>4</v>
      </c>
      <c r="I534" t="s">
        <v>143</v>
      </c>
      <c r="J534" t="s">
        <v>126</v>
      </c>
      <c r="K534">
        <v>0</v>
      </c>
      <c r="L534">
        <v>3</v>
      </c>
      <c r="M534">
        <v>0</v>
      </c>
      <c r="N534">
        <v>2</v>
      </c>
      <c r="O534">
        <v>0</v>
      </c>
      <c r="P534">
        <v>1</v>
      </c>
      <c r="Q534">
        <v>0</v>
      </c>
      <c r="S534" t="str">
        <f t="shared" si="216"/>
        <v>22:00:53.000</v>
      </c>
      <c r="T534" t="str">
        <f t="shared" si="216"/>
        <v>22:00:53.000</v>
      </c>
      <c r="U534" t="str">
        <f t="shared" si="206"/>
        <v>A14F74</v>
      </c>
      <c r="V534">
        <v>0</v>
      </c>
      <c r="W534">
        <v>0</v>
      </c>
      <c r="X534">
        <v>6</v>
      </c>
      <c r="Y534">
        <v>0</v>
      </c>
      <c r="AA534">
        <v>1</v>
      </c>
      <c r="AB534">
        <v>8</v>
      </c>
      <c r="AC534">
        <v>3</v>
      </c>
      <c r="AD534">
        <v>0</v>
      </c>
      <c r="AE534">
        <v>9</v>
      </c>
      <c r="AF534" t="s">
        <v>126</v>
      </c>
      <c r="AG534">
        <v>0</v>
      </c>
      <c r="AH534">
        <v>3</v>
      </c>
      <c r="AI534">
        <v>2</v>
      </c>
      <c r="AJ534">
        <v>0</v>
      </c>
      <c r="AK534" t="s">
        <v>283</v>
      </c>
      <c r="AL534">
        <v>32.819530999999998</v>
      </c>
      <c r="AM534" t="s">
        <v>284</v>
      </c>
      <c r="AN534">
        <v>-117.16936099999999</v>
      </c>
      <c r="AO534">
        <v>25</v>
      </c>
      <c r="AP534">
        <v>1500</v>
      </c>
      <c r="AQ534" t="s">
        <v>129</v>
      </c>
      <c r="AR534">
        <v>-71</v>
      </c>
      <c r="AS534">
        <v>-50</v>
      </c>
      <c r="AT534">
        <v>960</v>
      </c>
      <c r="BB534" t="str">
        <f t="shared" si="207"/>
        <v>1200</v>
      </c>
      <c r="BC534">
        <v>1</v>
      </c>
      <c r="BD534" t="str">
        <f t="shared" si="208"/>
        <v xml:space="preserve">N1839R  </v>
      </c>
      <c r="BE534">
        <v>1</v>
      </c>
      <c r="BJ534">
        <v>1425</v>
      </c>
      <c r="BK534">
        <v>-75</v>
      </c>
      <c r="BL534" t="s">
        <v>130</v>
      </c>
      <c r="BM534">
        <v>1</v>
      </c>
      <c r="BN534">
        <v>1</v>
      </c>
      <c r="BO534">
        <v>0</v>
      </c>
      <c r="BP534">
        <v>0</v>
      </c>
      <c r="BS534">
        <v>0</v>
      </c>
      <c r="BT534">
        <v>0</v>
      </c>
      <c r="BU534">
        <v>0</v>
      </c>
      <c r="CE534" t="str">
        <f t="shared" si="217"/>
        <v>22:00:53.517</v>
      </c>
      <c r="CF534">
        <v>517343866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5</v>
      </c>
      <c r="CY534">
        <v>7</v>
      </c>
      <c r="CZ534" t="s">
        <v>131</v>
      </c>
      <c r="DA534">
        <v>300</v>
      </c>
      <c r="DB534">
        <v>0</v>
      </c>
      <c r="DC534" t="s">
        <v>157</v>
      </c>
      <c r="DD534" t="s">
        <v>158</v>
      </c>
      <c r="DG534">
        <v>8331960</v>
      </c>
      <c r="DI534">
        <v>1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 t="shared" si="215"/>
        <v>07/09/2023 22:00:53.771</v>
      </c>
      <c r="C535" t="str">
        <f t="shared" si="197"/>
        <v>FFDDD3C0</v>
      </c>
      <c r="D535" t="s">
        <v>123</v>
      </c>
      <c r="E535">
        <v>7</v>
      </c>
      <c r="F535">
        <v>2007</v>
      </c>
      <c r="G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0</v>
      </c>
      <c r="P535">
        <v>1</v>
      </c>
      <c r="Q535">
        <v>0</v>
      </c>
      <c r="S535" t="str">
        <f t="shared" si="216"/>
        <v>22:00:53.000</v>
      </c>
      <c r="T535" t="str">
        <f t="shared" si="216"/>
        <v>22:00:53.000</v>
      </c>
      <c r="U535" t="str">
        <f t="shared" si="206"/>
        <v>A14F74</v>
      </c>
      <c r="V535">
        <v>0</v>
      </c>
      <c r="W535">
        <v>0</v>
      </c>
      <c r="X535">
        <v>6</v>
      </c>
      <c r="Y535">
        <v>0</v>
      </c>
      <c r="AA535">
        <v>1</v>
      </c>
      <c r="AB535">
        <v>8</v>
      </c>
      <c r="AC535">
        <v>3</v>
      </c>
      <c r="AD535">
        <v>0</v>
      </c>
      <c r="AE535">
        <v>9</v>
      </c>
      <c r="AF535" t="s">
        <v>126</v>
      </c>
      <c r="AG535">
        <v>0</v>
      </c>
      <c r="AH535">
        <v>3</v>
      </c>
      <c r="AI535">
        <v>2</v>
      </c>
      <c r="AJ535">
        <v>0</v>
      </c>
      <c r="AK535" t="s">
        <v>283</v>
      </c>
      <c r="AL535">
        <v>32.819530999999998</v>
      </c>
      <c r="AM535" t="s">
        <v>284</v>
      </c>
      <c r="AN535">
        <v>-117.16936099999999</v>
      </c>
      <c r="AO535">
        <v>25</v>
      </c>
      <c r="AP535">
        <v>1500</v>
      </c>
      <c r="AQ535" t="s">
        <v>129</v>
      </c>
      <c r="AR535">
        <v>-71</v>
      </c>
      <c r="AS535">
        <v>-50</v>
      </c>
      <c r="AT535">
        <v>960</v>
      </c>
      <c r="BB535" t="str">
        <f t="shared" si="207"/>
        <v>1200</v>
      </c>
      <c r="BC535">
        <v>1</v>
      </c>
      <c r="BD535" t="str">
        <f t="shared" si="208"/>
        <v xml:space="preserve">N1839R  </v>
      </c>
      <c r="BE535">
        <v>1</v>
      </c>
      <c r="BJ535">
        <v>1425</v>
      </c>
      <c r="BK535">
        <v>-75</v>
      </c>
      <c r="BL535" t="s">
        <v>130</v>
      </c>
      <c r="BM535">
        <v>1</v>
      </c>
      <c r="BN535">
        <v>1</v>
      </c>
      <c r="BO535">
        <v>0</v>
      </c>
      <c r="BP535">
        <v>0</v>
      </c>
      <c r="BS535">
        <v>0</v>
      </c>
      <c r="BT535">
        <v>0</v>
      </c>
      <c r="BU535">
        <v>0</v>
      </c>
      <c r="CE535" t="str">
        <f t="shared" si="217"/>
        <v>22:00:53.517</v>
      </c>
      <c r="CF535">
        <v>517343866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5</v>
      </c>
      <c r="CY535">
        <v>7</v>
      </c>
      <c r="CZ535" t="s">
        <v>131</v>
      </c>
      <c r="DA535">
        <v>300</v>
      </c>
      <c r="DB535">
        <v>0</v>
      </c>
      <c r="DC535" t="s">
        <v>157</v>
      </c>
      <c r="DD535" t="s">
        <v>158</v>
      </c>
      <c r="DG535">
        <v>8331960</v>
      </c>
      <c r="DI535">
        <v>1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"07/09/2023 22:00:53.802"</f>
        <v>07/09/2023 22:00:53.802</v>
      </c>
      <c r="C536" t="str">
        <f t="shared" si="197"/>
        <v>FFDDD3C0</v>
      </c>
      <c r="D536" t="s">
        <v>144</v>
      </c>
      <c r="E536">
        <v>6</v>
      </c>
      <c r="H536">
        <v>210</v>
      </c>
      <c r="I536" t="s">
        <v>145</v>
      </c>
      <c r="J536" t="s">
        <v>146</v>
      </c>
      <c r="K536">
        <v>0</v>
      </c>
      <c r="L536">
        <v>3</v>
      </c>
      <c r="M536">
        <v>0</v>
      </c>
      <c r="N536">
        <v>2</v>
      </c>
      <c r="O536">
        <v>0</v>
      </c>
      <c r="P536">
        <v>1</v>
      </c>
      <c r="Q536">
        <v>0</v>
      </c>
      <c r="S536" t="str">
        <f t="shared" si="216"/>
        <v>22:00:53.000</v>
      </c>
      <c r="T536" t="str">
        <f t="shared" si="216"/>
        <v>22:00:53.000</v>
      </c>
      <c r="U536" t="str">
        <f t="shared" si="206"/>
        <v>A14F74</v>
      </c>
      <c r="V536">
        <v>0</v>
      </c>
      <c r="W536">
        <v>0</v>
      </c>
      <c r="X536">
        <v>6</v>
      </c>
      <c r="Y536">
        <v>0</v>
      </c>
      <c r="AA536">
        <v>1</v>
      </c>
      <c r="AB536">
        <v>8</v>
      </c>
      <c r="AC536">
        <v>3</v>
      </c>
      <c r="AD536">
        <v>0</v>
      </c>
      <c r="AE536">
        <v>9</v>
      </c>
      <c r="AF536" t="s">
        <v>126</v>
      </c>
      <c r="AG536">
        <v>0</v>
      </c>
      <c r="AH536">
        <v>0</v>
      </c>
      <c r="AI536">
        <v>2</v>
      </c>
      <c r="AJ536">
        <v>0</v>
      </c>
      <c r="AK536" t="s">
        <v>283</v>
      </c>
      <c r="AL536">
        <v>32.819530999999998</v>
      </c>
      <c r="AM536" t="s">
        <v>284</v>
      </c>
      <c r="AN536">
        <v>-117.16936099999999</v>
      </c>
      <c r="AO536">
        <v>25</v>
      </c>
      <c r="AP536">
        <v>1500</v>
      </c>
      <c r="AQ536" t="s">
        <v>129</v>
      </c>
      <c r="AR536">
        <v>-71</v>
      </c>
      <c r="AS536">
        <v>-50</v>
      </c>
      <c r="AT536">
        <v>960</v>
      </c>
      <c r="BB536" t="str">
        <f t="shared" si="207"/>
        <v>1200</v>
      </c>
      <c r="BC536">
        <v>1</v>
      </c>
      <c r="BD536" t="str">
        <f t="shared" si="208"/>
        <v xml:space="preserve">N1839R  </v>
      </c>
      <c r="BE536">
        <v>1</v>
      </c>
      <c r="BJ536">
        <v>1425</v>
      </c>
      <c r="BK536">
        <v>-75</v>
      </c>
      <c r="BL536" t="s">
        <v>130</v>
      </c>
      <c r="BM536">
        <v>1</v>
      </c>
      <c r="BN536">
        <v>1</v>
      </c>
      <c r="BO536">
        <v>0</v>
      </c>
      <c r="BP536">
        <v>0</v>
      </c>
      <c r="BS536">
        <v>0</v>
      </c>
      <c r="BT536">
        <v>0</v>
      </c>
      <c r="BU536">
        <v>0</v>
      </c>
      <c r="CE536" t="str">
        <f t="shared" si="217"/>
        <v>22:00:53.517</v>
      </c>
      <c r="CF536">
        <v>517343866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5</v>
      </c>
      <c r="CY536">
        <v>7</v>
      </c>
      <c r="CZ536" t="s">
        <v>131</v>
      </c>
      <c r="DA536">
        <v>300</v>
      </c>
      <c r="DB536">
        <v>0</v>
      </c>
      <c r="DC536" t="s">
        <v>157</v>
      </c>
      <c r="DD536" t="s">
        <v>158</v>
      </c>
      <c r="DG536">
        <v>8331960</v>
      </c>
      <c r="DI536">
        <v>1</v>
      </c>
      <c r="DJ536">
        <v>0</v>
      </c>
      <c r="DK536">
        <v>1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"07/09/2023 22:00:53.802"</f>
        <v>07/09/2023 22:00:53.802</v>
      </c>
      <c r="C537" t="str">
        <f t="shared" si="197"/>
        <v>FFDDD3C0</v>
      </c>
      <c r="D537" t="s">
        <v>149</v>
      </c>
      <c r="E537">
        <v>3</v>
      </c>
      <c r="H537">
        <v>166</v>
      </c>
      <c r="I537" t="s">
        <v>139</v>
      </c>
      <c r="J537" t="s">
        <v>150</v>
      </c>
      <c r="K537">
        <v>0</v>
      </c>
      <c r="L537">
        <v>3</v>
      </c>
      <c r="M537">
        <v>0</v>
      </c>
      <c r="N537">
        <v>2</v>
      </c>
      <c r="O537">
        <v>0</v>
      </c>
      <c r="P537">
        <v>1</v>
      </c>
      <c r="Q537">
        <v>0</v>
      </c>
      <c r="S537" t="str">
        <f t="shared" si="216"/>
        <v>22:00:53.000</v>
      </c>
      <c r="T537" t="str">
        <f t="shared" si="216"/>
        <v>22:00:53.000</v>
      </c>
      <c r="U537" t="str">
        <f t="shared" si="206"/>
        <v>A14F74</v>
      </c>
      <c r="V537">
        <v>0</v>
      </c>
      <c r="W537">
        <v>0</v>
      </c>
      <c r="X537">
        <v>6</v>
      </c>
      <c r="Y537">
        <v>0</v>
      </c>
      <c r="AA537">
        <v>1</v>
      </c>
      <c r="AB537">
        <v>8</v>
      </c>
      <c r="AC537">
        <v>3</v>
      </c>
      <c r="AD537">
        <v>0</v>
      </c>
      <c r="AE537">
        <v>9</v>
      </c>
      <c r="AF537" t="s">
        <v>126</v>
      </c>
      <c r="AG537">
        <v>0</v>
      </c>
      <c r="AH537">
        <v>3</v>
      </c>
      <c r="AI537">
        <v>2</v>
      </c>
      <c r="AJ537">
        <v>0</v>
      </c>
      <c r="AK537" t="s">
        <v>283</v>
      </c>
      <c r="AL537">
        <v>32.819530999999998</v>
      </c>
      <c r="AM537" t="s">
        <v>284</v>
      </c>
      <c r="AN537">
        <v>-117.16936099999999</v>
      </c>
      <c r="AO537">
        <v>25</v>
      </c>
      <c r="AP537">
        <v>1500</v>
      </c>
      <c r="AQ537" t="s">
        <v>129</v>
      </c>
      <c r="AR537">
        <v>-71</v>
      </c>
      <c r="AS537">
        <v>-50</v>
      </c>
      <c r="AT537">
        <v>960</v>
      </c>
      <c r="BB537" t="str">
        <f t="shared" si="207"/>
        <v>1200</v>
      </c>
      <c r="BC537">
        <v>1</v>
      </c>
      <c r="BD537" t="str">
        <f t="shared" si="208"/>
        <v xml:space="preserve">N1839R  </v>
      </c>
      <c r="BE537">
        <v>1</v>
      </c>
      <c r="BJ537">
        <v>1425</v>
      </c>
      <c r="BK537">
        <v>-75</v>
      </c>
      <c r="BL537" t="s">
        <v>130</v>
      </c>
      <c r="BM537">
        <v>1</v>
      </c>
      <c r="BN537">
        <v>1</v>
      </c>
      <c r="BO537">
        <v>0</v>
      </c>
      <c r="BP537">
        <v>0</v>
      </c>
      <c r="BS537">
        <v>0</v>
      </c>
      <c r="BT537">
        <v>0</v>
      </c>
      <c r="BU537">
        <v>0</v>
      </c>
      <c r="CE537" t="str">
        <f t="shared" si="217"/>
        <v>22:00:53.517</v>
      </c>
      <c r="CF537">
        <v>517343866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5</v>
      </c>
      <c r="CY537">
        <v>7</v>
      </c>
      <c r="CZ537" t="s">
        <v>131</v>
      </c>
      <c r="DA537">
        <v>300</v>
      </c>
      <c r="DB537">
        <v>0</v>
      </c>
      <c r="DC537" t="s">
        <v>157</v>
      </c>
      <c r="DD537" t="s">
        <v>158</v>
      </c>
      <c r="DG537">
        <v>8331960</v>
      </c>
      <c r="DI537">
        <v>1</v>
      </c>
      <c r="DJ537">
        <v>0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 t="shared" ref="A538:A545" si="218">"07/09/2023 22:00:55.959"</f>
        <v>07/09/2023 22:00:55.959</v>
      </c>
      <c r="C538" t="str">
        <f t="shared" si="197"/>
        <v>FFDDD3C0</v>
      </c>
      <c r="D538" t="s">
        <v>147</v>
      </c>
      <c r="E538">
        <v>8</v>
      </c>
      <c r="H538">
        <v>225</v>
      </c>
      <c r="I538" t="s">
        <v>148</v>
      </c>
      <c r="J538" t="s">
        <v>126</v>
      </c>
      <c r="K538">
        <v>0</v>
      </c>
      <c r="L538">
        <v>3</v>
      </c>
      <c r="M538">
        <v>0</v>
      </c>
      <c r="N538">
        <v>2</v>
      </c>
      <c r="O538">
        <v>0</v>
      </c>
      <c r="P538">
        <v>1</v>
      </c>
      <c r="Q538">
        <v>0</v>
      </c>
      <c r="S538" t="str">
        <f t="shared" ref="S538:T545" si="219">"22:00:55.000"</f>
        <v>22:00:55.000</v>
      </c>
      <c r="T538" t="str">
        <f t="shared" si="219"/>
        <v>22:00:55.000</v>
      </c>
      <c r="U538" t="str">
        <f t="shared" si="206"/>
        <v>A14F74</v>
      </c>
      <c r="V538">
        <v>0</v>
      </c>
      <c r="W538">
        <v>0</v>
      </c>
      <c r="X538">
        <v>6</v>
      </c>
      <c r="Y538">
        <v>0</v>
      </c>
      <c r="AA538">
        <v>1</v>
      </c>
      <c r="AB538">
        <v>8</v>
      </c>
      <c r="AC538">
        <v>3</v>
      </c>
      <c r="AD538">
        <v>0</v>
      </c>
      <c r="AE538">
        <v>9</v>
      </c>
      <c r="AF538" t="s">
        <v>126</v>
      </c>
      <c r="AG538">
        <v>0</v>
      </c>
      <c r="AH538">
        <v>3</v>
      </c>
      <c r="AI538">
        <v>2</v>
      </c>
      <c r="AJ538">
        <v>0</v>
      </c>
      <c r="AK538" t="s">
        <v>285</v>
      </c>
      <c r="AL538">
        <v>32.819015999999998</v>
      </c>
      <c r="AM538" t="s">
        <v>286</v>
      </c>
      <c r="AN538">
        <v>-117.170177</v>
      </c>
      <c r="AO538">
        <v>25</v>
      </c>
      <c r="AP538">
        <v>1600</v>
      </c>
      <c r="AQ538" t="s">
        <v>129</v>
      </c>
      <c r="AR538">
        <v>-62</v>
      </c>
      <c r="AS538">
        <v>-57</v>
      </c>
      <c r="AT538">
        <v>1088</v>
      </c>
      <c r="BB538" t="str">
        <f t="shared" si="207"/>
        <v>1200</v>
      </c>
      <c r="BC538">
        <v>1</v>
      </c>
      <c r="BD538" t="str">
        <f t="shared" si="208"/>
        <v xml:space="preserve">N1839R  </v>
      </c>
      <c r="BE538">
        <v>1</v>
      </c>
      <c r="BJ538">
        <v>1425</v>
      </c>
      <c r="BK538">
        <v>-175</v>
      </c>
      <c r="BL538" t="s">
        <v>130</v>
      </c>
      <c r="BM538">
        <v>1</v>
      </c>
      <c r="BN538">
        <v>1</v>
      </c>
      <c r="BO538">
        <v>0</v>
      </c>
      <c r="BP538">
        <v>0</v>
      </c>
      <c r="BS538">
        <v>0</v>
      </c>
      <c r="BT538">
        <v>0</v>
      </c>
      <c r="BU538">
        <v>0</v>
      </c>
      <c r="CE538" t="str">
        <f t="shared" ref="CE538:CE545" si="220">"22:00:55.624"</f>
        <v>22:00:55.624</v>
      </c>
      <c r="CF538">
        <v>623594408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300</v>
      </c>
      <c r="DB538">
        <v>0</v>
      </c>
      <c r="DC538" t="s">
        <v>157</v>
      </c>
      <c r="DD538" t="s">
        <v>158</v>
      </c>
      <c r="DG538">
        <v>8332416</v>
      </c>
      <c r="DI538">
        <v>1</v>
      </c>
      <c r="DJ538">
        <v>0</v>
      </c>
      <c r="DK538">
        <v>0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 t="shared" si="218"/>
        <v>07/09/2023 22:00:55.959</v>
      </c>
      <c r="C539" t="str">
        <f t="shared" si="197"/>
        <v>FFDDD3C0</v>
      </c>
      <c r="D539" t="s">
        <v>123</v>
      </c>
      <c r="E539">
        <v>7</v>
      </c>
      <c r="F539">
        <v>2007</v>
      </c>
      <c r="G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0</v>
      </c>
      <c r="P539">
        <v>1</v>
      </c>
      <c r="Q539">
        <v>0</v>
      </c>
      <c r="S539" t="str">
        <f t="shared" si="219"/>
        <v>22:00:55.000</v>
      </c>
      <c r="T539" t="str">
        <f t="shared" si="219"/>
        <v>22:00:55.000</v>
      </c>
      <c r="U539" t="str">
        <f t="shared" si="206"/>
        <v>A14F74</v>
      </c>
      <c r="V539">
        <v>0</v>
      </c>
      <c r="W539">
        <v>0</v>
      </c>
      <c r="X539">
        <v>6</v>
      </c>
      <c r="Y539">
        <v>0</v>
      </c>
      <c r="AA539">
        <v>1</v>
      </c>
      <c r="AB539">
        <v>8</v>
      </c>
      <c r="AC539">
        <v>3</v>
      </c>
      <c r="AD539">
        <v>0</v>
      </c>
      <c r="AE539">
        <v>9</v>
      </c>
      <c r="AF539" t="s">
        <v>126</v>
      </c>
      <c r="AG539">
        <v>0</v>
      </c>
      <c r="AH539">
        <v>3</v>
      </c>
      <c r="AI539">
        <v>2</v>
      </c>
      <c r="AJ539">
        <v>0</v>
      </c>
      <c r="AK539" t="s">
        <v>285</v>
      </c>
      <c r="AL539">
        <v>32.819015999999998</v>
      </c>
      <c r="AM539" t="s">
        <v>286</v>
      </c>
      <c r="AN539">
        <v>-117.170177</v>
      </c>
      <c r="AO539">
        <v>25</v>
      </c>
      <c r="AP539">
        <v>1600</v>
      </c>
      <c r="AQ539" t="s">
        <v>129</v>
      </c>
      <c r="AR539">
        <v>-62</v>
      </c>
      <c r="AS539">
        <v>-57</v>
      </c>
      <c r="AT539">
        <v>1088</v>
      </c>
      <c r="BB539" t="str">
        <f t="shared" si="207"/>
        <v>1200</v>
      </c>
      <c r="BC539">
        <v>1</v>
      </c>
      <c r="BD539" t="str">
        <f t="shared" si="208"/>
        <v xml:space="preserve">N1839R  </v>
      </c>
      <c r="BE539">
        <v>1</v>
      </c>
      <c r="BJ539">
        <v>1425</v>
      </c>
      <c r="BK539">
        <v>-175</v>
      </c>
      <c r="BL539" t="s">
        <v>130</v>
      </c>
      <c r="BM539">
        <v>1</v>
      </c>
      <c r="BN539">
        <v>1</v>
      </c>
      <c r="BO539">
        <v>0</v>
      </c>
      <c r="BP539">
        <v>0</v>
      </c>
      <c r="BS539">
        <v>0</v>
      </c>
      <c r="BT539">
        <v>0</v>
      </c>
      <c r="BU539">
        <v>0</v>
      </c>
      <c r="CE539" t="str">
        <f t="shared" si="220"/>
        <v>22:00:55.624</v>
      </c>
      <c r="CF539">
        <v>623594408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300</v>
      </c>
      <c r="DB539">
        <v>0</v>
      </c>
      <c r="DC539" t="s">
        <v>157</v>
      </c>
      <c r="DD539" t="s">
        <v>158</v>
      </c>
      <c r="DG539">
        <v>8332416</v>
      </c>
      <c r="DI539">
        <v>1</v>
      </c>
      <c r="DJ539">
        <v>0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 t="shared" si="218"/>
        <v>07/09/2023 22:00:55.959</v>
      </c>
      <c r="C540" t="str">
        <f t="shared" si="197"/>
        <v>FFDDD3C0</v>
      </c>
      <c r="D540" t="s">
        <v>144</v>
      </c>
      <c r="E540">
        <v>6</v>
      </c>
      <c r="H540">
        <v>210</v>
      </c>
      <c r="I540" t="s">
        <v>145</v>
      </c>
      <c r="J540" t="s">
        <v>146</v>
      </c>
      <c r="K540">
        <v>0</v>
      </c>
      <c r="L540">
        <v>3</v>
      </c>
      <c r="M540">
        <v>0</v>
      </c>
      <c r="N540">
        <v>2</v>
      </c>
      <c r="O540">
        <v>0</v>
      </c>
      <c r="P540">
        <v>1</v>
      </c>
      <c r="Q540">
        <v>0</v>
      </c>
      <c r="S540" t="str">
        <f t="shared" si="219"/>
        <v>22:00:55.000</v>
      </c>
      <c r="T540" t="str">
        <f t="shared" si="219"/>
        <v>22:00:55.000</v>
      </c>
      <c r="U540" t="str">
        <f t="shared" si="206"/>
        <v>A14F74</v>
      </c>
      <c r="V540">
        <v>0</v>
      </c>
      <c r="W540">
        <v>0</v>
      </c>
      <c r="X540">
        <v>6</v>
      </c>
      <c r="Y540">
        <v>0</v>
      </c>
      <c r="AA540">
        <v>1</v>
      </c>
      <c r="AB540">
        <v>8</v>
      </c>
      <c r="AC540">
        <v>3</v>
      </c>
      <c r="AD540">
        <v>0</v>
      </c>
      <c r="AE540">
        <v>9</v>
      </c>
      <c r="AF540" t="s">
        <v>126</v>
      </c>
      <c r="AG540">
        <v>0</v>
      </c>
      <c r="AH540">
        <v>0</v>
      </c>
      <c r="AI540">
        <v>2</v>
      </c>
      <c r="AJ540">
        <v>0</v>
      </c>
      <c r="AK540" t="s">
        <v>285</v>
      </c>
      <c r="AL540">
        <v>32.819015999999998</v>
      </c>
      <c r="AM540" t="s">
        <v>286</v>
      </c>
      <c r="AN540">
        <v>-117.170177</v>
      </c>
      <c r="AO540">
        <v>25</v>
      </c>
      <c r="AP540">
        <v>1600</v>
      </c>
      <c r="AQ540" t="s">
        <v>129</v>
      </c>
      <c r="AR540">
        <v>-62</v>
      </c>
      <c r="AS540">
        <v>-57</v>
      </c>
      <c r="AT540">
        <v>1088</v>
      </c>
      <c r="BB540" t="str">
        <f t="shared" si="207"/>
        <v>1200</v>
      </c>
      <c r="BC540">
        <v>1</v>
      </c>
      <c r="BD540" t="str">
        <f t="shared" si="208"/>
        <v xml:space="preserve">N1839R  </v>
      </c>
      <c r="BE540">
        <v>1</v>
      </c>
      <c r="BJ540">
        <v>1425</v>
      </c>
      <c r="BK540">
        <v>-175</v>
      </c>
      <c r="BL540" t="s">
        <v>130</v>
      </c>
      <c r="BM540">
        <v>1</v>
      </c>
      <c r="BN540">
        <v>1</v>
      </c>
      <c r="BO540">
        <v>0</v>
      </c>
      <c r="BP540">
        <v>0</v>
      </c>
      <c r="BS540">
        <v>0</v>
      </c>
      <c r="BT540">
        <v>0</v>
      </c>
      <c r="BU540">
        <v>0</v>
      </c>
      <c r="CE540" t="str">
        <f t="shared" si="220"/>
        <v>22:00:55.624</v>
      </c>
      <c r="CF540">
        <v>623594408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300</v>
      </c>
      <c r="DB540">
        <v>0</v>
      </c>
      <c r="DC540" t="s">
        <v>157</v>
      </c>
      <c r="DD540" t="s">
        <v>158</v>
      </c>
      <c r="DG540">
        <v>8332416</v>
      </c>
      <c r="DI540">
        <v>1</v>
      </c>
      <c r="DJ540">
        <v>0</v>
      </c>
      <c r="DK540">
        <v>1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 t="shared" si="218"/>
        <v>07/09/2023 22:00:55.959</v>
      </c>
      <c r="C541" t="str">
        <f t="shared" si="197"/>
        <v>FFDDD3C0</v>
      </c>
      <c r="D541" t="s">
        <v>149</v>
      </c>
      <c r="E541">
        <v>3</v>
      </c>
      <c r="H541">
        <v>166</v>
      </c>
      <c r="I541" t="s">
        <v>139</v>
      </c>
      <c r="J541" t="s">
        <v>150</v>
      </c>
      <c r="K541">
        <v>0</v>
      </c>
      <c r="L541">
        <v>3</v>
      </c>
      <c r="M541">
        <v>0</v>
      </c>
      <c r="N541">
        <v>2</v>
      </c>
      <c r="O541">
        <v>0</v>
      </c>
      <c r="P541">
        <v>1</v>
      </c>
      <c r="Q541">
        <v>0</v>
      </c>
      <c r="S541" t="str">
        <f t="shared" si="219"/>
        <v>22:00:55.000</v>
      </c>
      <c r="T541" t="str">
        <f t="shared" si="219"/>
        <v>22:00:55.000</v>
      </c>
      <c r="U541" t="str">
        <f t="shared" si="206"/>
        <v>A14F74</v>
      </c>
      <c r="V541">
        <v>0</v>
      </c>
      <c r="W541">
        <v>0</v>
      </c>
      <c r="X541">
        <v>6</v>
      </c>
      <c r="Y541">
        <v>0</v>
      </c>
      <c r="AA541">
        <v>1</v>
      </c>
      <c r="AB541">
        <v>8</v>
      </c>
      <c r="AC541">
        <v>3</v>
      </c>
      <c r="AD541">
        <v>0</v>
      </c>
      <c r="AE541">
        <v>9</v>
      </c>
      <c r="AF541" t="s">
        <v>126</v>
      </c>
      <c r="AG541">
        <v>0</v>
      </c>
      <c r="AH541">
        <v>3</v>
      </c>
      <c r="AI541">
        <v>2</v>
      </c>
      <c r="AJ541">
        <v>0</v>
      </c>
      <c r="AK541" t="s">
        <v>285</v>
      </c>
      <c r="AL541">
        <v>32.819015999999998</v>
      </c>
      <c r="AM541" t="s">
        <v>286</v>
      </c>
      <c r="AN541">
        <v>-117.170177</v>
      </c>
      <c r="AO541">
        <v>25</v>
      </c>
      <c r="AP541">
        <v>1600</v>
      </c>
      <c r="AQ541" t="s">
        <v>129</v>
      </c>
      <c r="AR541">
        <v>-62</v>
      </c>
      <c r="AS541">
        <v>-57</v>
      </c>
      <c r="AT541">
        <v>1088</v>
      </c>
      <c r="BB541" t="str">
        <f t="shared" si="207"/>
        <v>1200</v>
      </c>
      <c r="BC541">
        <v>1</v>
      </c>
      <c r="BD541" t="str">
        <f t="shared" si="208"/>
        <v xml:space="preserve">N1839R  </v>
      </c>
      <c r="BE541">
        <v>1</v>
      </c>
      <c r="BJ541">
        <v>1425</v>
      </c>
      <c r="BK541">
        <v>-175</v>
      </c>
      <c r="BL541" t="s">
        <v>130</v>
      </c>
      <c r="BM541">
        <v>1</v>
      </c>
      <c r="BN541">
        <v>1</v>
      </c>
      <c r="BO541">
        <v>0</v>
      </c>
      <c r="BP541">
        <v>0</v>
      </c>
      <c r="BS541">
        <v>0</v>
      </c>
      <c r="BT541">
        <v>0</v>
      </c>
      <c r="BU541">
        <v>0</v>
      </c>
      <c r="CE541" t="str">
        <f t="shared" si="220"/>
        <v>22:00:55.624</v>
      </c>
      <c r="CF541">
        <v>623594408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300</v>
      </c>
      <c r="DB541">
        <v>0</v>
      </c>
      <c r="DC541" t="s">
        <v>157</v>
      </c>
      <c r="DD541" t="s">
        <v>158</v>
      </c>
      <c r="DG541">
        <v>8332416</v>
      </c>
      <c r="DI541">
        <v>1</v>
      </c>
      <c r="DJ541">
        <v>0</v>
      </c>
      <c r="DK541">
        <v>1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 t="shared" si="218"/>
        <v>07/09/2023 22:00:55.959</v>
      </c>
      <c r="C542" t="str">
        <f t="shared" si="197"/>
        <v>FFDDD3C0</v>
      </c>
      <c r="D542" t="s">
        <v>138</v>
      </c>
      <c r="E542">
        <v>20</v>
      </c>
      <c r="F542">
        <v>1020</v>
      </c>
      <c r="G542" t="s">
        <v>139</v>
      </c>
      <c r="J542" t="s">
        <v>140</v>
      </c>
      <c r="K542">
        <v>0</v>
      </c>
      <c r="L542">
        <v>3</v>
      </c>
      <c r="M542">
        <v>0</v>
      </c>
      <c r="N542">
        <v>2</v>
      </c>
      <c r="O542">
        <v>0</v>
      </c>
      <c r="P542">
        <v>1</v>
      </c>
      <c r="Q542">
        <v>0</v>
      </c>
      <c r="S542" t="str">
        <f t="shared" si="219"/>
        <v>22:00:55.000</v>
      </c>
      <c r="T542" t="str">
        <f t="shared" si="219"/>
        <v>22:00:55.000</v>
      </c>
      <c r="U542" t="str">
        <f t="shared" si="206"/>
        <v>A14F74</v>
      </c>
      <c r="V542">
        <v>0</v>
      </c>
      <c r="W542">
        <v>0</v>
      </c>
      <c r="X542">
        <v>6</v>
      </c>
      <c r="Y542">
        <v>0</v>
      </c>
      <c r="AA542">
        <v>1</v>
      </c>
      <c r="AB542">
        <v>8</v>
      </c>
      <c r="AC542">
        <v>3</v>
      </c>
      <c r="AD542">
        <v>0</v>
      </c>
      <c r="AE542">
        <v>9</v>
      </c>
      <c r="AF542" t="s">
        <v>126</v>
      </c>
      <c r="AG542">
        <v>0</v>
      </c>
      <c r="AH542">
        <v>3</v>
      </c>
      <c r="AI542">
        <v>2</v>
      </c>
      <c r="AJ542">
        <v>0</v>
      </c>
      <c r="AK542" t="s">
        <v>285</v>
      </c>
      <c r="AL542">
        <v>32.819015999999998</v>
      </c>
      <c r="AM542" t="s">
        <v>286</v>
      </c>
      <c r="AN542">
        <v>-117.170177</v>
      </c>
      <c r="AO542">
        <v>25</v>
      </c>
      <c r="AP542">
        <v>1600</v>
      </c>
      <c r="AQ542" t="s">
        <v>129</v>
      </c>
      <c r="AR542">
        <v>-62</v>
      </c>
      <c r="AS542">
        <v>-57</v>
      </c>
      <c r="AT542">
        <v>1088</v>
      </c>
      <c r="BB542" t="str">
        <f t="shared" si="207"/>
        <v>1200</v>
      </c>
      <c r="BC542">
        <v>1</v>
      </c>
      <c r="BD542" t="str">
        <f t="shared" si="208"/>
        <v xml:space="preserve">N1839R  </v>
      </c>
      <c r="BE542">
        <v>1</v>
      </c>
      <c r="BJ542">
        <v>1425</v>
      </c>
      <c r="BK542">
        <v>-175</v>
      </c>
      <c r="BL542" t="s">
        <v>130</v>
      </c>
      <c r="BM542">
        <v>1</v>
      </c>
      <c r="BN542">
        <v>1</v>
      </c>
      <c r="BO542">
        <v>0</v>
      </c>
      <c r="BP542">
        <v>0</v>
      </c>
      <c r="BS542">
        <v>0</v>
      </c>
      <c r="BT542">
        <v>0</v>
      </c>
      <c r="BU542">
        <v>0</v>
      </c>
      <c r="CE542" t="str">
        <f t="shared" si="220"/>
        <v>22:00:55.624</v>
      </c>
      <c r="CF542">
        <v>623594408</v>
      </c>
      <c r="CS542">
        <v>3</v>
      </c>
      <c r="CT542">
        <v>2</v>
      </c>
      <c r="CU542">
        <v>0</v>
      </c>
      <c r="CV542">
        <v>2</v>
      </c>
      <c r="CW542">
        <v>0</v>
      </c>
      <c r="CX542">
        <v>6</v>
      </c>
      <c r="CY542">
        <v>7</v>
      </c>
      <c r="CZ542" t="s">
        <v>131</v>
      </c>
      <c r="DA542">
        <v>300</v>
      </c>
      <c r="DB542">
        <v>0</v>
      </c>
      <c r="DC542" t="s">
        <v>157</v>
      </c>
      <c r="DD542" t="s">
        <v>158</v>
      </c>
      <c r="DG542">
        <v>8332416</v>
      </c>
      <c r="DI542">
        <v>1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 t="shared" si="218"/>
        <v>07/09/2023 22:00:55.959</v>
      </c>
      <c r="C543" t="str">
        <f t="shared" si="197"/>
        <v>FFDDD3C0</v>
      </c>
      <c r="D543" t="s">
        <v>134</v>
      </c>
      <c r="E543">
        <v>3</v>
      </c>
      <c r="H543">
        <v>3</v>
      </c>
      <c r="I543" t="s">
        <v>135</v>
      </c>
      <c r="J543" t="s">
        <v>126</v>
      </c>
      <c r="K543">
        <v>0</v>
      </c>
      <c r="L543">
        <v>3</v>
      </c>
      <c r="M543">
        <v>0</v>
      </c>
      <c r="N543">
        <v>2</v>
      </c>
      <c r="O543">
        <v>0</v>
      </c>
      <c r="P543">
        <v>1</v>
      </c>
      <c r="Q543">
        <v>0</v>
      </c>
      <c r="S543" t="str">
        <f t="shared" si="219"/>
        <v>22:00:55.000</v>
      </c>
      <c r="T543" t="str">
        <f t="shared" si="219"/>
        <v>22:00:55.000</v>
      </c>
      <c r="U543" t="str">
        <f t="shared" si="206"/>
        <v>A14F74</v>
      </c>
      <c r="V543">
        <v>0</v>
      </c>
      <c r="W543">
        <v>0</v>
      </c>
      <c r="X543">
        <v>6</v>
      </c>
      <c r="Y543">
        <v>0</v>
      </c>
      <c r="AA543">
        <v>1</v>
      </c>
      <c r="AB543">
        <v>8</v>
      </c>
      <c r="AC543">
        <v>3</v>
      </c>
      <c r="AD543">
        <v>0</v>
      </c>
      <c r="AE543">
        <v>9</v>
      </c>
      <c r="AF543" t="s">
        <v>126</v>
      </c>
      <c r="AG543">
        <v>0</v>
      </c>
      <c r="AH543">
        <v>3</v>
      </c>
      <c r="AI543">
        <v>2</v>
      </c>
      <c r="AJ543">
        <v>0</v>
      </c>
      <c r="AK543" t="s">
        <v>285</v>
      </c>
      <c r="AL543">
        <v>32.819015999999998</v>
      </c>
      <c r="AM543" t="s">
        <v>286</v>
      </c>
      <c r="AN543">
        <v>-117.170177</v>
      </c>
      <c r="AO543">
        <v>25</v>
      </c>
      <c r="AP543">
        <v>1600</v>
      </c>
      <c r="AQ543" t="s">
        <v>129</v>
      </c>
      <c r="AR543">
        <v>-62</v>
      </c>
      <c r="AS543">
        <v>-57</v>
      </c>
      <c r="AT543">
        <v>1088</v>
      </c>
      <c r="BB543" t="str">
        <f t="shared" si="207"/>
        <v>1200</v>
      </c>
      <c r="BC543">
        <v>1</v>
      </c>
      <c r="BD543" t="str">
        <f t="shared" si="208"/>
        <v xml:space="preserve">N1839R  </v>
      </c>
      <c r="BE543">
        <v>1</v>
      </c>
      <c r="BJ543">
        <v>1425</v>
      </c>
      <c r="BK543">
        <v>-175</v>
      </c>
      <c r="BL543" t="s">
        <v>130</v>
      </c>
      <c r="BM543">
        <v>1</v>
      </c>
      <c r="BN543">
        <v>1</v>
      </c>
      <c r="BO543">
        <v>0</v>
      </c>
      <c r="BP543">
        <v>0</v>
      </c>
      <c r="BS543">
        <v>0</v>
      </c>
      <c r="BT543">
        <v>0</v>
      </c>
      <c r="BU543">
        <v>0</v>
      </c>
      <c r="CE543" t="str">
        <f t="shared" si="220"/>
        <v>22:00:55.624</v>
      </c>
      <c r="CF543">
        <v>623594408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6</v>
      </c>
      <c r="CY543">
        <v>7</v>
      </c>
      <c r="CZ543" t="s">
        <v>131</v>
      </c>
      <c r="DA543">
        <v>300</v>
      </c>
      <c r="DB543">
        <v>0</v>
      </c>
      <c r="DC543" t="s">
        <v>157</v>
      </c>
      <c r="DD543" t="s">
        <v>158</v>
      </c>
      <c r="DG543">
        <v>8332416</v>
      </c>
      <c r="DI543">
        <v>1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 t="shared" si="218"/>
        <v>07/09/2023 22:00:55.959</v>
      </c>
      <c r="C544" t="str">
        <f t="shared" si="197"/>
        <v>FFDDD3C0</v>
      </c>
      <c r="D544" t="s">
        <v>134</v>
      </c>
      <c r="E544">
        <v>4</v>
      </c>
      <c r="H544">
        <v>4</v>
      </c>
      <c r="I544" t="s">
        <v>143</v>
      </c>
      <c r="J544" t="s">
        <v>126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1</v>
      </c>
      <c r="Q544">
        <v>0</v>
      </c>
      <c r="S544" t="str">
        <f t="shared" si="219"/>
        <v>22:00:55.000</v>
      </c>
      <c r="T544" t="str">
        <f t="shared" si="219"/>
        <v>22:00:55.000</v>
      </c>
      <c r="U544" t="str">
        <f t="shared" si="206"/>
        <v>A14F74</v>
      </c>
      <c r="V544">
        <v>0</v>
      </c>
      <c r="W544">
        <v>0</v>
      </c>
      <c r="X544">
        <v>6</v>
      </c>
      <c r="Y544">
        <v>0</v>
      </c>
      <c r="AA544">
        <v>1</v>
      </c>
      <c r="AB544">
        <v>8</v>
      </c>
      <c r="AC544">
        <v>3</v>
      </c>
      <c r="AD544">
        <v>0</v>
      </c>
      <c r="AE544">
        <v>9</v>
      </c>
      <c r="AF544" t="s">
        <v>126</v>
      </c>
      <c r="AG544">
        <v>0</v>
      </c>
      <c r="AH544">
        <v>3</v>
      </c>
      <c r="AI544">
        <v>2</v>
      </c>
      <c r="AJ544">
        <v>0</v>
      </c>
      <c r="AK544" t="s">
        <v>285</v>
      </c>
      <c r="AL544">
        <v>32.819015999999998</v>
      </c>
      <c r="AM544" t="s">
        <v>286</v>
      </c>
      <c r="AN544">
        <v>-117.170177</v>
      </c>
      <c r="AO544">
        <v>25</v>
      </c>
      <c r="AP544">
        <v>1600</v>
      </c>
      <c r="AQ544" t="s">
        <v>129</v>
      </c>
      <c r="AR544">
        <v>-62</v>
      </c>
      <c r="AS544">
        <v>-57</v>
      </c>
      <c r="AT544">
        <v>1088</v>
      </c>
      <c r="BB544" t="str">
        <f t="shared" si="207"/>
        <v>1200</v>
      </c>
      <c r="BC544">
        <v>1</v>
      </c>
      <c r="BD544" t="str">
        <f t="shared" si="208"/>
        <v xml:space="preserve">N1839R  </v>
      </c>
      <c r="BE544">
        <v>1</v>
      </c>
      <c r="BJ544">
        <v>1425</v>
      </c>
      <c r="BK544">
        <v>-175</v>
      </c>
      <c r="BL544" t="s">
        <v>130</v>
      </c>
      <c r="BM544">
        <v>1</v>
      </c>
      <c r="BN544">
        <v>1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 t="shared" si="220"/>
        <v>22:00:55.624</v>
      </c>
      <c r="CF544">
        <v>623594408</v>
      </c>
      <c r="CS544">
        <v>3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131</v>
      </c>
      <c r="DA544">
        <v>300</v>
      </c>
      <c r="DB544">
        <v>0</v>
      </c>
      <c r="DC544" t="s">
        <v>157</v>
      </c>
      <c r="DD544" t="s">
        <v>158</v>
      </c>
      <c r="DG544">
        <v>8332416</v>
      </c>
      <c r="DI544">
        <v>1</v>
      </c>
      <c r="DJ544">
        <v>0</v>
      </c>
      <c r="DK544">
        <v>1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 t="shared" si="218"/>
        <v>07/09/2023 22:00:55.959</v>
      </c>
      <c r="C545" t="str">
        <f t="shared" si="197"/>
        <v>FFDDD3C0</v>
      </c>
      <c r="D545" t="s">
        <v>141</v>
      </c>
      <c r="E545">
        <v>15</v>
      </c>
      <c r="J545" t="s">
        <v>142</v>
      </c>
      <c r="K545">
        <v>0</v>
      </c>
      <c r="L545">
        <v>3</v>
      </c>
      <c r="M545">
        <v>0</v>
      </c>
      <c r="N545">
        <v>2</v>
      </c>
      <c r="O545">
        <v>0</v>
      </c>
      <c r="P545">
        <v>1</v>
      </c>
      <c r="Q545">
        <v>0</v>
      </c>
      <c r="S545" t="str">
        <f t="shared" si="219"/>
        <v>22:00:55.000</v>
      </c>
      <c r="T545" t="str">
        <f t="shared" si="219"/>
        <v>22:00:55.000</v>
      </c>
      <c r="U545" t="str">
        <f t="shared" si="206"/>
        <v>A14F74</v>
      </c>
      <c r="V545">
        <v>0</v>
      </c>
      <c r="W545">
        <v>0</v>
      </c>
      <c r="X545">
        <v>6</v>
      </c>
      <c r="Y545">
        <v>0</v>
      </c>
      <c r="AA545">
        <v>1</v>
      </c>
      <c r="AB545">
        <v>8</v>
      </c>
      <c r="AC545">
        <v>3</v>
      </c>
      <c r="AD545">
        <v>0</v>
      </c>
      <c r="AE545">
        <v>9</v>
      </c>
      <c r="AF545" t="s">
        <v>126</v>
      </c>
      <c r="AG545">
        <v>0</v>
      </c>
      <c r="AH545">
        <v>3</v>
      </c>
      <c r="AI545">
        <v>2</v>
      </c>
      <c r="AJ545">
        <v>0</v>
      </c>
      <c r="AK545" t="s">
        <v>285</v>
      </c>
      <c r="AL545">
        <v>32.819015999999998</v>
      </c>
      <c r="AM545" t="s">
        <v>286</v>
      </c>
      <c r="AN545">
        <v>-117.170177</v>
      </c>
      <c r="AO545">
        <v>25</v>
      </c>
      <c r="AP545">
        <v>1600</v>
      </c>
      <c r="AQ545" t="s">
        <v>129</v>
      </c>
      <c r="AR545">
        <v>-62</v>
      </c>
      <c r="AS545">
        <v>-57</v>
      </c>
      <c r="AT545">
        <v>1088</v>
      </c>
      <c r="BB545" t="str">
        <f t="shared" si="207"/>
        <v>1200</v>
      </c>
      <c r="BC545">
        <v>1</v>
      </c>
      <c r="BD545" t="str">
        <f t="shared" si="208"/>
        <v xml:space="preserve">N1839R  </v>
      </c>
      <c r="BE545">
        <v>1</v>
      </c>
      <c r="BJ545">
        <v>1425</v>
      </c>
      <c r="BK545">
        <v>-175</v>
      </c>
      <c r="BL545" t="s">
        <v>130</v>
      </c>
      <c r="BM545">
        <v>1</v>
      </c>
      <c r="BN545">
        <v>1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 t="shared" si="220"/>
        <v>22:00:55.624</v>
      </c>
      <c r="CF545">
        <v>623594408</v>
      </c>
      <c r="CS545">
        <v>3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131</v>
      </c>
      <c r="DA545">
        <v>300</v>
      </c>
      <c r="DB545">
        <v>0</v>
      </c>
      <c r="DC545" t="s">
        <v>157</v>
      </c>
      <c r="DD545" t="s">
        <v>158</v>
      </c>
      <c r="DG545">
        <v>8332416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"07/09/2023 22:00:56.553"</f>
        <v>07/09/2023 22:00:56.553</v>
      </c>
      <c r="C546" t="str">
        <f t="shared" si="197"/>
        <v>FFDDD3C0</v>
      </c>
      <c r="D546" t="s">
        <v>123</v>
      </c>
      <c r="E546">
        <v>7</v>
      </c>
      <c r="F546">
        <v>2007</v>
      </c>
      <c r="G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0</v>
      </c>
      <c r="P546">
        <v>1</v>
      </c>
      <c r="Q546">
        <v>0</v>
      </c>
      <c r="S546" t="str">
        <f t="shared" ref="S546:T553" si="221">"22:00:56.000"</f>
        <v>22:00:56.000</v>
      </c>
      <c r="T546" t="str">
        <f t="shared" si="221"/>
        <v>22:00:56.000</v>
      </c>
      <c r="U546" t="str">
        <f t="shared" si="206"/>
        <v>A14F74</v>
      </c>
      <c r="V546">
        <v>0</v>
      </c>
      <c r="W546">
        <v>0</v>
      </c>
      <c r="X546">
        <v>6</v>
      </c>
      <c r="Y546">
        <v>0</v>
      </c>
      <c r="AA546">
        <v>1</v>
      </c>
      <c r="AB546">
        <v>8</v>
      </c>
      <c r="AC546">
        <v>3</v>
      </c>
      <c r="AD546">
        <v>0</v>
      </c>
      <c r="AE546">
        <v>9</v>
      </c>
      <c r="AF546" t="s">
        <v>126</v>
      </c>
      <c r="AG546">
        <v>0</v>
      </c>
      <c r="AH546">
        <v>3</v>
      </c>
      <c r="AI546">
        <v>2</v>
      </c>
      <c r="AJ546">
        <v>0</v>
      </c>
      <c r="AK546" t="s">
        <v>287</v>
      </c>
      <c r="AL546">
        <v>32.818736999999999</v>
      </c>
      <c r="AM546" t="s">
        <v>288</v>
      </c>
      <c r="AN546">
        <v>-117.170541</v>
      </c>
      <c r="AO546">
        <v>25</v>
      </c>
      <c r="AP546">
        <v>1600</v>
      </c>
      <c r="AQ546" t="s">
        <v>129</v>
      </c>
      <c r="AR546">
        <v>-59</v>
      </c>
      <c r="AS546">
        <v>-64</v>
      </c>
      <c r="AT546">
        <v>1152</v>
      </c>
      <c r="BB546" t="str">
        <f t="shared" si="207"/>
        <v>1200</v>
      </c>
      <c r="BC546">
        <v>1</v>
      </c>
      <c r="BD546" t="str">
        <f t="shared" si="208"/>
        <v xml:space="preserve">N1839R  </v>
      </c>
      <c r="BE546">
        <v>1</v>
      </c>
      <c r="BJ546">
        <v>1475</v>
      </c>
      <c r="BK546">
        <v>-125</v>
      </c>
      <c r="BL546" t="s">
        <v>130</v>
      </c>
      <c r="BM546">
        <v>1</v>
      </c>
      <c r="BN546">
        <v>1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 t="shared" ref="CE546:CE553" si="222">"22:00:56.304"</f>
        <v>22:00:56.304</v>
      </c>
      <c r="CF546">
        <v>303843999</v>
      </c>
      <c r="CS546">
        <v>3</v>
      </c>
      <c r="CT546">
        <v>2</v>
      </c>
      <c r="CU546">
        <v>0</v>
      </c>
      <c r="CV546">
        <v>2</v>
      </c>
      <c r="CW546">
        <v>0</v>
      </c>
      <c r="CX546">
        <v>6</v>
      </c>
      <c r="CY546">
        <v>7</v>
      </c>
      <c r="CZ546" t="s">
        <v>131</v>
      </c>
      <c r="DA546">
        <v>300</v>
      </c>
      <c r="DB546">
        <v>0</v>
      </c>
      <c r="DC546" t="s">
        <v>157</v>
      </c>
      <c r="DD546" t="s">
        <v>158</v>
      </c>
      <c r="DG546">
        <v>8332563</v>
      </c>
      <c r="DI546">
        <v>1</v>
      </c>
      <c r="DJ546">
        <v>0</v>
      </c>
      <c r="DK546">
        <v>0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"07/09/2023 22:00:56.553"</f>
        <v>07/09/2023 22:00:56.553</v>
      </c>
      <c r="C547" t="str">
        <f t="shared" si="197"/>
        <v>FFDDD3C0</v>
      </c>
      <c r="D547" t="s">
        <v>144</v>
      </c>
      <c r="E547">
        <v>6</v>
      </c>
      <c r="H547">
        <v>210</v>
      </c>
      <c r="I547" t="s">
        <v>145</v>
      </c>
      <c r="J547" t="s">
        <v>146</v>
      </c>
      <c r="K547">
        <v>0</v>
      </c>
      <c r="L547">
        <v>3</v>
      </c>
      <c r="M547">
        <v>0</v>
      </c>
      <c r="N547">
        <v>2</v>
      </c>
      <c r="O547">
        <v>0</v>
      </c>
      <c r="P547">
        <v>1</v>
      </c>
      <c r="Q547">
        <v>0</v>
      </c>
      <c r="S547" t="str">
        <f t="shared" si="221"/>
        <v>22:00:56.000</v>
      </c>
      <c r="T547" t="str">
        <f t="shared" si="221"/>
        <v>22:00:56.000</v>
      </c>
      <c r="U547" t="str">
        <f t="shared" si="206"/>
        <v>A14F74</v>
      </c>
      <c r="V547">
        <v>0</v>
      </c>
      <c r="W547">
        <v>0</v>
      </c>
      <c r="X547">
        <v>6</v>
      </c>
      <c r="Y547">
        <v>0</v>
      </c>
      <c r="AA547">
        <v>1</v>
      </c>
      <c r="AB547">
        <v>8</v>
      </c>
      <c r="AC547">
        <v>3</v>
      </c>
      <c r="AD547">
        <v>0</v>
      </c>
      <c r="AE547">
        <v>9</v>
      </c>
      <c r="AF547" t="s">
        <v>126</v>
      </c>
      <c r="AG547">
        <v>0</v>
      </c>
      <c r="AH547">
        <v>0</v>
      </c>
      <c r="AI547">
        <v>2</v>
      </c>
      <c r="AJ547">
        <v>0</v>
      </c>
      <c r="AK547" t="s">
        <v>287</v>
      </c>
      <c r="AL547">
        <v>32.818736999999999</v>
      </c>
      <c r="AM547" t="s">
        <v>288</v>
      </c>
      <c r="AN547">
        <v>-117.170541</v>
      </c>
      <c r="AO547">
        <v>25</v>
      </c>
      <c r="AP547">
        <v>1600</v>
      </c>
      <c r="AQ547" t="s">
        <v>129</v>
      </c>
      <c r="AR547">
        <v>-59</v>
      </c>
      <c r="AS547">
        <v>-64</v>
      </c>
      <c r="AT547">
        <v>1152</v>
      </c>
      <c r="BB547" t="str">
        <f t="shared" si="207"/>
        <v>1200</v>
      </c>
      <c r="BC547">
        <v>1</v>
      </c>
      <c r="BD547" t="str">
        <f t="shared" si="208"/>
        <v xml:space="preserve">N1839R  </v>
      </c>
      <c r="BE547">
        <v>1</v>
      </c>
      <c r="BJ547">
        <v>1475</v>
      </c>
      <c r="BK547">
        <v>-125</v>
      </c>
      <c r="BL547" t="s">
        <v>130</v>
      </c>
      <c r="BM547">
        <v>1</v>
      </c>
      <c r="BN547">
        <v>1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 t="shared" si="222"/>
        <v>22:00:56.304</v>
      </c>
      <c r="CF547">
        <v>303843999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6</v>
      </c>
      <c r="CY547">
        <v>7</v>
      </c>
      <c r="CZ547" t="s">
        <v>131</v>
      </c>
      <c r="DA547">
        <v>300</v>
      </c>
      <c r="DB547">
        <v>0</v>
      </c>
      <c r="DC547" t="s">
        <v>157</v>
      </c>
      <c r="DD547" t="s">
        <v>158</v>
      </c>
      <c r="DG547">
        <v>8332563</v>
      </c>
      <c r="DI547">
        <v>1</v>
      </c>
      <c r="DJ547">
        <v>0</v>
      </c>
      <c r="DK547">
        <v>1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"07/09/2023 22:00:56.553"</f>
        <v>07/09/2023 22:00:56.553</v>
      </c>
      <c r="C548" t="str">
        <f t="shared" si="197"/>
        <v>FFDDD3C0</v>
      </c>
      <c r="D548" t="s">
        <v>149</v>
      </c>
      <c r="E548">
        <v>3</v>
      </c>
      <c r="H548">
        <v>166</v>
      </c>
      <c r="I548" t="s">
        <v>139</v>
      </c>
      <c r="J548" t="s">
        <v>150</v>
      </c>
      <c r="K548">
        <v>0</v>
      </c>
      <c r="L548">
        <v>3</v>
      </c>
      <c r="M548">
        <v>0</v>
      </c>
      <c r="N548">
        <v>2</v>
      </c>
      <c r="O548">
        <v>0</v>
      </c>
      <c r="P548">
        <v>1</v>
      </c>
      <c r="Q548">
        <v>0</v>
      </c>
      <c r="S548" t="str">
        <f t="shared" si="221"/>
        <v>22:00:56.000</v>
      </c>
      <c r="T548" t="str">
        <f t="shared" si="221"/>
        <v>22:00:56.000</v>
      </c>
      <c r="U548" t="str">
        <f t="shared" si="206"/>
        <v>A14F74</v>
      </c>
      <c r="V548">
        <v>0</v>
      </c>
      <c r="W548">
        <v>0</v>
      </c>
      <c r="X548">
        <v>6</v>
      </c>
      <c r="Y548">
        <v>0</v>
      </c>
      <c r="AA548">
        <v>1</v>
      </c>
      <c r="AB548">
        <v>8</v>
      </c>
      <c r="AC548">
        <v>3</v>
      </c>
      <c r="AD548">
        <v>0</v>
      </c>
      <c r="AE548">
        <v>9</v>
      </c>
      <c r="AF548" t="s">
        <v>126</v>
      </c>
      <c r="AG548">
        <v>0</v>
      </c>
      <c r="AH548">
        <v>3</v>
      </c>
      <c r="AI548">
        <v>2</v>
      </c>
      <c r="AJ548">
        <v>0</v>
      </c>
      <c r="AK548" t="s">
        <v>287</v>
      </c>
      <c r="AL548">
        <v>32.818736999999999</v>
      </c>
      <c r="AM548" t="s">
        <v>288</v>
      </c>
      <c r="AN548">
        <v>-117.170541</v>
      </c>
      <c r="AO548">
        <v>25</v>
      </c>
      <c r="AP548">
        <v>1600</v>
      </c>
      <c r="AQ548" t="s">
        <v>129</v>
      </c>
      <c r="AR548">
        <v>-59</v>
      </c>
      <c r="AS548">
        <v>-64</v>
      </c>
      <c r="AT548">
        <v>1152</v>
      </c>
      <c r="BB548" t="str">
        <f t="shared" si="207"/>
        <v>1200</v>
      </c>
      <c r="BC548">
        <v>1</v>
      </c>
      <c r="BD548" t="str">
        <f t="shared" si="208"/>
        <v xml:space="preserve">N1839R  </v>
      </c>
      <c r="BE548">
        <v>1</v>
      </c>
      <c r="BJ548">
        <v>1475</v>
      </c>
      <c r="BK548">
        <v>-125</v>
      </c>
      <c r="BL548" t="s">
        <v>130</v>
      </c>
      <c r="BM548">
        <v>1</v>
      </c>
      <c r="BN548">
        <v>1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 t="shared" si="222"/>
        <v>22:00:56.304</v>
      </c>
      <c r="CF548">
        <v>303843999</v>
      </c>
      <c r="CS548">
        <v>3</v>
      </c>
      <c r="CT548">
        <v>2</v>
      </c>
      <c r="CU548">
        <v>0</v>
      </c>
      <c r="CV548">
        <v>2</v>
      </c>
      <c r="CW548">
        <v>0</v>
      </c>
      <c r="CX548">
        <v>6</v>
      </c>
      <c r="CY548">
        <v>7</v>
      </c>
      <c r="CZ548" t="s">
        <v>131</v>
      </c>
      <c r="DA548">
        <v>300</v>
      </c>
      <c r="DB548">
        <v>0</v>
      </c>
      <c r="DC548" t="s">
        <v>157</v>
      </c>
      <c r="DD548" t="s">
        <v>158</v>
      </c>
      <c r="DG548">
        <v>8332563</v>
      </c>
      <c r="DI548">
        <v>1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"07/09/2023 22:00:56.553"</f>
        <v>07/09/2023 22:00:56.553</v>
      </c>
      <c r="C549" t="str">
        <f t="shared" si="197"/>
        <v>FFDDD3C0</v>
      </c>
      <c r="D549" t="s">
        <v>138</v>
      </c>
      <c r="E549">
        <v>20</v>
      </c>
      <c r="F549">
        <v>1020</v>
      </c>
      <c r="G549" t="s">
        <v>139</v>
      </c>
      <c r="J549" t="s">
        <v>140</v>
      </c>
      <c r="K549">
        <v>0</v>
      </c>
      <c r="L549">
        <v>3</v>
      </c>
      <c r="M549">
        <v>0</v>
      </c>
      <c r="N549">
        <v>2</v>
      </c>
      <c r="O549">
        <v>0</v>
      </c>
      <c r="P549">
        <v>1</v>
      </c>
      <c r="Q549">
        <v>0</v>
      </c>
      <c r="S549" t="str">
        <f t="shared" si="221"/>
        <v>22:00:56.000</v>
      </c>
      <c r="T549" t="str">
        <f t="shared" si="221"/>
        <v>22:00:56.000</v>
      </c>
      <c r="U549" t="str">
        <f t="shared" si="206"/>
        <v>A14F74</v>
      </c>
      <c r="V549">
        <v>0</v>
      </c>
      <c r="W549">
        <v>0</v>
      </c>
      <c r="X549">
        <v>6</v>
      </c>
      <c r="Y549">
        <v>0</v>
      </c>
      <c r="AA549">
        <v>1</v>
      </c>
      <c r="AB549">
        <v>8</v>
      </c>
      <c r="AC549">
        <v>3</v>
      </c>
      <c r="AD549">
        <v>0</v>
      </c>
      <c r="AE549">
        <v>9</v>
      </c>
      <c r="AF549" t="s">
        <v>126</v>
      </c>
      <c r="AG549">
        <v>0</v>
      </c>
      <c r="AH549">
        <v>3</v>
      </c>
      <c r="AI549">
        <v>2</v>
      </c>
      <c r="AJ549">
        <v>0</v>
      </c>
      <c r="AK549" t="s">
        <v>287</v>
      </c>
      <c r="AL549">
        <v>32.818736999999999</v>
      </c>
      <c r="AM549" t="s">
        <v>288</v>
      </c>
      <c r="AN549">
        <v>-117.170541</v>
      </c>
      <c r="AO549">
        <v>25</v>
      </c>
      <c r="AP549">
        <v>1600</v>
      </c>
      <c r="AQ549" t="s">
        <v>129</v>
      </c>
      <c r="AR549">
        <v>-59</v>
      </c>
      <c r="AS549">
        <v>-64</v>
      </c>
      <c r="AT549">
        <v>1152</v>
      </c>
      <c r="BB549" t="str">
        <f t="shared" si="207"/>
        <v>1200</v>
      </c>
      <c r="BC549">
        <v>1</v>
      </c>
      <c r="BD549" t="str">
        <f t="shared" si="208"/>
        <v xml:space="preserve">N1839R  </v>
      </c>
      <c r="BE549">
        <v>1</v>
      </c>
      <c r="BJ549">
        <v>1475</v>
      </c>
      <c r="BK549">
        <v>-125</v>
      </c>
      <c r="BL549" t="s">
        <v>130</v>
      </c>
      <c r="BM549">
        <v>1</v>
      </c>
      <c r="BN549">
        <v>1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 t="shared" si="222"/>
        <v>22:00:56.304</v>
      </c>
      <c r="CF549">
        <v>303843999</v>
      </c>
      <c r="CS549">
        <v>3</v>
      </c>
      <c r="CT549">
        <v>2</v>
      </c>
      <c r="CU549">
        <v>0</v>
      </c>
      <c r="CV549">
        <v>2</v>
      </c>
      <c r="CW549">
        <v>0</v>
      </c>
      <c r="CX549">
        <v>6</v>
      </c>
      <c r="CY549">
        <v>7</v>
      </c>
      <c r="CZ549" t="s">
        <v>131</v>
      </c>
      <c r="DA549">
        <v>300</v>
      </c>
      <c r="DB549">
        <v>0</v>
      </c>
      <c r="DC549" t="s">
        <v>157</v>
      </c>
      <c r="DD549" t="s">
        <v>158</v>
      </c>
      <c r="DG549">
        <v>8332563</v>
      </c>
      <c r="DI549">
        <v>1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"07/09/2023 22:00:56.553"</f>
        <v>07/09/2023 22:00:56.553</v>
      </c>
      <c r="C550" t="str">
        <f t="shared" si="197"/>
        <v>FFDDD3C0</v>
      </c>
      <c r="D550" t="s">
        <v>134</v>
      </c>
      <c r="E550">
        <v>3</v>
      </c>
      <c r="H550">
        <v>3</v>
      </c>
      <c r="I550" t="s">
        <v>135</v>
      </c>
      <c r="J550" t="s">
        <v>126</v>
      </c>
      <c r="K550">
        <v>0</v>
      </c>
      <c r="L550">
        <v>3</v>
      </c>
      <c r="M550">
        <v>0</v>
      </c>
      <c r="N550">
        <v>2</v>
      </c>
      <c r="O550">
        <v>0</v>
      </c>
      <c r="P550">
        <v>1</v>
      </c>
      <c r="Q550">
        <v>0</v>
      </c>
      <c r="S550" t="str">
        <f t="shared" si="221"/>
        <v>22:00:56.000</v>
      </c>
      <c r="T550" t="str">
        <f t="shared" si="221"/>
        <v>22:00:56.000</v>
      </c>
      <c r="U550" t="str">
        <f t="shared" si="206"/>
        <v>A14F74</v>
      </c>
      <c r="V550">
        <v>0</v>
      </c>
      <c r="W550">
        <v>0</v>
      </c>
      <c r="X550">
        <v>6</v>
      </c>
      <c r="Y550">
        <v>0</v>
      </c>
      <c r="AA550">
        <v>1</v>
      </c>
      <c r="AB550">
        <v>8</v>
      </c>
      <c r="AC550">
        <v>3</v>
      </c>
      <c r="AD550">
        <v>0</v>
      </c>
      <c r="AE550">
        <v>9</v>
      </c>
      <c r="AF550" t="s">
        <v>126</v>
      </c>
      <c r="AG550">
        <v>0</v>
      </c>
      <c r="AH550">
        <v>3</v>
      </c>
      <c r="AI550">
        <v>2</v>
      </c>
      <c r="AJ550">
        <v>0</v>
      </c>
      <c r="AK550" t="s">
        <v>287</v>
      </c>
      <c r="AL550">
        <v>32.818736999999999</v>
      </c>
      <c r="AM550" t="s">
        <v>288</v>
      </c>
      <c r="AN550">
        <v>-117.170541</v>
      </c>
      <c r="AO550">
        <v>25</v>
      </c>
      <c r="AP550">
        <v>1600</v>
      </c>
      <c r="AQ550" t="s">
        <v>129</v>
      </c>
      <c r="AR550">
        <v>-59</v>
      </c>
      <c r="AS550">
        <v>-64</v>
      </c>
      <c r="AT550">
        <v>1152</v>
      </c>
      <c r="BB550" t="str">
        <f t="shared" si="207"/>
        <v>1200</v>
      </c>
      <c r="BC550">
        <v>1</v>
      </c>
      <c r="BD550" t="str">
        <f t="shared" si="208"/>
        <v xml:space="preserve">N1839R  </v>
      </c>
      <c r="BE550">
        <v>1</v>
      </c>
      <c r="BJ550">
        <v>1475</v>
      </c>
      <c r="BK550">
        <v>-125</v>
      </c>
      <c r="BL550" t="s">
        <v>130</v>
      </c>
      <c r="BM550">
        <v>1</v>
      </c>
      <c r="BN550">
        <v>1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 t="shared" si="222"/>
        <v>22:00:56.304</v>
      </c>
      <c r="CF550">
        <v>303843999</v>
      </c>
      <c r="CS550">
        <v>3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131</v>
      </c>
      <c r="DA550">
        <v>300</v>
      </c>
      <c r="DB550">
        <v>0</v>
      </c>
      <c r="DC550" t="s">
        <v>157</v>
      </c>
      <c r="DD550" t="s">
        <v>158</v>
      </c>
      <c r="DG550">
        <v>8332563</v>
      </c>
      <c r="DI550">
        <v>1</v>
      </c>
      <c r="DJ550">
        <v>0</v>
      </c>
      <c r="DK550">
        <v>1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"07/09/2023 22:00:56.569"</f>
        <v>07/09/2023 22:00:56.569</v>
      </c>
      <c r="C551" t="str">
        <f t="shared" si="197"/>
        <v>FFDDD3C0</v>
      </c>
      <c r="D551" t="s">
        <v>141</v>
      </c>
      <c r="E551">
        <v>15</v>
      </c>
      <c r="J551" t="s">
        <v>142</v>
      </c>
      <c r="K551">
        <v>0</v>
      </c>
      <c r="L551">
        <v>3</v>
      </c>
      <c r="M551">
        <v>0</v>
      </c>
      <c r="N551">
        <v>2</v>
      </c>
      <c r="O551">
        <v>0</v>
      </c>
      <c r="P551">
        <v>1</v>
      </c>
      <c r="Q551">
        <v>0</v>
      </c>
      <c r="S551" t="str">
        <f t="shared" si="221"/>
        <v>22:00:56.000</v>
      </c>
      <c r="T551" t="str">
        <f t="shared" si="221"/>
        <v>22:00:56.000</v>
      </c>
      <c r="U551" t="str">
        <f t="shared" si="206"/>
        <v>A14F74</v>
      </c>
      <c r="V551">
        <v>0</v>
      </c>
      <c r="W551">
        <v>0</v>
      </c>
      <c r="X551">
        <v>6</v>
      </c>
      <c r="Y551">
        <v>0</v>
      </c>
      <c r="AA551">
        <v>1</v>
      </c>
      <c r="AB551">
        <v>8</v>
      </c>
      <c r="AC551">
        <v>3</v>
      </c>
      <c r="AD551">
        <v>0</v>
      </c>
      <c r="AE551">
        <v>9</v>
      </c>
      <c r="AF551" t="s">
        <v>126</v>
      </c>
      <c r="AG551">
        <v>0</v>
      </c>
      <c r="AH551">
        <v>3</v>
      </c>
      <c r="AI551">
        <v>2</v>
      </c>
      <c r="AJ551">
        <v>0</v>
      </c>
      <c r="AK551" t="s">
        <v>287</v>
      </c>
      <c r="AL551">
        <v>32.818736999999999</v>
      </c>
      <c r="AM551" t="s">
        <v>288</v>
      </c>
      <c r="AN551">
        <v>-117.170541</v>
      </c>
      <c r="AO551">
        <v>25</v>
      </c>
      <c r="AP551">
        <v>1600</v>
      </c>
      <c r="AQ551" t="s">
        <v>129</v>
      </c>
      <c r="AR551">
        <v>-59</v>
      </c>
      <c r="AS551">
        <v>-64</v>
      </c>
      <c r="AT551">
        <v>1152</v>
      </c>
      <c r="BB551" t="str">
        <f t="shared" si="207"/>
        <v>1200</v>
      </c>
      <c r="BC551">
        <v>1</v>
      </c>
      <c r="BD551" t="str">
        <f t="shared" si="208"/>
        <v xml:space="preserve">N1839R  </v>
      </c>
      <c r="BE551">
        <v>1</v>
      </c>
      <c r="BJ551">
        <v>1475</v>
      </c>
      <c r="BK551">
        <v>-125</v>
      </c>
      <c r="BL551" t="s">
        <v>130</v>
      </c>
      <c r="BM551">
        <v>1</v>
      </c>
      <c r="BN551">
        <v>1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 t="shared" si="222"/>
        <v>22:00:56.304</v>
      </c>
      <c r="CF551">
        <v>303843999</v>
      </c>
      <c r="CS551">
        <v>3</v>
      </c>
      <c r="CT551">
        <v>2</v>
      </c>
      <c r="CU551">
        <v>0</v>
      </c>
      <c r="CV551">
        <v>2</v>
      </c>
      <c r="CW551">
        <v>0</v>
      </c>
      <c r="CX551">
        <v>6</v>
      </c>
      <c r="CY551">
        <v>7</v>
      </c>
      <c r="CZ551" t="s">
        <v>131</v>
      </c>
      <c r="DA551">
        <v>300</v>
      </c>
      <c r="DB551">
        <v>0</v>
      </c>
      <c r="DC551" t="s">
        <v>157</v>
      </c>
      <c r="DD551" t="s">
        <v>158</v>
      </c>
      <c r="DG551">
        <v>8332563</v>
      </c>
      <c r="DI551">
        <v>1</v>
      </c>
      <c r="DJ551">
        <v>0</v>
      </c>
      <c r="DK551">
        <v>1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"07/09/2023 22:00:56.569"</f>
        <v>07/09/2023 22:00:56.569</v>
      </c>
      <c r="C552" t="str">
        <f t="shared" si="197"/>
        <v>FFDDD3C0</v>
      </c>
      <c r="D552" t="s">
        <v>147</v>
      </c>
      <c r="E552">
        <v>8</v>
      </c>
      <c r="H552">
        <v>225</v>
      </c>
      <c r="I552" t="s">
        <v>148</v>
      </c>
      <c r="J552" t="s">
        <v>126</v>
      </c>
      <c r="K552">
        <v>0</v>
      </c>
      <c r="L552">
        <v>3</v>
      </c>
      <c r="M552">
        <v>0</v>
      </c>
      <c r="N552">
        <v>2</v>
      </c>
      <c r="O552">
        <v>0</v>
      </c>
      <c r="P552">
        <v>1</v>
      </c>
      <c r="Q552">
        <v>0</v>
      </c>
      <c r="S552" t="str">
        <f t="shared" si="221"/>
        <v>22:00:56.000</v>
      </c>
      <c r="T552" t="str">
        <f t="shared" si="221"/>
        <v>22:00:56.000</v>
      </c>
      <c r="U552" t="str">
        <f t="shared" si="206"/>
        <v>A14F74</v>
      </c>
      <c r="V552">
        <v>0</v>
      </c>
      <c r="W552">
        <v>0</v>
      </c>
      <c r="X552">
        <v>6</v>
      </c>
      <c r="Y552">
        <v>0</v>
      </c>
      <c r="AA552">
        <v>1</v>
      </c>
      <c r="AB552">
        <v>8</v>
      </c>
      <c r="AC552">
        <v>3</v>
      </c>
      <c r="AD552">
        <v>0</v>
      </c>
      <c r="AE552">
        <v>9</v>
      </c>
      <c r="AF552" t="s">
        <v>126</v>
      </c>
      <c r="AG552">
        <v>0</v>
      </c>
      <c r="AH552">
        <v>3</v>
      </c>
      <c r="AI552">
        <v>2</v>
      </c>
      <c r="AJ552">
        <v>0</v>
      </c>
      <c r="AK552" t="s">
        <v>287</v>
      </c>
      <c r="AL552">
        <v>32.818736999999999</v>
      </c>
      <c r="AM552" t="s">
        <v>288</v>
      </c>
      <c r="AN552">
        <v>-117.170541</v>
      </c>
      <c r="AO552">
        <v>25</v>
      </c>
      <c r="AP552">
        <v>1600</v>
      </c>
      <c r="AQ552" t="s">
        <v>129</v>
      </c>
      <c r="AR552">
        <v>-59</v>
      </c>
      <c r="AS552">
        <v>-64</v>
      </c>
      <c r="AT552">
        <v>1152</v>
      </c>
      <c r="BB552" t="str">
        <f t="shared" si="207"/>
        <v>1200</v>
      </c>
      <c r="BC552">
        <v>1</v>
      </c>
      <c r="BD552" t="str">
        <f t="shared" si="208"/>
        <v xml:space="preserve">N1839R  </v>
      </c>
      <c r="BE552">
        <v>1</v>
      </c>
      <c r="BJ552">
        <v>1475</v>
      </c>
      <c r="BK552">
        <v>-125</v>
      </c>
      <c r="BL552" t="s">
        <v>130</v>
      </c>
      <c r="BM552">
        <v>1</v>
      </c>
      <c r="BN552">
        <v>1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 t="shared" si="222"/>
        <v>22:00:56.304</v>
      </c>
      <c r="CF552">
        <v>303843999</v>
      </c>
      <c r="CS552">
        <v>3</v>
      </c>
      <c r="CT552">
        <v>2</v>
      </c>
      <c r="CU552">
        <v>0</v>
      </c>
      <c r="CV552">
        <v>2</v>
      </c>
      <c r="CW552">
        <v>0</v>
      </c>
      <c r="CX552">
        <v>6</v>
      </c>
      <c r="CY552">
        <v>7</v>
      </c>
      <c r="CZ552" t="s">
        <v>131</v>
      </c>
      <c r="DA552">
        <v>300</v>
      </c>
      <c r="DB552">
        <v>0</v>
      </c>
      <c r="DC552" t="s">
        <v>157</v>
      </c>
      <c r="DD552" t="s">
        <v>158</v>
      </c>
      <c r="DG552">
        <v>8332563</v>
      </c>
      <c r="DI552">
        <v>1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"07/09/2023 22:00:56.569"</f>
        <v>07/09/2023 22:00:56.569</v>
      </c>
      <c r="C553" t="str">
        <f t="shared" si="197"/>
        <v>FFDDD3C0</v>
      </c>
      <c r="D553" t="s">
        <v>134</v>
      </c>
      <c r="E553">
        <v>4</v>
      </c>
      <c r="H553">
        <v>4</v>
      </c>
      <c r="I553" t="s">
        <v>143</v>
      </c>
      <c r="J553" t="s">
        <v>126</v>
      </c>
      <c r="K553">
        <v>0</v>
      </c>
      <c r="L553">
        <v>3</v>
      </c>
      <c r="M553">
        <v>0</v>
      </c>
      <c r="N553">
        <v>2</v>
      </c>
      <c r="O553">
        <v>0</v>
      </c>
      <c r="P553">
        <v>1</v>
      </c>
      <c r="Q553">
        <v>0</v>
      </c>
      <c r="S553" t="str">
        <f t="shared" si="221"/>
        <v>22:00:56.000</v>
      </c>
      <c r="T553" t="str">
        <f t="shared" si="221"/>
        <v>22:00:56.000</v>
      </c>
      <c r="U553" t="str">
        <f t="shared" si="206"/>
        <v>A14F74</v>
      </c>
      <c r="V553">
        <v>0</v>
      </c>
      <c r="W553">
        <v>0</v>
      </c>
      <c r="X553">
        <v>6</v>
      </c>
      <c r="Y553">
        <v>0</v>
      </c>
      <c r="AA553">
        <v>1</v>
      </c>
      <c r="AB553">
        <v>8</v>
      </c>
      <c r="AC553">
        <v>3</v>
      </c>
      <c r="AD553">
        <v>0</v>
      </c>
      <c r="AE553">
        <v>9</v>
      </c>
      <c r="AF553" t="s">
        <v>126</v>
      </c>
      <c r="AG553">
        <v>0</v>
      </c>
      <c r="AH553">
        <v>3</v>
      </c>
      <c r="AI553">
        <v>2</v>
      </c>
      <c r="AJ553">
        <v>0</v>
      </c>
      <c r="AK553" t="s">
        <v>287</v>
      </c>
      <c r="AL553">
        <v>32.818736999999999</v>
      </c>
      <c r="AM553" t="s">
        <v>288</v>
      </c>
      <c r="AN553">
        <v>-117.170541</v>
      </c>
      <c r="AO553">
        <v>25</v>
      </c>
      <c r="AP553">
        <v>1600</v>
      </c>
      <c r="AQ553" t="s">
        <v>129</v>
      </c>
      <c r="AR553">
        <v>-59</v>
      </c>
      <c r="AS553">
        <v>-64</v>
      </c>
      <c r="AT553">
        <v>1152</v>
      </c>
      <c r="BB553" t="str">
        <f t="shared" si="207"/>
        <v>1200</v>
      </c>
      <c r="BC553">
        <v>1</v>
      </c>
      <c r="BD553" t="str">
        <f t="shared" si="208"/>
        <v xml:space="preserve">N1839R  </v>
      </c>
      <c r="BE553">
        <v>1</v>
      </c>
      <c r="BJ553">
        <v>1475</v>
      </c>
      <c r="BK553">
        <v>-125</v>
      </c>
      <c r="BL553" t="s">
        <v>130</v>
      </c>
      <c r="BM553">
        <v>1</v>
      </c>
      <c r="BN553">
        <v>1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 t="shared" si="222"/>
        <v>22:00:56.304</v>
      </c>
      <c r="CF553">
        <v>303843999</v>
      </c>
      <c r="CS553">
        <v>3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131</v>
      </c>
      <c r="DA553">
        <v>300</v>
      </c>
      <c r="DB553">
        <v>0</v>
      </c>
      <c r="DC553" t="s">
        <v>157</v>
      </c>
      <c r="DD553" t="s">
        <v>158</v>
      </c>
      <c r="DG553">
        <v>8332563</v>
      </c>
      <c r="DI553">
        <v>1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"07/09/2023 22:00:57.756"</f>
        <v>07/09/2023 22:00:57.756</v>
      </c>
      <c r="C554" t="str">
        <f t="shared" ref="C554:C585" si="223">"FFDDD3C0"</f>
        <v>FFDDD3C0</v>
      </c>
      <c r="D554" t="s">
        <v>138</v>
      </c>
      <c r="E554">
        <v>20</v>
      </c>
      <c r="F554">
        <v>1020</v>
      </c>
      <c r="G554" t="s">
        <v>139</v>
      </c>
      <c r="J554" t="s">
        <v>140</v>
      </c>
      <c r="K554">
        <v>0</v>
      </c>
      <c r="L554">
        <v>3</v>
      </c>
      <c r="M554">
        <v>0</v>
      </c>
      <c r="N554">
        <v>2</v>
      </c>
      <c r="O554">
        <v>0</v>
      </c>
      <c r="P554">
        <v>1</v>
      </c>
      <c r="Q554">
        <v>0</v>
      </c>
      <c r="S554" t="str">
        <f t="shared" ref="S554:T561" si="224">"22:00:57.000"</f>
        <v>22:00:57.000</v>
      </c>
      <c r="T554" t="str">
        <f t="shared" si="224"/>
        <v>22:00:57.000</v>
      </c>
      <c r="U554" t="str">
        <f t="shared" si="206"/>
        <v>A14F74</v>
      </c>
      <c r="V554">
        <v>0</v>
      </c>
      <c r="W554">
        <v>0</v>
      </c>
      <c r="X554">
        <v>6</v>
      </c>
      <c r="Y554">
        <v>0</v>
      </c>
      <c r="AA554">
        <v>1</v>
      </c>
      <c r="AB554">
        <v>8</v>
      </c>
      <c r="AC554">
        <v>3</v>
      </c>
      <c r="AD554">
        <v>0</v>
      </c>
      <c r="AE554">
        <v>9</v>
      </c>
      <c r="AF554" t="s">
        <v>126</v>
      </c>
      <c r="AG554">
        <v>0</v>
      </c>
      <c r="AH554">
        <v>3</v>
      </c>
      <c r="AI554">
        <v>2</v>
      </c>
      <c r="AJ554">
        <v>0</v>
      </c>
      <c r="AK554" t="s">
        <v>289</v>
      </c>
      <c r="AL554">
        <v>32.818437000000003</v>
      </c>
      <c r="AM554" t="s">
        <v>290</v>
      </c>
      <c r="AN554">
        <v>-117.170863</v>
      </c>
      <c r="AO554">
        <v>25</v>
      </c>
      <c r="AP554">
        <v>1600</v>
      </c>
      <c r="AQ554" t="s">
        <v>129</v>
      </c>
      <c r="AR554">
        <v>-52</v>
      </c>
      <c r="AS554">
        <v>-70</v>
      </c>
      <c r="AT554">
        <v>1216</v>
      </c>
      <c r="BB554" t="str">
        <f t="shared" si="207"/>
        <v>1200</v>
      </c>
      <c r="BC554">
        <v>1</v>
      </c>
      <c r="BD554" t="str">
        <f t="shared" si="208"/>
        <v xml:space="preserve">N1839R  </v>
      </c>
      <c r="BE554">
        <v>1</v>
      </c>
      <c r="BJ554">
        <v>1475</v>
      </c>
      <c r="BK554">
        <v>-125</v>
      </c>
      <c r="BL554" t="s">
        <v>130</v>
      </c>
      <c r="BM554">
        <v>1</v>
      </c>
      <c r="BN554">
        <v>1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 t="shared" ref="CE554:CE561" si="225">"22:00:57.514"</f>
        <v>22:00:57.514</v>
      </c>
      <c r="CF554">
        <v>514344626</v>
      </c>
      <c r="CS554">
        <v>3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131</v>
      </c>
      <c r="DA554">
        <v>300</v>
      </c>
      <c r="DB554">
        <v>0</v>
      </c>
      <c r="DC554" t="s">
        <v>157</v>
      </c>
      <c r="DD554" t="s">
        <v>158</v>
      </c>
      <c r="DG554">
        <v>8332823</v>
      </c>
      <c r="DI554">
        <v>1</v>
      </c>
      <c r="DJ554">
        <v>0</v>
      </c>
      <c r="DK554">
        <v>0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"07/09/2023 22:00:57.756"</f>
        <v>07/09/2023 22:00:57.756</v>
      </c>
      <c r="C555" t="str">
        <f t="shared" si="223"/>
        <v>FFDDD3C0</v>
      </c>
      <c r="D555" t="s">
        <v>134</v>
      </c>
      <c r="E555">
        <v>3</v>
      </c>
      <c r="H555">
        <v>3</v>
      </c>
      <c r="I555" t="s">
        <v>135</v>
      </c>
      <c r="J555" t="s">
        <v>126</v>
      </c>
      <c r="K555">
        <v>0</v>
      </c>
      <c r="L555">
        <v>3</v>
      </c>
      <c r="M555">
        <v>0</v>
      </c>
      <c r="N555">
        <v>2</v>
      </c>
      <c r="O555">
        <v>0</v>
      </c>
      <c r="P555">
        <v>1</v>
      </c>
      <c r="Q555">
        <v>0</v>
      </c>
      <c r="S555" t="str">
        <f t="shared" si="224"/>
        <v>22:00:57.000</v>
      </c>
      <c r="T555" t="str">
        <f t="shared" si="224"/>
        <v>22:00:57.000</v>
      </c>
      <c r="U555" t="str">
        <f t="shared" si="206"/>
        <v>A14F74</v>
      </c>
      <c r="V555">
        <v>0</v>
      </c>
      <c r="W555">
        <v>0</v>
      </c>
      <c r="X555">
        <v>6</v>
      </c>
      <c r="Y555">
        <v>0</v>
      </c>
      <c r="AA555">
        <v>1</v>
      </c>
      <c r="AB555">
        <v>8</v>
      </c>
      <c r="AC555">
        <v>3</v>
      </c>
      <c r="AD555">
        <v>0</v>
      </c>
      <c r="AE555">
        <v>9</v>
      </c>
      <c r="AF555" t="s">
        <v>126</v>
      </c>
      <c r="AG555">
        <v>0</v>
      </c>
      <c r="AH555">
        <v>3</v>
      </c>
      <c r="AI555">
        <v>2</v>
      </c>
      <c r="AJ555">
        <v>0</v>
      </c>
      <c r="AK555" t="s">
        <v>289</v>
      </c>
      <c r="AL555">
        <v>32.818437000000003</v>
      </c>
      <c r="AM555" t="s">
        <v>290</v>
      </c>
      <c r="AN555">
        <v>-117.170863</v>
      </c>
      <c r="AO555">
        <v>25</v>
      </c>
      <c r="AP555">
        <v>1600</v>
      </c>
      <c r="AQ555" t="s">
        <v>129</v>
      </c>
      <c r="AR555">
        <v>-52</v>
      </c>
      <c r="AS555">
        <v>-70</v>
      </c>
      <c r="AT555">
        <v>1216</v>
      </c>
      <c r="BB555" t="str">
        <f t="shared" si="207"/>
        <v>1200</v>
      </c>
      <c r="BC555">
        <v>1</v>
      </c>
      <c r="BD555" t="str">
        <f t="shared" si="208"/>
        <v xml:space="preserve">N1839R  </v>
      </c>
      <c r="BE555">
        <v>1</v>
      </c>
      <c r="BJ555">
        <v>1475</v>
      </c>
      <c r="BK555">
        <v>-125</v>
      </c>
      <c r="BL555" t="s">
        <v>130</v>
      </c>
      <c r="BM555">
        <v>1</v>
      </c>
      <c r="BN555">
        <v>1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 t="shared" si="225"/>
        <v>22:00:57.514</v>
      </c>
      <c r="CF555">
        <v>514344626</v>
      </c>
      <c r="CS555">
        <v>3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300</v>
      </c>
      <c r="DB555">
        <v>0</v>
      </c>
      <c r="DC555" t="s">
        <v>157</v>
      </c>
      <c r="DD555" t="s">
        <v>158</v>
      </c>
      <c r="DG555">
        <v>8332823</v>
      </c>
      <c r="DI555">
        <v>1</v>
      </c>
      <c r="DJ555">
        <v>0</v>
      </c>
      <c r="DK555">
        <v>1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"07/09/2023 22:00:57.756"</f>
        <v>07/09/2023 22:00:57.756</v>
      </c>
      <c r="C556" t="str">
        <f t="shared" si="223"/>
        <v>FFDDD3C0</v>
      </c>
      <c r="D556" t="s">
        <v>141</v>
      </c>
      <c r="E556">
        <v>15</v>
      </c>
      <c r="J556" t="s">
        <v>142</v>
      </c>
      <c r="K556">
        <v>0</v>
      </c>
      <c r="L556">
        <v>3</v>
      </c>
      <c r="M556">
        <v>0</v>
      </c>
      <c r="N556">
        <v>2</v>
      </c>
      <c r="O556">
        <v>0</v>
      </c>
      <c r="P556">
        <v>1</v>
      </c>
      <c r="Q556">
        <v>0</v>
      </c>
      <c r="S556" t="str">
        <f t="shared" si="224"/>
        <v>22:00:57.000</v>
      </c>
      <c r="T556" t="str">
        <f t="shared" si="224"/>
        <v>22:00:57.000</v>
      </c>
      <c r="U556" t="str">
        <f t="shared" si="206"/>
        <v>A14F74</v>
      </c>
      <c r="V556">
        <v>0</v>
      </c>
      <c r="W556">
        <v>0</v>
      </c>
      <c r="X556">
        <v>6</v>
      </c>
      <c r="Y556">
        <v>0</v>
      </c>
      <c r="AA556">
        <v>1</v>
      </c>
      <c r="AB556">
        <v>8</v>
      </c>
      <c r="AC556">
        <v>3</v>
      </c>
      <c r="AD556">
        <v>0</v>
      </c>
      <c r="AE556">
        <v>9</v>
      </c>
      <c r="AF556" t="s">
        <v>126</v>
      </c>
      <c r="AG556">
        <v>0</v>
      </c>
      <c r="AH556">
        <v>3</v>
      </c>
      <c r="AI556">
        <v>2</v>
      </c>
      <c r="AJ556">
        <v>0</v>
      </c>
      <c r="AK556" t="s">
        <v>289</v>
      </c>
      <c r="AL556">
        <v>32.818437000000003</v>
      </c>
      <c r="AM556" t="s">
        <v>290</v>
      </c>
      <c r="AN556">
        <v>-117.170863</v>
      </c>
      <c r="AO556">
        <v>25</v>
      </c>
      <c r="AP556">
        <v>1600</v>
      </c>
      <c r="AQ556" t="s">
        <v>129</v>
      </c>
      <c r="AR556">
        <v>-52</v>
      </c>
      <c r="AS556">
        <v>-70</v>
      </c>
      <c r="AT556">
        <v>1216</v>
      </c>
      <c r="BB556" t="str">
        <f t="shared" si="207"/>
        <v>1200</v>
      </c>
      <c r="BC556">
        <v>1</v>
      </c>
      <c r="BD556" t="str">
        <f t="shared" si="208"/>
        <v xml:space="preserve">N1839R  </v>
      </c>
      <c r="BE556">
        <v>1</v>
      </c>
      <c r="BJ556">
        <v>1475</v>
      </c>
      <c r="BK556">
        <v>-125</v>
      </c>
      <c r="BL556" t="s">
        <v>130</v>
      </c>
      <c r="BM556">
        <v>1</v>
      </c>
      <c r="BN556">
        <v>1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 t="shared" si="225"/>
        <v>22:00:57.514</v>
      </c>
      <c r="CF556">
        <v>514344626</v>
      </c>
      <c r="CS556">
        <v>3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300</v>
      </c>
      <c r="DB556">
        <v>0</v>
      </c>
      <c r="DC556" t="s">
        <v>157</v>
      </c>
      <c r="DD556" t="s">
        <v>158</v>
      </c>
      <c r="DG556">
        <v>8332823</v>
      </c>
      <c r="DI556">
        <v>1</v>
      </c>
      <c r="DJ556">
        <v>0</v>
      </c>
      <c r="DK556">
        <v>1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"07/09/2023 22:00:57.772"</f>
        <v>07/09/2023 22:00:57.772</v>
      </c>
      <c r="C557" t="str">
        <f t="shared" si="223"/>
        <v>FFDDD3C0</v>
      </c>
      <c r="D557" t="s">
        <v>147</v>
      </c>
      <c r="E557">
        <v>8</v>
      </c>
      <c r="H557">
        <v>225</v>
      </c>
      <c r="I557" t="s">
        <v>148</v>
      </c>
      <c r="J557" t="s">
        <v>126</v>
      </c>
      <c r="K557">
        <v>0</v>
      </c>
      <c r="L557">
        <v>3</v>
      </c>
      <c r="M557">
        <v>0</v>
      </c>
      <c r="N557">
        <v>2</v>
      </c>
      <c r="O557">
        <v>0</v>
      </c>
      <c r="P557">
        <v>1</v>
      </c>
      <c r="Q557">
        <v>0</v>
      </c>
      <c r="S557" t="str">
        <f t="shared" si="224"/>
        <v>22:00:57.000</v>
      </c>
      <c r="T557" t="str">
        <f t="shared" si="224"/>
        <v>22:00:57.000</v>
      </c>
      <c r="U557" t="str">
        <f t="shared" si="206"/>
        <v>A14F74</v>
      </c>
      <c r="V557">
        <v>0</v>
      </c>
      <c r="W557">
        <v>0</v>
      </c>
      <c r="X557">
        <v>6</v>
      </c>
      <c r="Y557">
        <v>0</v>
      </c>
      <c r="AA557">
        <v>1</v>
      </c>
      <c r="AB557">
        <v>8</v>
      </c>
      <c r="AC557">
        <v>3</v>
      </c>
      <c r="AD557">
        <v>0</v>
      </c>
      <c r="AE557">
        <v>9</v>
      </c>
      <c r="AF557" t="s">
        <v>126</v>
      </c>
      <c r="AG557">
        <v>0</v>
      </c>
      <c r="AH557">
        <v>3</v>
      </c>
      <c r="AI557">
        <v>2</v>
      </c>
      <c r="AJ557">
        <v>0</v>
      </c>
      <c r="AK557" t="s">
        <v>289</v>
      </c>
      <c r="AL557">
        <v>32.818437000000003</v>
      </c>
      <c r="AM557" t="s">
        <v>290</v>
      </c>
      <c r="AN557">
        <v>-117.170863</v>
      </c>
      <c r="AO557">
        <v>25</v>
      </c>
      <c r="AP557">
        <v>1600</v>
      </c>
      <c r="AQ557" t="s">
        <v>129</v>
      </c>
      <c r="AR557">
        <v>-52</v>
      </c>
      <c r="AS557">
        <v>-70</v>
      </c>
      <c r="AT557">
        <v>1216</v>
      </c>
      <c r="BB557" t="str">
        <f t="shared" si="207"/>
        <v>1200</v>
      </c>
      <c r="BC557">
        <v>1</v>
      </c>
      <c r="BD557" t="str">
        <f t="shared" si="208"/>
        <v xml:space="preserve">N1839R  </v>
      </c>
      <c r="BE557">
        <v>1</v>
      </c>
      <c r="BJ557">
        <v>1475</v>
      </c>
      <c r="BK557">
        <v>-125</v>
      </c>
      <c r="BL557" t="s">
        <v>130</v>
      </c>
      <c r="BM557">
        <v>1</v>
      </c>
      <c r="BN557">
        <v>1</v>
      </c>
      <c r="BO557">
        <v>0</v>
      </c>
      <c r="BP557">
        <v>0</v>
      </c>
      <c r="BS557">
        <v>0</v>
      </c>
      <c r="BT557">
        <v>0</v>
      </c>
      <c r="BU557">
        <v>0</v>
      </c>
      <c r="CE557" t="str">
        <f t="shared" si="225"/>
        <v>22:00:57.514</v>
      </c>
      <c r="CF557">
        <v>514344626</v>
      </c>
      <c r="CS557">
        <v>3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300</v>
      </c>
      <c r="DB557">
        <v>0</v>
      </c>
      <c r="DC557" t="s">
        <v>157</v>
      </c>
      <c r="DD557" t="s">
        <v>158</v>
      </c>
      <c r="DG557">
        <v>8332823</v>
      </c>
      <c r="DI557">
        <v>1</v>
      </c>
      <c r="DJ557">
        <v>0</v>
      </c>
      <c r="DK557">
        <v>1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"07/09/2023 22:00:57.772"</f>
        <v>07/09/2023 22:00:57.772</v>
      </c>
      <c r="C558" t="str">
        <f t="shared" si="223"/>
        <v>FFDDD3C0</v>
      </c>
      <c r="D558" t="s">
        <v>134</v>
      </c>
      <c r="E558">
        <v>4</v>
      </c>
      <c r="H558">
        <v>4</v>
      </c>
      <c r="I558" t="s">
        <v>143</v>
      </c>
      <c r="J558" t="s">
        <v>126</v>
      </c>
      <c r="K558">
        <v>0</v>
      </c>
      <c r="L558">
        <v>3</v>
      </c>
      <c r="M558">
        <v>0</v>
      </c>
      <c r="N558">
        <v>2</v>
      </c>
      <c r="O558">
        <v>0</v>
      </c>
      <c r="P558">
        <v>1</v>
      </c>
      <c r="Q558">
        <v>0</v>
      </c>
      <c r="S558" t="str">
        <f t="shared" si="224"/>
        <v>22:00:57.000</v>
      </c>
      <c r="T558" t="str">
        <f t="shared" si="224"/>
        <v>22:00:57.000</v>
      </c>
      <c r="U558" t="str">
        <f t="shared" si="206"/>
        <v>A14F74</v>
      </c>
      <c r="V558">
        <v>0</v>
      </c>
      <c r="W558">
        <v>0</v>
      </c>
      <c r="X558">
        <v>6</v>
      </c>
      <c r="Y558">
        <v>0</v>
      </c>
      <c r="AA558">
        <v>1</v>
      </c>
      <c r="AB558">
        <v>8</v>
      </c>
      <c r="AC558">
        <v>3</v>
      </c>
      <c r="AD558">
        <v>0</v>
      </c>
      <c r="AE558">
        <v>9</v>
      </c>
      <c r="AF558" t="s">
        <v>126</v>
      </c>
      <c r="AG558">
        <v>0</v>
      </c>
      <c r="AH558">
        <v>3</v>
      </c>
      <c r="AI558">
        <v>2</v>
      </c>
      <c r="AJ558">
        <v>0</v>
      </c>
      <c r="AK558" t="s">
        <v>289</v>
      </c>
      <c r="AL558">
        <v>32.818437000000003</v>
      </c>
      <c r="AM558" t="s">
        <v>290</v>
      </c>
      <c r="AN558">
        <v>-117.170863</v>
      </c>
      <c r="AO558">
        <v>25</v>
      </c>
      <c r="AP558">
        <v>1600</v>
      </c>
      <c r="AQ558" t="s">
        <v>129</v>
      </c>
      <c r="AR558">
        <v>-52</v>
      </c>
      <c r="AS558">
        <v>-70</v>
      </c>
      <c r="AT558">
        <v>1216</v>
      </c>
      <c r="BB558" t="str">
        <f t="shared" si="207"/>
        <v>1200</v>
      </c>
      <c r="BC558">
        <v>1</v>
      </c>
      <c r="BD558" t="str">
        <f t="shared" si="208"/>
        <v xml:space="preserve">N1839R  </v>
      </c>
      <c r="BE558">
        <v>1</v>
      </c>
      <c r="BJ558">
        <v>1475</v>
      </c>
      <c r="BK558">
        <v>-125</v>
      </c>
      <c r="BL558" t="s">
        <v>130</v>
      </c>
      <c r="BM558">
        <v>1</v>
      </c>
      <c r="BN558">
        <v>1</v>
      </c>
      <c r="BO558">
        <v>0</v>
      </c>
      <c r="BP558">
        <v>0</v>
      </c>
      <c r="BS558">
        <v>0</v>
      </c>
      <c r="BT558">
        <v>0</v>
      </c>
      <c r="BU558">
        <v>0</v>
      </c>
      <c r="CE558" t="str">
        <f t="shared" si="225"/>
        <v>22:00:57.514</v>
      </c>
      <c r="CF558">
        <v>514344626</v>
      </c>
      <c r="CS558">
        <v>3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300</v>
      </c>
      <c r="DB558">
        <v>0</v>
      </c>
      <c r="DC558" t="s">
        <v>157</v>
      </c>
      <c r="DD558" t="s">
        <v>158</v>
      </c>
      <c r="DG558">
        <v>8332823</v>
      </c>
      <c r="DI558">
        <v>1</v>
      </c>
      <c r="DJ558">
        <v>0</v>
      </c>
      <c r="DK558">
        <v>1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"07/09/2023 22:00:57.819"</f>
        <v>07/09/2023 22:00:57.819</v>
      </c>
      <c r="C559" t="str">
        <f t="shared" si="223"/>
        <v>FFDDD3C0</v>
      </c>
      <c r="D559" t="s">
        <v>123</v>
      </c>
      <c r="E559">
        <v>7</v>
      </c>
      <c r="F559">
        <v>2007</v>
      </c>
      <c r="G559" t="s">
        <v>124</v>
      </c>
      <c r="J559" t="s">
        <v>125</v>
      </c>
      <c r="K559">
        <v>0</v>
      </c>
      <c r="L559">
        <v>3</v>
      </c>
      <c r="M559">
        <v>0</v>
      </c>
      <c r="N559">
        <v>2</v>
      </c>
      <c r="O559">
        <v>0</v>
      </c>
      <c r="P559">
        <v>1</v>
      </c>
      <c r="Q559">
        <v>0</v>
      </c>
      <c r="S559" t="str">
        <f t="shared" si="224"/>
        <v>22:00:57.000</v>
      </c>
      <c r="T559" t="str">
        <f t="shared" si="224"/>
        <v>22:00:57.000</v>
      </c>
      <c r="U559" t="str">
        <f t="shared" si="206"/>
        <v>A14F74</v>
      </c>
      <c r="V559">
        <v>0</v>
      </c>
      <c r="W559">
        <v>0</v>
      </c>
      <c r="X559">
        <v>6</v>
      </c>
      <c r="Y559">
        <v>0</v>
      </c>
      <c r="AA559">
        <v>1</v>
      </c>
      <c r="AB559">
        <v>8</v>
      </c>
      <c r="AC559">
        <v>3</v>
      </c>
      <c r="AD559">
        <v>0</v>
      </c>
      <c r="AE559">
        <v>9</v>
      </c>
      <c r="AF559" t="s">
        <v>126</v>
      </c>
      <c r="AG559">
        <v>0</v>
      </c>
      <c r="AH559">
        <v>3</v>
      </c>
      <c r="AI559">
        <v>2</v>
      </c>
      <c r="AJ559">
        <v>0</v>
      </c>
      <c r="AK559" t="s">
        <v>289</v>
      </c>
      <c r="AL559">
        <v>32.818437000000003</v>
      </c>
      <c r="AM559" t="s">
        <v>290</v>
      </c>
      <c r="AN559">
        <v>-117.170863</v>
      </c>
      <c r="AO559">
        <v>25</v>
      </c>
      <c r="AP559">
        <v>1600</v>
      </c>
      <c r="AQ559" t="s">
        <v>129</v>
      </c>
      <c r="AR559">
        <v>-52</v>
      </c>
      <c r="AS559">
        <v>-70</v>
      </c>
      <c r="AT559">
        <v>1216</v>
      </c>
      <c r="BB559" t="str">
        <f t="shared" si="207"/>
        <v>1200</v>
      </c>
      <c r="BC559">
        <v>1</v>
      </c>
      <c r="BD559" t="str">
        <f t="shared" si="208"/>
        <v xml:space="preserve">N1839R  </v>
      </c>
      <c r="BE559">
        <v>1</v>
      </c>
      <c r="BJ559">
        <v>1475</v>
      </c>
      <c r="BK559">
        <v>-125</v>
      </c>
      <c r="BL559" t="s">
        <v>130</v>
      </c>
      <c r="BM559">
        <v>1</v>
      </c>
      <c r="BN559">
        <v>1</v>
      </c>
      <c r="BO559">
        <v>0</v>
      </c>
      <c r="BP559">
        <v>0</v>
      </c>
      <c r="BS559">
        <v>0</v>
      </c>
      <c r="BT559">
        <v>0</v>
      </c>
      <c r="BU559">
        <v>0</v>
      </c>
      <c r="CE559" t="str">
        <f t="shared" si="225"/>
        <v>22:00:57.514</v>
      </c>
      <c r="CF559">
        <v>514344626</v>
      </c>
      <c r="CS559">
        <v>3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300</v>
      </c>
      <c r="DB559">
        <v>0</v>
      </c>
      <c r="DC559" t="s">
        <v>157</v>
      </c>
      <c r="DD559" t="s">
        <v>158</v>
      </c>
      <c r="DG559">
        <v>8332823</v>
      </c>
      <c r="DI559">
        <v>1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"07/09/2023 22:00:57.819"</f>
        <v>07/09/2023 22:00:57.819</v>
      </c>
      <c r="C560" t="str">
        <f t="shared" si="223"/>
        <v>FFDDD3C0</v>
      </c>
      <c r="D560" t="s">
        <v>144</v>
      </c>
      <c r="E560">
        <v>6</v>
      </c>
      <c r="H560">
        <v>210</v>
      </c>
      <c r="I560" t="s">
        <v>145</v>
      </c>
      <c r="J560" t="s">
        <v>146</v>
      </c>
      <c r="K560">
        <v>0</v>
      </c>
      <c r="L560">
        <v>3</v>
      </c>
      <c r="M560">
        <v>0</v>
      </c>
      <c r="N560">
        <v>2</v>
      </c>
      <c r="O560">
        <v>0</v>
      </c>
      <c r="P560">
        <v>1</v>
      </c>
      <c r="Q560">
        <v>0</v>
      </c>
      <c r="S560" t="str">
        <f t="shared" si="224"/>
        <v>22:00:57.000</v>
      </c>
      <c r="T560" t="str">
        <f t="shared" si="224"/>
        <v>22:00:57.000</v>
      </c>
      <c r="U560" t="str">
        <f t="shared" si="206"/>
        <v>A14F74</v>
      </c>
      <c r="V560">
        <v>0</v>
      </c>
      <c r="W560">
        <v>0</v>
      </c>
      <c r="X560">
        <v>6</v>
      </c>
      <c r="Y560">
        <v>0</v>
      </c>
      <c r="AA560">
        <v>1</v>
      </c>
      <c r="AB560">
        <v>8</v>
      </c>
      <c r="AC560">
        <v>3</v>
      </c>
      <c r="AD560">
        <v>0</v>
      </c>
      <c r="AE560">
        <v>9</v>
      </c>
      <c r="AF560" t="s">
        <v>126</v>
      </c>
      <c r="AG560">
        <v>0</v>
      </c>
      <c r="AH560">
        <v>0</v>
      </c>
      <c r="AI560">
        <v>2</v>
      </c>
      <c r="AJ560">
        <v>0</v>
      </c>
      <c r="AK560" t="s">
        <v>289</v>
      </c>
      <c r="AL560">
        <v>32.818437000000003</v>
      </c>
      <c r="AM560" t="s">
        <v>290</v>
      </c>
      <c r="AN560">
        <v>-117.170863</v>
      </c>
      <c r="AO560">
        <v>25</v>
      </c>
      <c r="AP560">
        <v>1600</v>
      </c>
      <c r="AQ560" t="s">
        <v>129</v>
      </c>
      <c r="AR560">
        <v>-52</v>
      </c>
      <c r="AS560">
        <v>-70</v>
      </c>
      <c r="AT560">
        <v>1216</v>
      </c>
      <c r="BB560" t="str">
        <f t="shared" si="207"/>
        <v>1200</v>
      </c>
      <c r="BC560">
        <v>1</v>
      </c>
      <c r="BD560" t="str">
        <f t="shared" si="208"/>
        <v xml:space="preserve">N1839R  </v>
      </c>
      <c r="BE560">
        <v>1</v>
      </c>
      <c r="BJ560">
        <v>1475</v>
      </c>
      <c r="BK560">
        <v>-125</v>
      </c>
      <c r="BL560" t="s">
        <v>130</v>
      </c>
      <c r="BM560">
        <v>1</v>
      </c>
      <c r="BN560">
        <v>1</v>
      </c>
      <c r="BO560">
        <v>0</v>
      </c>
      <c r="BP560">
        <v>0</v>
      </c>
      <c r="BS560">
        <v>0</v>
      </c>
      <c r="BT560">
        <v>0</v>
      </c>
      <c r="BU560">
        <v>0</v>
      </c>
      <c r="CE560" t="str">
        <f t="shared" si="225"/>
        <v>22:00:57.514</v>
      </c>
      <c r="CF560">
        <v>514344626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300</v>
      </c>
      <c r="DB560">
        <v>0</v>
      </c>
      <c r="DC560" t="s">
        <v>157</v>
      </c>
      <c r="DD560" t="s">
        <v>158</v>
      </c>
      <c r="DG560">
        <v>8332823</v>
      </c>
      <c r="DI560">
        <v>1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"07/09/2023 22:00:57.819"</f>
        <v>07/09/2023 22:00:57.819</v>
      </c>
      <c r="C561" t="str">
        <f t="shared" si="223"/>
        <v>FFDDD3C0</v>
      </c>
      <c r="D561" t="s">
        <v>149</v>
      </c>
      <c r="E561">
        <v>3</v>
      </c>
      <c r="H561">
        <v>166</v>
      </c>
      <c r="I561" t="s">
        <v>139</v>
      </c>
      <c r="J561" t="s">
        <v>150</v>
      </c>
      <c r="K561">
        <v>0</v>
      </c>
      <c r="L561">
        <v>3</v>
      </c>
      <c r="M561">
        <v>0</v>
      </c>
      <c r="N561">
        <v>2</v>
      </c>
      <c r="O561">
        <v>0</v>
      </c>
      <c r="P561">
        <v>1</v>
      </c>
      <c r="Q561">
        <v>0</v>
      </c>
      <c r="S561" t="str">
        <f t="shared" si="224"/>
        <v>22:00:57.000</v>
      </c>
      <c r="T561" t="str">
        <f t="shared" si="224"/>
        <v>22:00:57.000</v>
      </c>
      <c r="U561" t="str">
        <f t="shared" si="206"/>
        <v>A14F74</v>
      </c>
      <c r="V561">
        <v>0</v>
      </c>
      <c r="W561">
        <v>0</v>
      </c>
      <c r="X561">
        <v>6</v>
      </c>
      <c r="Y561">
        <v>0</v>
      </c>
      <c r="AA561">
        <v>1</v>
      </c>
      <c r="AB561">
        <v>8</v>
      </c>
      <c r="AC561">
        <v>3</v>
      </c>
      <c r="AD561">
        <v>0</v>
      </c>
      <c r="AE561">
        <v>9</v>
      </c>
      <c r="AF561" t="s">
        <v>126</v>
      </c>
      <c r="AG561">
        <v>0</v>
      </c>
      <c r="AH561">
        <v>3</v>
      </c>
      <c r="AI561">
        <v>2</v>
      </c>
      <c r="AJ561">
        <v>0</v>
      </c>
      <c r="AK561" t="s">
        <v>289</v>
      </c>
      <c r="AL561">
        <v>32.818437000000003</v>
      </c>
      <c r="AM561" t="s">
        <v>290</v>
      </c>
      <c r="AN561">
        <v>-117.170863</v>
      </c>
      <c r="AO561">
        <v>25</v>
      </c>
      <c r="AP561">
        <v>1600</v>
      </c>
      <c r="AQ561" t="s">
        <v>129</v>
      </c>
      <c r="AR561">
        <v>-52</v>
      </c>
      <c r="AS561">
        <v>-70</v>
      </c>
      <c r="AT561">
        <v>1216</v>
      </c>
      <c r="BB561" t="str">
        <f t="shared" si="207"/>
        <v>1200</v>
      </c>
      <c r="BC561">
        <v>1</v>
      </c>
      <c r="BD561" t="str">
        <f t="shared" si="208"/>
        <v xml:space="preserve">N1839R  </v>
      </c>
      <c r="BE561">
        <v>1</v>
      </c>
      <c r="BJ561">
        <v>1475</v>
      </c>
      <c r="BK561">
        <v>-125</v>
      </c>
      <c r="BL561" t="s">
        <v>130</v>
      </c>
      <c r="BM561">
        <v>1</v>
      </c>
      <c r="BN561">
        <v>1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 t="shared" si="225"/>
        <v>22:00:57.514</v>
      </c>
      <c r="CF561">
        <v>514344626</v>
      </c>
      <c r="CS561">
        <v>3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131</v>
      </c>
      <c r="DA561">
        <v>300</v>
      </c>
      <c r="DB561">
        <v>0</v>
      </c>
      <c r="DC561" t="s">
        <v>157</v>
      </c>
      <c r="DD561" t="s">
        <v>158</v>
      </c>
      <c r="DG561">
        <v>8332823</v>
      </c>
      <c r="DI561">
        <v>1</v>
      </c>
      <c r="DJ561">
        <v>0</v>
      </c>
      <c r="DK561">
        <v>1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"07/09/2023 22:00:59.035"</f>
        <v>07/09/2023 22:00:59.035</v>
      </c>
      <c r="C562" t="str">
        <f t="shared" si="223"/>
        <v>FFDDD3C0</v>
      </c>
      <c r="D562" t="s">
        <v>147</v>
      </c>
      <c r="E562">
        <v>8</v>
      </c>
      <c r="H562">
        <v>225</v>
      </c>
      <c r="I562" t="s">
        <v>148</v>
      </c>
      <c r="J562" t="s">
        <v>126</v>
      </c>
      <c r="K562">
        <v>0</v>
      </c>
      <c r="L562">
        <v>3</v>
      </c>
      <c r="M562">
        <v>0</v>
      </c>
      <c r="N562">
        <v>2</v>
      </c>
      <c r="O562">
        <v>0</v>
      </c>
      <c r="P562">
        <v>1</v>
      </c>
      <c r="Q562">
        <v>0</v>
      </c>
      <c r="S562" t="str">
        <f t="shared" ref="S562:T569" si="226">"22:00:58.000"</f>
        <v>22:00:58.000</v>
      </c>
      <c r="T562" t="str">
        <f t="shared" si="226"/>
        <v>22:00:58.000</v>
      </c>
      <c r="U562" t="str">
        <f t="shared" si="206"/>
        <v>A14F74</v>
      </c>
      <c r="V562">
        <v>0</v>
      </c>
      <c r="W562">
        <v>0</v>
      </c>
      <c r="X562">
        <v>6</v>
      </c>
      <c r="Y562">
        <v>0</v>
      </c>
      <c r="AA562">
        <v>1</v>
      </c>
      <c r="AB562">
        <v>8</v>
      </c>
      <c r="AC562">
        <v>3</v>
      </c>
      <c r="AD562">
        <v>0</v>
      </c>
      <c r="AE562">
        <v>9</v>
      </c>
      <c r="AF562" t="s">
        <v>126</v>
      </c>
      <c r="AG562">
        <v>0</v>
      </c>
      <c r="AH562">
        <v>3</v>
      </c>
      <c r="AI562">
        <v>2</v>
      </c>
      <c r="AJ562">
        <v>0</v>
      </c>
      <c r="AK562" t="s">
        <v>291</v>
      </c>
      <c r="AL562">
        <v>32.818136000000003</v>
      </c>
      <c r="AM562" t="s">
        <v>292</v>
      </c>
      <c r="AN562">
        <v>-117.171142</v>
      </c>
      <c r="AO562">
        <v>25</v>
      </c>
      <c r="AP562">
        <v>1600</v>
      </c>
      <c r="AQ562" t="s">
        <v>129</v>
      </c>
      <c r="AR562">
        <v>-43</v>
      </c>
      <c r="AS562">
        <v>-76</v>
      </c>
      <c r="AT562">
        <v>1152</v>
      </c>
      <c r="BB562" t="str">
        <f t="shared" si="207"/>
        <v>1200</v>
      </c>
      <c r="BC562">
        <v>1</v>
      </c>
      <c r="BD562" t="str">
        <f t="shared" si="208"/>
        <v xml:space="preserve">N1839R  </v>
      </c>
      <c r="BE562">
        <v>1</v>
      </c>
      <c r="BJ562">
        <v>1475</v>
      </c>
      <c r="BK562">
        <v>-125</v>
      </c>
      <c r="BL562" t="s">
        <v>130</v>
      </c>
      <c r="BM562">
        <v>1</v>
      </c>
      <c r="BN562">
        <v>1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 t="shared" ref="CE562:CE569" si="227">"22:00:58.788"</f>
        <v>22:00:58.788</v>
      </c>
      <c r="CF562">
        <v>787595130</v>
      </c>
      <c r="CS562">
        <v>3</v>
      </c>
      <c r="CT562">
        <v>2</v>
      </c>
      <c r="CU562">
        <v>0</v>
      </c>
      <c r="CV562">
        <v>2</v>
      </c>
      <c r="CW562">
        <v>0</v>
      </c>
      <c r="CX562">
        <v>6</v>
      </c>
      <c r="CY562">
        <v>7</v>
      </c>
      <c r="CZ562" t="s">
        <v>131</v>
      </c>
      <c r="DA562">
        <v>300</v>
      </c>
      <c r="DB562">
        <v>0</v>
      </c>
      <c r="DC562" t="s">
        <v>157</v>
      </c>
      <c r="DD562" t="s">
        <v>158</v>
      </c>
      <c r="DG562">
        <v>8333112</v>
      </c>
      <c r="DI562">
        <v>1</v>
      </c>
      <c r="DJ562">
        <v>0</v>
      </c>
      <c r="DK562">
        <v>0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"07/09/2023 22:00:59.035"</f>
        <v>07/09/2023 22:00:59.035</v>
      </c>
      <c r="C563" t="str">
        <f t="shared" si="223"/>
        <v>FFDDD3C0</v>
      </c>
      <c r="D563" t="s">
        <v>134</v>
      </c>
      <c r="E563">
        <v>4</v>
      </c>
      <c r="H563">
        <v>4</v>
      </c>
      <c r="I563" t="s">
        <v>143</v>
      </c>
      <c r="J563" t="s">
        <v>126</v>
      </c>
      <c r="K563">
        <v>0</v>
      </c>
      <c r="L563">
        <v>3</v>
      </c>
      <c r="M563">
        <v>0</v>
      </c>
      <c r="N563">
        <v>2</v>
      </c>
      <c r="O563">
        <v>0</v>
      </c>
      <c r="P563">
        <v>1</v>
      </c>
      <c r="Q563">
        <v>0</v>
      </c>
      <c r="S563" t="str">
        <f t="shared" si="226"/>
        <v>22:00:58.000</v>
      </c>
      <c r="T563" t="str">
        <f t="shared" si="226"/>
        <v>22:00:58.000</v>
      </c>
      <c r="U563" t="str">
        <f t="shared" si="206"/>
        <v>A14F74</v>
      </c>
      <c r="V563">
        <v>0</v>
      </c>
      <c r="W563">
        <v>0</v>
      </c>
      <c r="X563">
        <v>6</v>
      </c>
      <c r="Y563">
        <v>0</v>
      </c>
      <c r="AA563">
        <v>1</v>
      </c>
      <c r="AB563">
        <v>8</v>
      </c>
      <c r="AC563">
        <v>3</v>
      </c>
      <c r="AD563">
        <v>0</v>
      </c>
      <c r="AE563">
        <v>9</v>
      </c>
      <c r="AF563" t="s">
        <v>126</v>
      </c>
      <c r="AG563">
        <v>0</v>
      </c>
      <c r="AH563">
        <v>3</v>
      </c>
      <c r="AI563">
        <v>2</v>
      </c>
      <c r="AJ563">
        <v>0</v>
      </c>
      <c r="AK563" t="s">
        <v>291</v>
      </c>
      <c r="AL563">
        <v>32.818136000000003</v>
      </c>
      <c r="AM563" t="s">
        <v>292</v>
      </c>
      <c r="AN563">
        <v>-117.171142</v>
      </c>
      <c r="AO563">
        <v>25</v>
      </c>
      <c r="AP563">
        <v>1600</v>
      </c>
      <c r="AQ563" t="s">
        <v>129</v>
      </c>
      <c r="AR563">
        <v>-43</v>
      </c>
      <c r="AS563">
        <v>-76</v>
      </c>
      <c r="AT563">
        <v>1152</v>
      </c>
      <c r="BB563" t="str">
        <f t="shared" si="207"/>
        <v>1200</v>
      </c>
      <c r="BC563">
        <v>1</v>
      </c>
      <c r="BD563" t="str">
        <f t="shared" si="208"/>
        <v xml:space="preserve">N1839R  </v>
      </c>
      <c r="BE563">
        <v>1</v>
      </c>
      <c r="BJ563">
        <v>1475</v>
      </c>
      <c r="BK563">
        <v>-125</v>
      </c>
      <c r="BL563" t="s">
        <v>130</v>
      </c>
      <c r="BM563">
        <v>1</v>
      </c>
      <c r="BN563">
        <v>1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 t="shared" si="227"/>
        <v>22:00:58.788</v>
      </c>
      <c r="CF563">
        <v>787595130</v>
      </c>
      <c r="CS563">
        <v>3</v>
      </c>
      <c r="CT563">
        <v>2</v>
      </c>
      <c r="CU563">
        <v>0</v>
      </c>
      <c r="CV563">
        <v>2</v>
      </c>
      <c r="CW563">
        <v>0</v>
      </c>
      <c r="CX563">
        <v>6</v>
      </c>
      <c r="CY563">
        <v>7</v>
      </c>
      <c r="CZ563" t="s">
        <v>131</v>
      </c>
      <c r="DA563">
        <v>300</v>
      </c>
      <c r="DB563">
        <v>0</v>
      </c>
      <c r="DC563" t="s">
        <v>157</v>
      </c>
      <c r="DD563" t="s">
        <v>158</v>
      </c>
      <c r="DG563">
        <v>8333112</v>
      </c>
      <c r="DI563">
        <v>1</v>
      </c>
      <c r="DJ563">
        <v>0</v>
      </c>
      <c r="DK563">
        <v>1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"07/09/2023 22:00:59.035"</f>
        <v>07/09/2023 22:00:59.035</v>
      </c>
      <c r="C564" t="str">
        <f t="shared" si="223"/>
        <v>FFDDD3C0</v>
      </c>
      <c r="D564" t="s">
        <v>123</v>
      </c>
      <c r="E564">
        <v>7</v>
      </c>
      <c r="F564">
        <v>2007</v>
      </c>
      <c r="G564" t="s">
        <v>124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0</v>
      </c>
      <c r="P564">
        <v>1</v>
      </c>
      <c r="Q564">
        <v>0</v>
      </c>
      <c r="S564" t="str">
        <f t="shared" si="226"/>
        <v>22:00:58.000</v>
      </c>
      <c r="T564" t="str">
        <f t="shared" si="226"/>
        <v>22:00:58.000</v>
      </c>
      <c r="U564" t="str">
        <f t="shared" si="206"/>
        <v>A14F74</v>
      </c>
      <c r="V564">
        <v>0</v>
      </c>
      <c r="W564">
        <v>0</v>
      </c>
      <c r="X564">
        <v>6</v>
      </c>
      <c r="Y564">
        <v>0</v>
      </c>
      <c r="AA564">
        <v>1</v>
      </c>
      <c r="AB564">
        <v>8</v>
      </c>
      <c r="AC564">
        <v>3</v>
      </c>
      <c r="AD564">
        <v>0</v>
      </c>
      <c r="AE564">
        <v>9</v>
      </c>
      <c r="AF564" t="s">
        <v>126</v>
      </c>
      <c r="AG564">
        <v>0</v>
      </c>
      <c r="AH564">
        <v>3</v>
      </c>
      <c r="AI564">
        <v>2</v>
      </c>
      <c r="AJ564">
        <v>0</v>
      </c>
      <c r="AK564" t="s">
        <v>291</v>
      </c>
      <c r="AL564">
        <v>32.818136000000003</v>
      </c>
      <c r="AM564" t="s">
        <v>292</v>
      </c>
      <c r="AN564">
        <v>-117.171142</v>
      </c>
      <c r="AO564">
        <v>25</v>
      </c>
      <c r="AP564">
        <v>1600</v>
      </c>
      <c r="AQ564" t="s">
        <v>129</v>
      </c>
      <c r="AR564">
        <v>-43</v>
      </c>
      <c r="AS564">
        <v>-76</v>
      </c>
      <c r="AT564">
        <v>1152</v>
      </c>
      <c r="BB564" t="str">
        <f t="shared" si="207"/>
        <v>1200</v>
      </c>
      <c r="BC564">
        <v>1</v>
      </c>
      <c r="BD564" t="str">
        <f t="shared" si="208"/>
        <v xml:space="preserve">N1839R  </v>
      </c>
      <c r="BE564">
        <v>1</v>
      </c>
      <c r="BJ564">
        <v>1475</v>
      </c>
      <c r="BK564">
        <v>-125</v>
      </c>
      <c r="BL564" t="s">
        <v>130</v>
      </c>
      <c r="BM564">
        <v>1</v>
      </c>
      <c r="BN564">
        <v>1</v>
      </c>
      <c r="BO564">
        <v>0</v>
      </c>
      <c r="BP564">
        <v>0</v>
      </c>
      <c r="BS564">
        <v>0</v>
      </c>
      <c r="BT564">
        <v>0</v>
      </c>
      <c r="BU564">
        <v>0</v>
      </c>
      <c r="CE564" t="str">
        <f t="shared" si="227"/>
        <v>22:00:58.788</v>
      </c>
      <c r="CF564">
        <v>787595130</v>
      </c>
      <c r="CS564">
        <v>3</v>
      </c>
      <c r="CT564">
        <v>2</v>
      </c>
      <c r="CU564">
        <v>0</v>
      </c>
      <c r="CV564">
        <v>2</v>
      </c>
      <c r="CW564">
        <v>0</v>
      </c>
      <c r="CX564">
        <v>6</v>
      </c>
      <c r="CY564">
        <v>7</v>
      </c>
      <c r="CZ564" t="s">
        <v>131</v>
      </c>
      <c r="DA564">
        <v>300</v>
      </c>
      <c r="DB564">
        <v>0</v>
      </c>
      <c r="DC564" t="s">
        <v>157</v>
      </c>
      <c r="DD564" t="s">
        <v>158</v>
      </c>
      <c r="DG564">
        <v>8333112</v>
      </c>
      <c r="DI564">
        <v>1</v>
      </c>
      <c r="DJ564">
        <v>0</v>
      </c>
      <c r="DK564">
        <v>1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"07/09/2023 22:00:59.035"</f>
        <v>07/09/2023 22:00:59.035</v>
      </c>
      <c r="C565" t="str">
        <f t="shared" si="223"/>
        <v>FFDDD3C0</v>
      </c>
      <c r="D565" t="s">
        <v>144</v>
      </c>
      <c r="E565">
        <v>6</v>
      </c>
      <c r="H565">
        <v>210</v>
      </c>
      <c r="I565" t="s">
        <v>145</v>
      </c>
      <c r="J565" t="s">
        <v>146</v>
      </c>
      <c r="K565">
        <v>0</v>
      </c>
      <c r="L565">
        <v>3</v>
      </c>
      <c r="M565">
        <v>0</v>
      </c>
      <c r="N565">
        <v>2</v>
      </c>
      <c r="O565">
        <v>0</v>
      </c>
      <c r="P565">
        <v>1</v>
      </c>
      <c r="Q565">
        <v>0</v>
      </c>
      <c r="S565" t="str">
        <f t="shared" si="226"/>
        <v>22:00:58.000</v>
      </c>
      <c r="T565" t="str">
        <f t="shared" si="226"/>
        <v>22:00:58.000</v>
      </c>
      <c r="U565" t="str">
        <f t="shared" si="206"/>
        <v>A14F74</v>
      </c>
      <c r="V565">
        <v>0</v>
      </c>
      <c r="W565">
        <v>0</v>
      </c>
      <c r="X565">
        <v>6</v>
      </c>
      <c r="Y565">
        <v>0</v>
      </c>
      <c r="AA565">
        <v>1</v>
      </c>
      <c r="AB565">
        <v>8</v>
      </c>
      <c r="AC565">
        <v>3</v>
      </c>
      <c r="AD565">
        <v>0</v>
      </c>
      <c r="AE565">
        <v>9</v>
      </c>
      <c r="AF565" t="s">
        <v>126</v>
      </c>
      <c r="AG565">
        <v>0</v>
      </c>
      <c r="AH565">
        <v>0</v>
      </c>
      <c r="AI565">
        <v>2</v>
      </c>
      <c r="AJ565">
        <v>0</v>
      </c>
      <c r="AK565" t="s">
        <v>291</v>
      </c>
      <c r="AL565">
        <v>32.818136000000003</v>
      </c>
      <c r="AM565" t="s">
        <v>292</v>
      </c>
      <c r="AN565">
        <v>-117.171142</v>
      </c>
      <c r="AO565">
        <v>25</v>
      </c>
      <c r="AP565">
        <v>1600</v>
      </c>
      <c r="AQ565" t="s">
        <v>129</v>
      </c>
      <c r="AR565">
        <v>-43</v>
      </c>
      <c r="AS565">
        <v>-76</v>
      </c>
      <c r="AT565">
        <v>1152</v>
      </c>
      <c r="BB565" t="str">
        <f t="shared" si="207"/>
        <v>1200</v>
      </c>
      <c r="BC565">
        <v>1</v>
      </c>
      <c r="BD565" t="str">
        <f t="shared" si="208"/>
        <v xml:space="preserve">N1839R  </v>
      </c>
      <c r="BE565">
        <v>1</v>
      </c>
      <c r="BJ565">
        <v>1475</v>
      </c>
      <c r="BK565">
        <v>-125</v>
      </c>
      <c r="BL565" t="s">
        <v>130</v>
      </c>
      <c r="BM565">
        <v>1</v>
      </c>
      <c r="BN565">
        <v>1</v>
      </c>
      <c r="BO565">
        <v>0</v>
      </c>
      <c r="BP565">
        <v>0</v>
      </c>
      <c r="BS565">
        <v>0</v>
      </c>
      <c r="BT565">
        <v>0</v>
      </c>
      <c r="BU565">
        <v>0</v>
      </c>
      <c r="CE565" t="str">
        <f t="shared" si="227"/>
        <v>22:00:58.788</v>
      </c>
      <c r="CF565">
        <v>787595130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6</v>
      </c>
      <c r="CY565">
        <v>7</v>
      </c>
      <c r="CZ565" t="s">
        <v>131</v>
      </c>
      <c r="DA565">
        <v>300</v>
      </c>
      <c r="DB565">
        <v>0</v>
      </c>
      <c r="DC565" t="s">
        <v>157</v>
      </c>
      <c r="DD565" t="s">
        <v>158</v>
      </c>
      <c r="DG565">
        <v>8333112</v>
      </c>
      <c r="DI565">
        <v>1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"07/09/2023 22:00:59.035"</f>
        <v>07/09/2023 22:00:59.035</v>
      </c>
      <c r="C566" t="str">
        <f t="shared" si="223"/>
        <v>FFDDD3C0</v>
      </c>
      <c r="D566" t="s">
        <v>149</v>
      </c>
      <c r="E566">
        <v>3</v>
      </c>
      <c r="H566">
        <v>166</v>
      </c>
      <c r="I566" t="s">
        <v>139</v>
      </c>
      <c r="J566" t="s">
        <v>150</v>
      </c>
      <c r="K566">
        <v>0</v>
      </c>
      <c r="L566">
        <v>3</v>
      </c>
      <c r="M566">
        <v>0</v>
      </c>
      <c r="N566">
        <v>2</v>
      </c>
      <c r="O566">
        <v>0</v>
      </c>
      <c r="P566">
        <v>1</v>
      </c>
      <c r="Q566">
        <v>0</v>
      </c>
      <c r="S566" t="str">
        <f t="shared" si="226"/>
        <v>22:00:58.000</v>
      </c>
      <c r="T566" t="str">
        <f t="shared" si="226"/>
        <v>22:00:58.000</v>
      </c>
      <c r="U566" t="str">
        <f t="shared" si="206"/>
        <v>A14F74</v>
      </c>
      <c r="V566">
        <v>0</v>
      </c>
      <c r="W566">
        <v>0</v>
      </c>
      <c r="X566">
        <v>6</v>
      </c>
      <c r="Y566">
        <v>0</v>
      </c>
      <c r="AA566">
        <v>1</v>
      </c>
      <c r="AB566">
        <v>8</v>
      </c>
      <c r="AC566">
        <v>3</v>
      </c>
      <c r="AD566">
        <v>0</v>
      </c>
      <c r="AE566">
        <v>9</v>
      </c>
      <c r="AF566" t="s">
        <v>126</v>
      </c>
      <c r="AG566">
        <v>0</v>
      </c>
      <c r="AH566">
        <v>3</v>
      </c>
      <c r="AI566">
        <v>2</v>
      </c>
      <c r="AJ566">
        <v>0</v>
      </c>
      <c r="AK566" t="s">
        <v>291</v>
      </c>
      <c r="AL566">
        <v>32.818136000000003</v>
      </c>
      <c r="AM566" t="s">
        <v>292</v>
      </c>
      <c r="AN566">
        <v>-117.171142</v>
      </c>
      <c r="AO566">
        <v>25</v>
      </c>
      <c r="AP566">
        <v>1600</v>
      </c>
      <c r="AQ566" t="s">
        <v>129</v>
      </c>
      <c r="AR566">
        <v>-43</v>
      </c>
      <c r="AS566">
        <v>-76</v>
      </c>
      <c r="AT566">
        <v>1152</v>
      </c>
      <c r="BB566" t="str">
        <f t="shared" si="207"/>
        <v>1200</v>
      </c>
      <c r="BC566">
        <v>1</v>
      </c>
      <c r="BD566" t="str">
        <f t="shared" si="208"/>
        <v xml:space="preserve">N1839R  </v>
      </c>
      <c r="BE566">
        <v>1</v>
      </c>
      <c r="BJ566">
        <v>1475</v>
      </c>
      <c r="BK566">
        <v>-125</v>
      </c>
      <c r="BL566" t="s">
        <v>130</v>
      </c>
      <c r="BM566">
        <v>1</v>
      </c>
      <c r="BN566">
        <v>1</v>
      </c>
      <c r="BO566">
        <v>0</v>
      </c>
      <c r="BP566">
        <v>0</v>
      </c>
      <c r="BS566">
        <v>0</v>
      </c>
      <c r="BT566">
        <v>0</v>
      </c>
      <c r="BU566">
        <v>0</v>
      </c>
      <c r="CE566" t="str">
        <f t="shared" si="227"/>
        <v>22:00:58.788</v>
      </c>
      <c r="CF566">
        <v>787595130</v>
      </c>
      <c r="CS566">
        <v>3</v>
      </c>
      <c r="CT566">
        <v>2</v>
      </c>
      <c r="CU566">
        <v>0</v>
      </c>
      <c r="CV566">
        <v>2</v>
      </c>
      <c r="CW566">
        <v>0</v>
      </c>
      <c r="CX566">
        <v>6</v>
      </c>
      <c r="CY566">
        <v>7</v>
      </c>
      <c r="CZ566" t="s">
        <v>131</v>
      </c>
      <c r="DA566">
        <v>300</v>
      </c>
      <c r="DB566">
        <v>0</v>
      </c>
      <c r="DC566" t="s">
        <v>157</v>
      </c>
      <c r="DD566" t="s">
        <v>158</v>
      </c>
      <c r="DG566">
        <v>8333112</v>
      </c>
      <c r="DI566">
        <v>1</v>
      </c>
      <c r="DJ566">
        <v>0</v>
      </c>
      <c r="DK566">
        <v>1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"07/09/2023 22:00:59.051"</f>
        <v>07/09/2023 22:00:59.051</v>
      </c>
      <c r="C567" t="str">
        <f t="shared" si="223"/>
        <v>FFDDD3C0</v>
      </c>
      <c r="D567" t="s">
        <v>138</v>
      </c>
      <c r="E567">
        <v>20</v>
      </c>
      <c r="F567">
        <v>1020</v>
      </c>
      <c r="G567" t="s">
        <v>139</v>
      </c>
      <c r="J567" t="s">
        <v>140</v>
      </c>
      <c r="K567">
        <v>0</v>
      </c>
      <c r="L567">
        <v>3</v>
      </c>
      <c r="M567">
        <v>0</v>
      </c>
      <c r="N567">
        <v>2</v>
      </c>
      <c r="O567">
        <v>0</v>
      </c>
      <c r="P567">
        <v>1</v>
      </c>
      <c r="Q567">
        <v>0</v>
      </c>
      <c r="S567" t="str">
        <f t="shared" si="226"/>
        <v>22:00:58.000</v>
      </c>
      <c r="T567" t="str">
        <f t="shared" si="226"/>
        <v>22:00:58.000</v>
      </c>
      <c r="U567" t="str">
        <f t="shared" si="206"/>
        <v>A14F74</v>
      </c>
      <c r="V567">
        <v>0</v>
      </c>
      <c r="W567">
        <v>0</v>
      </c>
      <c r="X567">
        <v>6</v>
      </c>
      <c r="Y567">
        <v>0</v>
      </c>
      <c r="AA567">
        <v>1</v>
      </c>
      <c r="AB567">
        <v>8</v>
      </c>
      <c r="AC567">
        <v>3</v>
      </c>
      <c r="AD567">
        <v>0</v>
      </c>
      <c r="AE567">
        <v>9</v>
      </c>
      <c r="AF567" t="s">
        <v>126</v>
      </c>
      <c r="AG567">
        <v>0</v>
      </c>
      <c r="AH567">
        <v>3</v>
      </c>
      <c r="AI567">
        <v>2</v>
      </c>
      <c r="AJ567">
        <v>0</v>
      </c>
      <c r="AK567" t="s">
        <v>291</v>
      </c>
      <c r="AL567">
        <v>32.818136000000003</v>
      </c>
      <c r="AM567" t="s">
        <v>292</v>
      </c>
      <c r="AN567">
        <v>-117.171142</v>
      </c>
      <c r="AO567">
        <v>25</v>
      </c>
      <c r="AP567">
        <v>1600</v>
      </c>
      <c r="AQ567" t="s">
        <v>129</v>
      </c>
      <c r="AR567">
        <v>-43</v>
      </c>
      <c r="AS567">
        <v>-76</v>
      </c>
      <c r="AT567">
        <v>1152</v>
      </c>
      <c r="BB567" t="str">
        <f t="shared" si="207"/>
        <v>1200</v>
      </c>
      <c r="BC567">
        <v>1</v>
      </c>
      <c r="BD567" t="str">
        <f t="shared" si="208"/>
        <v xml:space="preserve">N1839R  </v>
      </c>
      <c r="BE567">
        <v>1</v>
      </c>
      <c r="BJ567">
        <v>1475</v>
      </c>
      <c r="BK567">
        <v>-125</v>
      </c>
      <c r="BL567" t="s">
        <v>130</v>
      </c>
      <c r="BM567">
        <v>1</v>
      </c>
      <c r="BN567">
        <v>1</v>
      </c>
      <c r="BO567">
        <v>0</v>
      </c>
      <c r="BP567">
        <v>0</v>
      </c>
      <c r="BS567">
        <v>0</v>
      </c>
      <c r="BT567">
        <v>0</v>
      </c>
      <c r="BU567">
        <v>0</v>
      </c>
      <c r="CE567" t="str">
        <f t="shared" si="227"/>
        <v>22:00:58.788</v>
      </c>
      <c r="CF567">
        <v>787595130</v>
      </c>
      <c r="CS567">
        <v>3</v>
      </c>
      <c r="CT567">
        <v>2</v>
      </c>
      <c r="CU567">
        <v>0</v>
      </c>
      <c r="CV567">
        <v>2</v>
      </c>
      <c r="CW567">
        <v>0</v>
      </c>
      <c r="CX567">
        <v>6</v>
      </c>
      <c r="CY567">
        <v>7</v>
      </c>
      <c r="CZ567" t="s">
        <v>131</v>
      </c>
      <c r="DA567">
        <v>300</v>
      </c>
      <c r="DB567">
        <v>0</v>
      </c>
      <c r="DC567" t="s">
        <v>157</v>
      </c>
      <c r="DD567" t="s">
        <v>158</v>
      </c>
      <c r="DG567">
        <v>8333112</v>
      </c>
      <c r="DI567">
        <v>1</v>
      </c>
      <c r="DJ567">
        <v>0</v>
      </c>
      <c r="DK567">
        <v>1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"07/09/2023 22:00:59.051"</f>
        <v>07/09/2023 22:00:59.051</v>
      </c>
      <c r="C568" t="str">
        <f t="shared" si="223"/>
        <v>FFDDD3C0</v>
      </c>
      <c r="D568" t="s">
        <v>134</v>
      </c>
      <c r="E568">
        <v>3</v>
      </c>
      <c r="H568">
        <v>3</v>
      </c>
      <c r="I568" t="s">
        <v>135</v>
      </c>
      <c r="J568" t="s">
        <v>126</v>
      </c>
      <c r="K568">
        <v>0</v>
      </c>
      <c r="L568">
        <v>3</v>
      </c>
      <c r="M568">
        <v>0</v>
      </c>
      <c r="N568">
        <v>2</v>
      </c>
      <c r="O568">
        <v>0</v>
      </c>
      <c r="P568">
        <v>1</v>
      </c>
      <c r="Q568">
        <v>0</v>
      </c>
      <c r="S568" t="str">
        <f t="shared" si="226"/>
        <v>22:00:58.000</v>
      </c>
      <c r="T568" t="str">
        <f t="shared" si="226"/>
        <v>22:00:58.000</v>
      </c>
      <c r="U568" t="str">
        <f t="shared" si="206"/>
        <v>A14F74</v>
      </c>
      <c r="V568">
        <v>0</v>
      </c>
      <c r="W568">
        <v>0</v>
      </c>
      <c r="X568">
        <v>6</v>
      </c>
      <c r="Y568">
        <v>0</v>
      </c>
      <c r="AA568">
        <v>1</v>
      </c>
      <c r="AB568">
        <v>8</v>
      </c>
      <c r="AC568">
        <v>3</v>
      </c>
      <c r="AD568">
        <v>0</v>
      </c>
      <c r="AE568">
        <v>9</v>
      </c>
      <c r="AF568" t="s">
        <v>126</v>
      </c>
      <c r="AG568">
        <v>0</v>
      </c>
      <c r="AH568">
        <v>3</v>
      </c>
      <c r="AI568">
        <v>2</v>
      </c>
      <c r="AJ568">
        <v>0</v>
      </c>
      <c r="AK568" t="s">
        <v>291</v>
      </c>
      <c r="AL568">
        <v>32.818136000000003</v>
      </c>
      <c r="AM568" t="s">
        <v>292</v>
      </c>
      <c r="AN568">
        <v>-117.171142</v>
      </c>
      <c r="AO568">
        <v>25</v>
      </c>
      <c r="AP568">
        <v>1600</v>
      </c>
      <c r="AQ568" t="s">
        <v>129</v>
      </c>
      <c r="AR568">
        <v>-43</v>
      </c>
      <c r="AS568">
        <v>-76</v>
      </c>
      <c r="AT568">
        <v>1152</v>
      </c>
      <c r="BB568" t="str">
        <f t="shared" si="207"/>
        <v>1200</v>
      </c>
      <c r="BC568">
        <v>1</v>
      </c>
      <c r="BD568" t="str">
        <f t="shared" si="208"/>
        <v xml:space="preserve">N1839R  </v>
      </c>
      <c r="BE568">
        <v>1</v>
      </c>
      <c r="BJ568">
        <v>1475</v>
      </c>
      <c r="BK568">
        <v>-125</v>
      </c>
      <c r="BL568" t="s">
        <v>130</v>
      </c>
      <c r="BM568">
        <v>1</v>
      </c>
      <c r="BN568">
        <v>1</v>
      </c>
      <c r="BO568">
        <v>0</v>
      </c>
      <c r="BP568">
        <v>0</v>
      </c>
      <c r="BS568">
        <v>0</v>
      </c>
      <c r="BT568">
        <v>0</v>
      </c>
      <c r="BU568">
        <v>0</v>
      </c>
      <c r="CE568" t="str">
        <f t="shared" si="227"/>
        <v>22:00:58.788</v>
      </c>
      <c r="CF568">
        <v>787595130</v>
      </c>
      <c r="CS568">
        <v>3</v>
      </c>
      <c r="CT568">
        <v>2</v>
      </c>
      <c r="CU568">
        <v>0</v>
      </c>
      <c r="CV568">
        <v>2</v>
      </c>
      <c r="CW568">
        <v>0</v>
      </c>
      <c r="CX568">
        <v>6</v>
      </c>
      <c r="CY568">
        <v>7</v>
      </c>
      <c r="CZ568" t="s">
        <v>131</v>
      </c>
      <c r="DA568">
        <v>300</v>
      </c>
      <c r="DB568">
        <v>0</v>
      </c>
      <c r="DC568" t="s">
        <v>157</v>
      </c>
      <c r="DD568" t="s">
        <v>158</v>
      </c>
      <c r="DG568">
        <v>8333112</v>
      </c>
      <c r="DI568">
        <v>1</v>
      </c>
      <c r="DJ568">
        <v>0</v>
      </c>
      <c r="DK568">
        <v>1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"07/09/2023 22:00:59.051"</f>
        <v>07/09/2023 22:00:59.051</v>
      </c>
      <c r="C569" t="str">
        <f t="shared" si="223"/>
        <v>FFDDD3C0</v>
      </c>
      <c r="D569" t="s">
        <v>141</v>
      </c>
      <c r="E569">
        <v>15</v>
      </c>
      <c r="J569" t="s">
        <v>142</v>
      </c>
      <c r="K569">
        <v>0</v>
      </c>
      <c r="L569">
        <v>3</v>
      </c>
      <c r="M569">
        <v>0</v>
      </c>
      <c r="N569">
        <v>2</v>
      </c>
      <c r="O569">
        <v>0</v>
      </c>
      <c r="P569">
        <v>1</v>
      </c>
      <c r="Q569">
        <v>0</v>
      </c>
      <c r="S569" t="str">
        <f t="shared" si="226"/>
        <v>22:00:58.000</v>
      </c>
      <c r="T569" t="str">
        <f t="shared" si="226"/>
        <v>22:00:58.000</v>
      </c>
      <c r="U569" t="str">
        <f t="shared" si="206"/>
        <v>A14F74</v>
      </c>
      <c r="V569">
        <v>0</v>
      </c>
      <c r="W569">
        <v>0</v>
      </c>
      <c r="X569">
        <v>6</v>
      </c>
      <c r="Y569">
        <v>0</v>
      </c>
      <c r="AA569">
        <v>1</v>
      </c>
      <c r="AB569">
        <v>8</v>
      </c>
      <c r="AC569">
        <v>3</v>
      </c>
      <c r="AD569">
        <v>0</v>
      </c>
      <c r="AE569">
        <v>9</v>
      </c>
      <c r="AF569" t="s">
        <v>126</v>
      </c>
      <c r="AG569">
        <v>0</v>
      </c>
      <c r="AH569">
        <v>3</v>
      </c>
      <c r="AI569">
        <v>2</v>
      </c>
      <c r="AJ569">
        <v>0</v>
      </c>
      <c r="AK569" t="s">
        <v>291</v>
      </c>
      <c r="AL569">
        <v>32.818136000000003</v>
      </c>
      <c r="AM569" t="s">
        <v>292</v>
      </c>
      <c r="AN569">
        <v>-117.171142</v>
      </c>
      <c r="AO569">
        <v>25</v>
      </c>
      <c r="AP569">
        <v>1600</v>
      </c>
      <c r="AQ569" t="s">
        <v>129</v>
      </c>
      <c r="AR569">
        <v>-43</v>
      </c>
      <c r="AS569">
        <v>-76</v>
      </c>
      <c r="AT569">
        <v>1152</v>
      </c>
      <c r="BB569" t="str">
        <f t="shared" si="207"/>
        <v>1200</v>
      </c>
      <c r="BC569">
        <v>1</v>
      </c>
      <c r="BD569" t="str">
        <f t="shared" si="208"/>
        <v xml:space="preserve">N1839R  </v>
      </c>
      <c r="BE569">
        <v>1</v>
      </c>
      <c r="BJ569">
        <v>1475</v>
      </c>
      <c r="BK569">
        <v>-125</v>
      </c>
      <c r="BL569" t="s">
        <v>130</v>
      </c>
      <c r="BM569">
        <v>1</v>
      </c>
      <c r="BN569">
        <v>1</v>
      </c>
      <c r="BO569">
        <v>0</v>
      </c>
      <c r="BP569">
        <v>0</v>
      </c>
      <c r="BS569">
        <v>0</v>
      </c>
      <c r="BT569">
        <v>0</v>
      </c>
      <c r="BU569">
        <v>0</v>
      </c>
      <c r="CE569" t="str">
        <f t="shared" si="227"/>
        <v>22:00:58.788</v>
      </c>
      <c r="CF569">
        <v>787595130</v>
      </c>
      <c r="CS569">
        <v>3</v>
      </c>
      <c r="CT569">
        <v>2</v>
      </c>
      <c r="CU569">
        <v>0</v>
      </c>
      <c r="CV569">
        <v>2</v>
      </c>
      <c r="CW569">
        <v>0</v>
      </c>
      <c r="CX569">
        <v>6</v>
      </c>
      <c r="CY569">
        <v>7</v>
      </c>
      <c r="CZ569" t="s">
        <v>131</v>
      </c>
      <c r="DA569">
        <v>300</v>
      </c>
      <c r="DB569">
        <v>0</v>
      </c>
      <c r="DC569" t="s">
        <v>157</v>
      </c>
      <c r="DD569" t="s">
        <v>158</v>
      </c>
      <c r="DG569">
        <v>8333112</v>
      </c>
      <c r="DI569">
        <v>1</v>
      </c>
      <c r="DJ569">
        <v>0</v>
      </c>
      <c r="DK569">
        <v>1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"07/09/2023 22:01:00.052"</f>
        <v>07/09/2023 22:01:00.052</v>
      </c>
      <c r="C570" t="str">
        <f t="shared" si="223"/>
        <v>FFDDD3C0</v>
      </c>
      <c r="D570" t="s">
        <v>138</v>
      </c>
      <c r="E570">
        <v>20</v>
      </c>
      <c r="F570">
        <v>1020</v>
      </c>
      <c r="G570" t="s">
        <v>139</v>
      </c>
      <c r="J570" t="s">
        <v>140</v>
      </c>
      <c r="K570">
        <v>0</v>
      </c>
      <c r="L570">
        <v>3</v>
      </c>
      <c r="M570">
        <v>0</v>
      </c>
      <c r="N570">
        <v>2</v>
      </c>
      <c r="O570">
        <v>0</v>
      </c>
      <c r="P570">
        <v>1</v>
      </c>
      <c r="Q570">
        <v>0</v>
      </c>
      <c r="S570" t="str">
        <f t="shared" ref="S570:T577" si="228">"22:00:59.000"</f>
        <v>22:00:59.000</v>
      </c>
      <c r="T570" t="str">
        <f t="shared" si="228"/>
        <v>22:00:59.000</v>
      </c>
      <c r="U570" t="str">
        <f t="shared" si="206"/>
        <v>A14F74</v>
      </c>
      <c r="V570">
        <v>0</v>
      </c>
      <c r="W570">
        <v>0</v>
      </c>
      <c r="X570">
        <v>6</v>
      </c>
      <c r="Y570">
        <v>0</v>
      </c>
      <c r="AA570">
        <v>1</v>
      </c>
      <c r="AB570">
        <v>8</v>
      </c>
      <c r="AC570">
        <v>3</v>
      </c>
      <c r="AD570">
        <v>0</v>
      </c>
      <c r="AE570">
        <v>9</v>
      </c>
      <c r="AF570" t="s">
        <v>126</v>
      </c>
      <c r="AG570">
        <v>0</v>
      </c>
      <c r="AH570">
        <v>3</v>
      </c>
      <c r="AI570">
        <v>2</v>
      </c>
      <c r="AJ570">
        <v>0</v>
      </c>
      <c r="AK570" t="s">
        <v>293</v>
      </c>
      <c r="AL570">
        <v>32.817793000000002</v>
      </c>
      <c r="AM570" t="s">
        <v>294</v>
      </c>
      <c r="AN570">
        <v>-117.17140000000001</v>
      </c>
      <c r="AO570">
        <v>25</v>
      </c>
      <c r="AP570">
        <v>1600</v>
      </c>
      <c r="AQ570" t="s">
        <v>129</v>
      </c>
      <c r="AR570">
        <v>-37</v>
      </c>
      <c r="AS570">
        <v>-81</v>
      </c>
      <c r="AT570">
        <v>1088</v>
      </c>
      <c r="BB570" t="str">
        <f t="shared" si="207"/>
        <v>1200</v>
      </c>
      <c r="BC570">
        <v>1</v>
      </c>
      <c r="BD570" t="str">
        <f t="shared" si="208"/>
        <v xml:space="preserve">N1839R  </v>
      </c>
      <c r="BE570">
        <v>1</v>
      </c>
      <c r="BJ570">
        <v>1525</v>
      </c>
      <c r="BK570">
        <v>-75</v>
      </c>
      <c r="BL570" t="s">
        <v>130</v>
      </c>
      <c r="BM570">
        <v>1</v>
      </c>
      <c r="BN570">
        <v>1</v>
      </c>
      <c r="BO570">
        <v>0</v>
      </c>
      <c r="BP570">
        <v>0</v>
      </c>
      <c r="BS570">
        <v>0</v>
      </c>
      <c r="BT570">
        <v>0</v>
      </c>
      <c r="BU570">
        <v>0</v>
      </c>
      <c r="CE570" t="str">
        <f t="shared" ref="CE570:CE577" si="229">"22:00:59.791"</f>
        <v>22:00:59.791</v>
      </c>
      <c r="CF570">
        <v>790533306</v>
      </c>
      <c r="CS570">
        <v>3</v>
      </c>
      <c r="CT570">
        <v>2</v>
      </c>
      <c r="CU570">
        <v>0</v>
      </c>
      <c r="CV570">
        <v>2</v>
      </c>
      <c r="CW570">
        <v>0</v>
      </c>
      <c r="CX570">
        <v>6</v>
      </c>
      <c r="CY570">
        <v>7</v>
      </c>
      <c r="CZ570" t="s">
        <v>131</v>
      </c>
      <c r="DA570">
        <v>745</v>
      </c>
      <c r="DB570">
        <v>0</v>
      </c>
      <c r="DC570" t="s">
        <v>262</v>
      </c>
      <c r="DD570" t="s">
        <v>263</v>
      </c>
      <c r="DG570">
        <v>15619100</v>
      </c>
      <c r="DI570">
        <v>1</v>
      </c>
      <c r="DJ570">
        <v>0</v>
      </c>
      <c r="DK570">
        <v>0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"07/09/2023 22:01:00.052"</f>
        <v>07/09/2023 22:01:00.052</v>
      </c>
      <c r="C571" t="str">
        <f t="shared" si="223"/>
        <v>FFDDD3C0</v>
      </c>
      <c r="D571" t="s">
        <v>134</v>
      </c>
      <c r="E571">
        <v>3</v>
      </c>
      <c r="H571">
        <v>3</v>
      </c>
      <c r="I571" t="s">
        <v>135</v>
      </c>
      <c r="J571" t="s">
        <v>126</v>
      </c>
      <c r="K571">
        <v>0</v>
      </c>
      <c r="L571">
        <v>3</v>
      </c>
      <c r="M571">
        <v>0</v>
      </c>
      <c r="N571">
        <v>2</v>
      </c>
      <c r="O571">
        <v>0</v>
      </c>
      <c r="P571">
        <v>1</v>
      </c>
      <c r="Q571">
        <v>0</v>
      </c>
      <c r="S571" t="str">
        <f t="shared" si="228"/>
        <v>22:00:59.000</v>
      </c>
      <c r="T571" t="str">
        <f t="shared" si="228"/>
        <v>22:00:59.000</v>
      </c>
      <c r="U571" t="str">
        <f t="shared" si="206"/>
        <v>A14F74</v>
      </c>
      <c r="V571">
        <v>0</v>
      </c>
      <c r="W571">
        <v>0</v>
      </c>
      <c r="X571">
        <v>6</v>
      </c>
      <c r="Y571">
        <v>0</v>
      </c>
      <c r="AA571">
        <v>1</v>
      </c>
      <c r="AB571">
        <v>8</v>
      </c>
      <c r="AC571">
        <v>3</v>
      </c>
      <c r="AD571">
        <v>0</v>
      </c>
      <c r="AE571">
        <v>9</v>
      </c>
      <c r="AF571" t="s">
        <v>126</v>
      </c>
      <c r="AG571">
        <v>0</v>
      </c>
      <c r="AH571">
        <v>3</v>
      </c>
      <c r="AI571">
        <v>2</v>
      </c>
      <c r="AJ571">
        <v>0</v>
      </c>
      <c r="AK571" t="s">
        <v>293</v>
      </c>
      <c r="AL571">
        <v>32.817793000000002</v>
      </c>
      <c r="AM571" t="s">
        <v>294</v>
      </c>
      <c r="AN571">
        <v>-117.17140000000001</v>
      </c>
      <c r="AO571">
        <v>25</v>
      </c>
      <c r="AP571">
        <v>1600</v>
      </c>
      <c r="AQ571" t="s">
        <v>129</v>
      </c>
      <c r="AR571">
        <v>-37</v>
      </c>
      <c r="AS571">
        <v>-81</v>
      </c>
      <c r="AT571">
        <v>1088</v>
      </c>
      <c r="BB571" t="str">
        <f t="shared" si="207"/>
        <v>1200</v>
      </c>
      <c r="BC571">
        <v>1</v>
      </c>
      <c r="BD571" t="str">
        <f t="shared" si="208"/>
        <v xml:space="preserve">N1839R  </v>
      </c>
      <c r="BE571">
        <v>1</v>
      </c>
      <c r="BJ571">
        <v>1525</v>
      </c>
      <c r="BK571">
        <v>-75</v>
      </c>
      <c r="BL571" t="s">
        <v>130</v>
      </c>
      <c r="BM571">
        <v>1</v>
      </c>
      <c r="BN571">
        <v>1</v>
      </c>
      <c r="BO571">
        <v>0</v>
      </c>
      <c r="BP571">
        <v>0</v>
      </c>
      <c r="BS571">
        <v>0</v>
      </c>
      <c r="BT571">
        <v>0</v>
      </c>
      <c r="BU571">
        <v>0</v>
      </c>
      <c r="CE571" t="str">
        <f t="shared" si="229"/>
        <v>22:00:59.791</v>
      </c>
      <c r="CF571">
        <v>790533306</v>
      </c>
      <c r="CS571">
        <v>3</v>
      </c>
      <c r="CT571">
        <v>2</v>
      </c>
      <c r="CU571">
        <v>0</v>
      </c>
      <c r="CV571">
        <v>2</v>
      </c>
      <c r="CW571">
        <v>0</v>
      </c>
      <c r="CX571">
        <v>6</v>
      </c>
      <c r="CY571">
        <v>7</v>
      </c>
      <c r="CZ571" t="s">
        <v>131</v>
      </c>
      <c r="DA571">
        <v>745</v>
      </c>
      <c r="DB571">
        <v>0</v>
      </c>
      <c r="DC571" t="s">
        <v>262</v>
      </c>
      <c r="DD571" t="s">
        <v>263</v>
      </c>
      <c r="DG571">
        <v>15619100</v>
      </c>
      <c r="DI571">
        <v>1</v>
      </c>
      <c r="DJ571">
        <v>0</v>
      </c>
      <c r="DK571">
        <v>1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"07/09/2023 22:01:00.052"</f>
        <v>07/09/2023 22:01:00.052</v>
      </c>
      <c r="C572" t="str">
        <f t="shared" si="223"/>
        <v>FFDDD3C0</v>
      </c>
      <c r="D572" t="s">
        <v>141</v>
      </c>
      <c r="E572">
        <v>15</v>
      </c>
      <c r="J572" t="s">
        <v>142</v>
      </c>
      <c r="K572">
        <v>0</v>
      </c>
      <c r="L572">
        <v>3</v>
      </c>
      <c r="M572">
        <v>0</v>
      </c>
      <c r="N572">
        <v>2</v>
      </c>
      <c r="O572">
        <v>0</v>
      </c>
      <c r="P572">
        <v>1</v>
      </c>
      <c r="Q572">
        <v>0</v>
      </c>
      <c r="S572" t="str">
        <f t="shared" si="228"/>
        <v>22:00:59.000</v>
      </c>
      <c r="T572" t="str">
        <f t="shared" si="228"/>
        <v>22:00:59.000</v>
      </c>
      <c r="U572" t="str">
        <f t="shared" si="206"/>
        <v>A14F74</v>
      </c>
      <c r="V572">
        <v>0</v>
      </c>
      <c r="W572">
        <v>0</v>
      </c>
      <c r="X572">
        <v>6</v>
      </c>
      <c r="Y572">
        <v>0</v>
      </c>
      <c r="AA572">
        <v>1</v>
      </c>
      <c r="AB572">
        <v>8</v>
      </c>
      <c r="AC572">
        <v>3</v>
      </c>
      <c r="AD572">
        <v>0</v>
      </c>
      <c r="AE572">
        <v>9</v>
      </c>
      <c r="AF572" t="s">
        <v>126</v>
      </c>
      <c r="AG572">
        <v>0</v>
      </c>
      <c r="AH572">
        <v>3</v>
      </c>
      <c r="AI572">
        <v>2</v>
      </c>
      <c r="AJ572">
        <v>0</v>
      </c>
      <c r="AK572" t="s">
        <v>293</v>
      </c>
      <c r="AL572">
        <v>32.817793000000002</v>
      </c>
      <c r="AM572" t="s">
        <v>294</v>
      </c>
      <c r="AN572">
        <v>-117.17140000000001</v>
      </c>
      <c r="AO572">
        <v>25</v>
      </c>
      <c r="AP572">
        <v>1600</v>
      </c>
      <c r="AQ572" t="s">
        <v>129</v>
      </c>
      <c r="AR572">
        <v>-37</v>
      </c>
      <c r="AS572">
        <v>-81</v>
      </c>
      <c r="AT572">
        <v>1088</v>
      </c>
      <c r="BB572" t="str">
        <f t="shared" si="207"/>
        <v>1200</v>
      </c>
      <c r="BC572">
        <v>1</v>
      </c>
      <c r="BD572" t="str">
        <f t="shared" si="208"/>
        <v xml:space="preserve">N1839R  </v>
      </c>
      <c r="BE572">
        <v>1</v>
      </c>
      <c r="BJ572">
        <v>1525</v>
      </c>
      <c r="BK572">
        <v>-75</v>
      </c>
      <c r="BL572" t="s">
        <v>130</v>
      </c>
      <c r="BM572">
        <v>1</v>
      </c>
      <c r="BN572">
        <v>1</v>
      </c>
      <c r="BO572">
        <v>0</v>
      </c>
      <c r="BP572">
        <v>0</v>
      </c>
      <c r="BS572">
        <v>0</v>
      </c>
      <c r="BT572">
        <v>0</v>
      </c>
      <c r="BU572">
        <v>0</v>
      </c>
      <c r="CE572" t="str">
        <f t="shared" si="229"/>
        <v>22:00:59.791</v>
      </c>
      <c r="CF572">
        <v>790533306</v>
      </c>
      <c r="CS572">
        <v>3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131</v>
      </c>
      <c r="DA572">
        <v>745</v>
      </c>
      <c r="DB572">
        <v>0</v>
      </c>
      <c r="DC572" t="s">
        <v>262</v>
      </c>
      <c r="DD572" t="s">
        <v>263</v>
      </c>
      <c r="DG572">
        <v>15619100</v>
      </c>
      <c r="DI572">
        <v>1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"07/09/2023 22:01:00.099"</f>
        <v>07/09/2023 22:01:00.099</v>
      </c>
      <c r="C573" t="str">
        <f t="shared" si="223"/>
        <v>FFDDD3C0</v>
      </c>
      <c r="D573" t="s">
        <v>147</v>
      </c>
      <c r="E573">
        <v>8</v>
      </c>
      <c r="H573">
        <v>225</v>
      </c>
      <c r="I573" t="s">
        <v>148</v>
      </c>
      <c r="J573" t="s">
        <v>126</v>
      </c>
      <c r="K573">
        <v>0</v>
      </c>
      <c r="L573">
        <v>3</v>
      </c>
      <c r="M573">
        <v>0</v>
      </c>
      <c r="N573">
        <v>2</v>
      </c>
      <c r="O573">
        <v>0</v>
      </c>
      <c r="P573">
        <v>1</v>
      </c>
      <c r="Q573">
        <v>0</v>
      </c>
      <c r="S573" t="str">
        <f t="shared" si="228"/>
        <v>22:00:59.000</v>
      </c>
      <c r="T573" t="str">
        <f t="shared" si="228"/>
        <v>22:00:59.000</v>
      </c>
      <c r="U573" t="str">
        <f t="shared" si="206"/>
        <v>A14F74</v>
      </c>
      <c r="V573">
        <v>0</v>
      </c>
      <c r="W573">
        <v>0</v>
      </c>
      <c r="X573">
        <v>6</v>
      </c>
      <c r="Y573">
        <v>0</v>
      </c>
      <c r="AA573">
        <v>1</v>
      </c>
      <c r="AB573">
        <v>8</v>
      </c>
      <c r="AC573">
        <v>3</v>
      </c>
      <c r="AD573">
        <v>0</v>
      </c>
      <c r="AE573">
        <v>9</v>
      </c>
      <c r="AF573" t="s">
        <v>126</v>
      </c>
      <c r="AG573">
        <v>0</v>
      </c>
      <c r="AH573">
        <v>3</v>
      </c>
      <c r="AI573">
        <v>2</v>
      </c>
      <c r="AJ573">
        <v>0</v>
      </c>
      <c r="AK573" t="s">
        <v>293</v>
      </c>
      <c r="AL573">
        <v>32.817793000000002</v>
      </c>
      <c r="AM573" t="s">
        <v>294</v>
      </c>
      <c r="AN573">
        <v>-117.17140000000001</v>
      </c>
      <c r="AO573">
        <v>25</v>
      </c>
      <c r="AP573">
        <v>1600</v>
      </c>
      <c r="AQ573" t="s">
        <v>129</v>
      </c>
      <c r="AR573">
        <v>-37</v>
      </c>
      <c r="AS573">
        <v>-81</v>
      </c>
      <c r="AT573">
        <v>1088</v>
      </c>
      <c r="BB573" t="str">
        <f t="shared" si="207"/>
        <v>1200</v>
      </c>
      <c r="BC573">
        <v>1</v>
      </c>
      <c r="BD573" t="str">
        <f t="shared" si="208"/>
        <v xml:space="preserve">N1839R  </v>
      </c>
      <c r="BE573">
        <v>1</v>
      </c>
      <c r="BJ573">
        <v>1525</v>
      </c>
      <c r="BK573">
        <v>-75</v>
      </c>
      <c r="BL573" t="s">
        <v>130</v>
      </c>
      <c r="BM573">
        <v>1</v>
      </c>
      <c r="BN573">
        <v>1</v>
      </c>
      <c r="BO573">
        <v>0</v>
      </c>
      <c r="BP573">
        <v>0</v>
      </c>
      <c r="BS573">
        <v>0</v>
      </c>
      <c r="BT573">
        <v>0</v>
      </c>
      <c r="BU573">
        <v>0</v>
      </c>
      <c r="CE573" t="str">
        <f t="shared" si="229"/>
        <v>22:00:59.791</v>
      </c>
      <c r="CF573">
        <v>790533306</v>
      </c>
      <c r="CS573">
        <v>3</v>
      </c>
      <c r="CT573">
        <v>2</v>
      </c>
      <c r="CU573">
        <v>0</v>
      </c>
      <c r="CV573">
        <v>2</v>
      </c>
      <c r="CW573">
        <v>0</v>
      </c>
      <c r="CX573">
        <v>6</v>
      </c>
      <c r="CY573">
        <v>7</v>
      </c>
      <c r="CZ573" t="s">
        <v>131</v>
      </c>
      <c r="DA573">
        <v>745</v>
      </c>
      <c r="DB573">
        <v>0</v>
      </c>
      <c r="DC573" t="s">
        <v>262</v>
      </c>
      <c r="DD573" t="s">
        <v>263</v>
      </c>
      <c r="DG573">
        <v>15619100</v>
      </c>
      <c r="DI573">
        <v>1</v>
      </c>
      <c r="DJ573">
        <v>0</v>
      </c>
      <c r="DK573">
        <v>1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"07/09/2023 22:01:00.099"</f>
        <v>07/09/2023 22:01:00.099</v>
      </c>
      <c r="C574" t="str">
        <f t="shared" si="223"/>
        <v>FFDDD3C0</v>
      </c>
      <c r="D574" t="s">
        <v>134</v>
      </c>
      <c r="E574">
        <v>4</v>
      </c>
      <c r="H574">
        <v>4</v>
      </c>
      <c r="I574" t="s">
        <v>143</v>
      </c>
      <c r="J574" t="s">
        <v>126</v>
      </c>
      <c r="K574">
        <v>0</v>
      </c>
      <c r="L574">
        <v>3</v>
      </c>
      <c r="M574">
        <v>0</v>
      </c>
      <c r="N574">
        <v>2</v>
      </c>
      <c r="O574">
        <v>0</v>
      </c>
      <c r="P574">
        <v>1</v>
      </c>
      <c r="Q574">
        <v>0</v>
      </c>
      <c r="S574" t="str">
        <f t="shared" si="228"/>
        <v>22:00:59.000</v>
      </c>
      <c r="T574" t="str">
        <f t="shared" si="228"/>
        <v>22:00:59.000</v>
      </c>
      <c r="U574" t="str">
        <f t="shared" si="206"/>
        <v>A14F74</v>
      </c>
      <c r="V574">
        <v>0</v>
      </c>
      <c r="W574">
        <v>0</v>
      </c>
      <c r="X574">
        <v>6</v>
      </c>
      <c r="Y574">
        <v>0</v>
      </c>
      <c r="AA574">
        <v>1</v>
      </c>
      <c r="AB574">
        <v>8</v>
      </c>
      <c r="AC574">
        <v>3</v>
      </c>
      <c r="AD574">
        <v>0</v>
      </c>
      <c r="AE574">
        <v>9</v>
      </c>
      <c r="AF574" t="s">
        <v>126</v>
      </c>
      <c r="AG574">
        <v>0</v>
      </c>
      <c r="AH574">
        <v>3</v>
      </c>
      <c r="AI574">
        <v>2</v>
      </c>
      <c r="AJ574">
        <v>0</v>
      </c>
      <c r="AK574" t="s">
        <v>293</v>
      </c>
      <c r="AL574">
        <v>32.817793000000002</v>
      </c>
      <c r="AM574" t="s">
        <v>294</v>
      </c>
      <c r="AN574">
        <v>-117.17140000000001</v>
      </c>
      <c r="AO574">
        <v>25</v>
      </c>
      <c r="AP574">
        <v>1600</v>
      </c>
      <c r="AQ574" t="s">
        <v>129</v>
      </c>
      <c r="AR574">
        <v>-37</v>
      </c>
      <c r="AS574">
        <v>-81</v>
      </c>
      <c r="AT574">
        <v>1088</v>
      </c>
      <c r="BB574" t="str">
        <f t="shared" si="207"/>
        <v>1200</v>
      </c>
      <c r="BC574">
        <v>1</v>
      </c>
      <c r="BD574" t="str">
        <f t="shared" si="208"/>
        <v xml:space="preserve">N1839R  </v>
      </c>
      <c r="BE574">
        <v>1</v>
      </c>
      <c r="BJ574">
        <v>1525</v>
      </c>
      <c r="BK574">
        <v>-75</v>
      </c>
      <c r="BL574" t="s">
        <v>130</v>
      </c>
      <c r="BM574">
        <v>1</v>
      </c>
      <c r="BN574">
        <v>1</v>
      </c>
      <c r="BO574">
        <v>0</v>
      </c>
      <c r="BP574">
        <v>0</v>
      </c>
      <c r="BS574">
        <v>0</v>
      </c>
      <c r="BT574">
        <v>0</v>
      </c>
      <c r="BU574">
        <v>0</v>
      </c>
      <c r="CE574" t="str">
        <f t="shared" si="229"/>
        <v>22:00:59.791</v>
      </c>
      <c r="CF574">
        <v>790533306</v>
      </c>
      <c r="CS574">
        <v>3</v>
      </c>
      <c r="CT574">
        <v>2</v>
      </c>
      <c r="CU574">
        <v>0</v>
      </c>
      <c r="CV574">
        <v>2</v>
      </c>
      <c r="CW574">
        <v>0</v>
      </c>
      <c r="CX574">
        <v>6</v>
      </c>
      <c r="CY574">
        <v>7</v>
      </c>
      <c r="CZ574" t="s">
        <v>131</v>
      </c>
      <c r="DA574">
        <v>745</v>
      </c>
      <c r="DB574">
        <v>0</v>
      </c>
      <c r="DC574" t="s">
        <v>262</v>
      </c>
      <c r="DD574" t="s">
        <v>263</v>
      </c>
      <c r="DG574">
        <v>15619100</v>
      </c>
      <c r="DI574">
        <v>1</v>
      </c>
      <c r="DJ574">
        <v>0</v>
      </c>
      <c r="DK574">
        <v>1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"07/09/2023 22:01:00.099"</f>
        <v>07/09/2023 22:01:00.099</v>
      </c>
      <c r="C575" t="str">
        <f t="shared" si="223"/>
        <v>FFDDD3C0</v>
      </c>
      <c r="D575" t="s">
        <v>123</v>
      </c>
      <c r="E575">
        <v>7</v>
      </c>
      <c r="F575">
        <v>2007</v>
      </c>
      <c r="G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0</v>
      </c>
      <c r="S575" t="str">
        <f t="shared" si="228"/>
        <v>22:00:59.000</v>
      </c>
      <c r="T575" t="str">
        <f t="shared" si="228"/>
        <v>22:00:59.000</v>
      </c>
      <c r="U575" t="str">
        <f t="shared" si="206"/>
        <v>A14F74</v>
      </c>
      <c r="V575">
        <v>0</v>
      </c>
      <c r="W575">
        <v>0</v>
      </c>
      <c r="X575">
        <v>6</v>
      </c>
      <c r="Y575">
        <v>0</v>
      </c>
      <c r="AA575">
        <v>1</v>
      </c>
      <c r="AB575">
        <v>8</v>
      </c>
      <c r="AC575">
        <v>3</v>
      </c>
      <c r="AD575">
        <v>0</v>
      </c>
      <c r="AE575">
        <v>9</v>
      </c>
      <c r="AF575" t="s">
        <v>126</v>
      </c>
      <c r="AG575">
        <v>0</v>
      </c>
      <c r="AH575">
        <v>3</v>
      </c>
      <c r="AI575">
        <v>2</v>
      </c>
      <c r="AJ575">
        <v>0</v>
      </c>
      <c r="AK575" t="s">
        <v>293</v>
      </c>
      <c r="AL575">
        <v>32.817793000000002</v>
      </c>
      <c r="AM575" t="s">
        <v>294</v>
      </c>
      <c r="AN575">
        <v>-117.17140000000001</v>
      </c>
      <c r="AO575">
        <v>25</v>
      </c>
      <c r="AP575">
        <v>1600</v>
      </c>
      <c r="AQ575" t="s">
        <v>129</v>
      </c>
      <c r="AR575">
        <v>-37</v>
      </c>
      <c r="AS575">
        <v>-81</v>
      </c>
      <c r="AT575">
        <v>1088</v>
      </c>
      <c r="BB575" t="str">
        <f t="shared" si="207"/>
        <v>1200</v>
      </c>
      <c r="BC575">
        <v>1</v>
      </c>
      <c r="BD575" t="str">
        <f t="shared" si="208"/>
        <v xml:space="preserve">N1839R  </v>
      </c>
      <c r="BE575">
        <v>1</v>
      </c>
      <c r="BJ575">
        <v>1525</v>
      </c>
      <c r="BK575">
        <v>-75</v>
      </c>
      <c r="BL575" t="s">
        <v>130</v>
      </c>
      <c r="BM575">
        <v>1</v>
      </c>
      <c r="BN575">
        <v>1</v>
      </c>
      <c r="BO575">
        <v>0</v>
      </c>
      <c r="BP575">
        <v>0</v>
      </c>
      <c r="BS575">
        <v>0</v>
      </c>
      <c r="BT575">
        <v>0</v>
      </c>
      <c r="BU575">
        <v>0</v>
      </c>
      <c r="CE575" t="str">
        <f t="shared" si="229"/>
        <v>22:00:59.791</v>
      </c>
      <c r="CF575">
        <v>790533306</v>
      </c>
      <c r="CS575">
        <v>3</v>
      </c>
      <c r="CT575">
        <v>2</v>
      </c>
      <c r="CU575">
        <v>0</v>
      </c>
      <c r="CV575">
        <v>2</v>
      </c>
      <c r="CW575">
        <v>0</v>
      </c>
      <c r="CX575">
        <v>6</v>
      </c>
      <c r="CY575">
        <v>7</v>
      </c>
      <c r="CZ575" t="s">
        <v>131</v>
      </c>
      <c r="DA575">
        <v>745</v>
      </c>
      <c r="DB575">
        <v>0</v>
      </c>
      <c r="DC575" t="s">
        <v>262</v>
      </c>
      <c r="DD575" t="s">
        <v>263</v>
      </c>
      <c r="DG575">
        <v>15619100</v>
      </c>
      <c r="DI575">
        <v>1</v>
      </c>
      <c r="DJ575">
        <v>0</v>
      </c>
      <c r="DK575">
        <v>0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"07/09/2023 22:01:00.099"</f>
        <v>07/09/2023 22:01:00.099</v>
      </c>
      <c r="C576" t="str">
        <f t="shared" si="223"/>
        <v>FFDDD3C0</v>
      </c>
      <c r="D576" t="s">
        <v>149</v>
      </c>
      <c r="E576">
        <v>3</v>
      </c>
      <c r="H576">
        <v>166</v>
      </c>
      <c r="I576" t="s">
        <v>139</v>
      </c>
      <c r="J576" t="s">
        <v>150</v>
      </c>
      <c r="K576">
        <v>0</v>
      </c>
      <c r="L576">
        <v>3</v>
      </c>
      <c r="M576">
        <v>0</v>
      </c>
      <c r="N576">
        <v>2</v>
      </c>
      <c r="O576">
        <v>0</v>
      </c>
      <c r="P576">
        <v>1</v>
      </c>
      <c r="Q576">
        <v>0</v>
      </c>
      <c r="S576" t="str">
        <f t="shared" si="228"/>
        <v>22:00:59.000</v>
      </c>
      <c r="T576" t="str">
        <f t="shared" si="228"/>
        <v>22:00:59.000</v>
      </c>
      <c r="U576" t="str">
        <f t="shared" si="206"/>
        <v>A14F74</v>
      </c>
      <c r="V576">
        <v>0</v>
      </c>
      <c r="W576">
        <v>0</v>
      </c>
      <c r="X576">
        <v>6</v>
      </c>
      <c r="Y576">
        <v>0</v>
      </c>
      <c r="AA576">
        <v>1</v>
      </c>
      <c r="AB576">
        <v>8</v>
      </c>
      <c r="AC576">
        <v>3</v>
      </c>
      <c r="AD576">
        <v>0</v>
      </c>
      <c r="AE576">
        <v>9</v>
      </c>
      <c r="AF576" t="s">
        <v>126</v>
      </c>
      <c r="AG576">
        <v>0</v>
      </c>
      <c r="AH576">
        <v>3</v>
      </c>
      <c r="AI576">
        <v>2</v>
      </c>
      <c r="AJ576">
        <v>0</v>
      </c>
      <c r="AK576" t="s">
        <v>293</v>
      </c>
      <c r="AL576">
        <v>32.817793000000002</v>
      </c>
      <c r="AM576" t="s">
        <v>294</v>
      </c>
      <c r="AN576">
        <v>-117.17140000000001</v>
      </c>
      <c r="AO576">
        <v>25</v>
      </c>
      <c r="AP576">
        <v>1600</v>
      </c>
      <c r="AQ576" t="s">
        <v>129</v>
      </c>
      <c r="AR576">
        <v>-37</v>
      </c>
      <c r="AS576">
        <v>-81</v>
      </c>
      <c r="AT576">
        <v>1088</v>
      </c>
      <c r="BB576" t="str">
        <f t="shared" si="207"/>
        <v>1200</v>
      </c>
      <c r="BC576">
        <v>1</v>
      </c>
      <c r="BD576" t="str">
        <f t="shared" si="208"/>
        <v xml:space="preserve">N1839R  </v>
      </c>
      <c r="BE576">
        <v>1</v>
      </c>
      <c r="BJ576">
        <v>1525</v>
      </c>
      <c r="BK576">
        <v>-75</v>
      </c>
      <c r="BL576" t="s">
        <v>130</v>
      </c>
      <c r="BM576">
        <v>1</v>
      </c>
      <c r="BN576">
        <v>1</v>
      </c>
      <c r="BO576">
        <v>0</v>
      </c>
      <c r="BP576">
        <v>0</v>
      </c>
      <c r="BS576">
        <v>0</v>
      </c>
      <c r="BT576">
        <v>0</v>
      </c>
      <c r="BU576">
        <v>0</v>
      </c>
      <c r="CE576" t="str">
        <f t="shared" si="229"/>
        <v>22:00:59.791</v>
      </c>
      <c r="CF576">
        <v>790595203</v>
      </c>
      <c r="CS576">
        <v>3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131</v>
      </c>
      <c r="DA576">
        <v>300</v>
      </c>
      <c r="DB576">
        <v>0</v>
      </c>
      <c r="DC576" t="s">
        <v>157</v>
      </c>
      <c r="DD576" t="s">
        <v>158</v>
      </c>
      <c r="DG576">
        <v>8333319</v>
      </c>
      <c r="DI576">
        <v>1</v>
      </c>
      <c r="DJ576">
        <v>0</v>
      </c>
      <c r="DK576">
        <v>1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"07/09/2023 22:01:00.099"</f>
        <v>07/09/2023 22:01:00.099</v>
      </c>
      <c r="C577" t="str">
        <f t="shared" si="223"/>
        <v>FFDDD3C0</v>
      </c>
      <c r="D577" t="s">
        <v>144</v>
      </c>
      <c r="E577">
        <v>6</v>
      </c>
      <c r="H577">
        <v>210</v>
      </c>
      <c r="I577" t="s">
        <v>145</v>
      </c>
      <c r="J577" t="s">
        <v>146</v>
      </c>
      <c r="K577">
        <v>0</v>
      </c>
      <c r="L577">
        <v>3</v>
      </c>
      <c r="M577">
        <v>0</v>
      </c>
      <c r="N577">
        <v>2</v>
      </c>
      <c r="O577">
        <v>0</v>
      </c>
      <c r="P577">
        <v>1</v>
      </c>
      <c r="Q577">
        <v>0</v>
      </c>
      <c r="S577" t="str">
        <f t="shared" si="228"/>
        <v>22:00:59.000</v>
      </c>
      <c r="T577" t="str">
        <f t="shared" si="228"/>
        <v>22:00:59.000</v>
      </c>
      <c r="U577" t="str">
        <f t="shared" si="206"/>
        <v>A14F74</v>
      </c>
      <c r="V577">
        <v>0</v>
      </c>
      <c r="W577">
        <v>0</v>
      </c>
      <c r="X577">
        <v>6</v>
      </c>
      <c r="Y577">
        <v>0</v>
      </c>
      <c r="AA577">
        <v>1</v>
      </c>
      <c r="AB577">
        <v>8</v>
      </c>
      <c r="AC577">
        <v>3</v>
      </c>
      <c r="AD577">
        <v>0</v>
      </c>
      <c r="AE577">
        <v>9</v>
      </c>
      <c r="AF577" t="s">
        <v>126</v>
      </c>
      <c r="AG577">
        <v>0</v>
      </c>
      <c r="AH577">
        <v>0</v>
      </c>
      <c r="AI577">
        <v>2</v>
      </c>
      <c r="AJ577">
        <v>0</v>
      </c>
      <c r="AK577" t="s">
        <v>293</v>
      </c>
      <c r="AL577">
        <v>32.817793000000002</v>
      </c>
      <c r="AM577" t="s">
        <v>294</v>
      </c>
      <c r="AN577">
        <v>-117.17140000000001</v>
      </c>
      <c r="AO577">
        <v>25</v>
      </c>
      <c r="AP577">
        <v>1600</v>
      </c>
      <c r="AQ577" t="s">
        <v>129</v>
      </c>
      <c r="AR577">
        <v>-37</v>
      </c>
      <c r="AS577">
        <v>-81</v>
      </c>
      <c r="AT577">
        <v>1088</v>
      </c>
      <c r="BB577" t="str">
        <f t="shared" si="207"/>
        <v>1200</v>
      </c>
      <c r="BC577">
        <v>1</v>
      </c>
      <c r="BD577" t="str">
        <f t="shared" si="208"/>
        <v xml:space="preserve">N1839R  </v>
      </c>
      <c r="BE577">
        <v>1</v>
      </c>
      <c r="BJ577">
        <v>1525</v>
      </c>
      <c r="BK577">
        <v>-75</v>
      </c>
      <c r="BL577" t="s">
        <v>130</v>
      </c>
      <c r="BM577">
        <v>1</v>
      </c>
      <c r="BN577">
        <v>1</v>
      </c>
      <c r="BO577">
        <v>0</v>
      </c>
      <c r="BP577">
        <v>0</v>
      </c>
      <c r="BS577">
        <v>0</v>
      </c>
      <c r="BT577">
        <v>0</v>
      </c>
      <c r="BU577">
        <v>0</v>
      </c>
      <c r="CE577" t="str">
        <f t="shared" si="229"/>
        <v>22:00:59.791</v>
      </c>
      <c r="CF577">
        <v>790533306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6</v>
      </c>
      <c r="CY577">
        <v>7</v>
      </c>
      <c r="CZ577" t="s">
        <v>131</v>
      </c>
      <c r="DA577">
        <v>745</v>
      </c>
      <c r="DB577">
        <v>0</v>
      </c>
      <c r="DC577" t="s">
        <v>262</v>
      </c>
      <c r="DD577" t="s">
        <v>263</v>
      </c>
      <c r="DG577">
        <v>15619100</v>
      </c>
      <c r="DI577">
        <v>1</v>
      </c>
      <c r="DJ577">
        <v>0</v>
      </c>
      <c r="DK577">
        <v>1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"07/09/2023 22:01:00.920"</f>
        <v>07/09/2023 22:01:00.920</v>
      </c>
      <c r="C578" t="str">
        <f t="shared" si="223"/>
        <v>FFDDD3C0</v>
      </c>
      <c r="D578" t="s">
        <v>123</v>
      </c>
      <c r="E578">
        <v>7</v>
      </c>
      <c r="F578">
        <v>2007</v>
      </c>
      <c r="G578" t="s">
        <v>124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0</v>
      </c>
      <c r="P578">
        <v>1</v>
      </c>
      <c r="Q578">
        <v>0</v>
      </c>
      <c r="S578" t="str">
        <f t="shared" ref="S578:T585" si="230">"22:01:00.000"</f>
        <v>22:01:00.000</v>
      </c>
      <c r="T578" t="str">
        <f t="shared" si="230"/>
        <v>22:01:00.000</v>
      </c>
      <c r="U578" t="str">
        <f t="shared" ref="U578:U641" si="231">"A14F74"</f>
        <v>A14F74</v>
      </c>
      <c r="V578">
        <v>0</v>
      </c>
      <c r="W578">
        <v>0</v>
      </c>
      <c r="X578">
        <v>6</v>
      </c>
      <c r="Y578">
        <v>0</v>
      </c>
      <c r="AA578">
        <v>1</v>
      </c>
      <c r="AB578">
        <v>8</v>
      </c>
      <c r="AC578">
        <v>3</v>
      </c>
      <c r="AD578">
        <v>0</v>
      </c>
      <c r="AE578">
        <v>9</v>
      </c>
      <c r="AF578" t="s">
        <v>126</v>
      </c>
      <c r="AG578">
        <v>0</v>
      </c>
      <c r="AH578">
        <v>3</v>
      </c>
      <c r="AI578">
        <v>2</v>
      </c>
      <c r="AJ578">
        <v>0</v>
      </c>
      <c r="AK578" t="s">
        <v>295</v>
      </c>
      <c r="AL578">
        <v>32.817428</v>
      </c>
      <c r="AM578" t="s">
        <v>296</v>
      </c>
      <c r="AN578">
        <v>-117.17163600000001</v>
      </c>
      <c r="AO578">
        <v>25</v>
      </c>
      <c r="AP578">
        <v>1700</v>
      </c>
      <c r="AQ578" t="s">
        <v>129</v>
      </c>
      <c r="AR578">
        <v>-32</v>
      </c>
      <c r="AS578">
        <v>-87</v>
      </c>
      <c r="AT578">
        <v>1152</v>
      </c>
      <c r="BB578" t="str">
        <f t="shared" ref="BB578:BB641" si="232">"1200"</f>
        <v>1200</v>
      </c>
      <c r="BC578">
        <v>1</v>
      </c>
      <c r="BD578" t="str">
        <f t="shared" ref="BD578:BD641" si="233">"N1839R  "</f>
        <v xml:space="preserve">N1839R  </v>
      </c>
      <c r="BE578">
        <v>1</v>
      </c>
      <c r="BJ578">
        <v>1525</v>
      </c>
      <c r="BK578">
        <v>-175</v>
      </c>
      <c r="BL578" t="s">
        <v>130</v>
      </c>
      <c r="BM578">
        <v>1</v>
      </c>
      <c r="BN578">
        <v>1</v>
      </c>
      <c r="BO578">
        <v>0</v>
      </c>
      <c r="BP578">
        <v>0</v>
      </c>
      <c r="BS578">
        <v>0</v>
      </c>
      <c r="BT578">
        <v>0</v>
      </c>
      <c r="BU578">
        <v>0</v>
      </c>
      <c r="CE578" t="str">
        <f t="shared" ref="CE578:CE585" si="234">"22:01:00.458"</f>
        <v>22:01:00.458</v>
      </c>
      <c r="CF578">
        <v>458032886</v>
      </c>
      <c r="CS578">
        <v>3</v>
      </c>
      <c r="CT578">
        <v>2</v>
      </c>
      <c r="CU578">
        <v>0</v>
      </c>
      <c r="CV578">
        <v>2</v>
      </c>
      <c r="CW578">
        <v>0</v>
      </c>
      <c r="CX578">
        <v>6</v>
      </c>
      <c r="CY578">
        <v>7</v>
      </c>
      <c r="CZ578" t="s">
        <v>131</v>
      </c>
      <c r="DA578">
        <v>745</v>
      </c>
      <c r="DB578">
        <v>0</v>
      </c>
      <c r="DC578" t="s">
        <v>262</v>
      </c>
      <c r="DD578" t="s">
        <v>263</v>
      </c>
      <c r="DG578">
        <v>15619118</v>
      </c>
      <c r="DI578">
        <v>1</v>
      </c>
      <c r="DJ578">
        <v>0</v>
      </c>
      <c r="DK578">
        <v>0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"07/09/2023 22:01:00.920"</f>
        <v>07/09/2023 22:01:00.920</v>
      </c>
      <c r="C579" t="str">
        <f t="shared" si="223"/>
        <v>FFDDD3C0</v>
      </c>
      <c r="D579" t="s">
        <v>144</v>
      </c>
      <c r="E579">
        <v>6</v>
      </c>
      <c r="H579">
        <v>210</v>
      </c>
      <c r="I579" t="s">
        <v>145</v>
      </c>
      <c r="J579" t="s">
        <v>146</v>
      </c>
      <c r="K579">
        <v>0</v>
      </c>
      <c r="L579">
        <v>3</v>
      </c>
      <c r="M579">
        <v>0</v>
      </c>
      <c r="N579">
        <v>2</v>
      </c>
      <c r="O579">
        <v>0</v>
      </c>
      <c r="P579">
        <v>1</v>
      </c>
      <c r="Q579">
        <v>0</v>
      </c>
      <c r="S579" t="str">
        <f t="shared" si="230"/>
        <v>22:01:00.000</v>
      </c>
      <c r="T579" t="str">
        <f t="shared" si="230"/>
        <v>22:01:00.000</v>
      </c>
      <c r="U579" t="str">
        <f t="shared" si="231"/>
        <v>A14F74</v>
      </c>
      <c r="V579">
        <v>0</v>
      </c>
      <c r="W579">
        <v>0</v>
      </c>
      <c r="X579">
        <v>6</v>
      </c>
      <c r="Y579">
        <v>0</v>
      </c>
      <c r="AA579">
        <v>1</v>
      </c>
      <c r="AB579">
        <v>8</v>
      </c>
      <c r="AC579">
        <v>3</v>
      </c>
      <c r="AD579">
        <v>0</v>
      </c>
      <c r="AE579">
        <v>9</v>
      </c>
      <c r="AF579" t="s">
        <v>126</v>
      </c>
      <c r="AG579">
        <v>0</v>
      </c>
      <c r="AH579">
        <v>0</v>
      </c>
      <c r="AI579">
        <v>2</v>
      </c>
      <c r="AJ579">
        <v>0</v>
      </c>
      <c r="AK579" t="s">
        <v>295</v>
      </c>
      <c r="AL579">
        <v>32.817428</v>
      </c>
      <c r="AM579" t="s">
        <v>296</v>
      </c>
      <c r="AN579">
        <v>-117.17163600000001</v>
      </c>
      <c r="AO579">
        <v>25</v>
      </c>
      <c r="AP579">
        <v>1700</v>
      </c>
      <c r="AQ579" t="s">
        <v>129</v>
      </c>
      <c r="AR579">
        <v>-32</v>
      </c>
      <c r="AS579">
        <v>-87</v>
      </c>
      <c r="AT579">
        <v>1152</v>
      </c>
      <c r="BB579" t="str">
        <f t="shared" si="232"/>
        <v>1200</v>
      </c>
      <c r="BC579">
        <v>1</v>
      </c>
      <c r="BD579" t="str">
        <f t="shared" si="233"/>
        <v xml:space="preserve">N1839R  </v>
      </c>
      <c r="BE579">
        <v>1</v>
      </c>
      <c r="BJ579">
        <v>1525</v>
      </c>
      <c r="BK579">
        <v>-175</v>
      </c>
      <c r="BL579" t="s">
        <v>130</v>
      </c>
      <c r="BM579">
        <v>1</v>
      </c>
      <c r="BN579">
        <v>1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 t="shared" si="234"/>
        <v>22:01:00.458</v>
      </c>
      <c r="CF579">
        <v>458032886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6</v>
      </c>
      <c r="CY579">
        <v>7</v>
      </c>
      <c r="CZ579" t="s">
        <v>131</v>
      </c>
      <c r="DA579">
        <v>745</v>
      </c>
      <c r="DB579">
        <v>0</v>
      </c>
      <c r="DC579" t="s">
        <v>262</v>
      </c>
      <c r="DD579" t="s">
        <v>263</v>
      </c>
      <c r="DG579">
        <v>15619118</v>
      </c>
      <c r="DI579">
        <v>1</v>
      </c>
      <c r="DJ579">
        <v>0</v>
      </c>
      <c r="DK579">
        <v>1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"07/09/2023 22:01:00.920"</f>
        <v>07/09/2023 22:01:00.920</v>
      </c>
      <c r="C580" t="str">
        <f t="shared" si="223"/>
        <v>FFDDD3C0</v>
      </c>
      <c r="D580" t="s">
        <v>149</v>
      </c>
      <c r="E580">
        <v>3</v>
      </c>
      <c r="H580">
        <v>166</v>
      </c>
      <c r="I580" t="s">
        <v>139</v>
      </c>
      <c r="J580" t="s">
        <v>150</v>
      </c>
      <c r="K580">
        <v>0</v>
      </c>
      <c r="L580">
        <v>3</v>
      </c>
      <c r="M580">
        <v>0</v>
      </c>
      <c r="N580">
        <v>2</v>
      </c>
      <c r="O580">
        <v>0</v>
      </c>
      <c r="P580">
        <v>1</v>
      </c>
      <c r="Q580">
        <v>0</v>
      </c>
      <c r="S580" t="str">
        <f t="shared" si="230"/>
        <v>22:01:00.000</v>
      </c>
      <c r="T580" t="str">
        <f t="shared" si="230"/>
        <v>22:01:00.000</v>
      </c>
      <c r="U580" t="str">
        <f t="shared" si="231"/>
        <v>A14F74</v>
      </c>
      <c r="V580">
        <v>0</v>
      </c>
      <c r="W580">
        <v>0</v>
      </c>
      <c r="X580">
        <v>6</v>
      </c>
      <c r="Y580">
        <v>0</v>
      </c>
      <c r="AA580">
        <v>1</v>
      </c>
      <c r="AB580">
        <v>8</v>
      </c>
      <c r="AC580">
        <v>3</v>
      </c>
      <c r="AD580">
        <v>0</v>
      </c>
      <c r="AE580">
        <v>9</v>
      </c>
      <c r="AF580" t="s">
        <v>126</v>
      </c>
      <c r="AG580">
        <v>0</v>
      </c>
      <c r="AH580">
        <v>3</v>
      </c>
      <c r="AI580">
        <v>2</v>
      </c>
      <c r="AJ580">
        <v>0</v>
      </c>
      <c r="AK580" t="s">
        <v>295</v>
      </c>
      <c r="AL580">
        <v>32.817428</v>
      </c>
      <c r="AM580" t="s">
        <v>296</v>
      </c>
      <c r="AN580">
        <v>-117.17163600000001</v>
      </c>
      <c r="AO580">
        <v>25</v>
      </c>
      <c r="AP580">
        <v>1700</v>
      </c>
      <c r="AQ580" t="s">
        <v>129</v>
      </c>
      <c r="AR580">
        <v>-32</v>
      </c>
      <c r="AS580">
        <v>-87</v>
      </c>
      <c r="AT580">
        <v>1152</v>
      </c>
      <c r="BB580" t="str">
        <f t="shared" si="232"/>
        <v>1200</v>
      </c>
      <c r="BC580">
        <v>1</v>
      </c>
      <c r="BD580" t="str">
        <f t="shared" si="233"/>
        <v xml:space="preserve">N1839R  </v>
      </c>
      <c r="BE580">
        <v>1</v>
      </c>
      <c r="BJ580">
        <v>1525</v>
      </c>
      <c r="BK580">
        <v>-175</v>
      </c>
      <c r="BL580" t="s">
        <v>130</v>
      </c>
      <c r="BM580">
        <v>1</v>
      </c>
      <c r="BN580">
        <v>1</v>
      </c>
      <c r="BO580">
        <v>0</v>
      </c>
      <c r="BP580">
        <v>0</v>
      </c>
      <c r="BS580">
        <v>0</v>
      </c>
      <c r="BT580">
        <v>0</v>
      </c>
      <c r="BU580">
        <v>0</v>
      </c>
      <c r="CE580" t="str">
        <f t="shared" si="234"/>
        <v>22:01:00.458</v>
      </c>
      <c r="CF580">
        <v>458094954</v>
      </c>
      <c r="CS580">
        <v>3</v>
      </c>
      <c r="CT580">
        <v>2</v>
      </c>
      <c r="CU580">
        <v>0</v>
      </c>
      <c r="CV580">
        <v>2</v>
      </c>
      <c r="CW580">
        <v>0</v>
      </c>
      <c r="CX580">
        <v>5</v>
      </c>
      <c r="CY580">
        <v>7</v>
      </c>
      <c r="CZ580" t="s">
        <v>131</v>
      </c>
      <c r="DA580">
        <v>300</v>
      </c>
      <c r="DB580">
        <v>0</v>
      </c>
      <c r="DC580" t="s">
        <v>157</v>
      </c>
      <c r="DD580" t="s">
        <v>158</v>
      </c>
      <c r="DG580">
        <v>8333444</v>
      </c>
      <c r="DI580">
        <v>1</v>
      </c>
      <c r="DJ580">
        <v>0</v>
      </c>
      <c r="DK580">
        <v>1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"07/09/2023 22:01:00.921"</f>
        <v>07/09/2023 22:01:00.921</v>
      </c>
      <c r="C581" t="str">
        <f t="shared" si="223"/>
        <v>FFDDD3C0</v>
      </c>
      <c r="D581" t="s">
        <v>138</v>
      </c>
      <c r="E581">
        <v>20</v>
      </c>
      <c r="F581">
        <v>1020</v>
      </c>
      <c r="G581" t="s">
        <v>139</v>
      </c>
      <c r="J581" t="s">
        <v>140</v>
      </c>
      <c r="K581">
        <v>0</v>
      </c>
      <c r="L581">
        <v>3</v>
      </c>
      <c r="M581">
        <v>0</v>
      </c>
      <c r="N581">
        <v>2</v>
      </c>
      <c r="O581">
        <v>0</v>
      </c>
      <c r="P581">
        <v>1</v>
      </c>
      <c r="Q581">
        <v>0</v>
      </c>
      <c r="S581" t="str">
        <f t="shared" si="230"/>
        <v>22:01:00.000</v>
      </c>
      <c r="T581" t="str">
        <f t="shared" si="230"/>
        <v>22:01:00.000</v>
      </c>
      <c r="U581" t="str">
        <f t="shared" si="231"/>
        <v>A14F74</v>
      </c>
      <c r="V581">
        <v>0</v>
      </c>
      <c r="W581">
        <v>0</v>
      </c>
      <c r="X581">
        <v>6</v>
      </c>
      <c r="Y581">
        <v>0</v>
      </c>
      <c r="AA581">
        <v>1</v>
      </c>
      <c r="AB581">
        <v>8</v>
      </c>
      <c r="AC581">
        <v>3</v>
      </c>
      <c r="AD581">
        <v>0</v>
      </c>
      <c r="AE581">
        <v>9</v>
      </c>
      <c r="AF581" t="s">
        <v>126</v>
      </c>
      <c r="AG581">
        <v>0</v>
      </c>
      <c r="AH581">
        <v>3</v>
      </c>
      <c r="AI581">
        <v>2</v>
      </c>
      <c r="AJ581">
        <v>0</v>
      </c>
      <c r="AK581" t="s">
        <v>295</v>
      </c>
      <c r="AL581">
        <v>32.817428</v>
      </c>
      <c r="AM581" t="s">
        <v>296</v>
      </c>
      <c r="AN581">
        <v>-117.17163600000001</v>
      </c>
      <c r="AO581">
        <v>25</v>
      </c>
      <c r="AP581">
        <v>1700</v>
      </c>
      <c r="AQ581" t="s">
        <v>129</v>
      </c>
      <c r="AR581">
        <v>-32</v>
      </c>
      <c r="AS581">
        <v>-87</v>
      </c>
      <c r="AT581">
        <v>1152</v>
      </c>
      <c r="BB581" t="str">
        <f t="shared" si="232"/>
        <v>1200</v>
      </c>
      <c r="BC581">
        <v>1</v>
      </c>
      <c r="BD581" t="str">
        <f t="shared" si="233"/>
        <v xml:space="preserve">N1839R  </v>
      </c>
      <c r="BE581">
        <v>1</v>
      </c>
      <c r="BJ581">
        <v>1525</v>
      </c>
      <c r="BK581">
        <v>-175</v>
      </c>
      <c r="BL581" t="s">
        <v>130</v>
      </c>
      <c r="BM581">
        <v>1</v>
      </c>
      <c r="BN581">
        <v>1</v>
      </c>
      <c r="BO581">
        <v>0</v>
      </c>
      <c r="BP581">
        <v>0</v>
      </c>
      <c r="BS581">
        <v>0</v>
      </c>
      <c r="BT581">
        <v>0</v>
      </c>
      <c r="BU581">
        <v>0</v>
      </c>
      <c r="CE581" t="str">
        <f t="shared" si="234"/>
        <v>22:01:00.458</v>
      </c>
      <c r="CF581">
        <v>458032886</v>
      </c>
      <c r="CS581">
        <v>3</v>
      </c>
      <c r="CT581">
        <v>2</v>
      </c>
      <c r="CU581">
        <v>0</v>
      </c>
      <c r="CV581">
        <v>2</v>
      </c>
      <c r="CW581">
        <v>0</v>
      </c>
      <c r="CX581">
        <v>6</v>
      </c>
      <c r="CY581">
        <v>7</v>
      </c>
      <c r="CZ581" t="s">
        <v>131</v>
      </c>
      <c r="DA581">
        <v>745</v>
      </c>
      <c r="DB581">
        <v>0</v>
      </c>
      <c r="DC581" t="s">
        <v>262</v>
      </c>
      <c r="DD581" t="s">
        <v>263</v>
      </c>
      <c r="DG581">
        <v>15619118</v>
      </c>
      <c r="DI581">
        <v>1</v>
      </c>
      <c r="DJ581">
        <v>0</v>
      </c>
      <c r="DK581">
        <v>1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"07/09/2023 22:01:00.921"</f>
        <v>07/09/2023 22:01:00.921</v>
      </c>
      <c r="C582" t="str">
        <f t="shared" si="223"/>
        <v>FFDDD3C0</v>
      </c>
      <c r="D582" t="s">
        <v>134</v>
      </c>
      <c r="E582">
        <v>3</v>
      </c>
      <c r="H582">
        <v>3</v>
      </c>
      <c r="I582" t="s">
        <v>135</v>
      </c>
      <c r="J582" t="s">
        <v>126</v>
      </c>
      <c r="K582">
        <v>0</v>
      </c>
      <c r="L582">
        <v>3</v>
      </c>
      <c r="M582">
        <v>0</v>
      </c>
      <c r="N582">
        <v>2</v>
      </c>
      <c r="O582">
        <v>0</v>
      </c>
      <c r="P582">
        <v>1</v>
      </c>
      <c r="Q582">
        <v>0</v>
      </c>
      <c r="S582" t="str">
        <f t="shared" si="230"/>
        <v>22:01:00.000</v>
      </c>
      <c r="T582" t="str">
        <f t="shared" si="230"/>
        <v>22:01:00.000</v>
      </c>
      <c r="U582" t="str">
        <f t="shared" si="231"/>
        <v>A14F74</v>
      </c>
      <c r="V582">
        <v>0</v>
      </c>
      <c r="W582">
        <v>0</v>
      </c>
      <c r="X582">
        <v>6</v>
      </c>
      <c r="Y582">
        <v>0</v>
      </c>
      <c r="AA582">
        <v>1</v>
      </c>
      <c r="AB582">
        <v>8</v>
      </c>
      <c r="AC582">
        <v>3</v>
      </c>
      <c r="AD582">
        <v>0</v>
      </c>
      <c r="AE582">
        <v>9</v>
      </c>
      <c r="AF582" t="s">
        <v>126</v>
      </c>
      <c r="AG582">
        <v>0</v>
      </c>
      <c r="AH582">
        <v>3</v>
      </c>
      <c r="AI582">
        <v>2</v>
      </c>
      <c r="AJ582">
        <v>0</v>
      </c>
      <c r="AK582" t="s">
        <v>295</v>
      </c>
      <c r="AL582">
        <v>32.817428</v>
      </c>
      <c r="AM582" t="s">
        <v>296</v>
      </c>
      <c r="AN582">
        <v>-117.17163600000001</v>
      </c>
      <c r="AO582">
        <v>25</v>
      </c>
      <c r="AP582">
        <v>1700</v>
      </c>
      <c r="AQ582" t="s">
        <v>129</v>
      </c>
      <c r="AR582">
        <v>-32</v>
      </c>
      <c r="AS582">
        <v>-87</v>
      </c>
      <c r="AT582">
        <v>1152</v>
      </c>
      <c r="BB582" t="str">
        <f t="shared" si="232"/>
        <v>1200</v>
      </c>
      <c r="BC582">
        <v>1</v>
      </c>
      <c r="BD582" t="str">
        <f t="shared" si="233"/>
        <v xml:space="preserve">N1839R  </v>
      </c>
      <c r="BE582">
        <v>1</v>
      </c>
      <c r="BJ582">
        <v>1525</v>
      </c>
      <c r="BK582">
        <v>-175</v>
      </c>
      <c r="BL582" t="s">
        <v>130</v>
      </c>
      <c r="BM582">
        <v>1</v>
      </c>
      <c r="BN582">
        <v>1</v>
      </c>
      <c r="BO582">
        <v>0</v>
      </c>
      <c r="BP582">
        <v>0</v>
      </c>
      <c r="BS582">
        <v>0</v>
      </c>
      <c r="BT582">
        <v>0</v>
      </c>
      <c r="BU582">
        <v>0</v>
      </c>
      <c r="CE582" t="str">
        <f t="shared" si="234"/>
        <v>22:01:00.458</v>
      </c>
      <c r="CF582">
        <v>458032886</v>
      </c>
      <c r="CS582">
        <v>3</v>
      </c>
      <c r="CT582">
        <v>2</v>
      </c>
      <c r="CU582">
        <v>0</v>
      </c>
      <c r="CV582">
        <v>2</v>
      </c>
      <c r="CW582">
        <v>0</v>
      </c>
      <c r="CX582">
        <v>6</v>
      </c>
      <c r="CY582">
        <v>7</v>
      </c>
      <c r="CZ582" t="s">
        <v>131</v>
      </c>
      <c r="DA582">
        <v>745</v>
      </c>
      <c r="DB582">
        <v>0</v>
      </c>
      <c r="DC582" t="s">
        <v>262</v>
      </c>
      <c r="DD582" t="s">
        <v>263</v>
      </c>
      <c r="DG582">
        <v>15619118</v>
      </c>
      <c r="DI582">
        <v>1</v>
      </c>
      <c r="DJ582">
        <v>0</v>
      </c>
      <c r="DK582">
        <v>1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"07/09/2023 22:01:00.921"</f>
        <v>07/09/2023 22:01:00.921</v>
      </c>
      <c r="C583" t="str">
        <f t="shared" si="223"/>
        <v>FFDDD3C0</v>
      </c>
      <c r="D583" t="s">
        <v>141</v>
      </c>
      <c r="E583">
        <v>15</v>
      </c>
      <c r="J583" t="s">
        <v>142</v>
      </c>
      <c r="K583">
        <v>0</v>
      </c>
      <c r="L583">
        <v>3</v>
      </c>
      <c r="M583">
        <v>0</v>
      </c>
      <c r="N583">
        <v>2</v>
      </c>
      <c r="O583">
        <v>0</v>
      </c>
      <c r="P583">
        <v>1</v>
      </c>
      <c r="Q583">
        <v>0</v>
      </c>
      <c r="S583" t="str">
        <f t="shared" si="230"/>
        <v>22:01:00.000</v>
      </c>
      <c r="T583" t="str">
        <f t="shared" si="230"/>
        <v>22:01:00.000</v>
      </c>
      <c r="U583" t="str">
        <f t="shared" si="231"/>
        <v>A14F74</v>
      </c>
      <c r="V583">
        <v>0</v>
      </c>
      <c r="W583">
        <v>0</v>
      </c>
      <c r="X583">
        <v>6</v>
      </c>
      <c r="Y583">
        <v>0</v>
      </c>
      <c r="AA583">
        <v>1</v>
      </c>
      <c r="AB583">
        <v>8</v>
      </c>
      <c r="AC583">
        <v>3</v>
      </c>
      <c r="AD583">
        <v>0</v>
      </c>
      <c r="AE583">
        <v>9</v>
      </c>
      <c r="AF583" t="s">
        <v>126</v>
      </c>
      <c r="AG583">
        <v>0</v>
      </c>
      <c r="AH583">
        <v>3</v>
      </c>
      <c r="AI583">
        <v>2</v>
      </c>
      <c r="AJ583">
        <v>0</v>
      </c>
      <c r="AK583" t="s">
        <v>295</v>
      </c>
      <c r="AL583">
        <v>32.817428</v>
      </c>
      <c r="AM583" t="s">
        <v>296</v>
      </c>
      <c r="AN583">
        <v>-117.17163600000001</v>
      </c>
      <c r="AO583">
        <v>25</v>
      </c>
      <c r="AP583">
        <v>1700</v>
      </c>
      <c r="AQ583" t="s">
        <v>129</v>
      </c>
      <c r="AR583">
        <v>-32</v>
      </c>
      <c r="AS583">
        <v>-87</v>
      </c>
      <c r="AT583">
        <v>1152</v>
      </c>
      <c r="BB583" t="str">
        <f t="shared" si="232"/>
        <v>1200</v>
      </c>
      <c r="BC583">
        <v>1</v>
      </c>
      <c r="BD583" t="str">
        <f t="shared" si="233"/>
        <v xml:space="preserve">N1839R  </v>
      </c>
      <c r="BE583">
        <v>1</v>
      </c>
      <c r="BJ583">
        <v>1525</v>
      </c>
      <c r="BK583">
        <v>-175</v>
      </c>
      <c r="BL583" t="s">
        <v>130</v>
      </c>
      <c r="BM583">
        <v>1</v>
      </c>
      <c r="BN583">
        <v>1</v>
      </c>
      <c r="BO583">
        <v>0</v>
      </c>
      <c r="BP583">
        <v>0</v>
      </c>
      <c r="BS583">
        <v>0</v>
      </c>
      <c r="BT583">
        <v>0</v>
      </c>
      <c r="BU583">
        <v>0</v>
      </c>
      <c r="CE583" t="str">
        <f t="shared" si="234"/>
        <v>22:01:00.458</v>
      </c>
      <c r="CF583">
        <v>458032886</v>
      </c>
      <c r="CS583">
        <v>3</v>
      </c>
      <c r="CT583">
        <v>2</v>
      </c>
      <c r="CU583">
        <v>0</v>
      </c>
      <c r="CV583">
        <v>2</v>
      </c>
      <c r="CW583">
        <v>0</v>
      </c>
      <c r="CX583">
        <v>6</v>
      </c>
      <c r="CY583">
        <v>7</v>
      </c>
      <c r="CZ583" t="s">
        <v>131</v>
      </c>
      <c r="DA583">
        <v>745</v>
      </c>
      <c r="DB583">
        <v>0</v>
      </c>
      <c r="DC583" t="s">
        <v>262</v>
      </c>
      <c r="DD583" t="s">
        <v>263</v>
      </c>
      <c r="DG583">
        <v>15619118</v>
      </c>
      <c r="DI583">
        <v>1</v>
      </c>
      <c r="DJ583">
        <v>0</v>
      </c>
      <c r="DK583">
        <v>1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"07/09/2023 22:01:00.921"</f>
        <v>07/09/2023 22:01:00.921</v>
      </c>
      <c r="C584" t="str">
        <f t="shared" si="223"/>
        <v>FFDDD3C0</v>
      </c>
      <c r="D584" t="s">
        <v>134</v>
      </c>
      <c r="E584">
        <v>4</v>
      </c>
      <c r="H584">
        <v>4</v>
      </c>
      <c r="I584" t="s">
        <v>143</v>
      </c>
      <c r="J584" t="s">
        <v>126</v>
      </c>
      <c r="K584">
        <v>0</v>
      </c>
      <c r="L584">
        <v>3</v>
      </c>
      <c r="M584">
        <v>0</v>
      </c>
      <c r="N584">
        <v>2</v>
      </c>
      <c r="O584">
        <v>0</v>
      </c>
      <c r="P584">
        <v>1</v>
      </c>
      <c r="Q584">
        <v>0</v>
      </c>
      <c r="S584" t="str">
        <f t="shared" si="230"/>
        <v>22:01:00.000</v>
      </c>
      <c r="T584" t="str">
        <f t="shared" si="230"/>
        <v>22:01:00.000</v>
      </c>
      <c r="U584" t="str">
        <f t="shared" si="231"/>
        <v>A14F74</v>
      </c>
      <c r="V584">
        <v>0</v>
      </c>
      <c r="W584">
        <v>0</v>
      </c>
      <c r="X584">
        <v>6</v>
      </c>
      <c r="Y584">
        <v>0</v>
      </c>
      <c r="AA584">
        <v>1</v>
      </c>
      <c r="AB584">
        <v>8</v>
      </c>
      <c r="AC584">
        <v>3</v>
      </c>
      <c r="AD584">
        <v>0</v>
      </c>
      <c r="AE584">
        <v>9</v>
      </c>
      <c r="AF584" t="s">
        <v>126</v>
      </c>
      <c r="AG584">
        <v>0</v>
      </c>
      <c r="AH584">
        <v>3</v>
      </c>
      <c r="AI584">
        <v>2</v>
      </c>
      <c r="AJ584">
        <v>0</v>
      </c>
      <c r="AK584" t="s">
        <v>295</v>
      </c>
      <c r="AL584">
        <v>32.817428</v>
      </c>
      <c r="AM584" t="s">
        <v>296</v>
      </c>
      <c r="AN584">
        <v>-117.17163600000001</v>
      </c>
      <c r="AO584">
        <v>25</v>
      </c>
      <c r="AP584">
        <v>1700</v>
      </c>
      <c r="AQ584" t="s">
        <v>129</v>
      </c>
      <c r="AR584">
        <v>-32</v>
      </c>
      <c r="AS584">
        <v>-87</v>
      </c>
      <c r="AT584">
        <v>1152</v>
      </c>
      <c r="BB584" t="str">
        <f t="shared" si="232"/>
        <v>1200</v>
      </c>
      <c r="BC584">
        <v>1</v>
      </c>
      <c r="BD584" t="str">
        <f t="shared" si="233"/>
        <v xml:space="preserve">N1839R  </v>
      </c>
      <c r="BE584">
        <v>1</v>
      </c>
      <c r="BJ584">
        <v>1525</v>
      </c>
      <c r="BK584">
        <v>-175</v>
      </c>
      <c r="BL584" t="s">
        <v>130</v>
      </c>
      <c r="BM584">
        <v>1</v>
      </c>
      <c r="BN584">
        <v>1</v>
      </c>
      <c r="BO584">
        <v>0</v>
      </c>
      <c r="BP584">
        <v>0</v>
      </c>
      <c r="BS584">
        <v>0</v>
      </c>
      <c r="BT584">
        <v>0</v>
      </c>
      <c r="BU584">
        <v>0</v>
      </c>
      <c r="CE584" t="str">
        <f t="shared" si="234"/>
        <v>22:01:00.458</v>
      </c>
      <c r="CF584">
        <v>458032886</v>
      </c>
      <c r="CS584">
        <v>3</v>
      </c>
      <c r="CT584">
        <v>2</v>
      </c>
      <c r="CU584">
        <v>0</v>
      </c>
      <c r="CV584">
        <v>2</v>
      </c>
      <c r="CW584">
        <v>0</v>
      </c>
      <c r="CX584">
        <v>6</v>
      </c>
      <c r="CY584">
        <v>7</v>
      </c>
      <c r="CZ584" t="s">
        <v>131</v>
      </c>
      <c r="DA584">
        <v>745</v>
      </c>
      <c r="DB584">
        <v>0</v>
      </c>
      <c r="DC584" t="s">
        <v>262</v>
      </c>
      <c r="DD584" t="s">
        <v>263</v>
      </c>
      <c r="DG584">
        <v>15619118</v>
      </c>
      <c r="DI584">
        <v>1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"07/09/2023 22:01:00.921"</f>
        <v>07/09/2023 22:01:00.921</v>
      </c>
      <c r="C585" t="str">
        <f t="shared" si="223"/>
        <v>FFDDD3C0</v>
      </c>
      <c r="D585" t="s">
        <v>147</v>
      </c>
      <c r="E585">
        <v>8</v>
      </c>
      <c r="H585">
        <v>225</v>
      </c>
      <c r="I585" t="s">
        <v>148</v>
      </c>
      <c r="J585" t="s">
        <v>126</v>
      </c>
      <c r="K585">
        <v>0</v>
      </c>
      <c r="L585">
        <v>3</v>
      </c>
      <c r="M585">
        <v>0</v>
      </c>
      <c r="N585">
        <v>2</v>
      </c>
      <c r="O585">
        <v>0</v>
      </c>
      <c r="P585">
        <v>1</v>
      </c>
      <c r="Q585">
        <v>0</v>
      </c>
      <c r="S585" t="str">
        <f t="shared" si="230"/>
        <v>22:01:00.000</v>
      </c>
      <c r="T585" t="str">
        <f t="shared" si="230"/>
        <v>22:01:00.000</v>
      </c>
      <c r="U585" t="str">
        <f t="shared" si="231"/>
        <v>A14F74</v>
      </c>
      <c r="V585">
        <v>0</v>
      </c>
      <c r="W585">
        <v>0</v>
      </c>
      <c r="X585">
        <v>6</v>
      </c>
      <c r="Y585">
        <v>0</v>
      </c>
      <c r="AA585">
        <v>1</v>
      </c>
      <c r="AB585">
        <v>8</v>
      </c>
      <c r="AC585">
        <v>3</v>
      </c>
      <c r="AD585">
        <v>0</v>
      </c>
      <c r="AE585">
        <v>9</v>
      </c>
      <c r="AF585" t="s">
        <v>126</v>
      </c>
      <c r="AG585">
        <v>0</v>
      </c>
      <c r="AH585">
        <v>3</v>
      </c>
      <c r="AI585">
        <v>2</v>
      </c>
      <c r="AJ585">
        <v>0</v>
      </c>
      <c r="AK585" t="s">
        <v>295</v>
      </c>
      <c r="AL585">
        <v>32.817428</v>
      </c>
      <c r="AM585" t="s">
        <v>296</v>
      </c>
      <c r="AN585">
        <v>-117.17163600000001</v>
      </c>
      <c r="AO585">
        <v>25</v>
      </c>
      <c r="AP585">
        <v>1700</v>
      </c>
      <c r="AQ585" t="s">
        <v>129</v>
      </c>
      <c r="AR585">
        <v>-32</v>
      </c>
      <c r="AS585">
        <v>-87</v>
      </c>
      <c r="AT585">
        <v>1152</v>
      </c>
      <c r="BB585" t="str">
        <f t="shared" si="232"/>
        <v>1200</v>
      </c>
      <c r="BC585">
        <v>1</v>
      </c>
      <c r="BD585" t="str">
        <f t="shared" si="233"/>
        <v xml:space="preserve">N1839R  </v>
      </c>
      <c r="BE585">
        <v>1</v>
      </c>
      <c r="BJ585">
        <v>1525</v>
      </c>
      <c r="BK585">
        <v>-175</v>
      </c>
      <c r="BL585" t="s">
        <v>130</v>
      </c>
      <c r="BM585">
        <v>1</v>
      </c>
      <c r="BN585">
        <v>1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 t="shared" si="234"/>
        <v>22:01:00.458</v>
      </c>
      <c r="CF585">
        <v>458032886</v>
      </c>
      <c r="CS585">
        <v>3</v>
      </c>
      <c r="CT585">
        <v>2</v>
      </c>
      <c r="CU585">
        <v>0</v>
      </c>
      <c r="CV585">
        <v>2</v>
      </c>
      <c r="CW585">
        <v>0</v>
      </c>
      <c r="CX585">
        <v>6</v>
      </c>
      <c r="CY585">
        <v>7</v>
      </c>
      <c r="CZ585" t="s">
        <v>131</v>
      </c>
      <c r="DA585">
        <v>745</v>
      </c>
      <c r="DB585">
        <v>0</v>
      </c>
      <c r="DC585" t="s">
        <v>262</v>
      </c>
      <c r="DD585" t="s">
        <v>263</v>
      </c>
      <c r="DG585">
        <v>15619118</v>
      </c>
      <c r="DI585">
        <v>1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 t="shared" ref="A586:A593" si="235">"07/09/2023 22:01:02.144"</f>
        <v>07/09/2023 22:01:02.144</v>
      </c>
      <c r="C586" t="str">
        <f t="shared" ref="C586:C649" si="236">"FFDFD3C0"</f>
        <v>FFDFD3C0</v>
      </c>
      <c r="D586" t="s">
        <v>144</v>
      </c>
      <c r="E586">
        <v>6</v>
      </c>
      <c r="H586">
        <v>210</v>
      </c>
      <c r="I586" t="s">
        <v>145</v>
      </c>
      <c r="J586" t="s">
        <v>146</v>
      </c>
      <c r="K586">
        <v>0</v>
      </c>
      <c r="L586">
        <v>3</v>
      </c>
      <c r="M586">
        <v>0</v>
      </c>
      <c r="N586">
        <v>2</v>
      </c>
      <c r="O586">
        <v>0</v>
      </c>
      <c r="P586">
        <v>1</v>
      </c>
      <c r="Q586">
        <v>0</v>
      </c>
      <c r="S586" t="str">
        <f t="shared" ref="S586:T593" si="237">"22:01:01.000"</f>
        <v>22:01:01.000</v>
      </c>
      <c r="T586" t="str">
        <f t="shared" si="237"/>
        <v>22:01:01.000</v>
      </c>
      <c r="U586" t="str">
        <f t="shared" si="231"/>
        <v>A14F74</v>
      </c>
      <c r="V586">
        <v>0</v>
      </c>
      <c r="W586">
        <v>0</v>
      </c>
      <c r="X586">
        <v>6</v>
      </c>
      <c r="Y586">
        <v>0</v>
      </c>
      <c r="AA586">
        <v>1</v>
      </c>
      <c r="AB586">
        <v>8</v>
      </c>
      <c r="AC586">
        <v>3</v>
      </c>
      <c r="AD586">
        <v>0</v>
      </c>
      <c r="AE586">
        <v>9</v>
      </c>
      <c r="AF586" t="s">
        <v>126</v>
      </c>
      <c r="AG586">
        <v>0</v>
      </c>
      <c r="AH586">
        <v>0</v>
      </c>
      <c r="AI586">
        <v>2</v>
      </c>
      <c r="AJ586">
        <v>0</v>
      </c>
      <c r="AK586" t="s">
        <v>297</v>
      </c>
      <c r="AL586">
        <v>32.817019999999999</v>
      </c>
      <c r="AM586" t="s">
        <v>298</v>
      </c>
      <c r="AN586">
        <v>-117.171786</v>
      </c>
      <c r="AO586">
        <v>25</v>
      </c>
      <c r="AP586">
        <v>1700</v>
      </c>
      <c r="AQ586" t="s">
        <v>129</v>
      </c>
      <c r="AR586">
        <v>-20</v>
      </c>
      <c r="AS586">
        <v>-90</v>
      </c>
      <c r="AT586">
        <v>1472</v>
      </c>
      <c r="BB586" t="str">
        <f t="shared" si="232"/>
        <v>1200</v>
      </c>
      <c r="BC586">
        <v>1</v>
      </c>
      <c r="BD586" t="str">
        <f t="shared" si="233"/>
        <v xml:space="preserve">N1839R  </v>
      </c>
      <c r="BE586">
        <v>1</v>
      </c>
      <c r="BG586">
        <v>0</v>
      </c>
      <c r="BH586">
        <v>0</v>
      </c>
      <c r="BI586">
        <v>0</v>
      </c>
      <c r="BJ586">
        <v>1550</v>
      </c>
      <c r="BK586">
        <v>-150</v>
      </c>
      <c r="BL586" t="s">
        <v>130</v>
      </c>
      <c r="BM586">
        <v>1</v>
      </c>
      <c r="BN586">
        <v>1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 t="shared" ref="CE586:CE593" si="238">"22:01:01.852"</f>
        <v>22:01:01.852</v>
      </c>
      <c r="CF586">
        <v>852033133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7</v>
      </c>
      <c r="CY586">
        <v>7</v>
      </c>
      <c r="CZ586" t="s">
        <v>131</v>
      </c>
      <c r="DA586">
        <v>745</v>
      </c>
      <c r="DB586">
        <v>0</v>
      </c>
      <c r="DC586" t="s">
        <v>262</v>
      </c>
      <c r="DD586" t="s">
        <v>263</v>
      </c>
      <c r="DG586">
        <v>15619154</v>
      </c>
      <c r="DI586">
        <v>1</v>
      </c>
      <c r="DJ586">
        <v>0</v>
      </c>
      <c r="DK586">
        <v>0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 t="shared" si="235"/>
        <v>07/09/2023 22:01:02.144</v>
      </c>
      <c r="C587" t="str">
        <f t="shared" si="236"/>
        <v>FFDFD3C0</v>
      </c>
      <c r="D587" t="s">
        <v>149</v>
      </c>
      <c r="E587">
        <v>3</v>
      </c>
      <c r="H587">
        <v>166</v>
      </c>
      <c r="I587" t="s">
        <v>139</v>
      </c>
      <c r="J587" t="s">
        <v>150</v>
      </c>
      <c r="K587">
        <v>0</v>
      </c>
      <c r="L587">
        <v>3</v>
      </c>
      <c r="M587">
        <v>0</v>
      </c>
      <c r="N587">
        <v>2</v>
      </c>
      <c r="O587">
        <v>0</v>
      </c>
      <c r="P587">
        <v>1</v>
      </c>
      <c r="Q587">
        <v>0</v>
      </c>
      <c r="S587" t="str">
        <f t="shared" si="237"/>
        <v>22:01:01.000</v>
      </c>
      <c r="T587" t="str">
        <f t="shared" si="237"/>
        <v>22:01:01.000</v>
      </c>
      <c r="U587" t="str">
        <f t="shared" si="231"/>
        <v>A14F74</v>
      </c>
      <c r="V587">
        <v>0</v>
      </c>
      <c r="W587">
        <v>0</v>
      </c>
      <c r="X587">
        <v>6</v>
      </c>
      <c r="Y587">
        <v>0</v>
      </c>
      <c r="AA587">
        <v>1</v>
      </c>
      <c r="AB587">
        <v>8</v>
      </c>
      <c r="AC587">
        <v>3</v>
      </c>
      <c r="AD587">
        <v>0</v>
      </c>
      <c r="AE587">
        <v>9</v>
      </c>
      <c r="AF587" t="s">
        <v>126</v>
      </c>
      <c r="AG587">
        <v>0</v>
      </c>
      <c r="AH587">
        <v>3</v>
      </c>
      <c r="AI587">
        <v>2</v>
      </c>
      <c r="AJ587">
        <v>0</v>
      </c>
      <c r="AK587" t="s">
        <v>297</v>
      </c>
      <c r="AL587">
        <v>32.817019999999999</v>
      </c>
      <c r="AM587" t="s">
        <v>298</v>
      </c>
      <c r="AN587">
        <v>-117.171786</v>
      </c>
      <c r="AO587">
        <v>25</v>
      </c>
      <c r="AP587">
        <v>1700</v>
      </c>
      <c r="AQ587" t="s">
        <v>129</v>
      </c>
      <c r="AR587">
        <v>-20</v>
      </c>
      <c r="AS587">
        <v>-90</v>
      </c>
      <c r="AT587">
        <v>1472</v>
      </c>
      <c r="BB587" t="str">
        <f t="shared" si="232"/>
        <v>1200</v>
      </c>
      <c r="BC587">
        <v>1</v>
      </c>
      <c r="BD587" t="str">
        <f t="shared" si="233"/>
        <v xml:space="preserve">N1839R  </v>
      </c>
      <c r="BE587">
        <v>1</v>
      </c>
      <c r="BG587">
        <v>0</v>
      </c>
      <c r="BH587">
        <v>0</v>
      </c>
      <c r="BI587">
        <v>0</v>
      </c>
      <c r="BJ587">
        <v>1550</v>
      </c>
      <c r="BK587">
        <v>-150</v>
      </c>
      <c r="BL587" t="s">
        <v>130</v>
      </c>
      <c r="BM587">
        <v>1</v>
      </c>
      <c r="BN587">
        <v>1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 t="shared" si="238"/>
        <v>22:01:01.852</v>
      </c>
      <c r="CF587">
        <v>852132191</v>
      </c>
      <c r="CS587">
        <v>3</v>
      </c>
      <c r="CT587">
        <v>2</v>
      </c>
      <c r="CU587">
        <v>0</v>
      </c>
      <c r="CV587">
        <v>2</v>
      </c>
      <c r="CW587">
        <v>0</v>
      </c>
      <c r="CX587">
        <v>5</v>
      </c>
      <c r="CY587">
        <v>7</v>
      </c>
      <c r="CZ587" t="s">
        <v>131</v>
      </c>
      <c r="DA587">
        <v>286</v>
      </c>
      <c r="DB587">
        <v>0</v>
      </c>
      <c r="DC587" t="s">
        <v>132</v>
      </c>
      <c r="DD587" t="s">
        <v>133</v>
      </c>
      <c r="DG587">
        <v>16145415</v>
      </c>
      <c r="DI587">
        <v>1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 t="shared" si="235"/>
        <v>07/09/2023 22:01:02.144</v>
      </c>
      <c r="C588" t="str">
        <f t="shared" si="236"/>
        <v>FFDFD3C0</v>
      </c>
      <c r="D588" t="s">
        <v>138</v>
      </c>
      <c r="E588">
        <v>20</v>
      </c>
      <c r="F588">
        <v>1020</v>
      </c>
      <c r="G588" t="s">
        <v>139</v>
      </c>
      <c r="J588" t="s">
        <v>140</v>
      </c>
      <c r="K588">
        <v>0</v>
      </c>
      <c r="L588">
        <v>3</v>
      </c>
      <c r="M588">
        <v>0</v>
      </c>
      <c r="N588">
        <v>2</v>
      </c>
      <c r="O588">
        <v>0</v>
      </c>
      <c r="P588">
        <v>1</v>
      </c>
      <c r="Q588">
        <v>0</v>
      </c>
      <c r="S588" t="str">
        <f t="shared" si="237"/>
        <v>22:01:01.000</v>
      </c>
      <c r="T588" t="str">
        <f t="shared" si="237"/>
        <v>22:01:01.000</v>
      </c>
      <c r="U588" t="str">
        <f t="shared" si="231"/>
        <v>A14F74</v>
      </c>
      <c r="V588">
        <v>0</v>
      </c>
      <c r="W588">
        <v>0</v>
      </c>
      <c r="X588">
        <v>6</v>
      </c>
      <c r="Y588">
        <v>0</v>
      </c>
      <c r="AA588">
        <v>1</v>
      </c>
      <c r="AB588">
        <v>8</v>
      </c>
      <c r="AC588">
        <v>3</v>
      </c>
      <c r="AD588">
        <v>0</v>
      </c>
      <c r="AE588">
        <v>9</v>
      </c>
      <c r="AF588" t="s">
        <v>126</v>
      </c>
      <c r="AG588">
        <v>0</v>
      </c>
      <c r="AH588">
        <v>3</v>
      </c>
      <c r="AI588">
        <v>2</v>
      </c>
      <c r="AJ588">
        <v>0</v>
      </c>
      <c r="AK588" t="s">
        <v>297</v>
      </c>
      <c r="AL588">
        <v>32.817019999999999</v>
      </c>
      <c r="AM588" t="s">
        <v>298</v>
      </c>
      <c r="AN588">
        <v>-117.171786</v>
      </c>
      <c r="AO588">
        <v>25</v>
      </c>
      <c r="AP588">
        <v>1700</v>
      </c>
      <c r="AQ588" t="s">
        <v>129</v>
      </c>
      <c r="AR588">
        <v>-20</v>
      </c>
      <c r="AS588">
        <v>-90</v>
      </c>
      <c r="AT588">
        <v>1472</v>
      </c>
      <c r="BB588" t="str">
        <f t="shared" si="232"/>
        <v>1200</v>
      </c>
      <c r="BC588">
        <v>1</v>
      </c>
      <c r="BD588" t="str">
        <f t="shared" si="233"/>
        <v xml:space="preserve">N1839R  </v>
      </c>
      <c r="BE588">
        <v>1</v>
      </c>
      <c r="BG588">
        <v>0</v>
      </c>
      <c r="BH588">
        <v>0</v>
      </c>
      <c r="BI588">
        <v>0</v>
      </c>
      <c r="BJ588">
        <v>1550</v>
      </c>
      <c r="BK588">
        <v>-150</v>
      </c>
      <c r="BL588" t="s">
        <v>130</v>
      </c>
      <c r="BM588">
        <v>1</v>
      </c>
      <c r="BN588">
        <v>1</v>
      </c>
      <c r="BO588">
        <v>0</v>
      </c>
      <c r="BP588">
        <v>0</v>
      </c>
      <c r="BS588">
        <v>0</v>
      </c>
      <c r="BT588">
        <v>0</v>
      </c>
      <c r="BU588">
        <v>0</v>
      </c>
      <c r="CE588" t="str">
        <f t="shared" si="238"/>
        <v>22:01:01.852</v>
      </c>
      <c r="CF588">
        <v>852033133</v>
      </c>
      <c r="CS588">
        <v>3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131</v>
      </c>
      <c r="DA588">
        <v>745</v>
      </c>
      <c r="DB588">
        <v>0</v>
      </c>
      <c r="DC588" t="s">
        <v>262</v>
      </c>
      <c r="DD588" t="s">
        <v>263</v>
      </c>
      <c r="DG588">
        <v>15619154</v>
      </c>
      <c r="DI588">
        <v>1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 t="shared" si="235"/>
        <v>07/09/2023 22:01:02.144</v>
      </c>
      <c r="C589" t="str">
        <f t="shared" si="236"/>
        <v>FFDFD3C0</v>
      </c>
      <c r="D589" t="s">
        <v>134</v>
      </c>
      <c r="E589">
        <v>3</v>
      </c>
      <c r="H589">
        <v>3</v>
      </c>
      <c r="I589" t="s">
        <v>135</v>
      </c>
      <c r="J589" t="s">
        <v>126</v>
      </c>
      <c r="K589">
        <v>0</v>
      </c>
      <c r="L589">
        <v>3</v>
      </c>
      <c r="M589">
        <v>0</v>
      </c>
      <c r="N589">
        <v>2</v>
      </c>
      <c r="O589">
        <v>0</v>
      </c>
      <c r="P589">
        <v>1</v>
      </c>
      <c r="Q589">
        <v>0</v>
      </c>
      <c r="S589" t="str">
        <f t="shared" si="237"/>
        <v>22:01:01.000</v>
      </c>
      <c r="T589" t="str">
        <f t="shared" si="237"/>
        <v>22:01:01.000</v>
      </c>
      <c r="U589" t="str">
        <f t="shared" si="231"/>
        <v>A14F74</v>
      </c>
      <c r="V589">
        <v>0</v>
      </c>
      <c r="W589">
        <v>0</v>
      </c>
      <c r="X589">
        <v>6</v>
      </c>
      <c r="Y589">
        <v>0</v>
      </c>
      <c r="AA589">
        <v>1</v>
      </c>
      <c r="AB589">
        <v>8</v>
      </c>
      <c r="AC589">
        <v>3</v>
      </c>
      <c r="AD589">
        <v>0</v>
      </c>
      <c r="AE589">
        <v>9</v>
      </c>
      <c r="AF589" t="s">
        <v>126</v>
      </c>
      <c r="AG589">
        <v>0</v>
      </c>
      <c r="AH589">
        <v>3</v>
      </c>
      <c r="AI589">
        <v>2</v>
      </c>
      <c r="AJ589">
        <v>0</v>
      </c>
      <c r="AK589" t="s">
        <v>297</v>
      </c>
      <c r="AL589">
        <v>32.817019999999999</v>
      </c>
      <c r="AM589" t="s">
        <v>298</v>
      </c>
      <c r="AN589">
        <v>-117.171786</v>
      </c>
      <c r="AO589">
        <v>25</v>
      </c>
      <c r="AP589">
        <v>1700</v>
      </c>
      <c r="AQ589" t="s">
        <v>129</v>
      </c>
      <c r="AR589">
        <v>-20</v>
      </c>
      <c r="AS589">
        <v>-90</v>
      </c>
      <c r="AT589">
        <v>1472</v>
      </c>
      <c r="BB589" t="str">
        <f t="shared" si="232"/>
        <v>1200</v>
      </c>
      <c r="BC589">
        <v>1</v>
      </c>
      <c r="BD589" t="str">
        <f t="shared" si="233"/>
        <v xml:space="preserve">N1839R  </v>
      </c>
      <c r="BE589">
        <v>1</v>
      </c>
      <c r="BG589">
        <v>0</v>
      </c>
      <c r="BH589">
        <v>0</v>
      </c>
      <c r="BI589">
        <v>0</v>
      </c>
      <c r="BJ589">
        <v>1550</v>
      </c>
      <c r="BK589">
        <v>-150</v>
      </c>
      <c r="BL589" t="s">
        <v>130</v>
      </c>
      <c r="BM589">
        <v>1</v>
      </c>
      <c r="BN589">
        <v>1</v>
      </c>
      <c r="BO589">
        <v>0</v>
      </c>
      <c r="BP589">
        <v>0</v>
      </c>
      <c r="BS589">
        <v>0</v>
      </c>
      <c r="BT589">
        <v>0</v>
      </c>
      <c r="BU589">
        <v>0</v>
      </c>
      <c r="CE589" t="str">
        <f t="shared" si="238"/>
        <v>22:01:01.852</v>
      </c>
      <c r="CF589">
        <v>852033133</v>
      </c>
      <c r="CS589">
        <v>3</v>
      </c>
      <c r="CT589">
        <v>2</v>
      </c>
      <c r="CU589">
        <v>0</v>
      </c>
      <c r="CV589">
        <v>2</v>
      </c>
      <c r="CW589">
        <v>0</v>
      </c>
      <c r="CX589">
        <v>7</v>
      </c>
      <c r="CY589">
        <v>7</v>
      </c>
      <c r="CZ589" t="s">
        <v>131</v>
      </c>
      <c r="DA589">
        <v>745</v>
      </c>
      <c r="DB589">
        <v>0</v>
      </c>
      <c r="DC589" t="s">
        <v>262</v>
      </c>
      <c r="DD589" t="s">
        <v>263</v>
      </c>
      <c r="DG589">
        <v>15619154</v>
      </c>
      <c r="DI589">
        <v>1</v>
      </c>
      <c r="DJ589">
        <v>0</v>
      </c>
      <c r="DK589">
        <v>1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 t="shared" si="235"/>
        <v>07/09/2023 22:01:02.144</v>
      </c>
      <c r="C590" t="str">
        <f t="shared" si="236"/>
        <v>FFDFD3C0</v>
      </c>
      <c r="D590" t="s">
        <v>141</v>
      </c>
      <c r="E590">
        <v>15</v>
      </c>
      <c r="J590" t="s">
        <v>142</v>
      </c>
      <c r="K590">
        <v>0</v>
      </c>
      <c r="L590">
        <v>3</v>
      </c>
      <c r="M590">
        <v>0</v>
      </c>
      <c r="N590">
        <v>2</v>
      </c>
      <c r="O590">
        <v>0</v>
      </c>
      <c r="P590">
        <v>1</v>
      </c>
      <c r="Q590">
        <v>0</v>
      </c>
      <c r="S590" t="str">
        <f t="shared" si="237"/>
        <v>22:01:01.000</v>
      </c>
      <c r="T590" t="str">
        <f t="shared" si="237"/>
        <v>22:01:01.000</v>
      </c>
      <c r="U590" t="str">
        <f t="shared" si="231"/>
        <v>A14F74</v>
      </c>
      <c r="V590">
        <v>0</v>
      </c>
      <c r="W590">
        <v>0</v>
      </c>
      <c r="X590">
        <v>6</v>
      </c>
      <c r="Y590">
        <v>0</v>
      </c>
      <c r="AA590">
        <v>1</v>
      </c>
      <c r="AB590">
        <v>8</v>
      </c>
      <c r="AC590">
        <v>3</v>
      </c>
      <c r="AD590">
        <v>0</v>
      </c>
      <c r="AE590">
        <v>9</v>
      </c>
      <c r="AF590" t="s">
        <v>126</v>
      </c>
      <c r="AG590">
        <v>0</v>
      </c>
      <c r="AH590">
        <v>3</v>
      </c>
      <c r="AI590">
        <v>2</v>
      </c>
      <c r="AJ590">
        <v>0</v>
      </c>
      <c r="AK590" t="s">
        <v>297</v>
      </c>
      <c r="AL590">
        <v>32.817019999999999</v>
      </c>
      <c r="AM590" t="s">
        <v>298</v>
      </c>
      <c r="AN590">
        <v>-117.171786</v>
      </c>
      <c r="AO590">
        <v>25</v>
      </c>
      <c r="AP590">
        <v>1700</v>
      </c>
      <c r="AQ590" t="s">
        <v>129</v>
      </c>
      <c r="AR590">
        <v>-20</v>
      </c>
      <c r="AS590">
        <v>-90</v>
      </c>
      <c r="AT590">
        <v>1472</v>
      </c>
      <c r="BB590" t="str">
        <f t="shared" si="232"/>
        <v>1200</v>
      </c>
      <c r="BC590">
        <v>1</v>
      </c>
      <c r="BD590" t="str">
        <f t="shared" si="233"/>
        <v xml:space="preserve">N1839R  </v>
      </c>
      <c r="BE590">
        <v>1</v>
      </c>
      <c r="BG590">
        <v>0</v>
      </c>
      <c r="BH590">
        <v>0</v>
      </c>
      <c r="BI590">
        <v>0</v>
      </c>
      <c r="BJ590">
        <v>1550</v>
      </c>
      <c r="BK590">
        <v>-150</v>
      </c>
      <c r="BL590" t="s">
        <v>130</v>
      </c>
      <c r="BM590">
        <v>1</v>
      </c>
      <c r="BN590">
        <v>1</v>
      </c>
      <c r="BO590">
        <v>0</v>
      </c>
      <c r="BP590">
        <v>0</v>
      </c>
      <c r="BS590">
        <v>0</v>
      </c>
      <c r="BT590">
        <v>0</v>
      </c>
      <c r="BU590">
        <v>0</v>
      </c>
      <c r="CE590" t="str">
        <f t="shared" si="238"/>
        <v>22:01:01.852</v>
      </c>
      <c r="CF590">
        <v>852033133</v>
      </c>
      <c r="CS590">
        <v>3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131</v>
      </c>
      <c r="DA590">
        <v>745</v>
      </c>
      <c r="DB590">
        <v>0</v>
      </c>
      <c r="DC590" t="s">
        <v>262</v>
      </c>
      <c r="DD590" t="s">
        <v>263</v>
      </c>
      <c r="DG590">
        <v>15619154</v>
      </c>
      <c r="DI590">
        <v>1</v>
      </c>
      <c r="DJ590">
        <v>0</v>
      </c>
      <c r="DK590">
        <v>1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 t="shared" si="235"/>
        <v>07/09/2023 22:01:02.144</v>
      </c>
      <c r="C591" t="str">
        <f t="shared" si="236"/>
        <v>FFDFD3C0</v>
      </c>
      <c r="D591" t="s">
        <v>147</v>
      </c>
      <c r="E591">
        <v>8</v>
      </c>
      <c r="H591">
        <v>225</v>
      </c>
      <c r="I591" t="s">
        <v>148</v>
      </c>
      <c r="J591" t="s">
        <v>126</v>
      </c>
      <c r="K591">
        <v>0</v>
      </c>
      <c r="L591">
        <v>3</v>
      </c>
      <c r="M591">
        <v>0</v>
      </c>
      <c r="N591">
        <v>2</v>
      </c>
      <c r="O591">
        <v>0</v>
      </c>
      <c r="P591">
        <v>1</v>
      </c>
      <c r="Q591">
        <v>0</v>
      </c>
      <c r="S591" t="str">
        <f t="shared" si="237"/>
        <v>22:01:01.000</v>
      </c>
      <c r="T591" t="str">
        <f t="shared" si="237"/>
        <v>22:01:01.000</v>
      </c>
      <c r="U591" t="str">
        <f t="shared" si="231"/>
        <v>A14F74</v>
      </c>
      <c r="V591">
        <v>0</v>
      </c>
      <c r="W591">
        <v>0</v>
      </c>
      <c r="X591">
        <v>6</v>
      </c>
      <c r="Y591">
        <v>0</v>
      </c>
      <c r="AA591">
        <v>1</v>
      </c>
      <c r="AB591">
        <v>8</v>
      </c>
      <c r="AC591">
        <v>3</v>
      </c>
      <c r="AD591">
        <v>0</v>
      </c>
      <c r="AE591">
        <v>9</v>
      </c>
      <c r="AF591" t="s">
        <v>126</v>
      </c>
      <c r="AG591">
        <v>0</v>
      </c>
      <c r="AH591">
        <v>3</v>
      </c>
      <c r="AI591">
        <v>2</v>
      </c>
      <c r="AJ591">
        <v>0</v>
      </c>
      <c r="AK591" t="s">
        <v>297</v>
      </c>
      <c r="AL591">
        <v>32.817019999999999</v>
      </c>
      <c r="AM591" t="s">
        <v>298</v>
      </c>
      <c r="AN591">
        <v>-117.171786</v>
      </c>
      <c r="AO591">
        <v>25</v>
      </c>
      <c r="AP591">
        <v>1700</v>
      </c>
      <c r="AQ591" t="s">
        <v>129</v>
      </c>
      <c r="AR591">
        <v>-20</v>
      </c>
      <c r="AS591">
        <v>-90</v>
      </c>
      <c r="AT591">
        <v>1472</v>
      </c>
      <c r="BB591" t="str">
        <f t="shared" si="232"/>
        <v>1200</v>
      </c>
      <c r="BC591">
        <v>1</v>
      </c>
      <c r="BD591" t="str">
        <f t="shared" si="233"/>
        <v xml:space="preserve">N1839R  </v>
      </c>
      <c r="BE591">
        <v>1</v>
      </c>
      <c r="BG591">
        <v>0</v>
      </c>
      <c r="BH591">
        <v>0</v>
      </c>
      <c r="BI591">
        <v>0</v>
      </c>
      <c r="BJ591">
        <v>1550</v>
      </c>
      <c r="BK591">
        <v>-150</v>
      </c>
      <c r="BL591" t="s">
        <v>130</v>
      </c>
      <c r="BM591">
        <v>1</v>
      </c>
      <c r="BN591">
        <v>1</v>
      </c>
      <c r="BO591">
        <v>0</v>
      </c>
      <c r="BP591">
        <v>0</v>
      </c>
      <c r="BS591">
        <v>0</v>
      </c>
      <c r="BT591">
        <v>0</v>
      </c>
      <c r="BU591">
        <v>0</v>
      </c>
      <c r="CE591" t="str">
        <f t="shared" si="238"/>
        <v>22:01:01.852</v>
      </c>
      <c r="CF591">
        <v>852033133</v>
      </c>
      <c r="CS591">
        <v>3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745</v>
      </c>
      <c r="DB591">
        <v>0</v>
      </c>
      <c r="DC591" t="s">
        <v>262</v>
      </c>
      <c r="DD591" t="s">
        <v>263</v>
      </c>
      <c r="DG591">
        <v>15619154</v>
      </c>
      <c r="DI591">
        <v>1</v>
      </c>
      <c r="DJ591">
        <v>0</v>
      </c>
      <c r="DK591">
        <v>1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 t="shared" si="235"/>
        <v>07/09/2023 22:01:02.144</v>
      </c>
      <c r="C592" t="str">
        <f t="shared" si="236"/>
        <v>FFDFD3C0</v>
      </c>
      <c r="D592" t="s">
        <v>134</v>
      </c>
      <c r="E592">
        <v>4</v>
      </c>
      <c r="H592">
        <v>4</v>
      </c>
      <c r="I592" t="s">
        <v>143</v>
      </c>
      <c r="J592" t="s">
        <v>126</v>
      </c>
      <c r="K592">
        <v>0</v>
      </c>
      <c r="L592">
        <v>3</v>
      </c>
      <c r="M592">
        <v>0</v>
      </c>
      <c r="N592">
        <v>2</v>
      </c>
      <c r="O592">
        <v>0</v>
      </c>
      <c r="P592">
        <v>1</v>
      </c>
      <c r="Q592">
        <v>0</v>
      </c>
      <c r="S592" t="str">
        <f t="shared" si="237"/>
        <v>22:01:01.000</v>
      </c>
      <c r="T592" t="str">
        <f t="shared" si="237"/>
        <v>22:01:01.000</v>
      </c>
      <c r="U592" t="str">
        <f t="shared" si="231"/>
        <v>A14F74</v>
      </c>
      <c r="V592">
        <v>0</v>
      </c>
      <c r="W592">
        <v>0</v>
      </c>
      <c r="X592">
        <v>6</v>
      </c>
      <c r="Y592">
        <v>0</v>
      </c>
      <c r="AA592">
        <v>1</v>
      </c>
      <c r="AB592">
        <v>8</v>
      </c>
      <c r="AC592">
        <v>3</v>
      </c>
      <c r="AD592">
        <v>0</v>
      </c>
      <c r="AE592">
        <v>9</v>
      </c>
      <c r="AF592" t="s">
        <v>126</v>
      </c>
      <c r="AG592">
        <v>0</v>
      </c>
      <c r="AH592">
        <v>3</v>
      </c>
      <c r="AI592">
        <v>2</v>
      </c>
      <c r="AJ592">
        <v>0</v>
      </c>
      <c r="AK592" t="s">
        <v>297</v>
      </c>
      <c r="AL592">
        <v>32.817019999999999</v>
      </c>
      <c r="AM592" t="s">
        <v>298</v>
      </c>
      <c r="AN592">
        <v>-117.171786</v>
      </c>
      <c r="AO592">
        <v>25</v>
      </c>
      <c r="AP592">
        <v>1700</v>
      </c>
      <c r="AQ592" t="s">
        <v>129</v>
      </c>
      <c r="AR592">
        <v>-20</v>
      </c>
      <c r="AS592">
        <v>-90</v>
      </c>
      <c r="AT592">
        <v>1472</v>
      </c>
      <c r="BB592" t="str">
        <f t="shared" si="232"/>
        <v>1200</v>
      </c>
      <c r="BC592">
        <v>1</v>
      </c>
      <c r="BD592" t="str">
        <f t="shared" si="233"/>
        <v xml:space="preserve">N1839R  </v>
      </c>
      <c r="BE592">
        <v>1</v>
      </c>
      <c r="BG592">
        <v>0</v>
      </c>
      <c r="BH592">
        <v>0</v>
      </c>
      <c r="BI592">
        <v>0</v>
      </c>
      <c r="BJ592">
        <v>1550</v>
      </c>
      <c r="BK592">
        <v>-150</v>
      </c>
      <c r="BL592" t="s">
        <v>130</v>
      </c>
      <c r="BM592">
        <v>1</v>
      </c>
      <c r="BN592">
        <v>1</v>
      </c>
      <c r="BO592">
        <v>0</v>
      </c>
      <c r="BP592">
        <v>0</v>
      </c>
      <c r="BS592">
        <v>0</v>
      </c>
      <c r="BT592">
        <v>0</v>
      </c>
      <c r="BU592">
        <v>0</v>
      </c>
      <c r="CE592" t="str">
        <f t="shared" si="238"/>
        <v>22:01:01.852</v>
      </c>
      <c r="CF592">
        <v>852033133</v>
      </c>
      <c r="CS592">
        <v>3</v>
      </c>
      <c r="CT592">
        <v>2</v>
      </c>
      <c r="CU592">
        <v>0</v>
      </c>
      <c r="CV592">
        <v>2</v>
      </c>
      <c r="CW592">
        <v>0</v>
      </c>
      <c r="CX592">
        <v>7</v>
      </c>
      <c r="CY592">
        <v>7</v>
      </c>
      <c r="CZ592" t="s">
        <v>131</v>
      </c>
      <c r="DA592">
        <v>745</v>
      </c>
      <c r="DB592">
        <v>0</v>
      </c>
      <c r="DC592" t="s">
        <v>262</v>
      </c>
      <c r="DD592" t="s">
        <v>263</v>
      </c>
      <c r="DG592">
        <v>15619154</v>
      </c>
      <c r="DI592">
        <v>1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 t="shared" si="235"/>
        <v>07/09/2023 22:01:02.144</v>
      </c>
      <c r="C593" t="str">
        <f t="shared" si="236"/>
        <v>FFDFD3C0</v>
      </c>
      <c r="D593" t="s">
        <v>123</v>
      </c>
      <c r="E593">
        <v>7</v>
      </c>
      <c r="F593">
        <v>2007</v>
      </c>
      <c r="G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0</v>
      </c>
      <c r="P593">
        <v>1</v>
      </c>
      <c r="Q593">
        <v>0</v>
      </c>
      <c r="S593" t="str">
        <f t="shared" si="237"/>
        <v>22:01:01.000</v>
      </c>
      <c r="T593" t="str">
        <f t="shared" si="237"/>
        <v>22:01:01.000</v>
      </c>
      <c r="U593" t="str">
        <f t="shared" si="231"/>
        <v>A14F74</v>
      </c>
      <c r="V593">
        <v>0</v>
      </c>
      <c r="W593">
        <v>0</v>
      </c>
      <c r="X593">
        <v>6</v>
      </c>
      <c r="Y593">
        <v>0</v>
      </c>
      <c r="AA593">
        <v>1</v>
      </c>
      <c r="AB593">
        <v>8</v>
      </c>
      <c r="AC593">
        <v>3</v>
      </c>
      <c r="AD593">
        <v>0</v>
      </c>
      <c r="AE593">
        <v>9</v>
      </c>
      <c r="AF593" t="s">
        <v>126</v>
      </c>
      <c r="AG593">
        <v>0</v>
      </c>
      <c r="AH593">
        <v>3</v>
      </c>
      <c r="AI593">
        <v>2</v>
      </c>
      <c r="AJ593">
        <v>0</v>
      </c>
      <c r="AK593" t="s">
        <v>297</v>
      </c>
      <c r="AL593">
        <v>32.817019999999999</v>
      </c>
      <c r="AM593" t="s">
        <v>298</v>
      </c>
      <c r="AN593">
        <v>-117.171786</v>
      </c>
      <c r="AO593">
        <v>25</v>
      </c>
      <c r="AP593">
        <v>1700</v>
      </c>
      <c r="AQ593" t="s">
        <v>129</v>
      </c>
      <c r="AR593">
        <v>-20</v>
      </c>
      <c r="AS593">
        <v>-90</v>
      </c>
      <c r="AT593">
        <v>1472</v>
      </c>
      <c r="BB593" t="str">
        <f t="shared" si="232"/>
        <v>1200</v>
      </c>
      <c r="BC593">
        <v>1</v>
      </c>
      <c r="BD593" t="str">
        <f t="shared" si="233"/>
        <v xml:space="preserve">N1839R  </v>
      </c>
      <c r="BE593">
        <v>1</v>
      </c>
      <c r="BG593">
        <v>0</v>
      </c>
      <c r="BH593">
        <v>0</v>
      </c>
      <c r="BI593">
        <v>0</v>
      </c>
      <c r="BJ593">
        <v>1550</v>
      </c>
      <c r="BK593">
        <v>-150</v>
      </c>
      <c r="BL593" t="s">
        <v>130</v>
      </c>
      <c r="BM593">
        <v>1</v>
      </c>
      <c r="BN593">
        <v>1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 t="shared" si="238"/>
        <v>22:01:01.852</v>
      </c>
      <c r="CF593">
        <v>852033133</v>
      </c>
      <c r="CS593">
        <v>3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745</v>
      </c>
      <c r="DB593">
        <v>0</v>
      </c>
      <c r="DC593" t="s">
        <v>262</v>
      </c>
      <c r="DD593" t="s">
        <v>263</v>
      </c>
      <c r="DG593">
        <v>15619154</v>
      </c>
      <c r="DI593">
        <v>1</v>
      </c>
      <c r="DJ593">
        <v>0</v>
      </c>
      <c r="DK593">
        <v>1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 t="shared" ref="A594:A601" si="239">"07/09/2023 22:01:03.206"</f>
        <v>07/09/2023 22:01:03.206</v>
      </c>
      <c r="C594" t="str">
        <f t="shared" si="236"/>
        <v>FFDFD3C0</v>
      </c>
      <c r="D594" t="s">
        <v>144</v>
      </c>
      <c r="E594">
        <v>6</v>
      </c>
      <c r="H594">
        <v>210</v>
      </c>
      <c r="I594" t="s">
        <v>145</v>
      </c>
      <c r="J594" t="s">
        <v>146</v>
      </c>
      <c r="K594">
        <v>0</v>
      </c>
      <c r="L594">
        <v>3</v>
      </c>
      <c r="M594">
        <v>0</v>
      </c>
      <c r="N594">
        <v>2</v>
      </c>
      <c r="O594">
        <v>0</v>
      </c>
      <c r="P594">
        <v>1</v>
      </c>
      <c r="Q594">
        <v>0</v>
      </c>
      <c r="S594" t="str">
        <f t="shared" ref="S594:T601" si="240">"22:01:02.000"</f>
        <v>22:01:02.000</v>
      </c>
      <c r="T594" t="str">
        <f t="shared" si="240"/>
        <v>22:01:02.000</v>
      </c>
      <c r="U594" t="str">
        <f t="shared" si="231"/>
        <v>A14F74</v>
      </c>
      <c r="V594">
        <v>0</v>
      </c>
      <c r="W594">
        <v>0</v>
      </c>
      <c r="X594">
        <v>6</v>
      </c>
      <c r="Y594">
        <v>0</v>
      </c>
      <c r="AA594">
        <v>1</v>
      </c>
      <c r="AB594">
        <v>8</v>
      </c>
      <c r="AC594">
        <v>3</v>
      </c>
      <c r="AD594">
        <v>0</v>
      </c>
      <c r="AE594">
        <v>9</v>
      </c>
      <c r="AF594" t="s">
        <v>126</v>
      </c>
      <c r="AG594">
        <v>0</v>
      </c>
      <c r="AH594">
        <v>0</v>
      </c>
      <c r="AI594">
        <v>2</v>
      </c>
      <c r="AJ594">
        <v>0</v>
      </c>
      <c r="AK594" t="s">
        <v>299</v>
      </c>
      <c r="AL594">
        <v>32.816569999999999</v>
      </c>
      <c r="AM594" t="s">
        <v>300</v>
      </c>
      <c r="AN594">
        <v>-117.171936</v>
      </c>
      <c r="AO594">
        <v>25</v>
      </c>
      <c r="AP594">
        <v>1700</v>
      </c>
      <c r="AQ594" t="s">
        <v>129</v>
      </c>
      <c r="AR594">
        <v>-10</v>
      </c>
      <c r="AS594">
        <v>-90</v>
      </c>
      <c r="AT594">
        <v>1088</v>
      </c>
      <c r="BB594" t="str">
        <f t="shared" si="232"/>
        <v>1200</v>
      </c>
      <c r="BC594">
        <v>1</v>
      </c>
      <c r="BD594" t="str">
        <f t="shared" si="233"/>
        <v xml:space="preserve">N1839R  </v>
      </c>
      <c r="BE594">
        <v>1</v>
      </c>
      <c r="BG594">
        <v>0</v>
      </c>
      <c r="BH594">
        <v>0</v>
      </c>
      <c r="BI594">
        <v>0</v>
      </c>
      <c r="BJ594">
        <v>1575</v>
      </c>
      <c r="BK594">
        <v>-125</v>
      </c>
      <c r="BL594" t="s">
        <v>130</v>
      </c>
      <c r="BM594">
        <v>1</v>
      </c>
      <c r="BN594">
        <v>1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 t="shared" ref="CE594:CE601" si="241">"22:01:02.916"</f>
        <v>22:01:02.916</v>
      </c>
      <c r="CF594">
        <v>916032975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745</v>
      </c>
      <c r="DB594">
        <v>0</v>
      </c>
      <c r="DC594" t="s">
        <v>262</v>
      </c>
      <c r="DD594" t="s">
        <v>263</v>
      </c>
      <c r="DG594">
        <v>15619177</v>
      </c>
      <c r="DI594">
        <v>1</v>
      </c>
      <c r="DJ594">
        <v>0</v>
      </c>
      <c r="DK594">
        <v>0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 t="shared" si="239"/>
        <v>07/09/2023 22:01:03.206</v>
      </c>
      <c r="C595" t="str">
        <f t="shared" si="236"/>
        <v>FFDFD3C0</v>
      </c>
      <c r="D595" t="s">
        <v>149</v>
      </c>
      <c r="E595">
        <v>3</v>
      </c>
      <c r="H595">
        <v>166</v>
      </c>
      <c r="I595" t="s">
        <v>139</v>
      </c>
      <c r="J595" t="s">
        <v>150</v>
      </c>
      <c r="K595">
        <v>0</v>
      </c>
      <c r="L595">
        <v>3</v>
      </c>
      <c r="M595">
        <v>0</v>
      </c>
      <c r="N595">
        <v>2</v>
      </c>
      <c r="O595">
        <v>0</v>
      </c>
      <c r="P595">
        <v>1</v>
      </c>
      <c r="Q595">
        <v>0</v>
      </c>
      <c r="S595" t="str">
        <f t="shared" si="240"/>
        <v>22:01:02.000</v>
      </c>
      <c r="T595" t="str">
        <f t="shared" si="240"/>
        <v>22:01:02.000</v>
      </c>
      <c r="U595" t="str">
        <f t="shared" si="231"/>
        <v>A14F74</v>
      </c>
      <c r="V595">
        <v>0</v>
      </c>
      <c r="W595">
        <v>0</v>
      </c>
      <c r="X595">
        <v>6</v>
      </c>
      <c r="Y595">
        <v>0</v>
      </c>
      <c r="AA595">
        <v>1</v>
      </c>
      <c r="AB595">
        <v>8</v>
      </c>
      <c r="AC595">
        <v>3</v>
      </c>
      <c r="AD595">
        <v>0</v>
      </c>
      <c r="AE595">
        <v>9</v>
      </c>
      <c r="AF595" t="s">
        <v>126</v>
      </c>
      <c r="AG595">
        <v>0</v>
      </c>
      <c r="AH595">
        <v>3</v>
      </c>
      <c r="AI595">
        <v>2</v>
      </c>
      <c r="AJ595">
        <v>0</v>
      </c>
      <c r="AK595" t="s">
        <v>299</v>
      </c>
      <c r="AL595">
        <v>32.816569999999999</v>
      </c>
      <c r="AM595" t="s">
        <v>300</v>
      </c>
      <c r="AN595">
        <v>-117.171936</v>
      </c>
      <c r="AO595">
        <v>25</v>
      </c>
      <c r="AP595">
        <v>1700</v>
      </c>
      <c r="AQ595" t="s">
        <v>129</v>
      </c>
      <c r="AR595">
        <v>-10</v>
      </c>
      <c r="AS595">
        <v>-90</v>
      </c>
      <c r="AT595">
        <v>1088</v>
      </c>
      <c r="BB595" t="str">
        <f t="shared" si="232"/>
        <v>1200</v>
      </c>
      <c r="BC595">
        <v>1</v>
      </c>
      <c r="BD595" t="str">
        <f t="shared" si="233"/>
        <v xml:space="preserve">N1839R  </v>
      </c>
      <c r="BE595">
        <v>1</v>
      </c>
      <c r="BG595">
        <v>0</v>
      </c>
      <c r="BH595">
        <v>0</v>
      </c>
      <c r="BI595">
        <v>0</v>
      </c>
      <c r="BJ595">
        <v>1575</v>
      </c>
      <c r="BK595">
        <v>-125</v>
      </c>
      <c r="BL595" t="s">
        <v>130</v>
      </c>
      <c r="BM595">
        <v>1</v>
      </c>
      <c r="BN595">
        <v>1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 t="shared" si="241"/>
        <v>22:01:02.916</v>
      </c>
      <c r="CF595">
        <v>916132143</v>
      </c>
      <c r="CS595">
        <v>3</v>
      </c>
      <c r="CT595">
        <v>2</v>
      </c>
      <c r="CU595">
        <v>0</v>
      </c>
      <c r="CV595">
        <v>2</v>
      </c>
      <c r="CW595">
        <v>0</v>
      </c>
      <c r="CX595">
        <v>5</v>
      </c>
      <c r="CY595">
        <v>7</v>
      </c>
      <c r="CZ595" t="s">
        <v>131</v>
      </c>
      <c r="DA595">
        <v>286</v>
      </c>
      <c r="DB595">
        <v>0</v>
      </c>
      <c r="DC595" t="s">
        <v>132</v>
      </c>
      <c r="DD595" t="s">
        <v>133</v>
      </c>
      <c r="DG595">
        <v>16145728</v>
      </c>
      <c r="DI595">
        <v>1</v>
      </c>
      <c r="DJ595">
        <v>0</v>
      </c>
      <c r="DK595">
        <v>1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 t="shared" si="239"/>
        <v>07/09/2023 22:01:03.206</v>
      </c>
      <c r="C596" t="str">
        <f t="shared" si="236"/>
        <v>FFDFD3C0</v>
      </c>
      <c r="D596" t="s">
        <v>138</v>
      </c>
      <c r="E596">
        <v>20</v>
      </c>
      <c r="F596">
        <v>1020</v>
      </c>
      <c r="G596" t="s">
        <v>139</v>
      </c>
      <c r="J596" t="s">
        <v>140</v>
      </c>
      <c r="K596">
        <v>0</v>
      </c>
      <c r="L596">
        <v>3</v>
      </c>
      <c r="M596">
        <v>0</v>
      </c>
      <c r="N596">
        <v>2</v>
      </c>
      <c r="O596">
        <v>0</v>
      </c>
      <c r="P596">
        <v>1</v>
      </c>
      <c r="Q596">
        <v>0</v>
      </c>
      <c r="S596" t="str">
        <f t="shared" si="240"/>
        <v>22:01:02.000</v>
      </c>
      <c r="T596" t="str">
        <f t="shared" si="240"/>
        <v>22:01:02.000</v>
      </c>
      <c r="U596" t="str">
        <f t="shared" si="231"/>
        <v>A14F74</v>
      </c>
      <c r="V596">
        <v>0</v>
      </c>
      <c r="W596">
        <v>0</v>
      </c>
      <c r="X596">
        <v>6</v>
      </c>
      <c r="Y596">
        <v>0</v>
      </c>
      <c r="AA596">
        <v>1</v>
      </c>
      <c r="AB596">
        <v>8</v>
      </c>
      <c r="AC596">
        <v>3</v>
      </c>
      <c r="AD596">
        <v>0</v>
      </c>
      <c r="AE596">
        <v>9</v>
      </c>
      <c r="AF596" t="s">
        <v>126</v>
      </c>
      <c r="AG596">
        <v>0</v>
      </c>
      <c r="AH596">
        <v>3</v>
      </c>
      <c r="AI596">
        <v>2</v>
      </c>
      <c r="AJ596">
        <v>0</v>
      </c>
      <c r="AK596" t="s">
        <v>299</v>
      </c>
      <c r="AL596">
        <v>32.816569999999999</v>
      </c>
      <c r="AM596" t="s">
        <v>300</v>
      </c>
      <c r="AN596">
        <v>-117.171936</v>
      </c>
      <c r="AO596">
        <v>25</v>
      </c>
      <c r="AP596">
        <v>1700</v>
      </c>
      <c r="AQ596" t="s">
        <v>129</v>
      </c>
      <c r="AR596">
        <v>-10</v>
      </c>
      <c r="AS596">
        <v>-90</v>
      </c>
      <c r="AT596">
        <v>1088</v>
      </c>
      <c r="BB596" t="str">
        <f t="shared" si="232"/>
        <v>1200</v>
      </c>
      <c r="BC596">
        <v>1</v>
      </c>
      <c r="BD596" t="str">
        <f t="shared" si="233"/>
        <v xml:space="preserve">N1839R  </v>
      </c>
      <c r="BE596">
        <v>1</v>
      </c>
      <c r="BG596">
        <v>0</v>
      </c>
      <c r="BH596">
        <v>0</v>
      </c>
      <c r="BI596">
        <v>0</v>
      </c>
      <c r="BJ596">
        <v>1575</v>
      </c>
      <c r="BK596">
        <v>-125</v>
      </c>
      <c r="BL596" t="s">
        <v>130</v>
      </c>
      <c r="BM596">
        <v>1</v>
      </c>
      <c r="BN596">
        <v>1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 t="shared" si="241"/>
        <v>22:01:02.916</v>
      </c>
      <c r="CF596">
        <v>916032975</v>
      </c>
      <c r="CS596">
        <v>3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745</v>
      </c>
      <c r="DB596">
        <v>0</v>
      </c>
      <c r="DC596" t="s">
        <v>262</v>
      </c>
      <c r="DD596" t="s">
        <v>263</v>
      </c>
      <c r="DG596">
        <v>15619177</v>
      </c>
      <c r="DI596">
        <v>1</v>
      </c>
      <c r="DJ596">
        <v>0</v>
      </c>
      <c r="DK596">
        <v>1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 t="shared" si="239"/>
        <v>07/09/2023 22:01:03.206</v>
      </c>
      <c r="C597" t="str">
        <f t="shared" si="236"/>
        <v>FFDFD3C0</v>
      </c>
      <c r="D597" t="s">
        <v>134</v>
      </c>
      <c r="E597">
        <v>3</v>
      </c>
      <c r="H597">
        <v>3</v>
      </c>
      <c r="I597" t="s">
        <v>135</v>
      </c>
      <c r="J597" t="s">
        <v>126</v>
      </c>
      <c r="K597">
        <v>0</v>
      </c>
      <c r="L597">
        <v>3</v>
      </c>
      <c r="M597">
        <v>0</v>
      </c>
      <c r="N597">
        <v>2</v>
      </c>
      <c r="O597">
        <v>0</v>
      </c>
      <c r="P597">
        <v>1</v>
      </c>
      <c r="Q597">
        <v>0</v>
      </c>
      <c r="S597" t="str">
        <f t="shared" si="240"/>
        <v>22:01:02.000</v>
      </c>
      <c r="T597" t="str">
        <f t="shared" si="240"/>
        <v>22:01:02.000</v>
      </c>
      <c r="U597" t="str">
        <f t="shared" si="231"/>
        <v>A14F74</v>
      </c>
      <c r="V597">
        <v>0</v>
      </c>
      <c r="W597">
        <v>0</v>
      </c>
      <c r="X597">
        <v>6</v>
      </c>
      <c r="Y597">
        <v>0</v>
      </c>
      <c r="AA597">
        <v>1</v>
      </c>
      <c r="AB597">
        <v>8</v>
      </c>
      <c r="AC597">
        <v>3</v>
      </c>
      <c r="AD597">
        <v>0</v>
      </c>
      <c r="AE597">
        <v>9</v>
      </c>
      <c r="AF597" t="s">
        <v>126</v>
      </c>
      <c r="AG597">
        <v>0</v>
      </c>
      <c r="AH597">
        <v>3</v>
      </c>
      <c r="AI597">
        <v>2</v>
      </c>
      <c r="AJ597">
        <v>0</v>
      </c>
      <c r="AK597" t="s">
        <v>299</v>
      </c>
      <c r="AL597">
        <v>32.816569999999999</v>
      </c>
      <c r="AM597" t="s">
        <v>300</v>
      </c>
      <c r="AN597">
        <v>-117.171936</v>
      </c>
      <c r="AO597">
        <v>25</v>
      </c>
      <c r="AP597">
        <v>1700</v>
      </c>
      <c r="AQ597" t="s">
        <v>129</v>
      </c>
      <c r="AR597">
        <v>-10</v>
      </c>
      <c r="AS597">
        <v>-90</v>
      </c>
      <c r="AT597">
        <v>1088</v>
      </c>
      <c r="BB597" t="str">
        <f t="shared" si="232"/>
        <v>1200</v>
      </c>
      <c r="BC597">
        <v>1</v>
      </c>
      <c r="BD597" t="str">
        <f t="shared" si="233"/>
        <v xml:space="preserve">N1839R  </v>
      </c>
      <c r="BE597">
        <v>1</v>
      </c>
      <c r="BG597">
        <v>0</v>
      </c>
      <c r="BH597">
        <v>0</v>
      </c>
      <c r="BI597">
        <v>0</v>
      </c>
      <c r="BJ597">
        <v>1575</v>
      </c>
      <c r="BK597">
        <v>-125</v>
      </c>
      <c r="BL597" t="s">
        <v>130</v>
      </c>
      <c r="BM597">
        <v>1</v>
      </c>
      <c r="BN597">
        <v>1</v>
      </c>
      <c r="BO597">
        <v>0</v>
      </c>
      <c r="BP597">
        <v>0</v>
      </c>
      <c r="BS597">
        <v>0</v>
      </c>
      <c r="BT597">
        <v>0</v>
      </c>
      <c r="BU597">
        <v>0</v>
      </c>
      <c r="CE597" t="str">
        <f t="shared" si="241"/>
        <v>22:01:02.916</v>
      </c>
      <c r="CF597">
        <v>916032975</v>
      </c>
      <c r="CS597">
        <v>3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745</v>
      </c>
      <c r="DB597">
        <v>0</v>
      </c>
      <c r="DC597" t="s">
        <v>262</v>
      </c>
      <c r="DD597" t="s">
        <v>263</v>
      </c>
      <c r="DG597">
        <v>15619177</v>
      </c>
      <c r="DI597">
        <v>1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 t="shared" si="239"/>
        <v>07/09/2023 22:01:03.206</v>
      </c>
      <c r="C598" t="str">
        <f t="shared" si="236"/>
        <v>FFDFD3C0</v>
      </c>
      <c r="D598" t="s">
        <v>141</v>
      </c>
      <c r="E598">
        <v>15</v>
      </c>
      <c r="J598" t="s">
        <v>142</v>
      </c>
      <c r="K598">
        <v>0</v>
      </c>
      <c r="L598">
        <v>3</v>
      </c>
      <c r="M598">
        <v>0</v>
      </c>
      <c r="N598">
        <v>2</v>
      </c>
      <c r="O598">
        <v>0</v>
      </c>
      <c r="P598">
        <v>1</v>
      </c>
      <c r="Q598">
        <v>0</v>
      </c>
      <c r="S598" t="str">
        <f t="shared" si="240"/>
        <v>22:01:02.000</v>
      </c>
      <c r="T598" t="str">
        <f t="shared" si="240"/>
        <v>22:01:02.000</v>
      </c>
      <c r="U598" t="str">
        <f t="shared" si="231"/>
        <v>A14F74</v>
      </c>
      <c r="V598">
        <v>0</v>
      </c>
      <c r="W598">
        <v>0</v>
      </c>
      <c r="X598">
        <v>6</v>
      </c>
      <c r="Y598">
        <v>0</v>
      </c>
      <c r="AA598">
        <v>1</v>
      </c>
      <c r="AB598">
        <v>8</v>
      </c>
      <c r="AC598">
        <v>3</v>
      </c>
      <c r="AD598">
        <v>0</v>
      </c>
      <c r="AE598">
        <v>9</v>
      </c>
      <c r="AF598" t="s">
        <v>126</v>
      </c>
      <c r="AG598">
        <v>0</v>
      </c>
      <c r="AH598">
        <v>3</v>
      </c>
      <c r="AI598">
        <v>2</v>
      </c>
      <c r="AJ598">
        <v>0</v>
      </c>
      <c r="AK598" t="s">
        <v>299</v>
      </c>
      <c r="AL598">
        <v>32.816569999999999</v>
      </c>
      <c r="AM598" t="s">
        <v>300</v>
      </c>
      <c r="AN598">
        <v>-117.171936</v>
      </c>
      <c r="AO598">
        <v>25</v>
      </c>
      <c r="AP598">
        <v>1700</v>
      </c>
      <c r="AQ598" t="s">
        <v>129</v>
      </c>
      <c r="AR598">
        <v>-10</v>
      </c>
      <c r="AS598">
        <v>-90</v>
      </c>
      <c r="AT598">
        <v>1088</v>
      </c>
      <c r="BB598" t="str">
        <f t="shared" si="232"/>
        <v>1200</v>
      </c>
      <c r="BC598">
        <v>1</v>
      </c>
      <c r="BD598" t="str">
        <f t="shared" si="233"/>
        <v xml:space="preserve">N1839R  </v>
      </c>
      <c r="BE598">
        <v>1</v>
      </c>
      <c r="BG598">
        <v>0</v>
      </c>
      <c r="BH598">
        <v>0</v>
      </c>
      <c r="BI598">
        <v>0</v>
      </c>
      <c r="BJ598">
        <v>1575</v>
      </c>
      <c r="BK598">
        <v>-125</v>
      </c>
      <c r="BL598" t="s">
        <v>130</v>
      </c>
      <c r="BM598">
        <v>1</v>
      </c>
      <c r="BN598">
        <v>1</v>
      </c>
      <c r="BO598">
        <v>0</v>
      </c>
      <c r="BP598">
        <v>0</v>
      </c>
      <c r="BS598">
        <v>0</v>
      </c>
      <c r="BT598">
        <v>0</v>
      </c>
      <c r="BU598">
        <v>0</v>
      </c>
      <c r="CE598" t="str">
        <f t="shared" si="241"/>
        <v>22:01:02.916</v>
      </c>
      <c r="CF598">
        <v>916032975</v>
      </c>
      <c r="CS598">
        <v>3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745</v>
      </c>
      <c r="DB598">
        <v>0</v>
      </c>
      <c r="DC598" t="s">
        <v>262</v>
      </c>
      <c r="DD598" t="s">
        <v>263</v>
      </c>
      <c r="DG598">
        <v>15619177</v>
      </c>
      <c r="DI598">
        <v>1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 t="shared" si="239"/>
        <v>07/09/2023 22:01:03.206</v>
      </c>
      <c r="C599" t="str">
        <f t="shared" si="236"/>
        <v>FFDFD3C0</v>
      </c>
      <c r="D599" t="s">
        <v>147</v>
      </c>
      <c r="E599">
        <v>8</v>
      </c>
      <c r="H599">
        <v>225</v>
      </c>
      <c r="I599" t="s">
        <v>148</v>
      </c>
      <c r="J599" t="s">
        <v>126</v>
      </c>
      <c r="K599">
        <v>0</v>
      </c>
      <c r="L599">
        <v>3</v>
      </c>
      <c r="M599">
        <v>0</v>
      </c>
      <c r="N599">
        <v>2</v>
      </c>
      <c r="O599">
        <v>0</v>
      </c>
      <c r="P599">
        <v>1</v>
      </c>
      <c r="Q599">
        <v>0</v>
      </c>
      <c r="S599" t="str">
        <f t="shared" si="240"/>
        <v>22:01:02.000</v>
      </c>
      <c r="T599" t="str">
        <f t="shared" si="240"/>
        <v>22:01:02.000</v>
      </c>
      <c r="U599" t="str">
        <f t="shared" si="231"/>
        <v>A14F74</v>
      </c>
      <c r="V599">
        <v>0</v>
      </c>
      <c r="W599">
        <v>0</v>
      </c>
      <c r="X599">
        <v>6</v>
      </c>
      <c r="Y599">
        <v>0</v>
      </c>
      <c r="AA599">
        <v>1</v>
      </c>
      <c r="AB599">
        <v>8</v>
      </c>
      <c r="AC599">
        <v>3</v>
      </c>
      <c r="AD599">
        <v>0</v>
      </c>
      <c r="AE599">
        <v>9</v>
      </c>
      <c r="AF599" t="s">
        <v>126</v>
      </c>
      <c r="AG599">
        <v>0</v>
      </c>
      <c r="AH599">
        <v>3</v>
      </c>
      <c r="AI599">
        <v>2</v>
      </c>
      <c r="AJ599">
        <v>0</v>
      </c>
      <c r="AK599" t="s">
        <v>299</v>
      </c>
      <c r="AL599">
        <v>32.816569999999999</v>
      </c>
      <c r="AM599" t="s">
        <v>300</v>
      </c>
      <c r="AN599">
        <v>-117.171936</v>
      </c>
      <c r="AO599">
        <v>25</v>
      </c>
      <c r="AP599">
        <v>1700</v>
      </c>
      <c r="AQ599" t="s">
        <v>129</v>
      </c>
      <c r="AR599">
        <v>-10</v>
      </c>
      <c r="AS599">
        <v>-90</v>
      </c>
      <c r="AT599">
        <v>1088</v>
      </c>
      <c r="BB599" t="str">
        <f t="shared" si="232"/>
        <v>1200</v>
      </c>
      <c r="BC599">
        <v>1</v>
      </c>
      <c r="BD599" t="str">
        <f t="shared" si="233"/>
        <v xml:space="preserve">N1839R  </v>
      </c>
      <c r="BE599">
        <v>1</v>
      </c>
      <c r="BG599">
        <v>0</v>
      </c>
      <c r="BH599">
        <v>0</v>
      </c>
      <c r="BI599">
        <v>0</v>
      </c>
      <c r="BJ599">
        <v>1575</v>
      </c>
      <c r="BK599">
        <v>-125</v>
      </c>
      <c r="BL599" t="s">
        <v>130</v>
      </c>
      <c r="BM599">
        <v>1</v>
      </c>
      <c r="BN599">
        <v>1</v>
      </c>
      <c r="BO599">
        <v>0</v>
      </c>
      <c r="BP599">
        <v>0</v>
      </c>
      <c r="BS599">
        <v>0</v>
      </c>
      <c r="BT599">
        <v>0</v>
      </c>
      <c r="BU599">
        <v>0</v>
      </c>
      <c r="CE599" t="str">
        <f t="shared" si="241"/>
        <v>22:01:02.916</v>
      </c>
      <c r="CF599">
        <v>916032975</v>
      </c>
      <c r="CS599">
        <v>3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745</v>
      </c>
      <c r="DB599">
        <v>0</v>
      </c>
      <c r="DC599" t="s">
        <v>262</v>
      </c>
      <c r="DD599" t="s">
        <v>263</v>
      </c>
      <c r="DG599">
        <v>15619177</v>
      </c>
      <c r="DI599">
        <v>1</v>
      </c>
      <c r="DJ599">
        <v>0</v>
      </c>
      <c r="DK599">
        <v>1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 t="shared" si="239"/>
        <v>07/09/2023 22:01:03.206</v>
      </c>
      <c r="C600" t="str">
        <f t="shared" si="236"/>
        <v>FFDFD3C0</v>
      </c>
      <c r="D600" t="s">
        <v>134</v>
      </c>
      <c r="E600">
        <v>4</v>
      </c>
      <c r="H600">
        <v>4</v>
      </c>
      <c r="I600" t="s">
        <v>143</v>
      </c>
      <c r="J600" t="s">
        <v>126</v>
      </c>
      <c r="K600">
        <v>0</v>
      </c>
      <c r="L600">
        <v>3</v>
      </c>
      <c r="M600">
        <v>0</v>
      </c>
      <c r="N600">
        <v>2</v>
      </c>
      <c r="O600">
        <v>0</v>
      </c>
      <c r="P600">
        <v>1</v>
      </c>
      <c r="Q600">
        <v>0</v>
      </c>
      <c r="S600" t="str">
        <f t="shared" si="240"/>
        <v>22:01:02.000</v>
      </c>
      <c r="T600" t="str">
        <f t="shared" si="240"/>
        <v>22:01:02.000</v>
      </c>
      <c r="U600" t="str">
        <f t="shared" si="231"/>
        <v>A14F74</v>
      </c>
      <c r="V600">
        <v>0</v>
      </c>
      <c r="W600">
        <v>0</v>
      </c>
      <c r="X600">
        <v>6</v>
      </c>
      <c r="Y600">
        <v>0</v>
      </c>
      <c r="AA600">
        <v>1</v>
      </c>
      <c r="AB600">
        <v>8</v>
      </c>
      <c r="AC600">
        <v>3</v>
      </c>
      <c r="AD600">
        <v>0</v>
      </c>
      <c r="AE600">
        <v>9</v>
      </c>
      <c r="AF600" t="s">
        <v>126</v>
      </c>
      <c r="AG600">
        <v>0</v>
      </c>
      <c r="AH600">
        <v>3</v>
      </c>
      <c r="AI600">
        <v>2</v>
      </c>
      <c r="AJ600">
        <v>0</v>
      </c>
      <c r="AK600" t="s">
        <v>299</v>
      </c>
      <c r="AL600">
        <v>32.816569999999999</v>
      </c>
      <c r="AM600" t="s">
        <v>300</v>
      </c>
      <c r="AN600">
        <v>-117.171936</v>
      </c>
      <c r="AO600">
        <v>25</v>
      </c>
      <c r="AP600">
        <v>1700</v>
      </c>
      <c r="AQ600" t="s">
        <v>129</v>
      </c>
      <c r="AR600">
        <v>-10</v>
      </c>
      <c r="AS600">
        <v>-90</v>
      </c>
      <c r="AT600">
        <v>1088</v>
      </c>
      <c r="BB600" t="str">
        <f t="shared" si="232"/>
        <v>1200</v>
      </c>
      <c r="BC600">
        <v>1</v>
      </c>
      <c r="BD600" t="str">
        <f t="shared" si="233"/>
        <v xml:space="preserve">N1839R  </v>
      </c>
      <c r="BE600">
        <v>1</v>
      </c>
      <c r="BG600">
        <v>0</v>
      </c>
      <c r="BH600">
        <v>0</v>
      </c>
      <c r="BI600">
        <v>0</v>
      </c>
      <c r="BJ600">
        <v>1575</v>
      </c>
      <c r="BK600">
        <v>-125</v>
      </c>
      <c r="BL600" t="s">
        <v>130</v>
      </c>
      <c r="BM600">
        <v>1</v>
      </c>
      <c r="BN600">
        <v>1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 t="shared" si="241"/>
        <v>22:01:02.916</v>
      </c>
      <c r="CF600">
        <v>916032975</v>
      </c>
      <c r="CS600">
        <v>3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745</v>
      </c>
      <c r="DB600">
        <v>0</v>
      </c>
      <c r="DC600" t="s">
        <v>262</v>
      </c>
      <c r="DD600" t="s">
        <v>263</v>
      </c>
      <c r="DG600">
        <v>15619177</v>
      </c>
      <c r="DI600">
        <v>1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 t="shared" si="239"/>
        <v>07/09/2023 22:01:03.206</v>
      </c>
      <c r="C601" t="str">
        <f t="shared" si="236"/>
        <v>FFDFD3C0</v>
      </c>
      <c r="D601" t="s">
        <v>123</v>
      </c>
      <c r="E601">
        <v>7</v>
      </c>
      <c r="F601">
        <v>2007</v>
      </c>
      <c r="G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0</v>
      </c>
      <c r="P601">
        <v>1</v>
      </c>
      <c r="Q601">
        <v>0</v>
      </c>
      <c r="S601" t="str">
        <f t="shared" si="240"/>
        <v>22:01:02.000</v>
      </c>
      <c r="T601" t="str">
        <f t="shared" si="240"/>
        <v>22:01:02.000</v>
      </c>
      <c r="U601" t="str">
        <f t="shared" si="231"/>
        <v>A14F74</v>
      </c>
      <c r="V601">
        <v>0</v>
      </c>
      <c r="W601">
        <v>0</v>
      </c>
      <c r="X601">
        <v>6</v>
      </c>
      <c r="Y601">
        <v>0</v>
      </c>
      <c r="AA601">
        <v>1</v>
      </c>
      <c r="AB601">
        <v>8</v>
      </c>
      <c r="AC601">
        <v>3</v>
      </c>
      <c r="AD601">
        <v>0</v>
      </c>
      <c r="AE601">
        <v>9</v>
      </c>
      <c r="AF601" t="s">
        <v>126</v>
      </c>
      <c r="AG601">
        <v>0</v>
      </c>
      <c r="AH601">
        <v>3</v>
      </c>
      <c r="AI601">
        <v>2</v>
      </c>
      <c r="AJ601">
        <v>0</v>
      </c>
      <c r="AK601" t="s">
        <v>299</v>
      </c>
      <c r="AL601">
        <v>32.816569999999999</v>
      </c>
      <c r="AM601" t="s">
        <v>300</v>
      </c>
      <c r="AN601">
        <v>-117.171936</v>
      </c>
      <c r="AO601">
        <v>25</v>
      </c>
      <c r="AP601">
        <v>1700</v>
      </c>
      <c r="AQ601" t="s">
        <v>129</v>
      </c>
      <c r="AR601">
        <v>-10</v>
      </c>
      <c r="AS601">
        <v>-90</v>
      </c>
      <c r="AT601">
        <v>1088</v>
      </c>
      <c r="BB601" t="str">
        <f t="shared" si="232"/>
        <v>1200</v>
      </c>
      <c r="BC601">
        <v>1</v>
      </c>
      <c r="BD601" t="str">
        <f t="shared" si="233"/>
        <v xml:space="preserve">N1839R  </v>
      </c>
      <c r="BE601">
        <v>1</v>
      </c>
      <c r="BG601">
        <v>0</v>
      </c>
      <c r="BH601">
        <v>0</v>
      </c>
      <c r="BI601">
        <v>0</v>
      </c>
      <c r="BJ601">
        <v>1575</v>
      </c>
      <c r="BK601">
        <v>-125</v>
      </c>
      <c r="BL601" t="s">
        <v>130</v>
      </c>
      <c r="BM601">
        <v>1</v>
      </c>
      <c r="BN601">
        <v>1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 t="shared" si="241"/>
        <v>22:01:02.916</v>
      </c>
      <c r="CF601">
        <v>916032975</v>
      </c>
      <c r="CS601">
        <v>3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745</v>
      </c>
      <c r="DB601">
        <v>0</v>
      </c>
      <c r="DC601" t="s">
        <v>262</v>
      </c>
      <c r="DD601" t="s">
        <v>263</v>
      </c>
      <c r="DG601">
        <v>15619177</v>
      </c>
      <c r="DI601">
        <v>1</v>
      </c>
      <c r="DJ601">
        <v>0</v>
      </c>
      <c r="DK601">
        <v>1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"07/09/2023 22:01:03.786"</f>
        <v>07/09/2023 22:01:03.786</v>
      </c>
      <c r="C602" t="str">
        <f t="shared" si="236"/>
        <v>FFDFD3C0</v>
      </c>
      <c r="D602" t="s">
        <v>138</v>
      </c>
      <c r="E602">
        <v>20</v>
      </c>
      <c r="F602">
        <v>1020</v>
      </c>
      <c r="G602" t="s">
        <v>139</v>
      </c>
      <c r="J602" t="s">
        <v>140</v>
      </c>
      <c r="K602">
        <v>0</v>
      </c>
      <c r="L602">
        <v>3</v>
      </c>
      <c r="M602">
        <v>0</v>
      </c>
      <c r="N602">
        <v>2</v>
      </c>
      <c r="O602">
        <v>0</v>
      </c>
      <c r="P602">
        <v>1</v>
      </c>
      <c r="Q602">
        <v>0</v>
      </c>
      <c r="S602" t="str">
        <f t="shared" ref="S602:T609" si="242">"22:01:03.000"</f>
        <v>22:01:03.000</v>
      </c>
      <c r="T602" t="str">
        <f t="shared" si="242"/>
        <v>22:01:03.000</v>
      </c>
      <c r="U602" t="str">
        <f t="shared" si="231"/>
        <v>A14F74</v>
      </c>
      <c r="V602">
        <v>0</v>
      </c>
      <c r="W602">
        <v>0</v>
      </c>
      <c r="X602">
        <v>6</v>
      </c>
      <c r="Y602">
        <v>0</v>
      </c>
      <c r="AA602">
        <v>1</v>
      </c>
      <c r="AB602">
        <v>8</v>
      </c>
      <c r="AC602">
        <v>3</v>
      </c>
      <c r="AD602">
        <v>0</v>
      </c>
      <c r="AE602">
        <v>9</v>
      </c>
      <c r="AF602" t="s">
        <v>126</v>
      </c>
      <c r="AG602">
        <v>0</v>
      </c>
      <c r="AH602">
        <v>3</v>
      </c>
      <c r="AI602">
        <v>2</v>
      </c>
      <c r="AJ602">
        <v>0</v>
      </c>
      <c r="AK602" t="s">
        <v>301</v>
      </c>
      <c r="AL602">
        <v>32.816184</v>
      </c>
      <c r="AM602" t="s">
        <v>302</v>
      </c>
      <c r="AN602">
        <v>-117.172022</v>
      </c>
      <c r="AO602">
        <v>25</v>
      </c>
      <c r="AP602">
        <v>1700</v>
      </c>
      <c r="AQ602" t="s">
        <v>129</v>
      </c>
      <c r="AR602">
        <v>-5</v>
      </c>
      <c r="AS602">
        <v>-91</v>
      </c>
      <c r="AT602">
        <v>1024</v>
      </c>
      <c r="BB602" t="str">
        <f t="shared" si="232"/>
        <v>1200</v>
      </c>
      <c r="BC602">
        <v>1</v>
      </c>
      <c r="BD602" t="str">
        <f t="shared" si="233"/>
        <v xml:space="preserve">N1839R  </v>
      </c>
      <c r="BE602">
        <v>1</v>
      </c>
      <c r="BG602">
        <v>0</v>
      </c>
      <c r="BH602">
        <v>0</v>
      </c>
      <c r="BI602">
        <v>0</v>
      </c>
      <c r="BJ602">
        <v>1575</v>
      </c>
      <c r="BK602">
        <v>-125</v>
      </c>
      <c r="BL602" t="s">
        <v>130</v>
      </c>
      <c r="BM602">
        <v>1</v>
      </c>
      <c r="BN602">
        <v>1</v>
      </c>
      <c r="BO602">
        <v>0</v>
      </c>
      <c r="BP602">
        <v>0</v>
      </c>
      <c r="BS602">
        <v>0</v>
      </c>
      <c r="BT602">
        <v>0</v>
      </c>
      <c r="BU602">
        <v>0</v>
      </c>
      <c r="CE602" t="str">
        <f t="shared" ref="CE602:CE609" si="243">"22:01:03.500"</f>
        <v>22:01:03.500</v>
      </c>
      <c r="CF602">
        <v>500282496</v>
      </c>
      <c r="CS602">
        <v>3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745</v>
      </c>
      <c r="DB602">
        <v>0</v>
      </c>
      <c r="DC602" t="s">
        <v>262</v>
      </c>
      <c r="DD602" t="s">
        <v>263</v>
      </c>
      <c r="DG602">
        <v>15619192</v>
      </c>
      <c r="DI602">
        <v>1</v>
      </c>
      <c r="DJ602">
        <v>0</v>
      </c>
      <c r="DK602">
        <v>0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"07/09/2023 22:01:03.786"</f>
        <v>07/09/2023 22:01:03.786</v>
      </c>
      <c r="C603" t="str">
        <f t="shared" si="236"/>
        <v>FFDFD3C0</v>
      </c>
      <c r="D603" t="s">
        <v>134</v>
      </c>
      <c r="E603">
        <v>3</v>
      </c>
      <c r="H603">
        <v>3</v>
      </c>
      <c r="I603" t="s">
        <v>135</v>
      </c>
      <c r="J603" t="s">
        <v>126</v>
      </c>
      <c r="K603">
        <v>0</v>
      </c>
      <c r="L603">
        <v>3</v>
      </c>
      <c r="M603">
        <v>0</v>
      </c>
      <c r="N603">
        <v>2</v>
      </c>
      <c r="O603">
        <v>0</v>
      </c>
      <c r="P603">
        <v>1</v>
      </c>
      <c r="Q603">
        <v>0</v>
      </c>
      <c r="S603" t="str">
        <f t="shared" si="242"/>
        <v>22:01:03.000</v>
      </c>
      <c r="T603" t="str">
        <f t="shared" si="242"/>
        <v>22:01:03.000</v>
      </c>
      <c r="U603" t="str">
        <f t="shared" si="231"/>
        <v>A14F74</v>
      </c>
      <c r="V603">
        <v>0</v>
      </c>
      <c r="W603">
        <v>0</v>
      </c>
      <c r="X603">
        <v>6</v>
      </c>
      <c r="Y603">
        <v>0</v>
      </c>
      <c r="AA603">
        <v>1</v>
      </c>
      <c r="AB603">
        <v>8</v>
      </c>
      <c r="AC603">
        <v>3</v>
      </c>
      <c r="AD603">
        <v>0</v>
      </c>
      <c r="AE603">
        <v>9</v>
      </c>
      <c r="AF603" t="s">
        <v>126</v>
      </c>
      <c r="AG603">
        <v>0</v>
      </c>
      <c r="AH603">
        <v>3</v>
      </c>
      <c r="AI603">
        <v>2</v>
      </c>
      <c r="AJ603">
        <v>0</v>
      </c>
      <c r="AK603" t="s">
        <v>301</v>
      </c>
      <c r="AL603">
        <v>32.816184</v>
      </c>
      <c r="AM603" t="s">
        <v>302</v>
      </c>
      <c r="AN603">
        <v>-117.172022</v>
      </c>
      <c r="AO603">
        <v>25</v>
      </c>
      <c r="AP603">
        <v>1700</v>
      </c>
      <c r="AQ603" t="s">
        <v>129</v>
      </c>
      <c r="AR603">
        <v>-5</v>
      </c>
      <c r="AS603">
        <v>-91</v>
      </c>
      <c r="AT603">
        <v>1024</v>
      </c>
      <c r="BB603" t="str">
        <f t="shared" si="232"/>
        <v>1200</v>
      </c>
      <c r="BC603">
        <v>1</v>
      </c>
      <c r="BD603" t="str">
        <f t="shared" si="233"/>
        <v xml:space="preserve">N1839R  </v>
      </c>
      <c r="BE603">
        <v>1</v>
      </c>
      <c r="BG603">
        <v>0</v>
      </c>
      <c r="BH603">
        <v>0</v>
      </c>
      <c r="BI603">
        <v>0</v>
      </c>
      <c r="BJ603">
        <v>1575</v>
      </c>
      <c r="BK603">
        <v>-125</v>
      </c>
      <c r="BL603" t="s">
        <v>130</v>
      </c>
      <c r="BM603">
        <v>1</v>
      </c>
      <c r="BN603">
        <v>1</v>
      </c>
      <c r="BO603">
        <v>0</v>
      </c>
      <c r="BP603">
        <v>0</v>
      </c>
      <c r="BS603">
        <v>0</v>
      </c>
      <c r="BT603">
        <v>0</v>
      </c>
      <c r="BU603">
        <v>0</v>
      </c>
      <c r="CE603" t="str">
        <f t="shared" si="243"/>
        <v>22:01:03.500</v>
      </c>
      <c r="CF603">
        <v>500282496</v>
      </c>
      <c r="CS603">
        <v>3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745</v>
      </c>
      <c r="DB603">
        <v>0</v>
      </c>
      <c r="DC603" t="s">
        <v>262</v>
      </c>
      <c r="DD603" t="s">
        <v>263</v>
      </c>
      <c r="DG603">
        <v>15619192</v>
      </c>
      <c r="DI603">
        <v>1</v>
      </c>
      <c r="DJ603">
        <v>0</v>
      </c>
      <c r="DK603">
        <v>1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"07/09/2023 22:01:03.786"</f>
        <v>07/09/2023 22:01:03.786</v>
      </c>
      <c r="C604" t="str">
        <f t="shared" si="236"/>
        <v>FFDFD3C0</v>
      </c>
      <c r="D604" t="s">
        <v>141</v>
      </c>
      <c r="E604">
        <v>15</v>
      </c>
      <c r="J604" t="s">
        <v>142</v>
      </c>
      <c r="K604">
        <v>0</v>
      </c>
      <c r="L604">
        <v>3</v>
      </c>
      <c r="M604">
        <v>0</v>
      </c>
      <c r="N604">
        <v>2</v>
      </c>
      <c r="O604">
        <v>0</v>
      </c>
      <c r="P604">
        <v>1</v>
      </c>
      <c r="Q604">
        <v>0</v>
      </c>
      <c r="S604" t="str">
        <f t="shared" si="242"/>
        <v>22:01:03.000</v>
      </c>
      <c r="T604" t="str">
        <f t="shared" si="242"/>
        <v>22:01:03.000</v>
      </c>
      <c r="U604" t="str">
        <f t="shared" si="231"/>
        <v>A14F74</v>
      </c>
      <c r="V604">
        <v>0</v>
      </c>
      <c r="W604">
        <v>0</v>
      </c>
      <c r="X604">
        <v>6</v>
      </c>
      <c r="Y604">
        <v>0</v>
      </c>
      <c r="AA604">
        <v>1</v>
      </c>
      <c r="AB604">
        <v>8</v>
      </c>
      <c r="AC604">
        <v>3</v>
      </c>
      <c r="AD604">
        <v>0</v>
      </c>
      <c r="AE604">
        <v>9</v>
      </c>
      <c r="AF604" t="s">
        <v>126</v>
      </c>
      <c r="AG604">
        <v>0</v>
      </c>
      <c r="AH604">
        <v>3</v>
      </c>
      <c r="AI604">
        <v>2</v>
      </c>
      <c r="AJ604">
        <v>0</v>
      </c>
      <c r="AK604" t="s">
        <v>301</v>
      </c>
      <c r="AL604">
        <v>32.816184</v>
      </c>
      <c r="AM604" t="s">
        <v>302</v>
      </c>
      <c r="AN604">
        <v>-117.172022</v>
      </c>
      <c r="AO604">
        <v>25</v>
      </c>
      <c r="AP604">
        <v>1700</v>
      </c>
      <c r="AQ604" t="s">
        <v>129</v>
      </c>
      <c r="AR604">
        <v>-5</v>
      </c>
      <c r="AS604">
        <v>-91</v>
      </c>
      <c r="AT604">
        <v>1024</v>
      </c>
      <c r="BB604" t="str">
        <f t="shared" si="232"/>
        <v>1200</v>
      </c>
      <c r="BC604">
        <v>1</v>
      </c>
      <c r="BD604" t="str">
        <f t="shared" si="233"/>
        <v xml:space="preserve">N1839R  </v>
      </c>
      <c r="BE604">
        <v>1</v>
      </c>
      <c r="BG604">
        <v>0</v>
      </c>
      <c r="BH604">
        <v>0</v>
      </c>
      <c r="BI604">
        <v>0</v>
      </c>
      <c r="BJ604">
        <v>1575</v>
      </c>
      <c r="BK604">
        <v>-125</v>
      </c>
      <c r="BL604" t="s">
        <v>130</v>
      </c>
      <c r="BM604">
        <v>1</v>
      </c>
      <c r="BN604">
        <v>1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 t="shared" si="243"/>
        <v>22:01:03.500</v>
      </c>
      <c r="CF604">
        <v>500282496</v>
      </c>
      <c r="CS604">
        <v>3</v>
      </c>
      <c r="CT604">
        <v>2</v>
      </c>
      <c r="CU604">
        <v>0</v>
      </c>
      <c r="CV604">
        <v>2</v>
      </c>
      <c r="CW604">
        <v>0</v>
      </c>
      <c r="CX604">
        <v>7</v>
      </c>
      <c r="CY604">
        <v>7</v>
      </c>
      <c r="CZ604" t="s">
        <v>131</v>
      </c>
      <c r="DA604">
        <v>745</v>
      </c>
      <c r="DB604">
        <v>0</v>
      </c>
      <c r="DC604" t="s">
        <v>262</v>
      </c>
      <c r="DD604" t="s">
        <v>263</v>
      </c>
      <c r="DG604">
        <v>15619192</v>
      </c>
      <c r="DI604">
        <v>1</v>
      </c>
      <c r="DJ604">
        <v>0</v>
      </c>
      <c r="DK604">
        <v>1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"07/09/2023 22:01:03.801"</f>
        <v>07/09/2023 22:01:03.801</v>
      </c>
      <c r="C605" t="str">
        <f t="shared" si="236"/>
        <v>FFDFD3C0</v>
      </c>
      <c r="D605" t="s">
        <v>147</v>
      </c>
      <c r="E605">
        <v>8</v>
      </c>
      <c r="H605">
        <v>225</v>
      </c>
      <c r="I605" t="s">
        <v>148</v>
      </c>
      <c r="J605" t="s">
        <v>126</v>
      </c>
      <c r="K605">
        <v>0</v>
      </c>
      <c r="L605">
        <v>3</v>
      </c>
      <c r="M605">
        <v>0</v>
      </c>
      <c r="N605">
        <v>2</v>
      </c>
      <c r="O605">
        <v>0</v>
      </c>
      <c r="P605">
        <v>1</v>
      </c>
      <c r="Q605">
        <v>0</v>
      </c>
      <c r="S605" t="str">
        <f t="shared" si="242"/>
        <v>22:01:03.000</v>
      </c>
      <c r="T605" t="str">
        <f t="shared" si="242"/>
        <v>22:01:03.000</v>
      </c>
      <c r="U605" t="str">
        <f t="shared" si="231"/>
        <v>A14F74</v>
      </c>
      <c r="V605">
        <v>0</v>
      </c>
      <c r="W605">
        <v>0</v>
      </c>
      <c r="X605">
        <v>6</v>
      </c>
      <c r="Y605">
        <v>0</v>
      </c>
      <c r="AA605">
        <v>1</v>
      </c>
      <c r="AB605">
        <v>8</v>
      </c>
      <c r="AC605">
        <v>3</v>
      </c>
      <c r="AD605">
        <v>0</v>
      </c>
      <c r="AE605">
        <v>9</v>
      </c>
      <c r="AF605" t="s">
        <v>126</v>
      </c>
      <c r="AG605">
        <v>0</v>
      </c>
      <c r="AH605">
        <v>3</v>
      </c>
      <c r="AI605">
        <v>2</v>
      </c>
      <c r="AJ605">
        <v>0</v>
      </c>
      <c r="AK605" t="s">
        <v>301</v>
      </c>
      <c r="AL605">
        <v>32.816184</v>
      </c>
      <c r="AM605" t="s">
        <v>302</v>
      </c>
      <c r="AN605">
        <v>-117.172022</v>
      </c>
      <c r="AO605">
        <v>25</v>
      </c>
      <c r="AP605">
        <v>1700</v>
      </c>
      <c r="AQ605" t="s">
        <v>129</v>
      </c>
      <c r="AR605">
        <v>-5</v>
      </c>
      <c r="AS605">
        <v>-91</v>
      </c>
      <c r="AT605">
        <v>1024</v>
      </c>
      <c r="BB605" t="str">
        <f t="shared" si="232"/>
        <v>1200</v>
      </c>
      <c r="BC605">
        <v>1</v>
      </c>
      <c r="BD605" t="str">
        <f t="shared" si="233"/>
        <v xml:space="preserve">N1839R  </v>
      </c>
      <c r="BE605">
        <v>1</v>
      </c>
      <c r="BG605">
        <v>0</v>
      </c>
      <c r="BH605">
        <v>0</v>
      </c>
      <c r="BI605">
        <v>0</v>
      </c>
      <c r="BJ605">
        <v>1575</v>
      </c>
      <c r="BK605">
        <v>-125</v>
      </c>
      <c r="BL605" t="s">
        <v>130</v>
      </c>
      <c r="BM605">
        <v>1</v>
      </c>
      <c r="BN605">
        <v>1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 t="shared" si="243"/>
        <v>22:01:03.500</v>
      </c>
      <c r="CF605">
        <v>500282496</v>
      </c>
      <c r="CS605">
        <v>3</v>
      </c>
      <c r="CT605">
        <v>2</v>
      </c>
      <c r="CU605">
        <v>0</v>
      </c>
      <c r="CV605">
        <v>2</v>
      </c>
      <c r="CW605">
        <v>0</v>
      </c>
      <c r="CX605">
        <v>7</v>
      </c>
      <c r="CY605">
        <v>7</v>
      </c>
      <c r="CZ605" t="s">
        <v>131</v>
      </c>
      <c r="DA605">
        <v>745</v>
      </c>
      <c r="DB605">
        <v>0</v>
      </c>
      <c r="DC605" t="s">
        <v>262</v>
      </c>
      <c r="DD605" t="s">
        <v>263</v>
      </c>
      <c r="DG605">
        <v>15619192</v>
      </c>
      <c r="DI605">
        <v>1</v>
      </c>
      <c r="DJ605">
        <v>0</v>
      </c>
      <c r="DK605">
        <v>1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"07/09/2023 22:01:03.833"</f>
        <v>07/09/2023 22:01:03.833</v>
      </c>
      <c r="C606" t="str">
        <f t="shared" si="236"/>
        <v>FFDFD3C0</v>
      </c>
      <c r="D606" t="s">
        <v>134</v>
      </c>
      <c r="E606">
        <v>4</v>
      </c>
      <c r="H606">
        <v>4</v>
      </c>
      <c r="I606" t="s">
        <v>143</v>
      </c>
      <c r="J606" t="s">
        <v>126</v>
      </c>
      <c r="K606">
        <v>0</v>
      </c>
      <c r="L606">
        <v>3</v>
      </c>
      <c r="M606">
        <v>0</v>
      </c>
      <c r="N606">
        <v>2</v>
      </c>
      <c r="O606">
        <v>0</v>
      </c>
      <c r="P606">
        <v>1</v>
      </c>
      <c r="Q606">
        <v>0</v>
      </c>
      <c r="S606" t="str">
        <f t="shared" si="242"/>
        <v>22:01:03.000</v>
      </c>
      <c r="T606" t="str">
        <f t="shared" si="242"/>
        <v>22:01:03.000</v>
      </c>
      <c r="U606" t="str">
        <f t="shared" si="231"/>
        <v>A14F74</v>
      </c>
      <c r="V606">
        <v>0</v>
      </c>
      <c r="W606">
        <v>0</v>
      </c>
      <c r="X606">
        <v>6</v>
      </c>
      <c r="Y606">
        <v>0</v>
      </c>
      <c r="AA606">
        <v>1</v>
      </c>
      <c r="AB606">
        <v>8</v>
      </c>
      <c r="AC606">
        <v>3</v>
      </c>
      <c r="AD606">
        <v>0</v>
      </c>
      <c r="AE606">
        <v>9</v>
      </c>
      <c r="AF606" t="s">
        <v>126</v>
      </c>
      <c r="AG606">
        <v>0</v>
      </c>
      <c r="AH606">
        <v>3</v>
      </c>
      <c r="AI606">
        <v>2</v>
      </c>
      <c r="AJ606">
        <v>0</v>
      </c>
      <c r="AK606" t="s">
        <v>301</v>
      </c>
      <c r="AL606">
        <v>32.816184</v>
      </c>
      <c r="AM606" t="s">
        <v>302</v>
      </c>
      <c r="AN606">
        <v>-117.172022</v>
      </c>
      <c r="AO606">
        <v>25</v>
      </c>
      <c r="AP606">
        <v>1700</v>
      </c>
      <c r="AQ606" t="s">
        <v>129</v>
      </c>
      <c r="AR606">
        <v>-5</v>
      </c>
      <c r="AS606">
        <v>-91</v>
      </c>
      <c r="AT606">
        <v>1024</v>
      </c>
      <c r="BB606" t="str">
        <f t="shared" si="232"/>
        <v>1200</v>
      </c>
      <c r="BC606">
        <v>1</v>
      </c>
      <c r="BD606" t="str">
        <f t="shared" si="233"/>
        <v xml:space="preserve">N1839R  </v>
      </c>
      <c r="BE606">
        <v>1</v>
      </c>
      <c r="BG606">
        <v>0</v>
      </c>
      <c r="BH606">
        <v>0</v>
      </c>
      <c r="BI606">
        <v>0</v>
      </c>
      <c r="BJ606">
        <v>1575</v>
      </c>
      <c r="BK606">
        <v>-125</v>
      </c>
      <c r="BL606" t="s">
        <v>130</v>
      </c>
      <c r="BM606">
        <v>1</v>
      </c>
      <c r="BN606">
        <v>1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 t="shared" si="243"/>
        <v>22:01:03.500</v>
      </c>
      <c r="CF606">
        <v>500282496</v>
      </c>
      <c r="CS606">
        <v>3</v>
      </c>
      <c r="CT606">
        <v>2</v>
      </c>
      <c r="CU606">
        <v>0</v>
      </c>
      <c r="CV606">
        <v>2</v>
      </c>
      <c r="CW606">
        <v>0</v>
      </c>
      <c r="CX606">
        <v>7</v>
      </c>
      <c r="CY606">
        <v>7</v>
      </c>
      <c r="CZ606" t="s">
        <v>131</v>
      </c>
      <c r="DA606">
        <v>745</v>
      </c>
      <c r="DB606">
        <v>0</v>
      </c>
      <c r="DC606" t="s">
        <v>262</v>
      </c>
      <c r="DD606" t="s">
        <v>263</v>
      </c>
      <c r="DG606">
        <v>15619192</v>
      </c>
      <c r="DI606">
        <v>1</v>
      </c>
      <c r="DJ606">
        <v>0</v>
      </c>
      <c r="DK606">
        <v>1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"07/09/2023 22:01:03.833"</f>
        <v>07/09/2023 22:01:03.833</v>
      </c>
      <c r="C607" t="str">
        <f t="shared" si="236"/>
        <v>FFDFD3C0</v>
      </c>
      <c r="D607" t="s">
        <v>123</v>
      </c>
      <c r="E607">
        <v>7</v>
      </c>
      <c r="F607">
        <v>2007</v>
      </c>
      <c r="G607" t="s">
        <v>124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0</v>
      </c>
      <c r="P607">
        <v>1</v>
      </c>
      <c r="Q607">
        <v>0</v>
      </c>
      <c r="S607" t="str">
        <f t="shared" si="242"/>
        <v>22:01:03.000</v>
      </c>
      <c r="T607" t="str">
        <f t="shared" si="242"/>
        <v>22:01:03.000</v>
      </c>
      <c r="U607" t="str">
        <f t="shared" si="231"/>
        <v>A14F74</v>
      </c>
      <c r="V607">
        <v>0</v>
      </c>
      <c r="W607">
        <v>0</v>
      </c>
      <c r="X607">
        <v>6</v>
      </c>
      <c r="Y607">
        <v>0</v>
      </c>
      <c r="AA607">
        <v>1</v>
      </c>
      <c r="AB607">
        <v>8</v>
      </c>
      <c r="AC607">
        <v>3</v>
      </c>
      <c r="AD607">
        <v>0</v>
      </c>
      <c r="AE607">
        <v>9</v>
      </c>
      <c r="AF607" t="s">
        <v>126</v>
      </c>
      <c r="AG607">
        <v>0</v>
      </c>
      <c r="AH607">
        <v>3</v>
      </c>
      <c r="AI607">
        <v>2</v>
      </c>
      <c r="AJ607">
        <v>0</v>
      </c>
      <c r="AK607" t="s">
        <v>301</v>
      </c>
      <c r="AL607">
        <v>32.816184</v>
      </c>
      <c r="AM607" t="s">
        <v>302</v>
      </c>
      <c r="AN607">
        <v>-117.172022</v>
      </c>
      <c r="AO607">
        <v>25</v>
      </c>
      <c r="AP607">
        <v>1700</v>
      </c>
      <c r="AQ607" t="s">
        <v>129</v>
      </c>
      <c r="AR607">
        <v>-5</v>
      </c>
      <c r="AS607">
        <v>-91</v>
      </c>
      <c r="AT607">
        <v>1024</v>
      </c>
      <c r="BB607" t="str">
        <f t="shared" si="232"/>
        <v>1200</v>
      </c>
      <c r="BC607">
        <v>1</v>
      </c>
      <c r="BD607" t="str">
        <f t="shared" si="233"/>
        <v xml:space="preserve">N1839R  </v>
      </c>
      <c r="BE607">
        <v>1</v>
      </c>
      <c r="BG607">
        <v>0</v>
      </c>
      <c r="BH607">
        <v>0</v>
      </c>
      <c r="BI607">
        <v>0</v>
      </c>
      <c r="BJ607">
        <v>1575</v>
      </c>
      <c r="BK607">
        <v>-125</v>
      </c>
      <c r="BL607" t="s">
        <v>130</v>
      </c>
      <c r="BM607">
        <v>1</v>
      </c>
      <c r="BN607">
        <v>1</v>
      </c>
      <c r="BO607">
        <v>0</v>
      </c>
      <c r="BP607">
        <v>0</v>
      </c>
      <c r="BS607">
        <v>0</v>
      </c>
      <c r="BT607">
        <v>0</v>
      </c>
      <c r="BU607">
        <v>0</v>
      </c>
      <c r="CE607" t="str">
        <f t="shared" si="243"/>
        <v>22:01:03.500</v>
      </c>
      <c r="CF607">
        <v>500282496</v>
      </c>
      <c r="CS607">
        <v>3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131</v>
      </c>
      <c r="DA607">
        <v>745</v>
      </c>
      <c r="DB607">
        <v>0</v>
      </c>
      <c r="DC607" t="s">
        <v>262</v>
      </c>
      <c r="DD607" t="s">
        <v>263</v>
      </c>
      <c r="DG607">
        <v>15619192</v>
      </c>
      <c r="DI607">
        <v>1</v>
      </c>
      <c r="DJ607">
        <v>0</v>
      </c>
      <c r="DK607">
        <v>1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"07/09/2023 22:01:03.833"</f>
        <v>07/09/2023 22:01:03.833</v>
      </c>
      <c r="C608" t="str">
        <f t="shared" si="236"/>
        <v>FFDFD3C0</v>
      </c>
      <c r="D608" t="s">
        <v>144</v>
      </c>
      <c r="E608">
        <v>6</v>
      </c>
      <c r="H608">
        <v>210</v>
      </c>
      <c r="I608" t="s">
        <v>145</v>
      </c>
      <c r="J608" t="s">
        <v>146</v>
      </c>
      <c r="K608">
        <v>0</v>
      </c>
      <c r="L608">
        <v>3</v>
      </c>
      <c r="M608">
        <v>0</v>
      </c>
      <c r="N608">
        <v>2</v>
      </c>
      <c r="O608">
        <v>0</v>
      </c>
      <c r="P608">
        <v>1</v>
      </c>
      <c r="Q608">
        <v>0</v>
      </c>
      <c r="S608" t="str">
        <f t="shared" si="242"/>
        <v>22:01:03.000</v>
      </c>
      <c r="T608" t="str">
        <f t="shared" si="242"/>
        <v>22:01:03.000</v>
      </c>
      <c r="U608" t="str">
        <f t="shared" si="231"/>
        <v>A14F74</v>
      </c>
      <c r="V608">
        <v>0</v>
      </c>
      <c r="W608">
        <v>0</v>
      </c>
      <c r="X608">
        <v>6</v>
      </c>
      <c r="Y608">
        <v>0</v>
      </c>
      <c r="AA608">
        <v>1</v>
      </c>
      <c r="AB608">
        <v>8</v>
      </c>
      <c r="AC608">
        <v>3</v>
      </c>
      <c r="AD608">
        <v>0</v>
      </c>
      <c r="AE608">
        <v>9</v>
      </c>
      <c r="AF608" t="s">
        <v>126</v>
      </c>
      <c r="AG608">
        <v>0</v>
      </c>
      <c r="AH608">
        <v>0</v>
      </c>
      <c r="AI608">
        <v>2</v>
      </c>
      <c r="AJ608">
        <v>0</v>
      </c>
      <c r="AK608" t="s">
        <v>301</v>
      </c>
      <c r="AL608">
        <v>32.816184</v>
      </c>
      <c r="AM608" t="s">
        <v>302</v>
      </c>
      <c r="AN608">
        <v>-117.172022</v>
      </c>
      <c r="AO608">
        <v>25</v>
      </c>
      <c r="AP608">
        <v>1700</v>
      </c>
      <c r="AQ608" t="s">
        <v>129</v>
      </c>
      <c r="AR608">
        <v>-5</v>
      </c>
      <c r="AS608">
        <v>-91</v>
      </c>
      <c r="AT608">
        <v>1024</v>
      </c>
      <c r="BB608" t="str">
        <f t="shared" si="232"/>
        <v>1200</v>
      </c>
      <c r="BC608">
        <v>1</v>
      </c>
      <c r="BD608" t="str">
        <f t="shared" si="233"/>
        <v xml:space="preserve">N1839R  </v>
      </c>
      <c r="BE608">
        <v>1</v>
      </c>
      <c r="BG608">
        <v>0</v>
      </c>
      <c r="BH608">
        <v>0</v>
      </c>
      <c r="BI608">
        <v>0</v>
      </c>
      <c r="BJ608">
        <v>1575</v>
      </c>
      <c r="BK608">
        <v>-125</v>
      </c>
      <c r="BL608" t="s">
        <v>130</v>
      </c>
      <c r="BM608">
        <v>1</v>
      </c>
      <c r="BN608">
        <v>1</v>
      </c>
      <c r="BO608">
        <v>0</v>
      </c>
      <c r="BP608">
        <v>0</v>
      </c>
      <c r="BS608">
        <v>0</v>
      </c>
      <c r="BT608">
        <v>0</v>
      </c>
      <c r="BU608">
        <v>0</v>
      </c>
      <c r="CE608" t="str">
        <f t="shared" si="243"/>
        <v>22:01:03.500</v>
      </c>
      <c r="CF608">
        <v>500282496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131</v>
      </c>
      <c r="DA608">
        <v>745</v>
      </c>
      <c r="DB608">
        <v>0</v>
      </c>
      <c r="DC608" t="s">
        <v>262</v>
      </c>
      <c r="DD608" t="s">
        <v>263</v>
      </c>
      <c r="DG608">
        <v>15619192</v>
      </c>
      <c r="DI608">
        <v>1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"07/09/2023 22:01:03.833"</f>
        <v>07/09/2023 22:01:03.833</v>
      </c>
      <c r="C609" t="str">
        <f t="shared" si="236"/>
        <v>FFDFD3C0</v>
      </c>
      <c r="D609" t="s">
        <v>149</v>
      </c>
      <c r="E609">
        <v>3</v>
      </c>
      <c r="H609">
        <v>166</v>
      </c>
      <c r="I609" t="s">
        <v>139</v>
      </c>
      <c r="J609" t="s">
        <v>150</v>
      </c>
      <c r="K609">
        <v>0</v>
      </c>
      <c r="L609">
        <v>3</v>
      </c>
      <c r="M609">
        <v>0</v>
      </c>
      <c r="N609">
        <v>2</v>
      </c>
      <c r="O609">
        <v>0</v>
      </c>
      <c r="P609">
        <v>1</v>
      </c>
      <c r="Q609">
        <v>0</v>
      </c>
      <c r="S609" t="str">
        <f t="shared" si="242"/>
        <v>22:01:03.000</v>
      </c>
      <c r="T609" t="str">
        <f t="shared" si="242"/>
        <v>22:01:03.000</v>
      </c>
      <c r="U609" t="str">
        <f t="shared" si="231"/>
        <v>A14F74</v>
      </c>
      <c r="V609">
        <v>0</v>
      </c>
      <c r="W609">
        <v>0</v>
      </c>
      <c r="X609">
        <v>6</v>
      </c>
      <c r="Y609">
        <v>0</v>
      </c>
      <c r="AA609">
        <v>1</v>
      </c>
      <c r="AB609">
        <v>8</v>
      </c>
      <c r="AC609">
        <v>3</v>
      </c>
      <c r="AD609">
        <v>0</v>
      </c>
      <c r="AE609">
        <v>9</v>
      </c>
      <c r="AF609" t="s">
        <v>126</v>
      </c>
      <c r="AG609">
        <v>0</v>
      </c>
      <c r="AH609">
        <v>3</v>
      </c>
      <c r="AI609">
        <v>2</v>
      </c>
      <c r="AJ609">
        <v>0</v>
      </c>
      <c r="AK609" t="s">
        <v>301</v>
      </c>
      <c r="AL609">
        <v>32.816184</v>
      </c>
      <c r="AM609" t="s">
        <v>302</v>
      </c>
      <c r="AN609">
        <v>-117.172022</v>
      </c>
      <c r="AO609">
        <v>25</v>
      </c>
      <c r="AP609">
        <v>1700</v>
      </c>
      <c r="AQ609" t="s">
        <v>129</v>
      </c>
      <c r="AR609">
        <v>-5</v>
      </c>
      <c r="AS609">
        <v>-91</v>
      </c>
      <c r="AT609">
        <v>1024</v>
      </c>
      <c r="BB609" t="str">
        <f t="shared" si="232"/>
        <v>1200</v>
      </c>
      <c r="BC609">
        <v>1</v>
      </c>
      <c r="BD609" t="str">
        <f t="shared" si="233"/>
        <v xml:space="preserve">N1839R  </v>
      </c>
      <c r="BE609">
        <v>1</v>
      </c>
      <c r="BG609">
        <v>0</v>
      </c>
      <c r="BH609">
        <v>0</v>
      </c>
      <c r="BI609">
        <v>0</v>
      </c>
      <c r="BJ609">
        <v>1575</v>
      </c>
      <c r="BK609">
        <v>-125</v>
      </c>
      <c r="BL609" t="s">
        <v>130</v>
      </c>
      <c r="BM609">
        <v>1</v>
      </c>
      <c r="BN609">
        <v>1</v>
      </c>
      <c r="BO609">
        <v>0</v>
      </c>
      <c r="BP609">
        <v>0</v>
      </c>
      <c r="BS609">
        <v>0</v>
      </c>
      <c r="BT609">
        <v>0</v>
      </c>
      <c r="BU609">
        <v>0</v>
      </c>
      <c r="CE609" t="str">
        <f t="shared" si="243"/>
        <v>22:01:03.500</v>
      </c>
      <c r="CF609">
        <v>500381644</v>
      </c>
      <c r="CS609">
        <v>3</v>
      </c>
      <c r="CT609">
        <v>2</v>
      </c>
      <c r="CU609">
        <v>0</v>
      </c>
      <c r="CV609">
        <v>2</v>
      </c>
      <c r="CW609">
        <v>0</v>
      </c>
      <c r="CX609">
        <v>4</v>
      </c>
      <c r="CY609">
        <v>7</v>
      </c>
      <c r="CZ609" t="s">
        <v>131</v>
      </c>
      <c r="DA609">
        <v>286</v>
      </c>
      <c r="DB609">
        <v>0</v>
      </c>
      <c r="DC609" t="s">
        <v>132</v>
      </c>
      <c r="DD609" t="s">
        <v>133</v>
      </c>
      <c r="DG609">
        <v>16145900</v>
      </c>
      <c r="DI609">
        <v>1</v>
      </c>
      <c r="DJ609">
        <v>0</v>
      </c>
      <c r="DK609">
        <v>1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 t="shared" ref="A610:A615" si="244">"07/09/2023 22:01:05.119"</f>
        <v>07/09/2023 22:01:05.119</v>
      </c>
      <c r="C610" t="str">
        <f t="shared" si="236"/>
        <v>FFDFD3C0</v>
      </c>
      <c r="D610" t="s">
        <v>123</v>
      </c>
      <c r="E610">
        <v>7</v>
      </c>
      <c r="F610">
        <v>2007</v>
      </c>
      <c r="G610" t="s">
        <v>124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0</v>
      </c>
      <c r="P610">
        <v>1</v>
      </c>
      <c r="Q610">
        <v>0</v>
      </c>
      <c r="S610" t="str">
        <f t="shared" ref="S610:T617" si="245">"22:01:04.000"</f>
        <v>22:01:04.000</v>
      </c>
      <c r="T610" t="str">
        <f t="shared" si="245"/>
        <v>22:01:04.000</v>
      </c>
      <c r="U610" t="str">
        <f t="shared" si="231"/>
        <v>A14F74</v>
      </c>
      <c r="V610">
        <v>0</v>
      </c>
      <c r="W610">
        <v>0</v>
      </c>
      <c r="X610">
        <v>6</v>
      </c>
      <c r="Y610">
        <v>0</v>
      </c>
      <c r="AA610">
        <v>1</v>
      </c>
      <c r="AB610">
        <v>8</v>
      </c>
      <c r="AC610">
        <v>3</v>
      </c>
      <c r="AD610">
        <v>0</v>
      </c>
      <c r="AE610">
        <v>9</v>
      </c>
      <c r="AF610" t="s">
        <v>126</v>
      </c>
      <c r="AG610">
        <v>0</v>
      </c>
      <c r="AH610">
        <v>3</v>
      </c>
      <c r="AI610">
        <v>2</v>
      </c>
      <c r="AJ610">
        <v>0</v>
      </c>
      <c r="AK610" t="s">
        <v>303</v>
      </c>
      <c r="AL610">
        <v>32.815797000000003</v>
      </c>
      <c r="AM610" t="s">
        <v>304</v>
      </c>
      <c r="AN610">
        <v>-117.172043</v>
      </c>
      <c r="AO610">
        <v>25</v>
      </c>
      <c r="AP610">
        <v>1700</v>
      </c>
      <c r="AQ610" t="s">
        <v>129</v>
      </c>
      <c r="AR610">
        <v>4</v>
      </c>
      <c r="AS610">
        <v>-92</v>
      </c>
      <c r="AT610">
        <v>960</v>
      </c>
      <c r="BB610" t="str">
        <f t="shared" si="232"/>
        <v>1200</v>
      </c>
      <c r="BC610">
        <v>1</v>
      </c>
      <c r="BD610" t="str">
        <f t="shared" si="233"/>
        <v xml:space="preserve">N1839R  </v>
      </c>
      <c r="BE610">
        <v>1</v>
      </c>
      <c r="BG610">
        <v>0</v>
      </c>
      <c r="BH610">
        <v>0</v>
      </c>
      <c r="BI610">
        <v>0</v>
      </c>
      <c r="BJ610">
        <v>1600</v>
      </c>
      <c r="BK610">
        <v>-100</v>
      </c>
      <c r="BL610" t="s">
        <v>130</v>
      </c>
      <c r="BM610">
        <v>1</v>
      </c>
      <c r="BN610">
        <v>1</v>
      </c>
      <c r="BO610">
        <v>0</v>
      </c>
      <c r="BP610">
        <v>0</v>
      </c>
      <c r="BS610">
        <v>0</v>
      </c>
      <c r="BT610">
        <v>0</v>
      </c>
      <c r="BU610">
        <v>0</v>
      </c>
      <c r="CE610" t="str">
        <f t="shared" ref="CE610:CE617" si="246">"22:01:04.763"</f>
        <v>22:01:04.763</v>
      </c>
      <c r="CF610">
        <v>763032554</v>
      </c>
      <c r="CS610">
        <v>3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745</v>
      </c>
      <c r="DB610">
        <v>0</v>
      </c>
      <c r="DC610" t="s">
        <v>262</v>
      </c>
      <c r="DD610" t="s">
        <v>263</v>
      </c>
      <c r="DG610">
        <v>15619219</v>
      </c>
      <c r="DI610">
        <v>1</v>
      </c>
      <c r="DJ610">
        <v>0</v>
      </c>
      <c r="DK610">
        <v>0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 t="shared" si="244"/>
        <v>07/09/2023 22:01:05.119</v>
      </c>
      <c r="C611" t="str">
        <f t="shared" si="236"/>
        <v>FFDFD3C0</v>
      </c>
      <c r="D611" t="s">
        <v>144</v>
      </c>
      <c r="E611">
        <v>6</v>
      </c>
      <c r="H611">
        <v>210</v>
      </c>
      <c r="I611" t="s">
        <v>145</v>
      </c>
      <c r="J611" t="s">
        <v>146</v>
      </c>
      <c r="K611">
        <v>0</v>
      </c>
      <c r="L611">
        <v>3</v>
      </c>
      <c r="M611">
        <v>0</v>
      </c>
      <c r="N611">
        <v>2</v>
      </c>
      <c r="O611">
        <v>0</v>
      </c>
      <c r="P611">
        <v>1</v>
      </c>
      <c r="Q611">
        <v>0</v>
      </c>
      <c r="S611" t="str">
        <f t="shared" si="245"/>
        <v>22:01:04.000</v>
      </c>
      <c r="T611" t="str">
        <f t="shared" si="245"/>
        <v>22:01:04.000</v>
      </c>
      <c r="U611" t="str">
        <f t="shared" si="231"/>
        <v>A14F74</v>
      </c>
      <c r="V611">
        <v>0</v>
      </c>
      <c r="W611">
        <v>0</v>
      </c>
      <c r="X611">
        <v>6</v>
      </c>
      <c r="Y611">
        <v>0</v>
      </c>
      <c r="AA611">
        <v>1</v>
      </c>
      <c r="AB611">
        <v>8</v>
      </c>
      <c r="AC611">
        <v>3</v>
      </c>
      <c r="AD611">
        <v>0</v>
      </c>
      <c r="AE611">
        <v>9</v>
      </c>
      <c r="AF611" t="s">
        <v>126</v>
      </c>
      <c r="AG611">
        <v>0</v>
      </c>
      <c r="AH611">
        <v>0</v>
      </c>
      <c r="AI611">
        <v>2</v>
      </c>
      <c r="AJ611">
        <v>0</v>
      </c>
      <c r="AK611" t="s">
        <v>303</v>
      </c>
      <c r="AL611">
        <v>32.815797000000003</v>
      </c>
      <c r="AM611" t="s">
        <v>304</v>
      </c>
      <c r="AN611">
        <v>-117.172043</v>
      </c>
      <c r="AO611">
        <v>25</v>
      </c>
      <c r="AP611">
        <v>1700</v>
      </c>
      <c r="AQ611" t="s">
        <v>129</v>
      </c>
      <c r="AR611">
        <v>4</v>
      </c>
      <c r="AS611">
        <v>-92</v>
      </c>
      <c r="AT611">
        <v>960</v>
      </c>
      <c r="BB611" t="str">
        <f t="shared" si="232"/>
        <v>1200</v>
      </c>
      <c r="BC611">
        <v>1</v>
      </c>
      <c r="BD611" t="str">
        <f t="shared" si="233"/>
        <v xml:space="preserve">N1839R  </v>
      </c>
      <c r="BE611">
        <v>1</v>
      </c>
      <c r="BG611">
        <v>0</v>
      </c>
      <c r="BH611">
        <v>0</v>
      </c>
      <c r="BI611">
        <v>0</v>
      </c>
      <c r="BJ611">
        <v>1600</v>
      </c>
      <c r="BK611">
        <v>-100</v>
      </c>
      <c r="BL611" t="s">
        <v>130</v>
      </c>
      <c r="BM611">
        <v>1</v>
      </c>
      <c r="BN611">
        <v>1</v>
      </c>
      <c r="BO611">
        <v>0</v>
      </c>
      <c r="BP611">
        <v>0</v>
      </c>
      <c r="BS611">
        <v>0</v>
      </c>
      <c r="BT611">
        <v>0</v>
      </c>
      <c r="BU611">
        <v>0</v>
      </c>
      <c r="CE611" t="str">
        <f t="shared" si="246"/>
        <v>22:01:04.763</v>
      </c>
      <c r="CF611">
        <v>763032554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745</v>
      </c>
      <c r="DB611">
        <v>0</v>
      </c>
      <c r="DC611" t="s">
        <v>262</v>
      </c>
      <c r="DD611" t="s">
        <v>263</v>
      </c>
      <c r="DG611">
        <v>15619219</v>
      </c>
      <c r="DI611">
        <v>1</v>
      </c>
      <c r="DJ611">
        <v>0</v>
      </c>
      <c r="DK611">
        <v>1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 t="shared" si="244"/>
        <v>07/09/2023 22:01:05.119</v>
      </c>
      <c r="C612" t="str">
        <f t="shared" si="236"/>
        <v>FFDFD3C0</v>
      </c>
      <c r="D612" t="s">
        <v>149</v>
      </c>
      <c r="E612">
        <v>3</v>
      </c>
      <c r="H612">
        <v>166</v>
      </c>
      <c r="I612" t="s">
        <v>139</v>
      </c>
      <c r="J612" t="s">
        <v>150</v>
      </c>
      <c r="K612">
        <v>0</v>
      </c>
      <c r="L612">
        <v>3</v>
      </c>
      <c r="M612">
        <v>0</v>
      </c>
      <c r="N612">
        <v>2</v>
      </c>
      <c r="O612">
        <v>0</v>
      </c>
      <c r="P612">
        <v>1</v>
      </c>
      <c r="Q612">
        <v>0</v>
      </c>
      <c r="S612" t="str">
        <f t="shared" si="245"/>
        <v>22:01:04.000</v>
      </c>
      <c r="T612" t="str">
        <f t="shared" si="245"/>
        <v>22:01:04.000</v>
      </c>
      <c r="U612" t="str">
        <f t="shared" si="231"/>
        <v>A14F74</v>
      </c>
      <c r="V612">
        <v>0</v>
      </c>
      <c r="W612">
        <v>0</v>
      </c>
      <c r="X612">
        <v>6</v>
      </c>
      <c r="Y612">
        <v>0</v>
      </c>
      <c r="AA612">
        <v>1</v>
      </c>
      <c r="AB612">
        <v>8</v>
      </c>
      <c r="AC612">
        <v>3</v>
      </c>
      <c r="AD612">
        <v>0</v>
      </c>
      <c r="AE612">
        <v>9</v>
      </c>
      <c r="AF612" t="s">
        <v>126</v>
      </c>
      <c r="AG612">
        <v>0</v>
      </c>
      <c r="AH612">
        <v>3</v>
      </c>
      <c r="AI612">
        <v>2</v>
      </c>
      <c r="AJ612">
        <v>0</v>
      </c>
      <c r="AK612" t="s">
        <v>303</v>
      </c>
      <c r="AL612">
        <v>32.815797000000003</v>
      </c>
      <c r="AM612" t="s">
        <v>304</v>
      </c>
      <c r="AN612">
        <v>-117.172043</v>
      </c>
      <c r="AO612">
        <v>25</v>
      </c>
      <c r="AP612">
        <v>1700</v>
      </c>
      <c r="AQ612" t="s">
        <v>129</v>
      </c>
      <c r="AR612">
        <v>4</v>
      </c>
      <c r="AS612">
        <v>-92</v>
      </c>
      <c r="AT612">
        <v>960</v>
      </c>
      <c r="BB612" t="str">
        <f t="shared" si="232"/>
        <v>1200</v>
      </c>
      <c r="BC612">
        <v>1</v>
      </c>
      <c r="BD612" t="str">
        <f t="shared" si="233"/>
        <v xml:space="preserve">N1839R  </v>
      </c>
      <c r="BE612">
        <v>1</v>
      </c>
      <c r="BG612">
        <v>0</v>
      </c>
      <c r="BH612">
        <v>0</v>
      </c>
      <c r="BI612">
        <v>0</v>
      </c>
      <c r="BJ612">
        <v>1600</v>
      </c>
      <c r="BK612">
        <v>-100</v>
      </c>
      <c r="BL612" t="s">
        <v>130</v>
      </c>
      <c r="BM612">
        <v>1</v>
      </c>
      <c r="BN612">
        <v>1</v>
      </c>
      <c r="BO612">
        <v>0</v>
      </c>
      <c r="BP612">
        <v>0</v>
      </c>
      <c r="BS612">
        <v>0</v>
      </c>
      <c r="BT612">
        <v>0</v>
      </c>
      <c r="BU612">
        <v>0</v>
      </c>
      <c r="CE612" t="str">
        <f t="shared" si="246"/>
        <v>22:01:04.763</v>
      </c>
      <c r="CF612">
        <v>763095913</v>
      </c>
      <c r="CS612">
        <v>3</v>
      </c>
      <c r="CT612">
        <v>2</v>
      </c>
      <c r="CU612">
        <v>0</v>
      </c>
      <c r="CV612">
        <v>2</v>
      </c>
      <c r="CW612">
        <v>0</v>
      </c>
      <c r="CX612">
        <v>5</v>
      </c>
      <c r="CY612">
        <v>7</v>
      </c>
      <c r="CZ612" t="s">
        <v>131</v>
      </c>
      <c r="DA612">
        <v>300</v>
      </c>
      <c r="DB612">
        <v>0</v>
      </c>
      <c r="DC612" t="s">
        <v>157</v>
      </c>
      <c r="DD612" t="s">
        <v>158</v>
      </c>
      <c r="DG612">
        <v>8334357</v>
      </c>
      <c r="DI612">
        <v>1</v>
      </c>
      <c r="DJ612">
        <v>0</v>
      </c>
      <c r="DK612">
        <v>1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 t="shared" si="244"/>
        <v>07/09/2023 22:01:05.119</v>
      </c>
      <c r="C613" t="str">
        <f t="shared" si="236"/>
        <v>FFDFD3C0</v>
      </c>
      <c r="D613" t="s">
        <v>138</v>
      </c>
      <c r="E613">
        <v>20</v>
      </c>
      <c r="F613">
        <v>1020</v>
      </c>
      <c r="G613" t="s">
        <v>139</v>
      </c>
      <c r="J613" t="s">
        <v>140</v>
      </c>
      <c r="K613">
        <v>0</v>
      </c>
      <c r="L613">
        <v>3</v>
      </c>
      <c r="M613">
        <v>0</v>
      </c>
      <c r="N613">
        <v>2</v>
      </c>
      <c r="O613">
        <v>0</v>
      </c>
      <c r="P613">
        <v>1</v>
      </c>
      <c r="Q613">
        <v>0</v>
      </c>
      <c r="S613" t="str">
        <f t="shared" si="245"/>
        <v>22:01:04.000</v>
      </c>
      <c r="T613" t="str">
        <f t="shared" si="245"/>
        <v>22:01:04.000</v>
      </c>
      <c r="U613" t="str">
        <f t="shared" si="231"/>
        <v>A14F74</v>
      </c>
      <c r="V613">
        <v>0</v>
      </c>
      <c r="W613">
        <v>0</v>
      </c>
      <c r="X613">
        <v>6</v>
      </c>
      <c r="Y613">
        <v>0</v>
      </c>
      <c r="AA613">
        <v>1</v>
      </c>
      <c r="AB613">
        <v>8</v>
      </c>
      <c r="AC613">
        <v>3</v>
      </c>
      <c r="AD613">
        <v>0</v>
      </c>
      <c r="AE613">
        <v>9</v>
      </c>
      <c r="AF613" t="s">
        <v>126</v>
      </c>
      <c r="AG613">
        <v>0</v>
      </c>
      <c r="AH613">
        <v>3</v>
      </c>
      <c r="AI613">
        <v>2</v>
      </c>
      <c r="AJ613">
        <v>0</v>
      </c>
      <c r="AK613" t="s">
        <v>303</v>
      </c>
      <c r="AL613">
        <v>32.815797000000003</v>
      </c>
      <c r="AM613" t="s">
        <v>304</v>
      </c>
      <c r="AN613">
        <v>-117.172043</v>
      </c>
      <c r="AO613">
        <v>25</v>
      </c>
      <c r="AP613">
        <v>1700</v>
      </c>
      <c r="AQ613" t="s">
        <v>129</v>
      </c>
      <c r="AR613">
        <v>4</v>
      </c>
      <c r="AS613">
        <v>-92</v>
      </c>
      <c r="AT613">
        <v>960</v>
      </c>
      <c r="BB613" t="str">
        <f t="shared" si="232"/>
        <v>1200</v>
      </c>
      <c r="BC613">
        <v>1</v>
      </c>
      <c r="BD613" t="str">
        <f t="shared" si="233"/>
        <v xml:space="preserve">N1839R  </v>
      </c>
      <c r="BE613">
        <v>1</v>
      </c>
      <c r="BG613">
        <v>0</v>
      </c>
      <c r="BH613">
        <v>0</v>
      </c>
      <c r="BI613">
        <v>0</v>
      </c>
      <c r="BJ613">
        <v>1600</v>
      </c>
      <c r="BK613">
        <v>-100</v>
      </c>
      <c r="BL613" t="s">
        <v>130</v>
      </c>
      <c r="BM613">
        <v>1</v>
      </c>
      <c r="BN613">
        <v>1</v>
      </c>
      <c r="BO613">
        <v>0</v>
      </c>
      <c r="BP613">
        <v>0</v>
      </c>
      <c r="BS613">
        <v>0</v>
      </c>
      <c r="BT613">
        <v>0</v>
      </c>
      <c r="BU613">
        <v>0</v>
      </c>
      <c r="CE613" t="str">
        <f t="shared" si="246"/>
        <v>22:01:04.763</v>
      </c>
      <c r="CF613">
        <v>763032554</v>
      </c>
      <c r="CS613">
        <v>3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745</v>
      </c>
      <c r="DB613">
        <v>0</v>
      </c>
      <c r="DC613" t="s">
        <v>262</v>
      </c>
      <c r="DD613" t="s">
        <v>263</v>
      </c>
      <c r="DG613">
        <v>15619219</v>
      </c>
      <c r="DI613">
        <v>1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 t="shared" si="244"/>
        <v>07/09/2023 22:01:05.119</v>
      </c>
      <c r="C614" t="str">
        <f t="shared" si="236"/>
        <v>FFDFD3C0</v>
      </c>
      <c r="D614" t="s">
        <v>134</v>
      </c>
      <c r="E614">
        <v>3</v>
      </c>
      <c r="H614">
        <v>3</v>
      </c>
      <c r="I614" t="s">
        <v>135</v>
      </c>
      <c r="J614" t="s">
        <v>126</v>
      </c>
      <c r="K614">
        <v>0</v>
      </c>
      <c r="L614">
        <v>3</v>
      </c>
      <c r="M614">
        <v>0</v>
      </c>
      <c r="N614">
        <v>2</v>
      </c>
      <c r="O614">
        <v>0</v>
      </c>
      <c r="P614">
        <v>1</v>
      </c>
      <c r="Q614">
        <v>0</v>
      </c>
      <c r="S614" t="str">
        <f t="shared" si="245"/>
        <v>22:01:04.000</v>
      </c>
      <c r="T614" t="str">
        <f t="shared" si="245"/>
        <v>22:01:04.000</v>
      </c>
      <c r="U614" t="str">
        <f t="shared" si="231"/>
        <v>A14F74</v>
      </c>
      <c r="V614">
        <v>0</v>
      </c>
      <c r="W614">
        <v>0</v>
      </c>
      <c r="X614">
        <v>6</v>
      </c>
      <c r="Y614">
        <v>0</v>
      </c>
      <c r="AA614">
        <v>1</v>
      </c>
      <c r="AB614">
        <v>8</v>
      </c>
      <c r="AC614">
        <v>3</v>
      </c>
      <c r="AD614">
        <v>0</v>
      </c>
      <c r="AE614">
        <v>9</v>
      </c>
      <c r="AF614" t="s">
        <v>126</v>
      </c>
      <c r="AG614">
        <v>0</v>
      </c>
      <c r="AH614">
        <v>3</v>
      </c>
      <c r="AI614">
        <v>2</v>
      </c>
      <c r="AJ614">
        <v>0</v>
      </c>
      <c r="AK614" t="s">
        <v>303</v>
      </c>
      <c r="AL614">
        <v>32.815797000000003</v>
      </c>
      <c r="AM614" t="s">
        <v>304</v>
      </c>
      <c r="AN614">
        <v>-117.172043</v>
      </c>
      <c r="AO614">
        <v>25</v>
      </c>
      <c r="AP614">
        <v>1700</v>
      </c>
      <c r="AQ614" t="s">
        <v>129</v>
      </c>
      <c r="AR614">
        <v>4</v>
      </c>
      <c r="AS614">
        <v>-92</v>
      </c>
      <c r="AT614">
        <v>960</v>
      </c>
      <c r="BB614" t="str">
        <f t="shared" si="232"/>
        <v>1200</v>
      </c>
      <c r="BC614">
        <v>1</v>
      </c>
      <c r="BD614" t="str">
        <f t="shared" si="233"/>
        <v xml:space="preserve">N1839R  </v>
      </c>
      <c r="BE614">
        <v>1</v>
      </c>
      <c r="BG614">
        <v>0</v>
      </c>
      <c r="BH614">
        <v>0</v>
      </c>
      <c r="BI614">
        <v>0</v>
      </c>
      <c r="BJ614">
        <v>1600</v>
      </c>
      <c r="BK614">
        <v>-100</v>
      </c>
      <c r="BL614" t="s">
        <v>130</v>
      </c>
      <c r="BM614">
        <v>1</v>
      </c>
      <c r="BN614">
        <v>1</v>
      </c>
      <c r="BO614">
        <v>0</v>
      </c>
      <c r="BP614">
        <v>0</v>
      </c>
      <c r="BS614">
        <v>0</v>
      </c>
      <c r="BT614">
        <v>0</v>
      </c>
      <c r="BU614">
        <v>0</v>
      </c>
      <c r="CE614" t="str">
        <f t="shared" si="246"/>
        <v>22:01:04.763</v>
      </c>
      <c r="CF614">
        <v>763032554</v>
      </c>
      <c r="CS614">
        <v>3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745</v>
      </c>
      <c r="DB614">
        <v>0</v>
      </c>
      <c r="DC614" t="s">
        <v>262</v>
      </c>
      <c r="DD614" t="s">
        <v>263</v>
      </c>
      <c r="DG614">
        <v>15619219</v>
      </c>
      <c r="DI614">
        <v>1</v>
      </c>
      <c r="DJ614">
        <v>0</v>
      </c>
      <c r="DK614">
        <v>1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 t="shared" si="244"/>
        <v>07/09/2023 22:01:05.119</v>
      </c>
      <c r="C615" t="str">
        <f t="shared" si="236"/>
        <v>FFDFD3C0</v>
      </c>
      <c r="D615" t="s">
        <v>141</v>
      </c>
      <c r="E615">
        <v>15</v>
      </c>
      <c r="J615" t="s">
        <v>142</v>
      </c>
      <c r="K615">
        <v>0</v>
      </c>
      <c r="L615">
        <v>3</v>
      </c>
      <c r="M615">
        <v>0</v>
      </c>
      <c r="N615">
        <v>2</v>
      </c>
      <c r="O615">
        <v>0</v>
      </c>
      <c r="P615">
        <v>1</v>
      </c>
      <c r="Q615">
        <v>0</v>
      </c>
      <c r="S615" t="str">
        <f t="shared" si="245"/>
        <v>22:01:04.000</v>
      </c>
      <c r="T615" t="str">
        <f t="shared" si="245"/>
        <v>22:01:04.000</v>
      </c>
      <c r="U615" t="str">
        <f t="shared" si="231"/>
        <v>A14F74</v>
      </c>
      <c r="V615">
        <v>0</v>
      </c>
      <c r="W615">
        <v>0</v>
      </c>
      <c r="X615">
        <v>6</v>
      </c>
      <c r="Y615">
        <v>0</v>
      </c>
      <c r="AA615">
        <v>1</v>
      </c>
      <c r="AB615">
        <v>8</v>
      </c>
      <c r="AC615">
        <v>3</v>
      </c>
      <c r="AD615">
        <v>0</v>
      </c>
      <c r="AE615">
        <v>9</v>
      </c>
      <c r="AF615" t="s">
        <v>126</v>
      </c>
      <c r="AG615">
        <v>0</v>
      </c>
      <c r="AH615">
        <v>3</v>
      </c>
      <c r="AI615">
        <v>2</v>
      </c>
      <c r="AJ615">
        <v>0</v>
      </c>
      <c r="AK615" t="s">
        <v>303</v>
      </c>
      <c r="AL615">
        <v>32.815797000000003</v>
      </c>
      <c r="AM615" t="s">
        <v>304</v>
      </c>
      <c r="AN615">
        <v>-117.172043</v>
      </c>
      <c r="AO615">
        <v>25</v>
      </c>
      <c r="AP615">
        <v>1700</v>
      </c>
      <c r="AQ615" t="s">
        <v>129</v>
      </c>
      <c r="AR615">
        <v>4</v>
      </c>
      <c r="AS615">
        <v>-92</v>
      </c>
      <c r="AT615">
        <v>960</v>
      </c>
      <c r="BB615" t="str">
        <f t="shared" si="232"/>
        <v>1200</v>
      </c>
      <c r="BC615">
        <v>1</v>
      </c>
      <c r="BD615" t="str">
        <f t="shared" si="233"/>
        <v xml:space="preserve">N1839R  </v>
      </c>
      <c r="BE615">
        <v>1</v>
      </c>
      <c r="BG615">
        <v>0</v>
      </c>
      <c r="BH615">
        <v>0</v>
      </c>
      <c r="BI615">
        <v>0</v>
      </c>
      <c r="BJ615">
        <v>1600</v>
      </c>
      <c r="BK615">
        <v>-100</v>
      </c>
      <c r="BL615" t="s">
        <v>130</v>
      </c>
      <c r="BM615">
        <v>1</v>
      </c>
      <c r="BN615">
        <v>1</v>
      </c>
      <c r="BO615">
        <v>0</v>
      </c>
      <c r="BP615">
        <v>0</v>
      </c>
      <c r="BS615">
        <v>0</v>
      </c>
      <c r="BT615">
        <v>0</v>
      </c>
      <c r="BU615">
        <v>0</v>
      </c>
      <c r="CE615" t="str">
        <f t="shared" si="246"/>
        <v>22:01:04.763</v>
      </c>
      <c r="CF615">
        <v>763032554</v>
      </c>
      <c r="CS615">
        <v>3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745</v>
      </c>
      <c r="DB615">
        <v>0</v>
      </c>
      <c r="DC615" t="s">
        <v>262</v>
      </c>
      <c r="DD615" t="s">
        <v>263</v>
      </c>
      <c r="DG615">
        <v>15619219</v>
      </c>
      <c r="DI615">
        <v>1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"07/09/2023 22:01:05.140"</f>
        <v>07/09/2023 22:01:05.140</v>
      </c>
      <c r="C616" t="str">
        <f t="shared" si="236"/>
        <v>FFDFD3C0</v>
      </c>
      <c r="D616" t="s">
        <v>147</v>
      </c>
      <c r="E616">
        <v>8</v>
      </c>
      <c r="H616">
        <v>225</v>
      </c>
      <c r="I616" t="s">
        <v>148</v>
      </c>
      <c r="J616" t="s">
        <v>126</v>
      </c>
      <c r="K616">
        <v>0</v>
      </c>
      <c r="L616">
        <v>3</v>
      </c>
      <c r="M616">
        <v>0</v>
      </c>
      <c r="N616">
        <v>2</v>
      </c>
      <c r="O616">
        <v>0</v>
      </c>
      <c r="P616">
        <v>1</v>
      </c>
      <c r="Q616">
        <v>0</v>
      </c>
      <c r="S616" t="str">
        <f t="shared" si="245"/>
        <v>22:01:04.000</v>
      </c>
      <c r="T616" t="str">
        <f t="shared" si="245"/>
        <v>22:01:04.000</v>
      </c>
      <c r="U616" t="str">
        <f t="shared" si="231"/>
        <v>A14F74</v>
      </c>
      <c r="V616">
        <v>0</v>
      </c>
      <c r="W616">
        <v>0</v>
      </c>
      <c r="X616">
        <v>6</v>
      </c>
      <c r="Y616">
        <v>0</v>
      </c>
      <c r="AA616">
        <v>1</v>
      </c>
      <c r="AB616">
        <v>8</v>
      </c>
      <c r="AC616">
        <v>3</v>
      </c>
      <c r="AD616">
        <v>0</v>
      </c>
      <c r="AE616">
        <v>9</v>
      </c>
      <c r="AF616" t="s">
        <v>126</v>
      </c>
      <c r="AG616">
        <v>0</v>
      </c>
      <c r="AH616">
        <v>3</v>
      </c>
      <c r="AI616">
        <v>2</v>
      </c>
      <c r="AJ616">
        <v>0</v>
      </c>
      <c r="AK616" t="s">
        <v>303</v>
      </c>
      <c r="AL616">
        <v>32.815797000000003</v>
      </c>
      <c r="AM616" t="s">
        <v>304</v>
      </c>
      <c r="AN616">
        <v>-117.172043</v>
      </c>
      <c r="AO616">
        <v>25</v>
      </c>
      <c r="AP616">
        <v>1700</v>
      </c>
      <c r="AQ616" t="s">
        <v>129</v>
      </c>
      <c r="AR616">
        <v>4</v>
      </c>
      <c r="AS616">
        <v>-92</v>
      </c>
      <c r="AT616">
        <v>960</v>
      </c>
      <c r="BB616" t="str">
        <f t="shared" si="232"/>
        <v>1200</v>
      </c>
      <c r="BC616">
        <v>1</v>
      </c>
      <c r="BD616" t="str">
        <f t="shared" si="233"/>
        <v xml:space="preserve">N1839R  </v>
      </c>
      <c r="BE616">
        <v>1</v>
      </c>
      <c r="BG616">
        <v>0</v>
      </c>
      <c r="BH616">
        <v>0</v>
      </c>
      <c r="BI616">
        <v>0</v>
      </c>
      <c r="BJ616">
        <v>1600</v>
      </c>
      <c r="BK616">
        <v>-100</v>
      </c>
      <c r="BL616" t="s">
        <v>130</v>
      </c>
      <c r="BM616">
        <v>1</v>
      </c>
      <c r="BN616">
        <v>1</v>
      </c>
      <c r="BO616">
        <v>0</v>
      </c>
      <c r="BP616">
        <v>0</v>
      </c>
      <c r="BS616">
        <v>0</v>
      </c>
      <c r="BT616">
        <v>0</v>
      </c>
      <c r="BU616">
        <v>0</v>
      </c>
      <c r="CE616" t="str">
        <f t="shared" si="246"/>
        <v>22:01:04.763</v>
      </c>
      <c r="CF616">
        <v>763032554</v>
      </c>
      <c r="CS616">
        <v>3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745</v>
      </c>
      <c r="DB616">
        <v>0</v>
      </c>
      <c r="DC616" t="s">
        <v>262</v>
      </c>
      <c r="DD616" t="s">
        <v>263</v>
      </c>
      <c r="DG616">
        <v>15619219</v>
      </c>
      <c r="DI616">
        <v>1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"07/09/2023 22:01:05.144"</f>
        <v>07/09/2023 22:01:05.144</v>
      </c>
      <c r="C617" t="str">
        <f t="shared" si="236"/>
        <v>FFDFD3C0</v>
      </c>
      <c r="D617" t="s">
        <v>134</v>
      </c>
      <c r="E617">
        <v>4</v>
      </c>
      <c r="H617">
        <v>4</v>
      </c>
      <c r="I617" t="s">
        <v>143</v>
      </c>
      <c r="J617" t="s">
        <v>126</v>
      </c>
      <c r="K617">
        <v>0</v>
      </c>
      <c r="L617">
        <v>3</v>
      </c>
      <c r="M617">
        <v>0</v>
      </c>
      <c r="N617">
        <v>2</v>
      </c>
      <c r="O617">
        <v>0</v>
      </c>
      <c r="P617">
        <v>1</v>
      </c>
      <c r="Q617">
        <v>0</v>
      </c>
      <c r="S617" t="str">
        <f t="shared" si="245"/>
        <v>22:01:04.000</v>
      </c>
      <c r="T617" t="str">
        <f t="shared" si="245"/>
        <v>22:01:04.000</v>
      </c>
      <c r="U617" t="str">
        <f t="shared" si="231"/>
        <v>A14F74</v>
      </c>
      <c r="V617">
        <v>0</v>
      </c>
      <c r="W617">
        <v>0</v>
      </c>
      <c r="X617">
        <v>6</v>
      </c>
      <c r="Y617">
        <v>0</v>
      </c>
      <c r="AA617">
        <v>1</v>
      </c>
      <c r="AB617">
        <v>8</v>
      </c>
      <c r="AC617">
        <v>3</v>
      </c>
      <c r="AD617">
        <v>0</v>
      </c>
      <c r="AE617">
        <v>9</v>
      </c>
      <c r="AF617" t="s">
        <v>126</v>
      </c>
      <c r="AG617">
        <v>0</v>
      </c>
      <c r="AH617">
        <v>3</v>
      </c>
      <c r="AI617">
        <v>2</v>
      </c>
      <c r="AJ617">
        <v>0</v>
      </c>
      <c r="AK617" t="s">
        <v>303</v>
      </c>
      <c r="AL617">
        <v>32.815797000000003</v>
      </c>
      <c r="AM617" t="s">
        <v>304</v>
      </c>
      <c r="AN617">
        <v>-117.172043</v>
      </c>
      <c r="AO617">
        <v>25</v>
      </c>
      <c r="AP617">
        <v>1700</v>
      </c>
      <c r="AQ617" t="s">
        <v>129</v>
      </c>
      <c r="AR617">
        <v>4</v>
      </c>
      <c r="AS617">
        <v>-92</v>
      </c>
      <c r="AT617">
        <v>960</v>
      </c>
      <c r="BB617" t="str">
        <f t="shared" si="232"/>
        <v>1200</v>
      </c>
      <c r="BC617">
        <v>1</v>
      </c>
      <c r="BD617" t="str">
        <f t="shared" si="233"/>
        <v xml:space="preserve">N1839R  </v>
      </c>
      <c r="BE617">
        <v>1</v>
      </c>
      <c r="BG617">
        <v>0</v>
      </c>
      <c r="BH617">
        <v>0</v>
      </c>
      <c r="BI617">
        <v>0</v>
      </c>
      <c r="BJ617">
        <v>1600</v>
      </c>
      <c r="BK617">
        <v>-100</v>
      </c>
      <c r="BL617" t="s">
        <v>130</v>
      </c>
      <c r="BM617">
        <v>1</v>
      </c>
      <c r="BN617">
        <v>1</v>
      </c>
      <c r="BO617">
        <v>0</v>
      </c>
      <c r="BP617">
        <v>0</v>
      </c>
      <c r="BS617">
        <v>0</v>
      </c>
      <c r="BT617">
        <v>0</v>
      </c>
      <c r="BU617">
        <v>0</v>
      </c>
      <c r="CE617" t="str">
        <f t="shared" si="246"/>
        <v>22:01:04.763</v>
      </c>
      <c r="CF617">
        <v>763032554</v>
      </c>
      <c r="CS617">
        <v>3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745</v>
      </c>
      <c r="DB617">
        <v>0</v>
      </c>
      <c r="DC617" t="s">
        <v>262</v>
      </c>
      <c r="DD617" t="s">
        <v>263</v>
      </c>
      <c r="DG617">
        <v>15619219</v>
      </c>
      <c r="DI617">
        <v>1</v>
      </c>
      <c r="DJ617">
        <v>0</v>
      </c>
      <c r="DK617">
        <v>1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"07/09/2023 22:01:05.572"</f>
        <v>07/09/2023 22:01:05.572</v>
      </c>
      <c r="C618" t="str">
        <f t="shared" si="236"/>
        <v>FFDFD3C0</v>
      </c>
      <c r="D618" t="s">
        <v>147</v>
      </c>
      <c r="E618">
        <v>8</v>
      </c>
      <c r="H618">
        <v>225</v>
      </c>
      <c r="I618" t="s">
        <v>148</v>
      </c>
      <c r="J618" t="s">
        <v>126</v>
      </c>
      <c r="K618">
        <v>0</v>
      </c>
      <c r="L618">
        <v>3</v>
      </c>
      <c r="M618">
        <v>0</v>
      </c>
      <c r="N618">
        <v>2</v>
      </c>
      <c r="O618">
        <v>0</v>
      </c>
      <c r="P618">
        <v>1</v>
      </c>
      <c r="Q618">
        <v>0</v>
      </c>
      <c r="S618" t="str">
        <f t="shared" ref="S618:T625" si="247">"22:01:05.000"</f>
        <v>22:01:05.000</v>
      </c>
      <c r="T618" t="str">
        <f t="shared" si="247"/>
        <v>22:01:05.000</v>
      </c>
      <c r="U618" t="str">
        <f t="shared" si="231"/>
        <v>A14F74</v>
      </c>
      <c r="V618">
        <v>0</v>
      </c>
      <c r="W618">
        <v>0</v>
      </c>
      <c r="X618">
        <v>6</v>
      </c>
      <c r="Y618">
        <v>0</v>
      </c>
      <c r="AA618">
        <v>1</v>
      </c>
      <c r="AB618">
        <v>8</v>
      </c>
      <c r="AC618">
        <v>3</v>
      </c>
      <c r="AD618">
        <v>0</v>
      </c>
      <c r="AE618">
        <v>9</v>
      </c>
      <c r="AF618" t="s">
        <v>126</v>
      </c>
      <c r="AG618">
        <v>0</v>
      </c>
      <c r="AH618">
        <v>3</v>
      </c>
      <c r="AI618">
        <v>2</v>
      </c>
      <c r="AJ618">
        <v>0</v>
      </c>
      <c r="AK618" t="s">
        <v>305</v>
      </c>
      <c r="AL618">
        <v>32.815367999999999</v>
      </c>
      <c r="AM618" t="s">
        <v>304</v>
      </c>
      <c r="AN618">
        <v>-117.172043</v>
      </c>
      <c r="AO618">
        <v>25</v>
      </c>
      <c r="AP618">
        <v>1700</v>
      </c>
      <c r="AQ618" t="s">
        <v>129</v>
      </c>
      <c r="AR618">
        <v>11</v>
      </c>
      <c r="AS618">
        <v>-92</v>
      </c>
      <c r="AT618">
        <v>896</v>
      </c>
      <c r="BB618" t="str">
        <f t="shared" si="232"/>
        <v>1200</v>
      </c>
      <c r="BC618">
        <v>1</v>
      </c>
      <c r="BD618" t="str">
        <f t="shared" si="233"/>
        <v xml:space="preserve">N1839R  </v>
      </c>
      <c r="BE618">
        <v>1</v>
      </c>
      <c r="BG618">
        <v>0</v>
      </c>
      <c r="BH618">
        <v>0</v>
      </c>
      <c r="BI618">
        <v>0</v>
      </c>
      <c r="BJ618">
        <v>1600</v>
      </c>
      <c r="BK618">
        <v>-100</v>
      </c>
      <c r="BL618" t="s">
        <v>130</v>
      </c>
      <c r="BM618">
        <v>1</v>
      </c>
      <c r="BN618">
        <v>1</v>
      </c>
      <c r="BO618">
        <v>0</v>
      </c>
      <c r="BP618">
        <v>0</v>
      </c>
      <c r="BS618">
        <v>0</v>
      </c>
      <c r="BT618">
        <v>0</v>
      </c>
      <c r="BU618">
        <v>0</v>
      </c>
      <c r="CE618" t="str">
        <f t="shared" ref="CE618:CE625" si="248">"22:01:05.338"</f>
        <v>22:01:05.338</v>
      </c>
      <c r="CF618">
        <v>337781824</v>
      </c>
      <c r="CS618">
        <v>3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745</v>
      </c>
      <c r="DB618">
        <v>0</v>
      </c>
      <c r="DC618" t="s">
        <v>262</v>
      </c>
      <c r="DD618" t="s">
        <v>263</v>
      </c>
      <c r="DG618">
        <v>15619229</v>
      </c>
      <c r="DI618">
        <v>1</v>
      </c>
      <c r="DJ618">
        <v>0</v>
      </c>
      <c r="DK618">
        <v>0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 t="shared" ref="A619:A625" si="249">"07/09/2023 22:01:05.622"</f>
        <v>07/09/2023 22:01:05.622</v>
      </c>
      <c r="C619" t="str">
        <f t="shared" si="236"/>
        <v>FFDFD3C0</v>
      </c>
      <c r="D619" t="s">
        <v>134</v>
      </c>
      <c r="E619">
        <v>4</v>
      </c>
      <c r="H619">
        <v>4</v>
      </c>
      <c r="I619" t="s">
        <v>143</v>
      </c>
      <c r="J619" t="s">
        <v>126</v>
      </c>
      <c r="K619">
        <v>0</v>
      </c>
      <c r="L619">
        <v>3</v>
      </c>
      <c r="M619">
        <v>0</v>
      </c>
      <c r="N619">
        <v>2</v>
      </c>
      <c r="O619">
        <v>0</v>
      </c>
      <c r="P619">
        <v>1</v>
      </c>
      <c r="Q619">
        <v>0</v>
      </c>
      <c r="S619" t="str">
        <f t="shared" si="247"/>
        <v>22:01:05.000</v>
      </c>
      <c r="T619" t="str">
        <f t="shared" si="247"/>
        <v>22:01:05.000</v>
      </c>
      <c r="U619" t="str">
        <f t="shared" si="231"/>
        <v>A14F74</v>
      </c>
      <c r="V619">
        <v>0</v>
      </c>
      <c r="W619">
        <v>0</v>
      </c>
      <c r="X619">
        <v>6</v>
      </c>
      <c r="Y619">
        <v>0</v>
      </c>
      <c r="AA619">
        <v>1</v>
      </c>
      <c r="AB619">
        <v>8</v>
      </c>
      <c r="AC619">
        <v>3</v>
      </c>
      <c r="AD619">
        <v>0</v>
      </c>
      <c r="AE619">
        <v>9</v>
      </c>
      <c r="AF619" t="s">
        <v>126</v>
      </c>
      <c r="AG619">
        <v>0</v>
      </c>
      <c r="AH619">
        <v>3</v>
      </c>
      <c r="AI619">
        <v>2</v>
      </c>
      <c r="AJ619">
        <v>0</v>
      </c>
      <c r="AK619" t="s">
        <v>305</v>
      </c>
      <c r="AL619">
        <v>32.815367999999999</v>
      </c>
      <c r="AM619" t="s">
        <v>304</v>
      </c>
      <c r="AN619">
        <v>-117.172043</v>
      </c>
      <c r="AO619">
        <v>25</v>
      </c>
      <c r="AP619">
        <v>1700</v>
      </c>
      <c r="AQ619" t="s">
        <v>129</v>
      </c>
      <c r="AR619">
        <v>11</v>
      </c>
      <c r="AS619">
        <v>-92</v>
      </c>
      <c r="AT619">
        <v>896</v>
      </c>
      <c r="BB619" t="str">
        <f t="shared" si="232"/>
        <v>1200</v>
      </c>
      <c r="BC619">
        <v>1</v>
      </c>
      <c r="BD619" t="str">
        <f t="shared" si="233"/>
        <v xml:space="preserve">N1839R  </v>
      </c>
      <c r="BE619">
        <v>1</v>
      </c>
      <c r="BG619">
        <v>0</v>
      </c>
      <c r="BH619">
        <v>0</v>
      </c>
      <c r="BI619">
        <v>0</v>
      </c>
      <c r="BJ619">
        <v>1600</v>
      </c>
      <c r="BK619">
        <v>-100</v>
      </c>
      <c r="BL619" t="s">
        <v>130</v>
      </c>
      <c r="BM619">
        <v>1</v>
      </c>
      <c r="BN619">
        <v>1</v>
      </c>
      <c r="BO619">
        <v>0</v>
      </c>
      <c r="BP619">
        <v>0</v>
      </c>
      <c r="BS619">
        <v>0</v>
      </c>
      <c r="BT619">
        <v>0</v>
      </c>
      <c r="BU619">
        <v>0</v>
      </c>
      <c r="CE619" t="str">
        <f t="shared" si="248"/>
        <v>22:01:05.338</v>
      </c>
      <c r="CF619">
        <v>337781824</v>
      </c>
      <c r="CS619">
        <v>3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745</v>
      </c>
      <c r="DB619">
        <v>0</v>
      </c>
      <c r="DC619" t="s">
        <v>262</v>
      </c>
      <c r="DD619" t="s">
        <v>263</v>
      </c>
      <c r="DG619">
        <v>15619229</v>
      </c>
      <c r="DI619">
        <v>1</v>
      </c>
      <c r="DJ619">
        <v>0</v>
      </c>
      <c r="DK619">
        <v>0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 t="shared" si="249"/>
        <v>07/09/2023 22:01:05.622</v>
      </c>
      <c r="C620" t="str">
        <f t="shared" si="236"/>
        <v>FFDFD3C0</v>
      </c>
      <c r="D620" t="s">
        <v>123</v>
      </c>
      <c r="E620">
        <v>7</v>
      </c>
      <c r="F620">
        <v>2007</v>
      </c>
      <c r="G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0</v>
      </c>
      <c r="P620">
        <v>1</v>
      </c>
      <c r="Q620">
        <v>0</v>
      </c>
      <c r="S620" t="str">
        <f t="shared" si="247"/>
        <v>22:01:05.000</v>
      </c>
      <c r="T620" t="str">
        <f t="shared" si="247"/>
        <v>22:01:05.000</v>
      </c>
      <c r="U620" t="str">
        <f t="shared" si="231"/>
        <v>A14F74</v>
      </c>
      <c r="V620">
        <v>0</v>
      </c>
      <c r="W620">
        <v>0</v>
      </c>
      <c r="X620">
        <v>6</v>
      </c>
      <c r="Y620">
        <v>0</v>
      </c>
      <c r="AA620">
        <v>1</v>
      </c>
      <c r="AB620">
        <v>8</v>
      </c>
      <c r="AC620">
        <v>3</v>
      </c>
      <c r="AD620">
        <v>0</v>
      </c>
      <c r="AE620">
        <v>9</v>
      </c>
      <c r="AF620" t="s">
        <v>126</v>
      </c>
      <c r="AG620">
        <v>0</v>
      </c>
      <c r="AH620">
        <v>3</v>
      </c>
      <c r="AI620">
        <v>2</v>
      </c>
      <c r="AJ620">
        <v>0</v>
      </c>
      <c r="AK620" t="s">
        <v>305</v>
      </c>
      <c r="AL620">
        <v>32.815367999999999</v>
      </c>
      <c r="AM620" t="s">
        <v>304</v>
      </c>
      <c r="AN620">
        <v>-117.172043</v>
      </c>
      <c r="AO620">
        <v>25</v>
      </c>
      <c r="AP620">
        <v>1700</v>
      </c>
      <c r="AQ620" t="s">
        <v>129</v>
      </c>
      <c r="AR620">
        <v>11</v>
      </c>
      <c r="AS620">
        <v>-92</v>
      </c>
      <c r="AT620">
        <v>896</v>
      </c>
      <c r="BB620" t="str">
        <f t="shared" si="232"/>
        <v>1200</v>
      </c>
      <c r="BC620">
        <v>1</v>
      </c>
      <c r="BD620" t="str">
        <f t="shared" si="233"/>
        <v xml:space="preserve">N1839R  </v>
      </c>
      <c r="BE620">
        <v>1</v>
      </c>
      <c r="BG620">
        <v>0</v>
      </c>
      <c r="BH620">
        <v>0</v>
      </c>
      <c r="BI620">
        <v>0</v>
      </c>
      <c r="BJ620">
        <v>1600</v>
      </c>
      <c r="BK620">
        <v>-100</v>
      </c>
      <c r="BL620" t="s">
        <v>130</v>
      </c>
      <c r="BM620">
        <v>1</v>
      </c>
      <c r="BN620">
        <v>1</v>
      </c>
      <c r="BO620">
        <v>0</v>
      </c>
      <c r="BP620">
        <v>0</v>
      </c>
      <c r="BS620">
        <v>0</v>
      </c>
      <c r="BT620">
        <v>0</v>
      </c>
      <c r="BU620">
        <v>0</v>
      </c>
      <c r="CE620" t="str">
        <f t="shared" si="248"/>
        <v>22:01:05.338</v>
      </c>
      <c r="CF620">
        <v>337781824</v>
      </c>
      <c r="CS620">
        <v>3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745</v>
      </c>
      <c r="DB620">
        <v>0</v>
      </c>
      <c r="DC620" t="s">
        <v>262</v>
      </c>
      <c r="DD620" t="s">
        <v>263</v>
      </c>
      <c r="DG620">
        <v>15619229</v>
      </c>
      <c r="DI620">
        <v>1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 t="shared" si="249"/>
        <v>07/09/2023 22:01:05.622</v>
      </c>
      <c r="C621" t="str">
        <f t="shared" si="236"/>
        <v>FFDFD3C0</v>
      </c>
      <c r="D621" t="s">
        <v>144</v>
      </c>
      <c r="E621">
        <v>6</v>
      </c>
      <c r="H621">
        <v>210</v>
      </c>
      <c r="I621" t="s">
        <v>145</v>
      </c>
      <c r="J621" t="s">
        <v>146</v>
      </c>
      <c r="K621">
        <v>0</v>
      </c>
      <c r="L621">
        <v>3</v>
      </c>
      <c r="M621">
        <v>0</v>
      </c>
      <c r="N621">
        <v>2</v>
      </c>
      <c r="O621">
        <v>0</v>
      </c>
      <c r="P621">
        <v>1</v>
      </c>
      <c r="Q621">
        <v>0</v>
      </c>
      <c r="S621" t="str">
        <f t="shared" si="247"/>
        <v>22:01:05.000</v>
      </c>
      <c r="T621" t="str">
        <f t="shared" si="247"/>
        <v>22:01:05.000</v>
      </c>
      <c r="U621" t="str">
        <f t="shared" si="231"/>
        <v>A14F74</v>
      </c>
      <c r="V621">
        <v>0</v>
      </c>
      <c r="W621">
        <v>0</v>
      </c>
      <c r="X621">
        <v>6</v>
      </c>
      <c r="Y621">
        <v>0</v>
      </c>
      <c r="AA621">
        <v>1</v>
      </c>
      <c r="AB621">
        <v>8</v>
      </c>
      <c r="AC621">
        <v>3</v>
      </c>
      <c r="AD621">
        <v>0</v>
      </c>
      <c r="AE621">
        <v>9</v>
      </c>
      <c r="AF621" t="s">
        <v>126</v>
      </c>
      <c r="AG621">
        <v>0</v>
      </c>
      <c r="AH621">
        <v>0</v>
      </c>
      <c r="AI621">
        <v>2</v>
      </c>
      <c r="AJ621">
        <v>0</v>
      </c>
      <c r="AK621" t="s">
        <v>305</v>
      </c>
      <c r="AL621">
        <v>32.815367999999999</v>
      </c>
      <c r="AM621" t="s">
        <v>304</v>
      </c>
      <c r="AN621">
        <v>-117.172043</v>
      </c>
      <c r="AO621">
        <v>25</v>
      </c>
      <c r="AP621">
        <v>1700</v>
      </c>
      <c r="AQ621" t="s">
        <v>129</v>
      </c>
      <c r="AR621">
        <v>11</v>
      </c>
      <c r="AS621">
        <v>-92</v>
      </c>
      <c r="AT621">
        <v>896</v>
      </c>
      <c r="BB621" t="str">
        <f t="shared" si="232"/>
        <v>1200</v>
      </c>
      <c r="BC621">
        <v>1</v>
      </c>
      <c r="BD621" t="str">
        <f t="shared" si="233"/>
        <v xml:space="preserve">N1839R  </v>
      </c>
      <c r="BE621">
        <v>1</v>
      </c>
      <c r="BG621">
        <v>0</v>
      </c>
      <c r="BH621">
        <v>0</v>
      </c>
      <c r="BI621">
        <v>0</v>
      </c>
      <c r="BJ621">
        <v>1600</v>
      </c>
      <c r="BK621">
        <v>-100</v>
      </c>
      <c r="BL621" t="s">
        <v>130</v>
      </c>
      <c r="BM621">
        <v>1</v>
      </c>
      <c r="BN621">
        <v>1</v>
      </c>
      <c r="BO621">
        <v>0</v>
      </c>
      <c r="BP621">
        <v>0</v>
      </c>
      <c r="BS621">
        <v>0</v>
      </c>
      <c r="BT621">
        <v>0</v>
      </c>
      <c r="BU621">
        <v>0</v>
      </c>
      <c r="CE621" t="str">
        <f t="shared" si="248"/>
        <v>22:01:05.338</v>
      </c>
      <c r="CF621">
        <v>337781824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745</v>
      </c>
      <c r="DB621">
        <v>0</v>
      </c>
      <c r="DC621" t="s">
        <v>262</v>
      </c>
      <c r="DD621" t="s">
        <v>263</v>
      </c>
      <c r="DG621">
        <v>15619229</v>
      </c>
      <c r="DI621">
        <v>1</v>
      </c>
      <c r="DJ621">
        <v>0</v>
      </c>
      <c r="DK621">
        <v>1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 t="shared" si="249"/>
        <v>07/09/2023 22:01:05.622</v>
      </c>
      <c r="C622" t="str">
        <f t="shared" si="236"/>
        <v>FFDFD3C0</v>
      </c>
      <c r="D622" t="s">
        <v>149</v>
      </c>
      <c r="E622">
        <v>3</v>
      </c>
      <c r="H622">
        <v>166</v>
      </c>
      <c r="I622" t="s">
        <v>139</v>
      </c>
      <c r="J622" t="s">
        <v>150</v>
      </c>
      <c r="K622">
        <v>0</v>
      </c>
      <c r="L622">
        <v>3</v>
      </c>
      <c r="M622">
        <v>0</v>
      </c>
      <c r="N622">
        <v>2</v>
      </c>
      <c r="O622">
        <v>0</v>
      </c>
      <c r="P622">
        <v>1</v>
      </c>
      <c r="Q622">
        <v>0</v>
      </c>
      <c r="S622" t="str">
        <f t="shared" si="247"/>
        <v>22:01:05.000</v>
      </c>
      <c r="T622" t="str">
        <f t="shared" si="247"/>
        <v>22:01:05.000</v>
      </c>
      <c r="U622" t="str">
        <f t="shared" si="231"/>
        <v>A14F74</v>
      </c>
      <c r="V622">
        <v>0</v>
      </c>
      <c r="W622">
        <v>0</v>
      </c>
      <c r="X622">
        <v>6</v>
      </c>
      <c r="Y622">
        <v>0</v>
      </c>
      <c r="AA622">
        <v>1</v>
      </c>
      <c r="AB622">
        <v>8</v>
      </c>
      <c r="AC622">
        <v>3</v>
      </c>
      <c r="AD622">
        <v>0</v>
      </c>
      <c r="AE622">
        <v>9</v>
      </c>
      <c r="AF622" t="s">
        <v>126</v>
      </c>
      <c r="AG622">
        <v>0</v>
      </c>
      <c r="AH622">
        <v>3</v>
      </c>
      <c r="AI622">
        <v>2</v>
      </c>
      <c r="AJ622">
        <v>0</v>
      </c>
      <c r="AK622" t="s">
        <v>305</v>
      </c>
      <c r="AL622">
        <v>32.815367999999999</v>
      </c>
      <c r="AM622" t="s">
        <v>304</v>
      </c>
      <c r="AN622">
        <v>-117.172043</v>
      </c>
      <c r="AO622">
        <v>25</v>
      </c>
      <c r="AP622">
        <v>1700</v>
      </c>
      <c r="AQ622" t="s">
        <v>129</v>
      </c>
      <c r="AR622">
        <v>11</v>
      </c>
      <c r="AS622">
        <v>-92</v>
      </c>
      <c r="AT622">
        <v>896</v>
      </c>
      <c r="BB622" t="str">
        <f t="shared" si="232"/>
        <v>1200</v>
      </c>
      <c r="BC622">
        <v>1</v>
      </c>
      <c r="BD622" t="str">
        <f t="shared" si="233"/>
        <v xml:space="preserve">N1839R  </v>
      </c>
      <c r="BE622">
        <v>1</v>
      </c>
      <c r="BG622">
        <v>0</v>
      </c>
      <c r="BH622">
        <v>0</v>
      </c>
      <c r="BI622">
        <v>0</v>
      </c>
      <c r="BJ622">
        <v>1600</v>
      </c>
      <c r="BK622">
        <v>-100</v>
      </c>
      <c r="BL622" t="s">
        <v>130</v>
      </c>
      <c r="BM622">
        <v>1</v>
      </c>
      <c r="BN622">
        <v>1</v>
      </c>
      <c r="BO622">
        <v>0</v>
      </c>
      <c r="BP622">
        <v>0</v>
      </c>
      <c r="BS622">
        <v>0</v>
      </c>
      <c r="BT622">
        <v>0</v>
      </c>
      <c r="BU622">
        <v>0</v>
      </c>
      <c r="CE622" t="str">
        <f t="shared" si="248"/>
        <v>22:01:05.338</v>
      </c>
      <c r="CF622">
        <v>337881096</v>
      </c>
      <c r="CS622">
        <v>3</v>
      </c>
      <c r="CT622">
        <v>2</v>
      </c>
      <c r="CU622">
        <v>0</v>
      </c>
      <c r="CV622">
        <v>2</v>
      </c>
      <c r="CW622">
        <v>0</v>
      </c>
      <c r="CX622">
        <v>3</v>
      </c>
      <c r="CY622">
        <v>7</v>
      </c>
      <c r="CZ622" t="s">
        <v>131</v>
      </c>
      <c r="DA622">
        <v>286</v>
      </c>
      <c r="DB622">
        <v>0</v>
      </c>
      <c r="DC622" t="s">
        <v>132</v>
      </c>
      <c r="DD622" t="s">
        <v>133</v>
      </c>
      <c r="DG622">
        <v>16146507</v>
      </c>
      <c r="DI622">
        <v>1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 t="shared" si="249"/>
        <v>07/09/2023 22:01:05.622</v>
      </c>
      <c r="C623" t="str">
        <f t="shared" si="236"/>
        <v>FFDFD3C0</v>
      </c>
      <c r="D623" t="s">
        <v>138</v>
      </c>
      <c r="E623">
        <v>20</v>
      </c>
      <c r="F623">
        <v>1020</v>
      </c>
      <c r="G623" t="s">
        <v>139</v>
      </c>
      <c r="J623" t="s">
        <v>140</v>
      </c>
      <c r="K623">
        <v>0</v>
      </c>
      <c r="L623">
        <v>3</v>
      </c>
      <c r="M623">
        <v>0</v>
      </c>
      <c r="N623">
        <v>2</v>
      </c>
      <c r="O623">
        <v>0</v>
      </c>
      <c r="P623">
        <v>1</v>
      </c>
      <c r="Q623">
        <v>0</v>
      </c>
      <c r="S623" t="str">
        <f t="shared" si="247"/>
        <v>22:01:05.000</v>
      </c>
      <c r="T623" t="str">
        <f t="shared" si="247"/>
        <v>22:01:05.000</v>
      </c>
      <c r="U623" t="str">
        <f t="shared" si="231"/>
        <v>A14F74</v>
      </c>
      <c r="V623">
        <v>0</v>
      </c>
      <c r="W623">
        <v>0</v>
      </c>
      <c r="X623">
        <v>6</v>
      </c>
      <c r="Y623">
        <v>0</v>
      </c>
      <c r="AA623">
        <v>1</v>
      </c>
      <c r="AB623">
        <v>8</v>
      </c>
      <c r="AC623">
        <v>3</v>
      </c>
      <c r="AD623">
        <v>0</v>
      </c>
      <c r="AE623">
        <v>9</v>
      </c>
      <c r="AF623" t="s">
        <v>126</v>
      </c>
      <c r="AG623">
        <v>0</v>
      </c>
      <c r="AH623">
        <v>3</v>
      </c>
      <c r="AI623">
        <v>2</v>
      </c>
      <c r="AJ623">
        <v>0</v>
      </c>
      <c r="AK623" t="s">
        <v>305</v>
      </c>
      <c r="AL623">
        <v>32.815367999999999</v>
      </c>
      <c r="AM623" t="s">
        <v>304</v>
      </c>
      <c r="AN623">
        <v>-117.172043</v>
      </c>
      <c r="AO623">
        <v>25</v>
      </c>
      <c r="AP623">
        <v>1700</v>
      </c>
      <c r="AQ623" t="s">
        <v>129</v>
      </c>
      <c r="AR623">
        <v>11</v>
      </c>
      <c r="AS623">
        <v>-92</v>
      </c>
      <c r="AT623">
        <v>896</v>
      </c>
      <c r="BB623" t="str">
        <f t="shared" si="232"/>
        <v>1200</v>
      </c>
      <c r="BC623">
        <v>1</v>
      </c>
      <c r="BD623" t="str">
        <f t="shared" si="233"/>
        <v xml:space="preserve">N1839R  </v>
      </c>
      <c r="BE623">
        <v>1</v>
      </c>
      <c r="BG623">
        <v>0</v>
      </c>
      <c r="BH623">
        <v>0</v>
      </c>
      <c r="BI623">
        <v>0</v>
      </c>
      <c r="BJ623">
        <v>1600</v>
      </c>
      <c r="BK623">
        <v>-100</v>
      </c>
      <c r="BL623" t="s">
        <v>130</v>
      </c>
      <c r="BM623">
        <v>1</v>
      </c>
      <c r="BN623">
        <v>1</v>
      </c>
      <c r="BO623">
        <v>0</v>
      </c>
      <c r="BP623">
        <v>0</v>
      </c>
      <c r="BS623">
        <v>0</v>
      </c>
      <c r="BT623">
        <v>0</v>
      </c>
      <c r="BU623">
        <v>0</v>
      </c>
      <c r="CE623" t="str">
        <f t="shared" si="248"/>
        <v>22:01:05.338</v>
      </c>
      <c r="CF623">
        <v>337781824</v>
      </c>
      <c r="CS623">
        <v>3</v>
      </c>
      <c r="CT623">
        <v>2</v>
      </c>
      <c r="CU623">
        <v>0</v>
      </c>
      <c r="CV623">
        <v>2</v>
      </c>
      <c r="CW623">
        <v>0</v>
      </c>
      <c r="CX623">
        <v>7</v>
      </c>
      <c r="CY623">
        <v>7</v>
      </c>
      <c r="CZ623" t="s">
        <v>131</v>
      </c>
      <c r="DA623">
        <v>745</v>
      </c>
      <c r="DB623">
        <v>0</v>
      </c>
      <c r="DC623" t="s">
        <v>262</v>
      </c>
      <c r="DD623" t="s">
        <v>263</v>
      </c>
      <c r="DG623">
        <v>15619229</v>
      </c>
      <c r="DI623">
        <v>1</v>
      </c>
      <c r="DJ623">
        <v>0</v>
      </c>
      <c r="DK623">
        <v>1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 t="shared" si="249"/>
        <v>07/09/2023 22:01:05.622</v>
      </c>
      <c r="C624" t="str">
        <f t="shared" si="236"/>
        <v>FFDFD3C0</v>
      </c>
      <c r="D624" t="s">
        <v>134</v>
      </c>
      <c r="E624">
        <v>3</v>
      </c>
      <c r="H624">
        <v>3</v>
      </c>
      <c r="I624" t="s">
        <v>135</v>
      </c>
      <c r="J624" t="s">
        <v>126</v>
      </c>
      <c r="K624">
        <v>0</v>
      </c>
      <c r="L624">
        <v>3</v>
      </c>
      <c r="M624">
        <v>0</v>
      </c>
      <c r="N624">
        <v>2</v>
      </c>
      <c r="O624">
        <v>0</v>
      </c>
      <c r="P624">
        <v>1</v>
      </c>
      <c r="Q624">
        <v>0</v>
      </c>
      <c r="S624" t="str">
        <f t="shared" si="247"/>
        <v>22:01:05.000</v>
      </c>
      <c r="T624" t="str">
        <f t="shared" si="247"/>
        <v>22:01:05.000</v>
      </c>
      <c r="U624" t="str">
        <f t="shared" si="231"/>
        <v>A14F74</v>
      </c>
      <c r="V624">
        <v>0</v>
      </c>
      <c r="W624">
        <v>0</v>
      </c>
      <c r="X624">
        <v>6</v>
      </c>
      <c r="Y624">
        <v>0</v>
      </c>
      <c r="AA624">
        <v>1</v>
      </c>
      <c r="AB624">
        <v>8</v>
      </c>
      <c r="AC624">
        <v>3</v>
      </c>
      <c r="AD624">
        <v>0</v>
      </c>
      <c r="AE624">
        <v>9</v>
      </c>
      <c r="AF624" t="s">
        <v>126</v>
      </c>
      <c r="AG624">
        <v>0</v>
      </c>
      <c r="AH624">
        <v>3</v>
      </c>
      <c r="AI624">
        <v>2</v>
      </c>
      <c r="AJ624">
        <v>0</v>
      </c>
      <c r="AK624" t="s">
        <v>305</v>
      </c>
      <c r="AL624">
        <v>32.815367999999999</v>
      </c>
      <c r="AM624" t="s">
        <v>304</v>
      </c>
      <c r="AN624">
        <v>-117.172043</v>
      </c>
      <c r="AO624">
        <v>25</v>
      </c>
      <c r="AP624">
        <v>1700</v>
      </c>
      <c r="AQ624" t="s">
        <v>129</v>
      </c>
      <c r="AR624">
        <v>11</v>
      </c>
      <c r="AS624">
        <v>-92</v>
      </c>
      <c r="AT624">
        <v>896</v>
      </c>
      <c r="BB624" t="str">
        <f t="shared" si="232"/>
        <v>1200</v>
      </c>
      <c r="BC624">
        <v>1</v>
      </c>
      <c r="BD624" t="str">
        <f t="shared" si="233"/>
        <v xml:space="preserve">N1839R  </v>
      </c>
      <c r="BE624">
        <v>1</v>
      </c>
      <c r="BG624">
        <v>0</v>
      </c>
      <c r="BH624">
        <v>0</v>
      </c>
      <c r="BI624">
        <v>0</v>
      </c>
      <c r="BJ624">
        <v>1600</v>
      </c>
      <c r="BK624">
        <v>-100</v>
      </c>
      <c r="BL624" t="s">
        <v>130</v>
      </c>
      <c r="BM624">
        <v>1</v>
      </c>
      <c r="BN624">
        <v>1</v>
      </c>
      <c r="BO624">
        <v>0</v>
      </c>
      <c r="BP624">
        <v>0</v>
      </c>
      <c r="BS624">
        <v>0</v>
      </c>
      <c r="BT624">
        <v>0</v>
      </c>
      <c r="BU624">
        <v>0</v>
      </c>
      <c r="CE624" t="str">
        <f t="shared" si="248"/>
        <v>22:01:05.338</v>
      </c>
      <c r="CF624">
        <v>337781824</v>
      </c>
      <c r="CS624">
        <v>3</v>
      </c>
      <c r="CT624">
        <v>2</v>
      </c>
      <c r="CU624">
        <v>0</v>
      </c>
      <c r="CV624">
        <v>2</v>
      </c>
      <c r="CW624">
        <v>0</v>
      </c>
      <c r="CX624">
        <v>7</v>
      </c>
      <c r="CY624">
        <v>7</v>
      </c>
      <c r="CZ624" t="s">
        <v>131</v>
      </c>
      <c r="DA624">
        <v>745</v>
      </c>
      <c r="DB624">
        <v>0</v>
      </c>
      <c r="DC624" t="s">
        <v>262</v>
      </c>
      <c r="DD624" t="s">
        <v>263</v>
      </c>
      <c r="DG624">
        <v>15619229</v>
      </c>
      <c r="DI624">
        <v>1</v>
      </c>
      <c r="DJ624">
        <v>0</v>
      </c>
      <c r="DK624">
        <v>1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 t="shared" si="249"/>
        <v>07/09/2023 22:01:05.622</v>
      </c>
      <c r="C625" t="str">
        <f t="shared" si="236"/>
        <v>FFDFD3C0</v>
      </c>
      <c r="D625" t="s">
        <v>141</v>
      </c>
      <c r="E625">
        <v>15</v>
      </c>
      <c r="J625" t="s">
        <v>142</v>
      </c>
      <c r="K625">
        <v>0</v>
      </c>
      <c r="L625">
        <v>3</v>
      </c>
      <c r="M625">
        <v>0</v>
      </c>
      <c r="N625">
        <v>2</v>
      </c>
      <c r="O625">
        <v>0</v>
      </c>
      <c r="P625">
        <v>1</v>
      </c>
      <c r="Q625">
        <v>0</v>
      </c>
      <c r="S625" t="str">
        <f t="shared" si="247"/>
        <v>22:01:05.000</v>
      </c>
      <c r="T625" t="str">
        <f t="shared" si="247"/>
        <v>22:01:05.000</v>
      </c>
      <c r="U625" t="str">
        <f t="shared" si="231"/>
        <v>A14F74</v>
      </c>
      <c r="V625">
        <v>0</v>
      </c>
      <c r="W625">
        <v>0</v>
      </c>
      <c r="X625">
        <v>6</v>
      </c>
      <c r="Y625">
        <v>0</v>
      </c>
      <c r="AA625">
        <v>1</v>
      </c>
      <c r="AB625">
        <v>8</v>
      </c>
      <c r="AC625">
        <v>3</v>
      </c>
      <c r="AD625">
        <v>0</v>
      </c>
      <c r="AE625">
        <v>9</v>
      </c>
      <c r="AF625" t="s">
        <v>126</v>
      </c>
      <c r="AG625">
        <v>0</v>
      </c>
      <c r="AH625">
        <v>3</v>
      </c>
      <c r="AI625">
        <v>2</v>
      </c>
      <c r="AJ625">
        <v>0</v>
      </c>
      <c r="AK625" t="s">
        <v>305</v>
      </c>
      <c r="AL625">
        <v>32.815367999999999</v>
      </c>
      <c r="AM625" t="s">
        <v>304</v>
      </c>
      <c r="AN625">
        <v>-117.172043</v>
      </c>
      <c r="AO625">
        <v>25</v>
      </c>
      <c r="AP625">
        <v>1700</v>
      </c>
      <c r="AQ625" t="s">
        <v>129</v>
      </c>
      <c r="AR625">
        <v>11</v>
      </c>
      <c r="AS625">
        <v>-92</v>
      </c>
      <c r="AT625">
        <v>896</v>
      </c>
      <c r="BB625" t="str">
        <f t="shared" si="232"/>
        <v>1200</v>
      </c>
      <c r="BC625">
        <v>1</v>
      </c>
      <c r="BD625" t="str">
        <f t="shared" si="233"/>
        <v xml:space="preserve">N1839R  </v>
      </c>
      <c r="BE625">
        <v>1</v>
      </c>
      <c r="BG625">
        <v>0</v>
      </c>
      <c r="BH625">
        <v>0</v>
      </c>
      <c r="BI625">
        <v>0</v>
      </c>
      <c r="BJ625">
        <v>1600</v>
      </c>
      <c r="BK625">
        <v>-100</v>
      </c>
      <c r="BL625" t="s">
        <v>130</v>
      </c>
      <c r="BM625">
        <v>1</v>
      </c>
      <c r="BN625">
        <v>1</v>
      </c>
      <c r="BO625">
        <v>0</v>
      </c>
      <c r="BP625">
        <v>0</v>
      </c>
      <c r="BS625">
        <v>0</v>
      </c>
      <c r="BT625">
        <v>0</v>
      </c>
      <c r="BU625">
        <v>0</v>
      </c>
      <c r="CE625" t="str">
        <f t="shared" si="248"/>
        <v>22:01:05.338</v>
      </c>
      <c r="CF625">
        <v>337781824</v>
      </c>
      <c r="CS625">
        <v>3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131</v>
      </c>
      <c r="DA625">
        <v>745</v>
      </c>
      <c r="DB625">
        <v>0</v>
      </c>
      <c r="DC625" t="s">
        <v>262</v>
      </c>
      <c r="DD625" t="s">
        <v>263</v>
      </c>
      <c r="DG625">
        <v>15619229</v>
      </c>
      <c r="DI625">
        <v>1</v>
      </c>
      <c r="DJ625">
        <v>0</v>
      </c>
      <c r="DK625">
        <v>1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"07/09/2023 22:01:06.506"</f>
        <v>07/09/2023 22:01:06.506</v>
      </c>
      <c r="C626" t="str">
        <f t="shared" si="236"/>
        <v>FFDFD3C0</v>
      </c>
      <c r="D626" t="s">
        <v>147</v>
      </c>
      <c r="E626">
        <v>8</v>
      </c>
      <c r="H626">
        <v>225</v>
      </c>
      <c r="I626" t="s">
        <v>148</v>
      </c>
      <c r="J626" t="s">
        <v>126</v>
      </c>
      <c r="K626">
        <v>0</v>
      </c>
      <c r="L626">
        <v>3</v>
      </c>
      <c r="M626">
        <v>0</v>
      </c>
      <c r="N626">
        <v>2</v>
      </c>
      <c r="O626">
        <v>0</v>
      </c>
      <c r="P626">
        <v>1</v>
      </c>
      <c r="Q626">
        <v>0</v>
      </c>
      <c r="S626" t="str">
        <f t="shared" ref="S626:T633" si="250">"22:01:06.000"</f>
        <v>22:01:06.000</v>
      </c>
      <c r="T626" t="str">
        <f t="shared" si="250"/>
        <v>22:01:06.000</v>
      </c>
      <c r="U626" t="str">
        <f t="shared" si="231"/>
        <v>A14F74</v>
      </c>
      <c r="V626">
        <v>0</v>
      </c>
      <c r="W626">
        <v>0</v>
      </c>
      <c r="X626">
        <v>6</v>
      </c>
      <c r="Y626">
        <v>0</v>
      </c>
      <c r="AA626">
        <v>1</v>
      </c>
      <c r="AB626">
        <v>8</v>
      </c>
      <c r="AC626">
        <v>3</v>
      </c>
      <c r="AD626">
        <v>0</v>
      </c>
      <c r="AE626">
        <v>9</v>
      </c>
      <c r="AF626" t="s">
        <v>126</v>
      </c>
      <c r="AG626">
        <v>0</v>
      </c>
      <c r="AH626">
        <v>3</v>
      </c>
      <c r="AI626">
        <v>2</v>
      </c>
      <c r="AJ626">
        <v>0</v>
      </c>
      <c r="AK626" t="s">
        <v>306</v>
      </c>
      <c r="AL626">
        <v>32.814917999999999</v>
      </c>
      <c r="AM626" t="s">
        <v>307</v>
      </c>
      <c r="AN626">
        <v>-117.17197899999999</v>
      </c>
      <c r="AO626">
        <v>25</v>
      </c>
      <c r="AP626">
        <v>1700</v>
      </c>
      <c r="AQ626" t="s">
        <v>129</v>
      </c>
      <c r="AR626">
        <v>17</v>
      </c>
      <c r="AS626">
        <v>-92</v>
      </c>
      <c r="AT626">
        <v>832</v>
      </c>
      <c r="BB626" t="str">
        <f t="shared" si="232"/>
        <v>1200</v>
      </c>
      <c r="BC626">
        <v>1</v>
      </c>
      <c r="BD626" t="str">
        <f t="shared" si="233"/>
        <v xml:space="preserve">N1839R  </v>
      </c>
      <c r="BE626">
        <v>1</v>
      </c>
      <c r="BG626">
        <v>0</v>
      </c>
      <c r="BH626">
        <v>0</v>
      </c>
      <c r="BI626">
        <v>0</v>
      </c>
      <c r="BJ626">
        <v>1600</v>
      </c>
      <c r="BK626">
        <v>-100</v>
      </c>
      <c r="BL626" t="s">
        <v>130</v>
      </c>
      <c r="BM626">
        <v>1</v>
      </c>
      <c r="BN626">
        <v>1</v>
      </c>
      <c r="BO626">
        <v>0</v>
      </c>
      <c r="BP626">
        <v>0</v>
      </c>
      <c r="BS626">
        <v>0</v>
      </c>
      <c r="BT626">
        <v>0</v>
      </c>
      <c r="BU626">
        <v>0</v>
      </c>
      <c r="CE626" t="str">
        <f t="shared" ref="CE626:CE633" si="251">"22:01:06.201"</f>
        <v>22:01:06.201</v>
      </c>
      <c r="CF626">
        <v>201281659</v>
      </c>
      <c r="CS626">
        <v>3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745</v>
      </c>
      <c r="DB626">
        <v>0</v>
      </c>
      <c r="DC626" t="s">
        <v>262</v>
      </c>
      <c r="DD626" t="s">
        <v>263</v>
      </c>
      <c r="DG626">
        <v>15619241</v>
      </c>
      <c r="DI626">
        <v>1</v>
      </c>
      <c r="DJ626">
        <v>0</v>
      </c>
      <c r="DK626">
        <v>0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"07/09/2023 22:01:06.506"</f>
        <v>07/09/2023 22:01:06.506</v>
      </c>
      <c r="C627" t="str">
        <f t="shared" si="236"/>
        <v>FFDFD3C0</v>
      </c>
      <c r="D627" t="s">
        <v>134</v>
      </c>
      <c r="E627">
        <v>4</v>
      </c>
      <c r="H627">
        <v>4</v>
      </c>
      <c r="I627" t="s">
        <v>143</v>
      </c>
      <c r="J627" t="s">
        <v>126</v>
      </c>
      <c r="K627">
        <v>0</v>
      </c>
      <c r="L627">
        <v>3</v>
      </c>
      <c r="M627">
        <v>0</v>
      </c>
      <c r="N627">
        <v>2</v>
      </c>
      <c r="O627">
        <v>0</v>
      </c>
      <c r="P627">
        <v>1</v>
      </c>
      <c r="Q627">
        <v>0</v>
      </c>
      <c r="S627" t="str">
        <f t="shared" si="250"/>
        <v>22:01:06.000</v>
      </c>
      <c r="T627" t="str">
        <f t="shared" si="250"/>
        <v>22:01:06.000</v>
      </c>
      <c r="U627" t="str">
        <f t="shared" si="231"/>
        <v>A14F74</v>
      </c>
      <c r="V627">
        <v>0</v>
      </c>
      <c r="W627">
        <v>0</v>
      </c>
      <c r="X627">
        <v>6</v>
      </c>
      <c r="Y627">
        <v>0</v>
      </c>
      <c r="AA627">
        <v>1</v>
      </c>
      <c r="AB627">
        <v>8</v>
      </c>
      <c r="AC627">
        <v>3</v>
      </c>
      <c r="AD627">
        <v>0</v>
      </c>
      <c r="AE627">
        <v>9</v>
      </c>
      <c r="AF627" t="s">
        <v>126</v>
      </c>
      <c r="AG627">
        <v>0</v>
      </c>
      <c r="AH627">
        <v>3</v>
      </c>
      <c r="AI627">
        <v>2</v>
      </c>
      <c r="AJ627">
        <v>0</v>
      </c>
      <c r="AK627" t="s">
        <v>306</v>
      </c>
      <c r="AL627">
        <v>32.814917999999999</v>
      </c>
      <c r="AM627" t="s">
        <v>307</v>
      </c>
      <c r="AN627">
        <v>-117.17197899999999</v>
      </c>
      <c r="AO627">
        <v>25</v>
      </c>
      <c r="AP627">
        <v>1700</v>
      </c>
      <c r="AQ627" t="s">
        <v>129</v>
      </c>
      <c r="AR627">
        <v>17</v>
      </c>
      <c r="AS627">
        <v>-92</v>
      </c>
      <c r="AT627">
        <v>832</v>
      </c>
      <c r="BB627" t="str">
        <f t="shared" si="232"/>
        <v>1200</v>
      </c>
      <c r="BC627">
        <v>1</v>
      </c>
      <c r="BD627" t="str">
        <f t="shared" si="233"/>
        <v xml:space="preserve">N1839R  </v>
      </c>
      <c r="BE627">
        <v>1</v>
      </c>
      <c r="BG627">
        <v>0</v>
      </c>
      <c r="BH627">
        <v>0</v>
      </c>
      <c r="BI627">
        <v>0</v>
      </c>
      <c r="BJ627">
        <v>1600</v>
      </c>
      <c r="BK627">
        <v>-100</v>
      </c>
      <c r="BL627" t="s">
        <v>130</v>
      </c>
      <c r="BM627">
        <v>1</v>
      </c>
      <c r="BN627">
        <v>1</v>
      </c>
      <c r="BO627">
        <v>0</v>
      </c>
      <c r="BP627">
        <v>0</v>
      </c>
      <c r="BS627">
        <v>0</v>
      </c>
      <c r="BT627">
        <v>0</v>
      </c>
      <c r="BU627">
        <v>0</v>
      </c>
      <c r="CE627" t="str">
        <f t="shared" si="251"/>
        <v>22:01:06.201</v>
      </c>
      <c r="CF627">
        <v>201281659</v>
      </c>
      <c r="CS627">
        <v>3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131</v>
      </c>
      <c r="DA627">
        <v>745</v>
      </c>
      <c r="DB627">
        <v>0</v>
      </c>
      <c r="DC627" t="s">
        <v>262</v>
      </c>
      <c r="DD627" t="s">
        <v>263</v>
      </c>
      <c r="DG627">
        <v>15619241</v>
      </c>
      <c r="DI627">
        <v>1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"07/09/2023 22:01:06.507"</f>
        <v>07/09/2023 22:01:06.507</v>
      </c>
      <c r="C628" t="str">
        <f t="shared" si="236"/>
        <v>FFDFD3C0</v>
      </c>
      <c r="D628" t="s">
        <v>123</v>
      </c>
      <c r="E628">
        <v>7</v>
      </c>
      <c r="F628">
        <v>2007</v>
      </c>
      <c r="G628" t="s">
        <v>124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0</v>
      </c>
      <c r="P628">
        <v>1</v>
      </c>
      <c r="Q628">
        <v>0</v>
      </c>
      <c r="S628" t="str">
        <f t="shared" si="250"/>
        <v>22:01:06.000</v>
      </c>
      <c r="T628" t="str">
        <f t="shared" si="250"/>
        <v>22:01:06.000</v>
      </c>
      <c r="U628" t="str">
        <f t="shared" si="231"/>
        <v>A14F74</v>
      </c>
      <c r="V628">
        <v>0</v>
      </c>
      <c r="W628">
        <v>0</v>
      </c>
      <c r="X628">
        <v>6</v>
      </c>
      <c r="Y628">
        <v>0</v>
      </c>
      <c r="AA628">
        <v>1</v>
      </c>
      <c r="AB628">
        <v>8</v>
      </c>
      <c r="AC628">
        <v>3</v>
      </c>
      <c r="AD628">
        <v>0</v>
      </c>
      <c r="AE628">
        <v>9</v>
      </c>
      <c r="AF628" t="s">
        <v>126</v>
      </c>
      <c r="AG628">
        <v>0</v>
      </c>
      <c r="AH628">
        <v>3</v>
      </c>
      <c r="AI628">
        <v>2</v>
      </c>
      <c r="AJ628">
        <v>0</v>
      </c>
      <c r="AK628" t="s">
        <v>306</v>
      </c>
      <c r="AL628">
        <v>32.814917999999999</v>
      </c>
      <c r="AM628" t="s">
        <v>307</v>
      </c>
      <c r="AN628">
        <v>-117.17197899999999</v>
      </c>
      <c r="AO628">
        <v>25</v>
      </c>
      <c r="AP628">
        <v>1700</v>
      </c>
      <c r="AQ628" t="s">
        <v>129</v>
      </c>
      <c r="AR628">
        <v>17</v>
      </c>
      <c r="AS628">
        <v>-92</v>
      </c>
      <c r="AT628">
        <v>832</v>
      </c>
      <c r="BB628" t="str">
        <f t="shared" si="232"/>
        <v>1200</v>
      </c>
      <c r="BC628">
        <v>1</v>
      </c>
      <c r="BD628" t="str">
        <f t="shared" si="233"/>
        <v xml:space="preserve">N1839R  </v>
      </c>
      <c r="BE628">
        <v>1</v>
      </c>
      <c r="BG628">
        <v>0</v>
      </c>
      <c r="BH628">
        <v>0</v>
      </c>
      <c r="BI628">
        <v>0</v>
      </c>
      <c r="BJ628">
        <v>1600</v>
      </c>
      <c r="BK628">
        <v>-100</v>
      </c>
      <c r="BL628" t="s">
        <v>130</v>
      </c>
      <c r="BM628">
        <v>1</v>
      </c>
      <c r="BN628">
        <v>1</v>
      </c>
      <c r="BO628">
        <v>0</v>
      </c>
      <c r="BP628">
        <v>0</v>
      </c>
      <c r="BS628">
        <v>0</v>
      </c>
      <c r="BT628">
        <v>0</v>
      </c>
      <c r="BU628">
        <v>0</v>
      </c>
      <c r="CE628" t="str">
        <f t="shared" si="251"/>
        <v>22:01:06.201</v>
      </c>
      <c r="CF628">
        <v>201281659</v>
      </c>
      <c r="CS628">
        <v>3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131</v>
      </c>
      <c r="DA628">
        <v>745</v>
      </c>
      <c r="DB628">
        <v>0</v>
      </c>
      <c r="DC628" t="s">
        <v>262</v>
      </c>
      <c r="DD628" t="s">
        <v>263</v>
      </c>
      <c r="DG628">
        <v>15619241</v>
      </c>
      <c r="DI628">
        <v>1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"07/09/2023 22:01:06.507"</f>
        <v>07/09/2023 22:01:06.507</v>
      </c>
      <c r="C629" t="str">
        <f t="shared" si="236"/>
        <v>FFDFD3C0</v>
      </c>
      <c r="D629" t="s">
        <v>144</v>
      </c>
      <c r="E629">
        <v>6</v>
      </c>
      <c r="H629">
        <v>210</v>
      </c>
      <c r="I629" t="s">
        <v>145</v>
      </c>
      <c r="J629" t="s">
        <v>146</v>
      </c>
      <c r="K629">
        <v>0</v>
      </c>
      <c r="L629">
        <v>3</v>
      </c>
      <c r="M629">
        <v>0</v>
      </c>
      <c r="N629">
        <v>2</v>
      </c>
      <c r="O629">
        <v>0</v>
      </c>
      <c r="P629">
        <v>1</v>
      </c>
      <c r="Q629">
        <v>0</v>
      </c>
      <c r="S629" t="str">
        <f t="shared" si="250"/>
        <v>22:01:06.000</v>
      </c>
      <c r="T629" t="str">
        <f t="shared" si="250"/>
        <v>22:01:06.000</v>
      </c>
      <c r="U629" t="str">
        <f t="shared" si="231"/>
        <v>A14F74</v>
      </c>
      <c r="V629">
        <v>0</v>
      </c>
      <c r="W629">
        <v>0</v>
      </c>
      <c r="X629">
        <v>6</v>
      </c>
      <c r="Y629">
        <v>0</v>
      </c>
      <c r="AA629">
        <v>1</v>
      </c>
      <c r="AB629">
        <v>8</v>
      </c>
      <c r="AC629">
        <v>3</v>
      </c>
      <c r="AD629">
        <v>0</v>
      </c>
      <c r="AE629">
        <v>9</v>
      </c>
      <c r="AF629" t="s">
        <v>126</v>
      </c>
      <c r="AG629">
        <v>0</v>
      </c>
      <c r="AH629">
        <v>0</v>
      </c>
      <c r="AI629">
        <v>2</v>
      </c>
      <c r="AJ629">
        <v>0</v>
      </c>
      <c r="AK629" t="s">
        <v>306</v>
      </c>
      <c r="AL629">
        <v>32.814917999999999</v>
      </c>
      <c r="AM629" t="s">
        <v>307</v>
      </c>
      <c r="AN629">
        <v>-117.17197899999999</v>
      </c>
      <c r="AO629">
        <v>25</v>
      </c>
      <c r="AP629">
        <v>1700</v>
      </c>
      <c r="AQ629" t="s">
        <v>129</v>
      </c>
      <c r="AR629">
        <v>17</v>
      </c>
      <c r="AS629">
        <v>-92</v>
      </c>
      <c r="AT629">
        <v>832</v>
      </c>
      <c r="BB629" t="str">
        <f t="shared" si="232"/>
        <v>1200</v>
      </c>
      <c r="BC629">
        <v>1</v>
      </c>
      <c r="BD629" t="str">
        <f t="shared" si="233"/>
        <v xml:space="preserve">N1839R  </v>
      </c>
      <c r="BE629">
        <v>1</v>
      </c>
      <c r="BG629">
        <v>0</v>
      </c>
      <c r="BH629">
        <v>0</v>
      </c>
      <c r="BI629">
        <v>0</v>
      </c>
      <c r="BJ629">
        <v>1600</v>
      </c>
      <c r="BK629">
        <v>-100</v>
      </c>
      <c r="BL629" t="s">
        <v>130</v>
      </c>
      <c r="BM629">
        <v>1</v>
      </c>
      <c r="BN629">
        <v>1</v>
      </c>
      <c r="BO629">
        <v>0</v>
      </c>
      <c r="BP629">
        <v>0</v>
      </c>
      <c r="BS629">
        <v>0</v>
      </c>
      <c r="BT629">
        <v>0</v>
      </c>
      <c r="BU629">
        <v>0</v>
      </c>
      <c r="CE629" t="str">
        <f t="shared" si="251"/>
        <v>22:01:06.201</v>
      </c>
      <c r="CF629">
        <v>201281659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745</v>
      </c>
      <c r="DB629">
        <v>0</v>
      </c>
      <c r="DC629" t="s">
        <v>262</v>
      </c>
      <c r="DD629" t="s">
        <v>263</v>
      </c>
      <c r="DG629">
        <v>15619241</v>
      </c>
      <c r="DI629">
        <v>1</v>
      </c>
      <c r="DJ629">
        <v>0</v>
      </c>
      <c r="DK629">
        <v>1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"07/09/2023 22:01:06.507"</f>
        <v>07/09/2023 22:01:06.507</v>
      </c>
      <c r="C630" t="str">
        <f t="shared" si="236"/>
        <v>FFDFD3C0</v>
      </c>
      <c r="D630" t="s">
        <v>149</v>
      </c>
      <c r="E630">
        <v>3</v>
      </c>
      <c r="H630">
        <v>166</v>
      </c>
      <c r="I630" t="s">
        <v>139</v>
      </c>
      <c r="J630" t="s">
        <v>150</v>
      </c>
      <c r="K630">
        <v>0</v>
      </c>
      <c r="L630">
        <v>3</v>
      </c>
      <c r="M630">
        <v>0</v>
      </c>
      <c r="N630">
        <v>2</v>
      </c>
      <c r="O630">
        <v>0</v>
      </c>
      <c r="P630">
        <v>1</v>
      </c>
      <c r="Q630">
        <v>0</v>
      </c>
      <c r="S630" t="str">
        <f t="shared" si="250"/>
        <v>22:01:06.000</v>
      </c>
      <c r="T630" t="str">
        <f t="shared" si="250"/>
        <v>22:01:06.000</v>
      </c>
      <c r="U630" t="str">
        <f t="shared" si="231"/>
        <v>A14F74</v>
      </c>
      <c r="V630">
        <v>0</v>
      </c>
      <c r="W630">
        <v>0</v>
      </c>
      <c r="X630">
        <v>6</v>
      </c>
      <c r="Y630">
        <v>0</v>
      </c>
      <c r="AA630">
        <v>1</v>
      </c>
      <c r="AB630">
        <v>8</v>
      </c>
      <c r="AC630">
        <v>3</v>
      </c>
      <c r="AD630">
        <v>0</v>
      </c>
      <c r="AE630">
        <v>9</v>
      </c>
      <c r="AF630" t="s">
        <v>126</v>
      </c>
      <c r="AG630">
        <v>0</v>
      </c>
      <c r="AH630">
        <v>3</v>
      </c>
      <c r="AI630">
        <v>2</v>
      </c>
      <c r="AJ630">
        <v>0</v>
      </c>
      <c r="AK630" t="s">
        <v>306</v>
      </c>
      <c r="AL630">
        <v>32.814917999999999</v>
      </c>
      <c r="AM630" t="s">
        <v>307</v>
      </c>
      <c r="AN630">
        <v>-117.17197899999999</v>
      </c>
      <c r="AO630">
        <v>25</v>
      </c>
      <c r="AP630">
        <v>1700</v>
      </c>
      <c r="AQ630" t="s">
        <v>129</v>
      </c>
      <c r="AR630">
        <v>17</v>
      </c>
      <c r="AS630">
        <v>-92</v>
      </c>
      <c r="AT630">
        <v>832</v>
      </c>
      <c r="BB630" t="str">
        <f t="shared" si="232"/>
        <v>1200</v>
      </c>
      <c r="BC630">
        <v>1</v>
      </c>
      <c r="BD630" t="str">
        <f t="shared" si="233"/>
        <v xml:space="preserve">N1839R  </v>
      </c>
      <c r="BE630">
        <v>1</v>
      </c>
      <c r="BG630">
        <v>0</v>
      </c>
      <c r="BH630">
        <v>0</v>
      </c>
      <c r="BI630">
        <v>0</v>
      </c>
      <c r="BJ630">
        <v>1600</v>
      </c>
      <c r="BK630">
        <v>-100</v>
      </c>
      <c r="BL630" t="s">
        <v>130</v>
      </c>
      <c r="BM630">
        <v>1</v>
      </c>
      <c r="BN630">
        <v>1</v>
      </c>
      <c r="BO630">
        <v>0</v>
      </c>
      <c r="BP630">
        <v>0</v>
      </c>
      <c r="BS630">
        <v>0</v>
      </c>
      <c r="BT630">
        <v>0</v>
      </c>
      <c r="BU630">
        <v>0</v>
      </c>
      <c r="CE630" t="str">
        <f t="shared" si="251"/>
        <v>22:01:06.201</v>
      </c>
      <c r="CF630">
        <v>201345294</v>
      </c>
      <c r="CS630">
        <v>3</v>
      </c>
      <c r="CT630">
        <v>2</v>
      </c>
      <c r="CU630">
        <v>0</v>
      </c>
      <c r="CV630">
        <v>2</v>
      </c>
      <c r="CW630">
        <v>0</v>
      </c>
      <c r="CX630">
        <v>4</v>
      </c>
      <c r="CY630">
        <v>7</v>
      </c>
      <c r="CZ630" t="s">
        <v>131</v>
      </c>
      <c r="DA630">
        <v>300</v>
      </c>
      <c r="DB630">
        <v>0</v>
      </c>
      <c r="DC630" t="s">
        <v>157</v>
      </c>
      <c r="DD630" t="s">
        <v>158</v>
      </c>
      <c r="DG630">
        <v>8334658</v>
      </c>
      <c r="DI630">
        <v>1</v>
      </c>
      <c r="DJ630">
        <v>0</v>
      </c>
      <c r="DK630">
        <v>1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"07/09/2023 22:01:06.521"</f>
        <v>07/09/2023 22:01:06.521</v>
      </c>
      <c r="C631" t="str">
        <f t="shared" si="236"/>
        <v>FFDFD3C0</v>
      </c>
      <c r="D631" t="s">
        <v>138</v>
      </c>
      <c r="E631">
        <v>20</v>
      </c>
      <c r="F631">
        <v>1020</v>
      </c>
      <c r="G631" t="s">
        <v>139</v>
      </c>
      <c r="J631" t="s">
        <v>140</v>
      </c>
      <c r="K631">
        <v>0</v>
      </c>
      <c r="L631">
        <v>3</v>
      </c>
      <c r="M631">
        <v>0</v>
      </c>
      <c r="N631">
        <v>2</v>
      </c>
      <c r="O631">
        <v>0</v>
      </c>
      <c r="P631">
        <v>1</v>
      </c>
      <c r="Q631">
        <v>0</v>
      </c>
      <c r="S631" t="str">
        <f t="shared" si="250"/>
        <v>22:01:06.000</v>
      </c>
      <c r="T631" t="str">
        <f t="shared" si="250"/>
        <v>22:01:06.000</v>
      </c>
      <c r="U631" t="str">
        <f t="shared" si="231"/>
        <v>A14F74</v>
      </c>
      <c r="V631">
        <v>0</v>
      </c>
      <c r="W631">
        <v>0</v>
      </c>
      <c r="X631">
        <v>6</v>
      </c>
      <c r="Y631">
        <v>0</v>
      </c>
      <c r="AA631">
        <v>1</v>
      </c>
      <c r="AB631">
        <v>8</v>
      </c>
      <c r="AC631">
        <v>3</v>
      </c>
      <c r="AD631">
        <v>0</v>
      </c>
      <c r="AE631">
        <v>9</v>
      </c>
      <c r="AF631" t="s">
        <v>126</v>
      </c>
      <c r="AG631">
        <v>0</v>
      </c>
      <c r="AH631">
        <v>3</v>
      </c>
      <c r="AI631">
        <v>2</v>
      </c>
      <c r="AJ631">
        <v>0</v>
      </c>
      <c r="AK631" t="s">
        <v>306</v>
      </c>
      <c r="AL631">
        <v>32.814917999999999</v>
      </c>
      <c r="AM631" t="s">
        <v>307</v>
      </c>
      <c r="AN631">
        <v>-117.17197899999999</v>
      </c>
      <c r="AO631">
        <v>25</v>
      </c>
      <c r="AP631">
        <v>1700</v>
      </c>
      <c r="AQ631" t="s">
        <v>129</v>
      </c>
      <c r="AR631">
        <v>17</v>
      </c>
      <c r="AS631">
        <v>-92</v>
      </c>
      <c r="AT631">
        <v>832</v>
      </c>
      <c r="BB631" t="str">
        <f t="shared" si="232"/>
        <v>1200</v>
      </c>
      <c r="BC631">
        <v>1</v>
      </c>
      <c r="BD631" t="str">
        <f t="shared" si="233"/>
        <v xml:space="preserve">N1839R  </v>
      </c>
      <c r="BE631">
        <v>1</v>
      </c>
      <c r="BG631">
        <v>0</v>
      </c>
      <c r="BH631">
        <v>0</v>
      </c>
      <c r="BI631">
        <v>0</v>
      </c>
      <c r="BJ631">
        <v>1600</v>
      </c>
      <c r="BK631">
        <v>-100</v>
      </c>
      <c r="BL631" t="s">
        <v>130</v>
      </c>
      <c r="BM631">
        <v>1</v>
      </c>
      <c r="BN631">
        <v>1</v>
      </c>
      <c r="BO631">
        <v>0</v>
      </c>
      <c r="BP631">
        <v>0</v>
      </c>
      <c r="BS631">
        <v>0</v>
      </c>
      <c r="BT631">
        <v>0</v>
      </c>
      <c r="BU631">
        <v>0</v>
      </c>
      <c r="CE631" t="str">
        <f t="shared" si="251"/>
        <v>22:01:06.201</v>
      </c>
      <c r="CF631">
        <v>201281659</v>
      </c>
      <c r="CS631">
        <v>3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131</v>
      </c>
      <c r="DA631">
        <v>745</v>
      </c>
      <c r="DB631">
        <v>0</v>
      </c>
      <c r="DC631" t="s">
        <v>262</v>
      </c>
      <c r="DD631" t="s">
        <v>263</v>
      </c>
      <c r="DG631">
        <v>15619241</v>
      </c>
      <c r="DI631">
        <v>1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"07/09/2023 22:01:06.521"</f>
        <v>07/09/2023 22:01:06.521</v>
      </c>
      <c r="C632" t="str">
        <f t="shared" si="236"/>
        <v>FFDFD3C0</v>
      </c>
      <c r="D632" t="s">
        <v>134</v>
      </c>
      <c r="E632">
        <v>3</v>
      </c>
      <c r="H632">
        <v>3</v>
      </c>
      <c r="I632" t="s">
        <v>135</v>
      </c>
      <c r="J632" t="s">
        <v>126</v>
      </c>
      <c r="K632">
        <v>0</v>
      </c>
      <c r="L632">
        <v>3</v>
      </c>
      <c r="M632">
        <v>0</v>
      </c>
      <c r="N632">
        <v>2</v>
      </c>
      <c r="O632">
        <v>0</v>
      </c>
      <c r="P632">
        <v>1</v>
      </c>
      <c r="Q632">
        <v>0</v>
      </c>
      <c r="S632" t="str">
        <f t="shared" si="250"/>
        <v>22:01:06.000</v>
      </c>
      <c r="T632" t="str">
        <f t="shared" si="250"/>
        <v>22:01:06.000</v>
      </c>
      <c r="U632" t="str">
        <f t="shared" si="231"/>
        <v>A14F74</v>
      </c>
      <c r="V632">
        <v>0</v>
      </c>
      <c r="W632">
        <v>0</v>
      </c>
      <c r="X632">
        <v>6</v>
      </c>
      <c r="Y632">
        <v>0</v>
      </c>
      <c r="AA632">
        <v>1</v>
      </c>
      <c r="AB632">
        <v>8</v>
      </c>
      <c r="AC632">
        <v>3</v>
      </c>
      <c r="AD632">
        <v>0</v>
      </c>
      <c r="AE632">
        <v>9</v>
      </c>
      <c r="AF632" t="s">
        <v>126</v>
      </c>
      <c r="AG632">
        <v>0</v>
      </c>
      <c r="AH632">
        <v>3</v>
      </c>
      <c r="AI632">
        <v>2</v>
      </c>
      <c r="AJ632">
        <v>0</v>
      </c>
      <c r="AK632" t="s">
        <v>306</v>
      </c>
      <c r="AL632">
        <v>32.814917999999999</v>
      </c>
      <c r="AM632" t="s">
        <v>307</v>
      </c>
      <c r="AN632">
        <v>-117.17197899999999</v>
      </c>
      <c r="AO632">
        <v>25</v>
      </c>
      <c r="AP632">
        <v>1700</v>
      </c>
      <c r="AQ632" t="s">
        <v>129</v>
      </c>
      <c r="AR632">
        <v>17</v>
      </c>
      <c r="AS632">
        <v>-92</v>
      </c>
      <c r="AT632">
        <v>832</v>
      </c>
      <c r="BB632" t="str">
        <f t="shared" si="232"/>
        <v>1200</v>
      </c>
      <c r="BC632">
        <v>1</v>
      </c>
      <c r="BD632" t="str">
        <f t="shared" si="233"/>
        <v xml:space="preserve">N1839R  </v>
      </c>
      <c r="BE632">
        <v>1</v>
      </c>
      <c r="BG632">
        <v>0</v>
      </c>
      <c r="BH632">
        <v>0</v>
      </c>
      <c r="BI632">
        <v>0</v>
      </c>
      <c r="BJ632">
        <v>1600</v>
      </c>
      <c r="BK632">
        <v>-100</v>
      </c>
      <c r="BL632" t="s">
        <v>130</v>
      </c>
      <c r="BM632">
        <v>1</v>
      </c>
      <c r="BN632">
        <v>1</v>
      </c>
      <c r="BO632">
        <v>0</v>
      </c>
      <c r="BP632">
        <v>0</v>
      </c>
      <c r="BS632">
        <v>0</v>
      </c>
      <c r="BT632">
        <v>0</v>
      </c>
      <c r="BU632">
        <v>0</v>
      </c>
      <c r="CE632" t="str">
        <f t="shared" si="251"/>
        <v>22:01:06.201</v>
      </c>
      <c r="CF632">
        <v>201281659</v>
      </c>
      <c r="CS632">
        <v>3</v>
      </c>
      <c r="CT632">
        <v>2</v>
      </c>
      <c r="CU632">
        <v>0</v>
      </c>
      <c r="CV632">
        <v>2</v>
      </c>
      <c r="CW632">
        <v>0</v>
      </c>
      <c r="CX632">
        <v>7</v>
      </c>
      <c r="CY632">
        <v>7</v>
      </c>
      <c r="CZ632" t="s">
        <v>131</v>
      </c>
      <c r="DA632">
        <v>745</v>
      </c>
      <c r="DB632">
        <v>0</v>
      </c>
      <c r="DC632" t="s">
        <v>262</v>
      </c>
      <c r="DD632" t="s">
        <v>263</v>
      </c>
      <c r="DG632">
        <v>15619241</v>
      </c>
      <c r="DI632">
        <v>1</v>
      </c>
      <c r="DJ632">
        <v>0</v>
      </c>
      <c r="DK632">
        <v>1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"07/09/2023 22:01:06.531"</f>
        <v>07/09/2023 22:01:06.531</v>
      </c>
      <c r="C633" t="str">
        <f t="shared" si="236"/>
        <v>FFDFD3C0</v>
      </c>
      <c r="D633" t="s">
        <v>141</v>
      </c>
      <c r="E633">
        <v>15</v>
      </c>
      <c r="J633" t="s">
        <v>142</v>
      </c>
      <c r="K633">
        <v>0</v>
      </c>
      <c r="L633">
        <v>3</v>
      </c>
      <c r="M633">
        <v>0</v>
      </c>
      <c r="N633">
        <v>2</v>
      </c>
      <c r="O633">
        <v>0</v>
      </c>
      <c r="P633">
        <v>1</v>
      </c>
      <c r="Q633">
        <v>0</v>
      </c>
      <c r="S633" t="str">
        <f t="shared" si="250"/>
        <v>22:01:06.000</v>
      </c>
      <c r="T633" t="str">
        <f t="shared" si="250"/>
        <v>22:01:06.000</v>
      </c>
      <c r="U633" t="str">
        <f t="shared" si="231"/>
        <v>A14F74</v>
      </c>
      <c r="V633">
        <v>0</v>
      </c>
      <c r="W633">
        <v>0</v>
      </c>
      <c r="X633">
        <v>6</v>
      </c>
      <c r="Y633">
        <v>0</v>
      </c>
      <c r="AA633">
        <v>1</v>
      </c>
      <c r="AB633">
        <v>8</v>
      </c>
      <c r="AC633">
        <v>3</v>
      </c>
      <c r="AD633">
        <v>0</v>
      </c>
      <c r="AE633">
        <v>9</v>
      </c>
      <c r="AF633" t="s">
        <v>126</v>
      </c>
      <c r="AG633">
        <v>0</v>
      </c>
      <c r="AH633">
        <v>3</v>
      </c>
      <c r="AI633">
        <v>2</v>
      </c>
      <c r="AJ633">
        <v>0</v>
      </c>
      <c r="AK633" t="s">
        <v>306</v>
      </c>
      <c r="AL633">
        <v>32.814917999999999</v>
      </c>
      <c r="AM633" t="s">
        <v>307</v>
      </c>
      <c r="AN633">
        <v>-117.17197899999999</v>
      </c>
      <c r="AO633">
        <v>25</v>
      </c>
      <c r="AP633">
        <v>1700</v>
      </c>
      <c r="AQ633" t="s">
        <v>129</v>
      </c>
      <c r="AR633">
        <v>17</v>
      </c>
      <c r="AS633">
        <v>-92</v>
      </c>
      <c r="AT633">
        <v>832</v>
      </c>
      <c r="BB633" t="str">
        <f t="shared" si="232"/>
        <v>1200</v>
      </c>
      <c r="BC633">
        <v>1</v>
      </c>
      <c r="BD633" t="str">
        <f t="shared" si="233"/>
        <v xml:space="preserve">N1839R  </v>
      </c>
      <c r="BE633">
        <v>1</v>
      </c>
      <c r="BG633">
        <v>0</v>
      </c>
      <c r="BH633">
        <v>0</v>
      </c>
      <c r="BI633">
        <v>0</v>
      </c>
      <c r="BJ633">
        <v>1600</v>
      </c>
      <c r="BK633">
        <v>-100</v>
      </c>
      <c r="BL633" t="s">
        <v>130</v>
      </c>
      <c r="BM633">
        <v>1</v>
      </c>
      <c r="BN633">
        <v>1</v>
      </c>
      <c r="BO633">
        <v>0</v>
      </c>
      <c r="BP633">
        <v>0</v>
      </c>
      <c r="BS633">
        <v>0</v>
      </c>
      <c r="BT633">
        <v>0</v>
      </c>
      <c r="BU633">
        <v>0</v>
      </c>
      <c r="CE633" t="str">
        <f t="shared" si="251"/>
        <v>22:01:06.201</v>
      </c>
      <c r="CF633">
        <v>201281659</v>
      </c>
      <c r="CS633">
        <v>3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131</v>
      </c>
      <c r="DA633">
        <v>745</v>
      </c>
      <c r="DB633">
        <v>0</v>
      </c>
      <c r="DC633" t="s">
        <v>262</v>
      </c>
      <c r="DD633" t="s">
        <v>263</v>
      </c>
      <c r="DG633">
        <v>15619241</v>
      </c>
      <c r="DI633">
        <v>1</v>
      </c>
      <c r="DJ633">
        <v>0</v>
      </c>
      <c r="DK633">
        <v>1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 t="shared" ref="A634:A639" si="252">"07/09/2023 22:01:08.128"</f>
        <v>07/09/2023 22:01:08.128</v>
      </c>
      <c r="C634" t="str">
        <f t="shared" si="236"/>
        <v>FFDFD3C0</v>
      </c>
      <c r="D634" t="s">
        <v>144</v>
      </c>
      <c r="E634">
        <v>6</v>
      </c>
      <c r="H634">
        <v>210</v>
      </c>
      <c r="I634" t="s">
        <v>145</v>
      </c>
      <c r="J634" t="s">
        <v>146</v>
      </c>
      <c r="K634">
        <v>0</v>
      </c>
      <c r="L634">
        <v>3</v>
      </c>
      <c r="M634">
        <v>0</v>
      </c>
      <c r="N634">
        <v>2</v>
      </c>
      <c r="O634">
        <v>0</v>
      </c>
      <c r="P634">
        <v>1</v>
      </c>
      <c r="Q634">
        <v>0</v>
      </c>
      <c r="S634" t="str">
        <f t="shared" ref="S634:T641" si="253">"22:01:07.000"</f>
        <v>22:01:07.000</v>
      </c>
      <c r="T634" t="str">
        <f t="shared" si="253"/>
        <v>22:01:07.000</v>
      </c>
      <c r="U634" t="str">
        <f t="shared" si="231"/>
        <v>A14F74</v>
      </c>
      <c r="V634">
        <v>0</v>
      </c>
      <c r="W634">
        <v>0</v>
      </c>
      <c r="X634">
        <v>6</v>
      </c>
      <c r="Y634">
        <v>0</v>
      </c>
      <c r="AA634">
        <v>1</v>
      </c>
      <c r="AB634">
        <v>8</v>
      </c>
      <c r="AC634">
        <v>3</v>
      </c>
      <c r="AD634">
        <v>0</v>
      </c>
      <c r="AE634">
        <v>9</v>
      </c>
      <c r="AF634" t="s">
        <v>126</v>
      </c>
      <c r="AG634">
        <v>0</v>
      </c>
      <c r="AH634">
        <v>0</v>
      </c>
      <c r="AI634">
        <v>2</v>
      </c>
      <c r="AJ634">
        <v>0</v>
      </c>
      <c r="AK634" t="s">
        <v>308</v>
      </c>
      <c r="AL634">
        <v>32.814487999999997</v>
      </c>
      <c r="AM634" t="s">
        <v>309</v>
      </c>
      <c r="AN634">
        <v>-117.171893</v>
      </c>
      <c r="AO634">
        <v>25</v>
      </c>
      <c r="AP634">
        <v>1700</v>
      </c>
      <c r="AQ634" t="s">
        <v>129</v>
      </c>
      <c r="AR634">
        <v>29</v>
      </c>
      <c r="AS634">
        <v>-91</v>
      </c>
      <c r="AT634">
        <v>704</v>
      </c>
      <c r="BB634" t="str">
        <f t="shared" si="232"/>
        <v>1200</v>
      </c>
      <c r="BC634">
        <v>1</v>
      </c>
      <c r="BD634" t="str">
        <f t="shared" si="233"/>
        <v xml:space="preserve">N1839R  </v>
      </c>
      <c r="BE634">
        <v>1</v>
      </c>
      <c r="BG634">
        <v>0</v>
      </c>
      <c r="BH634">
        <v>0</v>
      </c>
      <c r="BI634">
        <v>0</v>
      </c>
      <c r="BJ634">
        <v>1650</v>
      </c>
      <c r="BK634">
        <v>-50</v>
      </c>
      <c r="BL634" t="s">
        <v>130</v>
      </c>
      <c r="BM634">
        <v>1</v>
      </c>
      <c r="BN634">
        <v>1</v>
      </c>
      <c r="BO634">
        <v>0</v>
      </c>
      <c r="BP634">
        <v>0</v>
      </c>
      <c r="BS634">
        <v>0</v>
      </c>
      <c r="BT634">
        <v>0</v>
      </c>
      <c r="BU634">
        <v>0</v>
      </c>
      <c r="CE634" t="str">
        <f t="shared" ref="CE634:CE641" si="254">"22:01:07.766"</f>
        <v>22:01:07.766</v>
      </c>
      <c r="CF634">
        <v>765596276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5</v>
      </c>
      <c r="CY634">
        <v>7</v>
      </c>
      <c r="CZ634" t="s">
        <v>131</v>
      </c>
      <c r="DA634">
        <v>300</v>
      </c>
      <c r="DB634">
        <v>0</v>
      </c>
      <c r="DC634" t="s">
        <v>157</v>
      </c>
      <c r="DD634" t="s">
        <v>158</v>
      </c>
      <c r="DG634">
        <v>8335019</v>
      </c>
      <c r="DI634">
        <v>1</v>
      </c>
      <c r="DJ634">
        <v>0</v>
      </c>
      <c r="DK634">
        <v>0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 t="shared" si="252"/>
        <v>07/09/2023 22:01:08.128</v>
      </c>
      <c r="C635" t="str">
        <f t="shared" si="236"/>
        <v>FFDFD3C0</v>
      </c>
      <c r="D635" t="s">
        <v>149</v>
      </c>
      <c r="E635">
        <v>3</v>
      </c>
      <c r="H635">
        <v>166</v>
      </c>
      <c r="I635" t="s">
        <v>139</v>
      </c>
      <c r="J635" t="s">
        <v>150</v>
      </c>
      <c r="K635">
        <v>0</v>
      </c>
      <c r="L635">
        <v>3</v>
      </c>
      <c r="M635">
        <v>0</v>
      </c>
      <c r="N635">
        <v>2</v>
      </c>
      <c r="O635">
        <v>0</v>
      </c>
      <c r="P635">
        <v>1</v>
      </c>
      <c r="Q635">
        <v>0</v>
      </c>
      <c r="S635" t="str">
        <f t="shared" si="253"/>
        <v>22:01:07.000</v>
      </c>
      <c r="T635" t="str">
        <f t="shared" si="253"/>
        <v>22:01:07.000</v>
      </c>
      <c r="U635" t="str">
        <f t="shared" si="231"/>
        <v>A14F74</v>
      </c>
      <c r="V635">
        <v>0</v>
      </c>
      <c r="W635">
        <v>0</v>
      </c>
      <c r="X635">
        <v>6</v>
      </c>
      <c r="Y635">
        <v>0</v>
      </c>
      <c r="AA635">
        <v>1</v>
      </c>
      <c r="AB635">
        <v>8</v>
      </c>
      <c r="AC635">
        <v>3</v>
      </c>
      <c r="AD635">
        <v>0</v>
      </c>
      <c r="AE635">
        <v>9</v>
      </c>
      <c r="AF635" t="s">
        <v>126</v>
      </c>
      <c r="AG635">
        <v>0</v>
      </c>
      <c r="AH635">
        <v>3</v>
      </c>
      <c r="AI635">
        <v>2</v>
      </c>
      <c r="AJ635">
        <v>0</v>
      </c>
      <c r="AK635" t="s">
        <v>308</v>
      </c>
      <c r="AL635">
        <v>32.814487999999997</v>
      </c>
      <c r="AM635" t="s">
        <v>309</v>
      </c>
      <c r="AN635">
        <v>-117.171893</v>
      </c>
      <c r="AO635">
        <v>25</v>
      </c>
      <c r="AP635">
        <v>1700</v>
      </c>
      <c r="AQ635" t="s">
        <v>129</v>
      </c>
      <c r="AR635">
        <v>29</v>
      </c>
      <c r="AS635">
        <v>-91</v>
      </c>
      <c r="AT635">
        <v>704</v>
      </c>
      <c r="BB635" t="str">
        <f t="shared" si="232"/>
        <v>1200</v>
      </c>
      <c r="BC635">
        <v>1</v>
      </c>
      <c r="BD635" t="str">
        <f t="shared" si="233"/>
        <v xml:space="preserve">N1839R  </v>
      </c>
      <c r="BE635">
        <v>1</v>
      </c>
      <c r="BG635">
        <v>0</v>
      </c>
      <c r="BH635">
        <v>0</v>
      </c>
      <c r="BI635">
        <v>0</v>
      </c>
      <c r="BJ635">
        <v>1650</v>
      </c>
      <c r="BK635">
        <v>-50</v>
      </c>
      <c r="BL635" t="s">
        <v>130</v>
      </c>
      <c r="BM635">
        <v>1</v>
      </c>
      <c r="BN635">
        <v>1</v>
      </c>
      <c r="BO635">
        <v>0</v>
      </c>
      <c r="BP635">
        <v>0</v>
      </c>
      <c r="BS635">
        <v>0</v>
      </c>
      <c r="BT635">
        <v>0</v>
      </c>
      <c r="BU635">
        <v>0</v>
      </c>
      <c r="CE635" t="str">
        <f t="shared" si="254"/>
        <v>22:01:07.766</v>
      </c>
      <c r="CF635">
        <v>765596276</v>
      </c>
      <c r="CS635">
        <v>3</v>
      </c>
      <c r="CT635">
        <v>2</v>
      </c>
      <c r="CU635">
        <v>0</v>
      </c>
      <c r="CV635">
        <v>2</v>
      </c>
      <c r="CW635">
        <v>0</v>
      </c>
      <c r="CX635">
        <v>5</v>
      </c>
      <c r="CY635">
        <v>7</v>
      </c>
      <c r="CZ635" t="s">
        <v>131</v>
      </c>
      <c r="DA635">
        <v>300</v>
      </c>
      <c r="DB635">
        <v>0</v>
      </c>
      <c r="DC635" t="s">
        <v>157</v>
      </c>
      <c r="DD635" t="s">
        <v>158</v>
      </c>
      <c r="DG635">
        <v>8335019</v>
      </c>
      <c r="DI635">
        <v>1</v>
      </c>
      <c r="DJ635">
        <v>0</v>
      </c>
      <c r="DK635">
        <v>1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 t="shared" si="252"/>
        <v>07/09/2023 22:01:08.128</v>
      </c>
      <c r="C636" t="str">
        <f t="shared" si="236"/>
        <v>FFDFD3C0</v>
      </c>
      <c r="D636" t="s">
        <v>138</v>
      </c>
      <c r="E636">
        <v>20</v>
      </c>
      <c r="F636">
        <v>1020</v>
      </c>
      <c r="G636" t="s">
        <v>139</v>
      </c>
      <c r="J636" t="s">
        <v>140</v>
      </c>
      <c r="K636">
        <v>0</v>
      </c>
      <c r="L636">
        <v>3</v>
      </c>
      <c r="M636">
        <v>0</v>
      </c>
      <c r="N636">
        <v>2</v>
      </c>
      <c r="O636">
        <v>0</v>
      </c>
      <c r="P636">
        <v>1</v>
      </c>
      <c r="Q636">
        <v>0</v>
      </c>
      <c r="S636" t="str">
        <f t="shared" si="253"/>
        <v>22:01:07.000</v>
      </c>
      <c r="T636" t="str">
        <f t="shared" si="253"/>
        <v>22:01:07.000</v>
      </c>
      <c r="U636" t="str">
        <f t="shared" si="231"/>
        <v>A14F74</v>
      </c>
      <c r="V636">
        <v>0</v>
      </c>
      <c r="W636">
        <v>0</v>
      </c>
      <c r="X636">
        <v>6</v>
      </c>
      <c r="Y636">
        <v>0</v>
      </c>
      <c r="AA636">
        <v>1</v>
      </c>
      <c r="AB636">
        <v>8</v>
      </c>
      <c r="AC636">
        <v>3</v>
      </c>
      <c r="AD636">
        <v>0</v>
      </c>
      <c r="AE636">
        <v>9</v>
      </c>
      <c r="AF636" t="s">
        <v>126</v>
      </c>
      <c r="AG636">
        <v>0</v>
      </c>
      <c r="AH636">
        <v>3</v>
      </c>
      <c r="AI636">
        <v>2</v>
      </c>
      <c r="AJ636">
        <v>0</v>
      </c>
      <c r="AK636" t="s">
        <v>308</v>
      </c>
      <c r="AL636">
        <v>32.814487999999997</v>
      </c>
      <c r="AM636" t="s">
        <v>309</v>
      </c>
      <c r="AN636">
        <v>-117.171893</v>
      </c>
      <c r="AO636">
        <v>25</v>
      </c>
      <c r="AP636">
        <v>1700</v>
      </c>
      <c r="AQ636" t="s">
        <v>129</v>
      </c>
      <c r="AR636">
        <v>29</v>
      </c>
      <c r="AS636">
        <v>-91</v>
      </c>
      <c r="AT636">
        <v>704</v>
      </c>
      <c r="BB636" t="str">
        <f t="shared" si="232"/>
        <v>1200</v>
      </c>
      <c r="BC636">
        <v>1</v>
      </c>
      <c r="BD636" t="str">
        <f t="shared" si="233"/>
        <v xml:space="preserve">N1839R  </v>
      </c>
      <c r="BE636">
        <v>1</v>
      </c>
      <c r="BG636">
        <v>0</v>
      </c>
      <c r="BH636">
        <v>0</v>
      </c>
      <c r="BI636">
        <v>0</v>
      </c>
      <c r="BJ636">
        <v>1650</v>
      </c>
      <c r="BK636">
        <v>-50</v>
      </c>
      <c r="BL636" t="s">
        <v>130</v>
      </c>
      <c r="BM636">
        <v>1</v>
      </c>
      <c r="BN636">
        <v>1</v>
      </c>
      <c r="BO636">
        <v>0</v>
      </c>
      <c r="BP636">
        <v>0</v>
      </c>
      <c r="BS636">
        <v>0</v>
      </c>
      <c r="BT636">
        <v>0</v>
      </c>
      <c r="BU636">
        <v>0</v>
      </c>
      <c r="CE636" t="str">
        <f t="shared" si="254"/>
        <v>22:01:07.766</v>
      </c>
      <c r="CF636">
        <v>765596276</v>
      </c>
      <c r="CS636">
        <v>3</v>
      </c>
      <c r="CT636">
        <v>2</v>
      </c>
      <c r="CU636">
        <v>0</v>
      </c>
      <c r="CV636">
        <v>2</v>
      </c>
      <c r="CW636">
        <v>0</v>
      </c>
      <c r="CX636">
        <v>5</v>
      </c>
      <c r="CY636">
        <v>7</v>
      </c>
      <c r="CZ636" t="s">
        <v>131</v>
      </c>
      <c r="DA636">
        <v>300</v>
      </c>
      <c r="DB636">
        <v>0</v>
      </c>
      <c r="DC636" t="s">
        <v>157</v>
      </c>
      <c r="DD636" t="s">
        <v>158</v>
      </c>
      <c r="DG636">
        <v>8335019</v>
      </c>
      <c r="DI636">
        <v>1</v>
      </c>
      <c r="DJ636">
        <v>0</v>
      </c>
      <c r="DK636">
        <v>1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 t="shared" si="252"/>
        <v>07/09/2023 22:01:08.128</v>
      </c>
      <c r="C637" t="str">
        <f t="shared" si="236"/>
        <v>FFDFD3C0</v>
      </c>
      <c r="D637" t="s">
        <v>134</v>
      </c>
      <c r="E637">
        <v>3</v>
      </c>
      <c r="H637">
        <v>3</v>
      </c>
      <c r="I637" t="s">
        <v>135</v>
      </c>
      <c r="J637" t="s">
        <v>126</v>
      </c>
      <c r="K637">
        <v>0</v>
      </c>
      <c r="L637">
        <v>3</v>
      </c>
      <c r="M637">
        <v>0</v>
      </c>
      <c r="N637">
        <v>2</v>
      </c>
      <c r="O637">
        <v>0</v>
      </c>
      <c r="P637">
        <v>1</v>
      </c>
      <c r="Q637">
        <v>0</v>
      </c>
      <c r="S637" t="str">
        <f t="shared" si="253"/>
        <v>22:01:07.000</v>
      </c>
      <c r="T637" t="str">
        <f t="shared" si="253"/>
        <v>22:01:07.000</v>
      </c>
      <c r="U637" t="str">
        <f t="shared" si="231"/>
        <v>A14F74</v>
      </c>
      <c r="V637">
        <v>0</v>
      </c>
      <c r="W637">
        <v>0</v>
      </c>
      <c r="X637">
        <v>6</v>
      </c>
      <c r="Y637">
        <v>0</v>
      </c>
      <c r="AA637">
        <v>1</v>
      </c>
      <c r="AB637">
        <v>8</v>
      </c>
      <c r="AC637">
        <v>3</v>
      </c>
      <c r="AD637">
        <v>0</v>
      </c>
      <c r="AE637">
        <v>9</v>
      </c>
      <c r="AF637" t="s">
        <v>126</v>
      </c>
      <c r="AG637">
        <v>0</v>
      </c>
      <c r="AH637">
        <v>3</v>
      </c>
      <c r="AI637">
        <v>2</v>
      </c>
      <c r="AJ637">
        <v>0</v>
      </c>
      <c r="AK637" t="s">
        <v>308</v>
      </c>
      <c r="AL637">
        <v>32.814487999999997</v>
      </c>
      <c r="AM637" t="s">
        <v>309</v>
      </c>
      <c r="AN637">
        <v>-117.171893</v>
      </c>
      <c r="AO637">
        <v>25</v>
      </c>
      <c r="AP637">
        <v>1700</v>
      </c>
      <c r="AQ637" t="s">
        <v>129</v>
      </c>
      <c r="AR637">
        <v>29</v>
      </c>
      <c r="AS637">
        <v>-91</v>
      </c>
      <c r="AT637">
        <v>704</v>
      </c>
      <c r="BB637" t="str">
        <f t="shared" si="232"/>
        <v>1200</v>
      </c>
      <c r="BC637">
        <v>1</v>
      </c>
      <c r="BD637" t="str">
        <f t="shared" si="233"/>
        <v xml:space="preserve">N1839R  </v>
      </c>
      <c r="BE637">
        <v>1</v>
      </c>
      <c r="BG637">
        <v>0</v>
      </c>
      <c r="BH637">
        <v>0</v>
      </c>
      <c r="BI637">
        <v>0</v>
      </c>
      <c r="BJ637">
        <v>1650</v>
      </c>
      <c r="BK637">
        <v>-50</v>
      </c>
      <c r="BL637" t="s">
        <v>130</v>
      </c>
      <c r="BM637">
        <v>1</v>
      </c>
      <c r="BN637">
        <v>1</v>
      </c>
      <c r="BO637">
        <v>0</v>
      </c>
      <c r="BP637">
        <v>0</v>
      </c>
      <c r="BS637">
        <v>0</v>
      </c>
      <c r="BT637">
        <v>0</v>
      </c>
      <c r="BU637">
        <v>0</v>
      </c>
      <c r="CE637" t="str">
        <f t="shared" si="254"/>
        <v>22:01:07.766</v>
      </c>
      <c r="CF637">
        <v>765596276</v>
      </c>
      <c r="CS637">
        <v>3</v>
      </c>
      <c r="CT637">
        <v>2</v>
      </c>
      <c r="CU637">
        <v>0</v>
      </c>
      <c r="CV637">
        <v>2</v>
      </c>
      <c r="CW637">
        <v>0</v>
      </c>
      <c r="CX637">
        <v>5</v>
      </c>
      <c r="CY637">
        <v>7</v>
      </c>
      <c r="CZ637" t="s">
        <v>131</v>
      </c>
      <c r="DA637">
        <v>300</v>
      </c>
      <c r="DB637">
        <v>0</v>
      </c>
      <c r="DC637" t="s">
        <v>157</v>
      </c>
      <c r="DD637" t="s">
        <v>158</v>
      </c>
      <c r="DG637">
        <v>8335019</v>
      </c>
      <c r="DI637">
        <v>1</v>
      </c>
      <c r="DJ637">
        <v>0</v>
      </c>
      <c r="DK637">
        <v>1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 t="shared" si="252"/>
        <v>07/09/2023 22:01:08.128</v>
      </c>
      <c r="C638" t="str">
        <f t="shared" si="236"/>
        <v>FFDFD3C0</v>
      </c>
      <c r="D638" t="s">
        <v>141</v>
      </c>
      <c r="E638">
        <v>15</v>
      </c>
      <c r="J638" t="s">
        <v>142</v>
      </c>
      <c r="K638">
        <v>0</v>
      </c>
      <c r="L638">
        <v>3</v>
      </c>
      <c r="M638">
        <v>0</v>
      </c>
      <c r="N638">
        <v>2</v>
      </c>
      <c r="O638">
        <v>0</v>
      </c>
      <c r="P638">
        <v>1</v>
      </c>
      <c r="Q638">
        <v>0</v>
      </c>
      <c r="S638" t="str">
        <f t="shared" si="253"/>
        <v>22:01:07.000</v>
      </c>
      <c r="T638" t="str">
        <f t="shared" si="253"/>
        <v>22:01:07.000</v>
      </c>
      <c r="U638" t="str">
        <f t="shared" si="231"/>
        <v>A14F74</v>
      </c>
      <c r="V638">
        <v>0</v>
      </c>
      <c r="W638">
        <v>0</v>
      </c>
      <c r="X638">
        <v>6</v>
      </c>
      <c r="Y638">
        <v>0</v>
      </c>
      <c r="AA638">
        <v>1</v>
      </c>
      <c r="AB638">
        <v>8</v>
      </c>
      <c r="AC638">
        <v>3</v>
      </c>
      <c r="AD638">
        <v>0</v>
      </c>
      <c r="AE638">
        <v>9</v>
      </c>
      <c r="AF638" t="s">
        <v>126</v>
      </c>
      <c r="AG638">
        <v>0</v>
      </c>
      <c r="AH638">
        <v>3</v>
      </c>
      <c r="AI638">
        <v>2</v>
      </c>
      <c r="AJ638">
        <v>0</v>
      </c>
      <c r="AK638" t="s">
        <v>308</v>
      </c>
      <c r="AL638">
        <v>32.814487999999997</v>
      </c>
      <c r="AM638" t="s">
        <v>309</v>
      </c>
      <c r="AN638">
        <v>-117.171893</v>
      </c>
      <c r="AO638">
        <v>25</v>
      </c>
      <c r="AP638">
        <v>1700</v>
      </c>
      <c r="AQ638" t="s">
        <v>129</v>
      </c>
      <c r="AR638">
        <v>29</v>
      </c>
      <c r="AS638">
        <v>-91</v>
      </c>
      <c r="AT638">
        <v>704</v>
      </c>
      <c r="BB638" t="str">
        <f t="shared" si="232"/>
        <v>1200</v>
      </c>
      <c r="BC638">
        <v>1</v>
      </c>
      <c r="BD638" t="str">
        <f t="shared" si="233"/>
        <v xml:space="preserve">N1839R  </v>
      </c>
      <c r="BE638">
        <v>1</v>
      </c>
      <c r="BG638">
        <v>0</v>
      </c>
      <c r="BH638">
        <v>0</v>
      </c>
      <c r="BI638">
        <v>0</v>
      </c>
      <c r="BJ638">
        <v>1650</v>
      </c>
      <c r="BK638">
        <v>-50</v>
      </c>
      <c r="BL638" t="s">
        <v>130</v>
      </c>
      <c r="BM638">
        <v>1</v>
      </c>
      <c r="BN638">
        <v>1</v>
      </c>
      <c r="BO638">
        <v>0</v>
      </c>
      <c r="BP638">
        <v>0</v>
      </c>
      <c r="BS638">
        <v>0</v>
      </c>
      <c r="BT638">
        <v>0</v>
      </c>
      <c r="BU638">
        <v>0</v>
      </c>
      <c r="CE638" t="str">
        <f t="shared" si="254"/>
        <v>22:01:07.766</v>
      </c>
      <c r="CF638">
        <v>765596276</v>
      </c>
      <c r="CS638">
        <v>3</v>
      </c>
      <c r="CT638">
        <v>2</v>
      </c>
      <c r="CU638">
        <v>0</v>
      </c>
      <c r="CV638">
        <v>2</v>
      </c>
      <c r="CW638">
        <v>0</v>
      </c>
      <c r="CX638">
        <v>5</v>
      </c>
      <c r="CY638">
        <v>7</v>
      </c>
      <c r="CZ638" t="s">
        <v>131</v>
      </c>
      <c r="DA638">
        <v>300</v>
      </c>
      <c r="DB638">
        <v>0</v>
      </c>
      <c r="DC638" t="s">
        <v>157</v>
      </c>
      <c r="DD638" t="s">
        <v>158</v>
      </c>
      <c r="DG638">
        <v>8335019</v>
      </c>
      <c r="DI638">
        <v>1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 t="shared" si="252"/>
        <v>07/09/2023 22:01:08.128</v>
      </c>
      <c r="C639" t="str">
        <f t="shared" si="236"/>
        <v>FFDFD3C0</v>
      </c>
      <c r="D639" t="s">
        <v>123</v>
      </c>
      <c r="E639">
        <v>7</v>
      </c>
      <c r="F639">
        <v>2007</v>
      </c>
      <c r="G639" t="s">
        <v>124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0</v>
      </c>
      <c r="P639">
        <v>1</v>
      </c>
      <c r="Q639">
        <v>0</v>
      </c>
      <c r="S639" t="str">
        <f t="shared" si="253"/>
        <v>22:01:07.000</v>
      </c>
      <c r="T639" t="str">
        <f t="shared" si="253"/>
        <v>22:01:07.000</v>
      </c>
      <c r="U639" t="str">
        <f t="shared" si="231"/>
        <v>A14F74</v>
      </c>
      <c r="V639">
        <v>0</v>
      </c>
      <c r="W639">
        <v>0</v>
      </c>
      <c r="X639">
        <v>6</v>
      </c>
      <c r="Y639">
        <v>0</v>
      </c>
      <c r="AA639">
        <v>1</v>
      </c>
      <c r="AB639">
        <v>8</v>
      </c>
      <c r="AC639">
        <v>3</v>
      </c>
      <c r="AD639">
        <v>0</v>
      </c>
      <c r="AE639">
        <v>9</v>
      </c>
      <c r="AF639" t="s">
        <v>126</v>
      </c>
      <c r="AG639">
        <v>0</v>
      </c>
      <c r="AH639">
        <v>3</v>
      </c>
      <c r="AI639">
        <v>2</v>
      </c>
      <c r="AJ639">
        <v>0</v>
      </c>
      <c r="AK639" t="s">
        <v>308</v>
      </c>
      <c r="AL639">
        <v>32.814487999999997</v>
      </c>
      <c r="AM639" t="s">
        <v>309</v>
      </c>
      <c r="AN639">
        <v>-117.171893</v>
      </c>
      <c r="AO639">
        <v>25</v>
      </c>
      <c r="AP639">
        <v>1700</v>
      </c>
      <c r="AQ639" t="s">
        <v>129</v>
      </c>
      <c r="AR639">
        <v>29</v>
      </c>
      <c r="AS639">
        <v>-91</v>
      </c>
      <c r="AT639">
        <v>704</v>
      </c>
      <c r="BB639" t="str">
        <f t="shared" si="232"/>
        <v>1200</v>
      </c>
      <c r="BC639">
        <v>1</v>
      </c>
      <c r="BD639" t="str">
        <f t="shared" si="233"/>
        <v xml:space="preserve">N1839R  </v>
      </c>
      <c r="BE639">
        <v>1</v>
      </c>
      <c r="BG639">
        <v>0</v>
      </c>
      <c r="BH639">
        <v>0</v>
      </c>
      <c r="BI639">
        <v>0</v>
      </c>
      <c r="BJ639">
        <v>1650</v>
      </c>
      <c r="BK639">
        <v>-50</v>
      </c>
      <c r="BL639" t="s">
        <v>130</v>
      </c>
      <c r="BM639">
        <v>1</v>
      </c>
      <c r="BN639">
        <v>1</v>
      </c>
      <c r="BO639">
        <v>0</v>
      </c>
      <c r="BP639">
        <v>0</v>
      </c>
      <c r="BS639">
        <v>0</v>
      </c>
      <c r="BT639">
        <v>0</v>
      </c>
      <c r="BU639">
        <v>0</v>
      </c>
      <c r="CE639" t="str">
        <f t="shared" si="254"/>
        <v>22:01:07.766</v>
      </c>
      <c r="CF639">
        <v>765596276</v>
      </c>
      <c r="CS639">
        <v>3</v>
      </c>
      <c r="CT639">
        <v>2</v>
      </c>
      <c r="CU639">
        <v>0</v>
      </c>
      <c r="CV639">
        <v>2</v>
      </c>
      <c r="CW639">
        <v>0</v>
      </c>
      <c r="CX639">
        <v>5</v>
      </c>
      <c r="CY639">
        <v>7</v>
      </c>
      <c r="CZ639" t="s">
        <v>131</v>
      </c>
      <c r="DA639">
        <v>300</v>
      </c>
      <c r="DB639">
        <v>0</v>
      </c>
      <c r="DC639" t="s">
        <v>157</v>
      </c>
      <c r="DD639" t="s">
        <v>158</v>
      </c>
      <c r="DG639">
        <v>8335019</v>
      </c>
      <c r="DI639">
        <v>1</v>
      </c>
      <c r="DJ639">
        <v>0</v>
      </c>
      <c r="DK639">
        <v>1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"07/09/2023 22:01:08.163"</f>
        <v>07/09/2023 22:01:08.163</v>
      </c>
      <c r="C640" t="str">
        <f t="shared" si="236"/>
        <v>FFDFD3C0</v>
      </c>
      <c r="D640" t="s">
        <v>147</v>
      </c>
      <c r="E640">
        <v>8</v>
      </c>
      <c r="H640">
        <v>225</v>
      </c>
      <c r="I640" t="s">
        <v>148</v>
      </c>
      <c r="J640" t="s">
        <v>126</v>
      </c>
      <c r="K640">
        <v>0</v>
      </c>
      <c r="L640">
        <v>3</v>
      </c>
      <c r="M640">
        <v>0</v>
      </c>
      <c r="N640">
        <v>2</v>
      </c>
      <c r="O640">
        <v>0</v>
      </c>
      <c r="P640">
        <v>1</v>
      </c>
      <c r="Q640">
        <v>0</v>
      </c>
      <c r="S640" t="str">
        <f t="shared" si="253"/>
        <v>22:01:07.000</v>
      </c>
      <c r="T640" t="str">
        <f t="shared" si="253"/>
        <v>22:01:07.000</v>
      </c>
      <c r="U640" t="str">
        <f t="shared" si="231"/>
        <v>A14F74</v>
      </c>
      <c r="V640">
        <v>0</v>
      </c>
      <c r="W640">
        <v>0</v>
      </c>
      <c r="X640">
        <v>6</v>
      </c>
      <c r="Y640">
        <v>0</v>
      </c>
      <c r="AA640">
        <v>1</v>
      </c>
      <c r="AB640">
        <v>8</v>
      </c>
      <c r="AC640">
        <v>3</v>
      </c>
      <c r="AD640">
        <v>0</v>
      </c>
      <c r="AE640">
        <v>9</v>
      </c>
      <c r="AF640" t="s">
        <v>126</v>
      </c>
      <c r="AG640">
        <v>0</v>
      </c>
      <c r="AH640">
        <v>3</v>
      </c>
      <c r="AI640">
        <v>2</v>
      </c>
      <c r="AJ640">
        <v>0</v>
      </c>
      <c r="AK640" t="s">
        <v>308</v>
      </c>
      <c r="AL640">
        <v>32.814487999999997</v>
      </c>
      <c r="AM640" t="s">
        <v>309</v>
      </c>
      <c r="AN640">
        <v>-117.171893</v>
      </c>
      <c r="AO640">
        <v>25</v>
      </c>
      <c r="AP640">
        <v>1700</v>
      </c>
      <c r="AQ640" t="s">
        <v>129</v>
      </c>
      <c r="AR640">
        <v>29</v>
      </c>
      <c r="AS640">
        <v>-91</v>
      </c>
      <c r="AT640">
        <v>704</v>
      </c>
      <c r="BB640" t="str">
        <f t="shared" si="232"/>
        <v>1200</v>
      </c>
      <c r="BC640">
        <v>1</v>
      </c>
      <c r="BD640" t="str">
        <f t="shared" si="233"/>
        <v xml:space="preserve">N1839R  </v>
      </c>
      <c r="BE640">
        <v>1</v>
      </c>
      <c r="BG640">
        <v>0</v>
      </c>
      <c r="BH640">
        <v>0</v>
      </c>
      <c r="BI640">
        <v>0</v>
      </c>
      <c r="BJ640">
        <v>1650</v>
      </c>
      <c r="BK640">
        <v>-50</v>
      </c>
      <c r="BL640" t="s">
        <v>130</v>
      </c>
      <c r="BM640">
        <v>1</v>
      </c>
      <c r="BN640">
        <v>1</v>
      </c>
      <c r="BO640">
        <v>0</v>
      </c>
      <c r="BP640">
        <v>0</v>
      </c>
      <c r="BS640">
        <v>0</v>
      </c>
      <c r="BT640">
        <v>0</v>
      </c>
      <c r="BU640">
        <v>0</v>
      </c>
      <c r="CE640" t="str">
        <f t="shared" si="254"/>
        <v>22:01:07.766</v>
      </c>
      <c r="CF640">
        <v>765596276</v>
      </c>
      <c r="CS640">
        <v>3</v>
      </c>
      <c r="CT640">
        <v>2</v>
      </c>
      <c r="CU640">
        <v>0</v>
      </c>
      <c r="CV640">
        <v>2</v>
      </c>
      <c r="CW640">
        <v>0</v>
      </c>
      <c r="CX640">
        <v>5</v>
      </c>
      <c r="CY640">
        <v>7</v>
      </c>
      <c r="CZ640" t="s">
        <v>131</v>
      </c>
      <c r="DA640">
        <v>300</v>
      </c>
      <c r="DB640">
        <v>0</v>
      </c>
      <c r="DC640" t="s">
        <v>157</v>
      </c>
      <c r="DD640" t="s">
        <v>158</v>
      </c>
      <c r="DG640">
        <v>8335019</v>
      </c>
      <c r="DI640">
        <v>1</v>
      </c>
      <c r="DJ640">
        <v>0</v>
      </c>
      <c r="DK640">
        <v>1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"07/09/2023 22:01:08.163"</f>
        <v>07/09/2023 22:01:08.163</v>
      </c>
      <c r="C641" t="str">
        <f t="shared" si="236"/>
        <v>FFDFD3C0</v>
      </c>
      <c r="D641" t="s">
        <v>134</v>
      </c>
      <c r="E641">
        <v>4</v>
      </c>
      <c r="H641">
        <v>4</v>
      </c>
      <c r="I641" t="s">
        <v>143</v>
      </c>
      <c r="J641" t="s">
        <v>126</v>
      </c>
      <c r="K641">
        <v>0</v>
      </c>
      <c r="L641">
        <v>3</v>
      </c>
      <c r="M641">
        <v>0</v>
      </c>
      <c r="N641">
        <v>2</v>
      </c>
      <c r="O641">
        <v>0</v>
      </c>
      <c r="P641">
        <v>1</v>
      </c>
      <c r="Q641">
        <v>0</v>
      </c>
      <c r="S641" t="str">
        <f t="shared" si="253"/>
        <v>22:01:07.000</v>
      </c>
      <c r="T641" t="str">
        <f t="shared" si="253"/>
        <v>22:01:07.000</v>
      </c>
      <c r="U641" t="str">
        <f t="shared" si="231"/>
        <v>A14F74</v>
      </c>
      <c r="V641">
        <v>0</v>
      </c>
      <c r="W641">
        <v>0</v>
      </c>
      <c r="X641">
        <v>6</v>
      </c>
      <c r="Y641">
        <v>0</v>
      </c>
      <c r="AA641">
        <v>1</v>
      </c>
      <c r="AB641">
        <v>8</v>
      </c>
      <c r="AC641">
        <v>3</v>
      </c>
      <c r="AD641">
        <v>0</v>
      </c>
      <c r="AE641">
        <v>9</v>
      </c>
      <c r="AF641" t="s">
        <v>126</v>
      </c>
      <c r="AG641">
        <v>0</v>
      </c>
      <c r="AH641">
        <v>3</v>
      </c>
      <c r="AI641">
        <v>2</v>
      </c>
      <c r="AJ641">
        <v>0</v>
      </c>
      <c r="AK641" t="s">
        <v>308</v>
      </c>
      <c r="AL641">
        <v>32.814487999999997</v>
      </c>
      <c r="AM641" t="s">
        <v>309</v>
      </c>
      <c r="AN641">
        <v>-117.171893</v>
      </c>
      <c r="AO641">
        <v>25</v>
      </c>
      <c r="AP641">
        <v>1700</v>
      </c>
      <c r="AQ641" t="s">
        <v>129</v>
      </c>
      <c r="AR641">
        <v>29</v>
      </c>
      <c r="AS641">
        <v>-91</v>
      </c>
      <c r="AT641">
        <v>704</v>
      </c>
      <c r="BB641" t="str">
        <f t="shared" si="232"/>
        <v>1200</v>
      </c>
      <c r="BC641">
        <v>1</v>
      </c>
      <c r="BD641" t="str">
        <f t="shared" si="233"/>
        <v xml:space="preserve">N1839R  </v>
      </c>
      <c r="BE641">
        <v>1</v>
      </c>
      <c r="BG641">
        <v>0</v>
      </c>
      <c r="BH641">
        <v>0</v>
      </c>
      <c r="BI641">
        <v>0</v>
      </c>
      <c r="BJ641">
        <v>1650</v>
      </c>
      <c r="BK641">
        <v>-50</v>
      </c>
      <c r="BL641" t="s">
        <v>130</v>
      </c>
      <c r="BM641">
        <v>1</v>
      </c>
      <c r="BN641">
        <v>1</v>
      </c>
      <c r="BO641">
        <v>0</v>
      </c>
      <c r="BP641">
        <v>0</v>
      </c>
      <c r="BS641">
        <v>0</v>
      </c>
      <c r="BT641">
        <v>0</v>
      </c>
      <c r="BU641">
        <v>0</v>
      </c>
      <c r="CE641" t="str">
        <f t="shared" si="254"/>
        <v>22:01:07.766</v>
      </c>
      <c r="CF641">
        <v>765596276</v>
      </c>
      <c r="CS641">
        <v>3</v>
      </c>
      <c r="CT641">
        <v>2</v>
      </c>
      <c r="CU641">
        <v>0</v>
      </c>
      <c r="CV641">
        <v>2</v>
      </c>
      <c r="CW641">
        <v>0</v>
      </c>
      <c r="CX641">
        <v>5</v>
      </c>
      <c r="CY641">
        <v>7</v>
      </c>
      <c r="CZ641" t="s">
        <v>131</v>
      </c>
      <c r="DA641">
        <v>300</v>
      </c>
      <c r="DB641">
        <v>0</v>
      </c>
      <c r="DC641" t="s">
        <v>157</v>
      </c>
      <c r="DD641" t="s">
        <v>158</v>
      </c>
      <c r="DG641">
        <v>8335019</v>
      </c>
      <c r="DI641">
        <v>1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 t="shared" ref="A642:A647" si="255">"07/09/2023 22:01:08.676"</f>
        <v>07/09/2023 22:01:08.676</v>
      </c>
      <c r="C642" t="str">
        <f t="shared" si="236"/>
        <v>FFDFD3C0</v>
      </c>
      <c r="D642" t="s">
        <v>123</v>
      </c>
      <c r="E642">
        <v>7</v>
      </c>
      <c r="F642">
        <v>2007</v>
      </c>
      <c r="G642" t="s">
        <v>124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0</v>
      </c>
      <c r="P642">
        <v>1</v>
      </c>
      <c r="Q642">
        <v>0</v>
      </c>
      <c r="S642" t="str">
        <f t="shared" ref="S642:T649" si="256">"22:01:08.000"</f>
        <v>22:01:08.000</v>
      </c>
      <c r="T642" t="str">
        <f t="shared" si="256"/>
        <v>22:01:08.000</v>
      </c>
      <c r="U642" t="str">
        <f t="shared" ref="U642:U705" si="257">"A14F74"</f>
        <v>A14F74</v>
      </c>
      <c r="V642">
        <v>0</v>
      </c>
      <c r="W642">
        <v>0</v>
      </c>
      <c r="X642">
        <v>6</v>
      </c>
      <c r="Y642">
        <v>0</v>
      </c>
      <c r="AA642">
        <v>1</v>
      </c>
      <c r="AB642">
        <v>8</v>
      </c>
      <c r="AC642">
        <v>3</v>
      </c>
      <c r="AD642">
        <v>0</v>
      </c>
      <c r="AE642">
        <v>9</v>
      </c>
      <c r="AF642" t="s">
        <v>126</v>
      </c>
      <c r="AG642">
        <v>0</v>
      </c>
      <c r="AH642">
        <v>3</v>
      </c>
      <c r="AI642">
        <v>2</v>
      </c>
      <c r="AJ642">
        <v>0</v>
      </c>
      <c r="AK642" t="s">
        <v>310</v>
      </c>
      <c r="AL642">
        <v>32.814059</v>
      </c>
      <c r="AM642" t="s">
        <v>311</v>
      </c>
      <c r="AN642">
        <v>-117.17172100000001</v>
      </c>
      <c r="AO642">
        <v>25</v>
      </c>
      <c r="AP642">
        <v>1700</v>
      </c>
      <c r="AQ642" t="s">
        <v>129</v>
      </c>
      <c r="AR642">
        <v>32</v>
      </c>
      <c r="AS642">
        <v>-90</v>
      </c>
      <c r="AT642">
        <v>640</v>
      </c>
      <c r="BB642" t="str">
        <f t="shared" ref="BB642:BB705" si="258">"1200"</f>
        <v>1200</v>
      </c>
      <c r="BC642">
        <v>1</v>
      </c>
      <c r="BD642" t="str">
        <f t="shared" ref="BD642:BD705" si="259">"N1839R  "</f>
        <v xml:space="preserve">N1839R  </v>
      </c>
      <c r="BE642">
        <v>1</v>
      </c>
      <c r="BG642">
        <v>0</v>
      </c>
      <c r="BH642">
        <v>0</v>
      </c>
      <c r="BI642">
        <v>0</v>
      </c>
      <c r="BJ642">
        <v>1650</v>
      </c>
      <c r="BK642">
        <v>-50</v>
      </c>
      <c r="BL642" t="s">
        <v>130</v>
      </c>
      <c r="BM642">
        <v>1</v>
      </c>
      <c r="BN642">
        <v>1</v>
      </c>
      <c r="BO642">
        <v>0</v>
      </c>
      <c r="BP642">
        <v>0</v>
      </c>
      <c r="BS642">
        <v>0</v>
      </c>
      <c r="BT642">
        <v>0</v>
      </c>
      <c r="BU642">
        <v>0</v>
      </c>
      <c r="CE642" t="str">
        <f t="shared" ref="CE642:CE649" si="260">"22:01:08.432"</f>
        <v>22:01:08.432</v>
      </c>
      <c r="CF642">
        <v>432031570</v>
      </c>
      <c r="CS642">
        <v>3</v>
      </c>
      <c r="CT642">
        <v>2</v>
      </c>
      <c r="CU642">
        <v>0</v>
      </c>
      <c r="CV642">
        <v>2</v>
      </c>
      <c r="CW642">
        <v>0</v>
      </c>
      <c r="CX642">
        <v>4</v>
      </c>
      <c r="CY642">
        <v>7</v>
      </c>
      <c r="CZ642" t="s">
        <v>131</v>
      </c>
      <c r="DA642">
        <v>745</v>
      </c>
      <c r="DB642">
        <v>0</v>
      </c>
      <c r="DC642" t="s">
        <v>262</v>
      </c>
      <c r="DD642" t="s">
        <v>263</v>
      </c>
      <c r="DG642">
        <v>15619275</v>
      </c>
      <c r="DI642">
        <v>1</v>
      </c>
      <c r="DJ642">
        <v>0</v>
      </c>
      <c r="DK642">
        <v>0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 t="shared" si="255"/>
        <v>07/09/2023 22:01:08.676</v>
      </c>
      <c r="C643" t="str">
        <f t="shared" si="236"/>
        <v>FFDFD3C0</v>
      </c>
      <c r="D643" t="s">
        <v>144</v>
      </c>
      <c r="E643">
        <v>6</v>
      </c>
      <c r="H643">
        <v>210</v>
      </c>
      <c r="I643" t="s">
        <v>145</v>
      </c>
      <c r="J643" t="s">
        <v>146</v>
      </c>
      <c r="K643">
        <v>0</v>
      </c>
      <c r="L643">
        <v>3</v>
      </c>
      <c r="M643">
        <v>0</v>
      </c>
      <c r="N643">
        <v>2</v>
      </c>
      <c r="O643">
        <v>0</v>
      </c>
      <c r="P643">
        <v>1</v>
      </c>
      <c r="Q643">
        <v>0</v>
      </c>
      <c r="S643" t="str">
        <f t="shared" si="256"/>
        <v>22:01:08.000</v>
      </c>
      <c r="T643" t="str">
        <f t="shared" si="256"/>
        <v>22:01:08.000</v>
      </c>
      <c r="U643" t="str">
        <f t="shared" si="257"/>
        <v>A14F74</v>
      </c>
      <c r="V643">
        <v>0</v>
      </c>
      <c r="W643">
        <v>0</v>
      </c>
      <c r="X643">
        <v>6</v>
      </c>
      <c r="Y643">
        <v>0</v>
      </c>
      <c r="AA643">
        <v>1</v>
      </c>
      <c r="AB643">
        <v>8</v>
      </c>
      <c r="AC643">
        <v>3</v>
      </c>
      <c r="AD643">
        <v>0</v>
      </c>
      <c r="AE643">
        <v>9</v>
      </c>
      <c r="AF643" t="s">
        <v>126</v>
      </c>
      <c r="AG643">
        <v>0</v>
      </c>
      <c r="AH643">
        <v>0</v>
      </c>
      <c r="AI643">
        <v>2</v>
      </c>
      <c r="AJ643">
        <v>0</v>
      </c>
      <c r="AK643" t="s">
        <v>310</v>
      </c>
      <c r="AL643">
        <v>32.814059</v>
      </c>
      <c r="AM643" t="s">
        <v>311</v>
      </c>
      <c r="AN643">
        <v>-117.17172100000001</v>
      </c>
      <c r="AO643">
        <v>25</v>
      </c>
      <c r="AP643">
        <v>1700</v>
      </c>
      <c r="AQ643" t="s">
        <v>129</v>
      </c>
      <c r="AR643">
        <v>32</v>
      </c>
      <c r="AS643">
        <v>-90</v>
      </c>
      <c r="AT643">
        <v>640</v>
      </c>
      <c r="BB643" t="str">
        <f t="shared" si="258"/>
        <v>1200</v>
      </c>
      <c r="BC643">
        <v>1</v>
      </c>
      <c r="BD643" t="str">
        <f t="shared" si="259"/>
        <v xml:space="preserve">N1839R  </v>
      </c>
      <c r="BE643">
        <v>1</v>
      </c>
      <c r="BG643">
        <v>0</v>
      </c>
      <c r="BH643">
        <v>0</v>
      </c>
      <c r="BI643">
        <v>0</v>
      </c>
      <c r="BJ643">
        <v>1650</v>
      </c>
      <c r="BK643">
        <v>-50</v>
      </c>
      <c r="BL643" t="s">
        <v>130</v>
      </c>
      <c r="BM643">
        <v>1</v>
      </c>
      <c r="BN643">
        <v>1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 t="shared" si="260"/>
        <v>22:01:08.432</v>
      </c>
      <c r="CF643">
        <v>432031570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4</v>
      </c>
      <c r="CY643">
        <v>7</v>
      </c>
      <c r="CZ643" t="s">
        <v>131</v>
      </c>
      <c r="DA643">
        <v>745</v>
      </c>
      <c r="DB643">
        <v>0</v>
      </c>
      <c r="DC643" t="s">
        <v>262</v>
      </c>
      <c r="DD643" t="s">
        <v>263</v>
      </c>
      <c r="DG643">
        <v>15619275</v>
      </c>
      <c r="DI643">
        <v>1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 t="shared" si="255"/>
        <v>07/09/2023 22:01:08.676</v>
      </c>
      <c r="C644" t="str">
        <f t="shared" si="236"/>
        <v>FFDFD3C0</v>
      </c>
      <c r="D644" t="s">
        <v>149</v>
      </c>
      <c r="E644">
        <v>3</v>
      </c>
      <c r="H644">
        <v>166</v>
      </c>
      <c r="I644" t="s">
        <v>139</v>
      </c>
      <c r="J644" t="s">
        <v>150</v>
      </c>
      <c r="K644">
        <v>0</v>
      </c>
      <c r="L644">
        <v>3</v>
      </c>
      <c r="M644">
        <v>0</v>
      </c>
      <c r="N644">
        <v>2</v>
      </c>
      <c r="O644">
        <v>0</v>
      </c>
      <c r="P644">
        <v>1</v>
      </c>
      <c r="Q644">
        <v>0</v>
      </c>
      <c r="S644" t="str">
        <f t="shared" si="256"/>
        <v>22:01:08.000</v>
      </c>
      <c r="T644" t="str">
        <f t="shared" si="256"/>
        <v>22:01:08.000</v>
      </c>
      <c r="U644" t="str">
        <f t="shared" si="257"/>
        <v>A14F74</v>
      </c>
      <c r="V644">
        <v>0</v>
      </c>
      <c r="W644">
        <v>0</v>
      </c>
      <c r="X644">
        <v>6</v>
      </c>
      <c r="Y644">
        <v>0</v>
      </c>
      <c r="AA644">
        <v>1</v>
      </c>
      <c r="AB644">
        <v>8</v>
      </c>
      <c r="AC644">
        <v>3</v>
      </c>
      <c r="AD644">
        <v>0</v>
      </c>
      <c r="AE644">
        <v>9</v>
      </c>
      <c r="AF644" t="s">
        <v>126</v>
      </c>
      <c r="AG644">
        <v>0</v>
      </c>
      <c r="AH644">
        <v>3</v>
      </c>
      <c r="AI644">
        <v>2</v>
      </c>
      <c r="AJ644">
        <v>0</v>
      </c>
      <c r="AK644" t="s">
        <v>310</v>
      </c>
      <c r="AL644">
        <v>32.814059</v>
      </c>
      <c r="AM644" t="s">
        <v>311</v>
      </c>
      <c r="AN644">
        <v>-117.17172100000001</v>
      </c>
      <c r="AO644">
        <v>25</v>
      </c>
      <c r="AP644">
        <v>1700</v>
      </c>
      <c r="AQ644" t="s">
        <v>129</v>
      </c>
      <c r="AR644">
        <v>32</v>
      </c>
      <c r="AS644">
        <v>-90</v>
      </c>
      <c r="AT644">
        <v>640</v>
      </c>
      <c r="BB644" t="str">
        <f t="shared" si="258"/>
        <v>1200</v>
      </c>
      <c r="BC644">
        <v>1</v>
      </c>
      <c r="BD644" t="str">
        <f t="shared" si="259"/>
        <v xml:space="preserve">N1839R  </v>
      </c>
      <c r="BE644">
        <v>1</v>
      </c>
      <c r="BG644">
        <v>0</v>
      </c>
      <c r="BH644">
        <v>0</v>
      </c>
      <c r="BI644">
        <v>0</v>
      </c>
      <c r="BJ644">
        <v>1650</v>
      </c>
      <c r="BK644">
        <v>-50</v>
      </c>
      <c r="BL644" t="s">
        <v>130</v>
      </c>
      <c r="BM644">
        <v>1</v>
      </c>
      <c r="BN644">
        <v>1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 t="shared" si="260"/>
        <v>22:01:08.432</v>
      </c>
      <c r="CF644">
        <v>432130855</v>
      </c>
      <c r="CS644">
        <v>3</v>
      </c>
      <c r="CT644">
        <v>2</v>
      </c>
      <c r="CU644">
        <v>0</v>
      </c>
      <c r="CV644">
        <v>2</v>
      </c>
      <c r="CW644">
        <v>0</v>
      </c>
      <c r="CX644">
        <v>3</v>
      </c>
      <c r="CY644">
        <v>7</v>
      </c>
      <c r="CZ644" t="s">
        <v>131</v>
      </c>
      <c r="DA644">
        <v>286</v>
      </c>
      <c r="DB644">
        <v>0</v>
      </c>
      <c r="DC644" t="s">
        <v>132</v>
      </c>
      <c r="DD644" t="s">
        <v>133</v>
      </c>
      <c r="DG644">
        <v>16147504</v>
      </c>
      <c r="DI644">
        <v>1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 t="shared" si="255"/>
        <v>07/09/2023 22:01:08.676</v>
      </c>
      <c r="C645" t="str">
        <f t="shared" si="236"/>
        <v>FFDFD3C0</v>
      </c>
      <c r="D645" t="s">
        <v>138</v>
      </c>
      <c r="E645">
        <v>20</v>
      </c>
      <c r="F645">
        <v>1020</v>
      </c>
      <c r="G645" t="s">
        <v>139</v>
      </c>
      <c r="J645" t="s">
        <v>140</v>
      </c>
      <c r="K645">
        <v>0</v>
      </c>
      <c r="L645">
        <v>3</v>
      </c>
      <c r="M645">
        <v>0</v>
      </c>
      <c r="N645">
        <v>2</v>
      </c>
      <c r="O645">
        <v>0</v>
      </c>
      <c r="P645">
        <v>1</v>
      </c>
      <c r="Q645">
        <v>0</v>
      </c>
      <c r="S645" t="str">
        <f t="shared" si="256"/>
        <v>22:01:08.000</v>
      </c>
      <c r="T645" t="str">
        <f t="shared" si="256"/>
        <v>22:01:08.000</v>
      </c>
      <c r="U645" t="str">
        <f t="shared" si="257"/>
        <v>A14F74</v>
      </c>
      <c r="V645">
        <v>0</v>
      </c>
      <c r="W645">
        <v>0</v>
      </c>
      <c r="X645">
        <v>6</v>
      </c>
      <c r="Y645">
        <v>0</v>
      </c>
      <c r="AA645">
        <v>1</v>
      </c>
      <c r="AB645">
        <v>8</v>
      </c>
      <c r="AC645">
        <v>3</v>
      </c>
      <c r="AD645">
        <v>0</v>
      </c>
      <c r="AE645">
        <v>9</v>
      </c>
      <c r="AF645" t="s">
        <v>126</v>
      </c>
      <c r="AG645">
        <v>0</v>
      </c>
      <c r="AH645">
        <v>3</v>
      </c>
      <c r="AI645">
        <v>2</v>
      </c>
      <c r="AJ645">
        <v>0</v>
      </c>
      <c r="AK645" t="s">
        <v>310</v>
      </c>
      <c r="AL645">
        <v>32.814059</v>
      </c>
      <c r="AM645" t="s">
        <v>311</v>
      </c>
      <c r="AN645">
        <v>-117.17172100000001</v>
      </c>
      <c r="AO645">
        <v>25</v>
      </c>
      <c r="AP645">
        <v>1700</v>
      </c>
      <c r="AQ645" t="s">
        <v>129</v>
      </c>
      <c r="AR645">
        <v>32</v>
      </c>
      <c r="AS645">
        <v>-90</v>
      </c>
      <c r="AT645">
        <v>640</v>
      </c>
      <c r="BB645" t="str">
        <f t="shared" si="258"/>
        <v>1200</v>
      </c>
      <c r="BC645">
        <v>1</v>
      </c>
      <c r="BD645" t="str">
        <f t="shared" si="259"/>
        <v xml:space="preserve">N1839R  </v>
      </c>
      <c r="BE645">
        <v>1</v>
      </c>
      <c r="BG645">
        <v>0</v>
      </c>
      <c r="BH645">
        <v>0</v>
      </c>
      <c r="BI645">
        <v>0</v>
      </c>
      <c r="BJ645">
        <v>1650</v>
      </c>
      <c r="BK645">
        <v>-50</v>
      </c>
      <c r="BL645" t="s">
        <v>130</v>
      </c>
      <c r="BM645">
        <v>1</v>
      </c>
      <c r="BN645">
        <v>1</v>
      </c>
      <c r="BO645">
        <v>0</v>
      </c>
      <c r="BP645">
        <v>0</v>
      </c>
      <c r="BS645">
        <v>0</v>
      </c>
      <c r="BT645">
        <v>0</v>
      </c>
      <c r="BU645">
        <v>0</v>
      </c>
      <c r="CE645" t="str">
        <f t="shared" si="260"/>
        <v>22:01:08.432</v>
      </c>
      <c r="CF645">
        <v>432031570</v>
      </c>
      <c r="CS645">
        <v>3</v>
      </c>
      <c r="CT645">
        <v>2</v>
      </c>
      <c r="CU645">
        <v>0</v>
      </c>
      <c r="CV645">
        <v>2</v>
      </c>
      <c r="CW645">
        <v>0</v>
      </c>
      <c r="CX645">
        <v>4</v>
      </c>
      <c r="CY645">
        <v>7</v>
      </c>
      <c r="CZ645" t="s">
        <v>131</v>
      </c>
      <c r="DA645">
        <v>745</v>
      </c>
      <c r="DB645">
        <v>0</v>
      </c>
      <c r="DC645" t="s">
        <v>262</v>
      </c>
      <c r="DD645" t="s">
        <v>263</v>
      </c>
      <c r="DG645">
        <v>15619275</v>
      </c>
      <c r="DI645">
        <v>1</v>
      </c>
      <c r="DJ645">
        <v>0</v>
      </c>
      <c r="DK645">
        <v>1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 t="shared" si="255"/>
        <v>07/09/2023 22:01:08.676</v>
      </c>
      <c r="C646" t="str">
        <f t="shared" si="236"/>
        <v>FFDFD3C0</v>
      </c>
      <c r="D646" t="s">
        <v>134</v>
      </c>
      <c r="E646">
        <v>3</v>
      </c>
      <c r="H646">
        <v>3</v>
      </c>
      <c r="I646" t="s">
        <v>135</v>
      </c>
      <c r="J646" t="s">
        <v>126</v>
      </c>
      <c r="K646">
        <v>0</v>
      </c>
      <c r="L646">
        <v>3</v>
      </c>
      <c r="M646">
        <v>0</v>
      </c>
      <c r="N646">
        <v>2</v>
      </c>
      <c r="O646">
        <v>0</v>
      </c>
      <c r="P646">
        <v>1</v>
      </c>
      <c r="Q646">
        <v>0</v>
      </c>
      <c r="S646" t="str">
        <f t="shared" si="256"/>
        <v>22:01:08.000</v>
      </c>
      <c r="T646" t="str">
        <f t="shared" si="256"/>
        <v>22:01:08.000</v>
      </c>
      <c r="U646" t="str">
        <f t="shared" si="257"/>
        <v>A14F74</v>
      </c>
      <c r="V646">
        <v>0</v>
      </c>
      <c r="W646">
        <v>0</v>
      </c>
      <c r="X646">
        <v>6</v>
      </c>
      <c r="Y646">
        <v>0</v>
      </c>
      <c r="AA646">
        <v>1</v>
      </c>
      <c r="AB646">
        <v>8</v>
      </c>
      <c r="AC646">
        <v>3</v>
      </c>
      <c r="AD646">
        <v>0</v>
      </c>
      <c r="AE646">
        <v>9</v>
      </c>
      <c r="AF646" t="s">
        <v>126</v>
      </c>
      <c r="AG646">
        <v>0</v>
      </c>
      <c r="AH646">
        <v>3</v>
      </c>
      <c r="AI646">
        <v>2</v>
      </c>
      <c r="AJ646">
        <v>0</v>
      </c>
      <c r="AK646" t="s">
        <v>310</v>
      </c>
      <c r="AL646">
        <v>32.814059</v>
      </c>
      <c r="AM646" t="s">
        <v>311</v>
      </c>
      <c r="AN646">
        <v>-117.17172100000001</v>
      </c>
      <c r="AO646">
        <v>25</v>
      </c>
      <c r="AP646">
        <v>1700</v>
      </c>
      <c r="AQ646" t="s">
        <v>129</v>
      </c>
      <c r="AR646">
        <v>32</v>
      </c>
      <c r="AS646">
        <v>-90</v>
      </c>
      <c r="AT646">
        <v>640</v>
      </c>
      <c r="BB646" t="str">
        <f t="shared" si="258"/>
        <v>1200</v>
      </c>
      <c r="BC646">
        <v>1</v>
      </c>
      <c r="BD646" t="str">
        <f t="shared" si="259"/>
        <v xml:space="preserve">N1839R  </v>
      </c>
      <c r="BE646">
        <v>1</v>
      </c>
      <c r="BG646">
        <v>0</v>
      </c>
      <c r="BH646">
        <v>0</v>
      </c>
      <c r="BI646">
        <v>0</v>
      </c>
      <c r="BJ646">
        <v>1650</v>
      </c>
      <c r="BK646">
        <v>-50</v>
      </c>
      <c r="BL646" t="s">
        <v>130</v>
      </c>
      <c r="BM646">
        <v>1</v>
      </c>
      <c r="BN646">
        <v>1</v>
      </c>
      <c r="BO646">
        <v>0</v>
      </c>
      <c r="BP646">
        <v>0</v>
      </c>
      <c r="BS646">
        <v>0</v>
      </c>
      <c r="BT646">
        <v>0</v>
      </c>
      <c r="BU646">
        <v>0</v>
      </c>
      <c r="CE646" t="str">
        <f t="shared" si="260"/>
        <v>22:01:08.432</v>
      </c>
      <c r="CF646">
        <v>432031570</v>
      </c>
      <c r="CS646">
        <v>3</v>
      </c>
      <c r="CT646">
        <v>2</v>
      </c>
      <c r="CU646">
        <v>0</v>
      </c>
      <c r="CV646">
        <v>2</v>
      </c>
      <c r="CW646">
        <v>0</v>
      </c>
      <c r="CX646">
        <v>4</v>
      </c>
      <c r="CY646">
        <v>7</v>
      </c>
      <c r="CZ646" t="s">
        <v>131</v>
      </c>
      <c r="DA646">
        <v>745</v>
      </c>
      <c r="DB646">
        <v>0</v>
      </c>
      <c r="DC646" t="s">
        <v>262</v>
      </c>
      <c r="DD646" t="s">
        <v>263</v>
      </c>
      <c r="DG646">
        <v>15619275</v>
      </c>
      <c r="DI646">
        <v>1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 t="shared" si="255"/>
        <v>07/09/2023 22:01:08.676</v>
      </c>
      <c r="C647" t="str">
        <f t="shared" si="236"/>
        <v>FFDFD3C0</v>
      </c>
      <c r="D647" t="s">
        <v>141</v>
      </c>
      <c r="E647">
        <v>15</v>
      </c>
      <c r="J647" t="s">
        <v>142</v>
      </c>
      <c r="K647">
        <v>0</v>
      </c>
      <c r="L647">
        <v>3</v>
      </c>
      <c r="M647">
        <v>0</v>
      </c>
      <c r="N647">
        <v>2</v>
      </c>
      <c r="O647">
        <v>0</v>
      </c>
      <c r="P647">
        <v>1</v>
      </c>
      <c r="Q647">
        <v>0</v>
      </c>
      <c r="S647" t="str">
        <f t="shared" si="256"/>
        <v>22:01:08.000</v>
      </c>
      <c r="T647" t="str">
        <f t="shared" si="256"/>
        <v>22:01:08.000</v>
      </c>
      <c r="U647" t="str">
        <f t="shared" si="257"/>
        <v>A14F74</v>
      </c>
      <c r="V647">
        <v>0</v>
      </c>
      <c r="W647">
        <v>0</v>
      </c>
      <c r="X647">
        <v>6</v>
      </c>
      <c r="Y647">
        <v>0</v>
      </c>
      <c r="AA647">
        <v>1</v>
      </c>
      <c r="AB647">
        <v>8</v>
      </c>
      <c r="AC647">
        <v>3</v>
      </c>
      <c r="AD647">
        <v>0</v>
      </c>
      <c r="AE647">
        <v>9</v>
      </c>
      <c r="AF647" t="s">
        <v>126</v>
      </c>
      <c r="AG647">
        <v>0</v>
      </c>
      <c r="AH647">
        <v>3</v>
      </c>
      <c r="AI647">
        <v>2</v>
      </c>
      <c r="AJ647">
        <v>0</v>
      </c>
      <c r="AK647" t="s">
        <v>310</v>
      </c>
      <c r="AL647">
        <v>32.814059</v>
      </c>
      <c r="AM647" t="s">
        <v>311</v>
      </c>
      <c r="AN647">
        <v>-117.17172100000001</v>
      </c>
      <c r="AO647">
        <v>25</v>
      </c>
      <c r="AP647">
        <v>1700</v>
      </c>
      <c r="AQ647" t="s">
        <v>129</v>
      </c>
      <c r="AR647">
        <v>32</v>
      </c>
      <c r="AS647">
        <v>-90</v>
      </c>
      <c r="AT647">
        <v>640</v>
      </c>
      <c r="BB647" t="str">
        <f t="shared" si="258"/>
        <v>1200</v>
      </c>
      <c r="BC647">
        <v>1</v>
      </c>
      <c r="BD647" t="str">
        <f t="shared" si="259"/>
        <v xml:space="preserve">N1839R  </v>
      </c>
      <c r="BE647">
        <v>1</v>
      </c>
      <c r="BG647">
        <v>0</v>
      </c>
      <c r="BH647">
        <v>0</v>
      </c>
      <c r="BI647">
        <v>0</v>
      </c>
      <c r="BJ647">
        <v>1650</v>
      </c>
      <c r="BK647">
        <v>-50</v>
      </c>
      <c r="BL647" t="s">
        <v>130</v>
      </c>
      <c r="BM647">
        <v>1</v>
      </c>
      <c r="BN647">
        <v>1</v>
      </c>
      <c r="BO647">
        <v>0</v>
      </c>
      <c r="BP647">
        <v>0</v>
      </c>
      <c r="BS647">
        <v>0</v>
      </c>
      <c r="BT647">
        <v>0</v>
      </c>
      <c r="BU647">
        <v>0</v>
      </c>
      <c r="CE647" t="str">
        <f t="shared" si="260"/>
        <v>22:01:08.432</v>
      </c>
      <c r="CF647">
        <v>432031570</v>
      </c>
      <c r="CS647">
        <v>3</v>
      </c>
      <c r="CT647">
        <v>2</v>
      </c>
      <c r="CU647">
        <v>0</v>
      </c>
      <c r="CV647">
        <v>2</v>
      </c>
      <c r="CW647">
        <v>0</v>
      </c>
      <c r="CX647">
        <v>4</v>
      </c>
      <c r="CY647">
        <v>7</v>
      </c>
      <c r="CZ647" t="s">
        <v>131</v>
      </c>
      <c r="DA647">
        <v>745</v>
      </c>
      <c r="DB647">
        <v>0</v>
      </c>
      <c r="DC647" t="s">
        <v>262</v>
      </c>
      <c r="DD647" t="s">
        <v>263</v>
      </c>
      <c r="DG647">
        <v>15619275</v>
      </c>
      <c r="DI647">
        <v>1</v>
      </c>
      <c r="DJ647">
        <v>0</v>
      </c>
      <c r="DK647">
        <v>0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"07/09/2023 22:01:08.677"</f>
        <v>07/09/2023 22:01:08.677</v>
      </c>
      <c r="C648" t="str">
        <f t="shared" si="236"/>
        <v>FFDFD3C0</v>
      </c>
      <c r="D648" t="s">
        <v>147</v>
      </c>
      <c r="E648">
        <v>8</v>
      </c>
      <c r="H648">
        <v>225</v>
      </c>
      <c r="I648" t="s">
        <v>148</v>
      </c>
      <c r="J648" t="s">
        <v>126</v>
      </c>
      <c r="K648">
        <v>0</v>
      </c>
      <c r="L648">
        <v>3</v>
      </c>
      <c r="M648">
        <v>0</v>
      </c>
      <c r="N648">
        <v>2</v>
      </c>
      <c r="O648">
        <v>0</v>
      </c>
      <c r="P648">
        <v>1</v>
      </c>
      <c r="Q648">
        <v>0</v>
      </c>
      <c r="S648" t="str">
        <f t="shared" si="256"/>
        <v>22:01:08.000</v>
      </c>
      <c r="T648" t="str">
        <f t="shared" si="256"/>
        <v>22:01:08.000</v>
      </c>
      <c r="U648" t="str">
        <f t="shared" si="257"/>
        <v>A14F74</v>
      </c>
      <c r="V648">
        <v>0</v>
      </c>
      <c r="W648">
        <v>0</v>
      </c>
      <c r="X648">
        <v>6</v>
      </c>
      <c r="Y648">
        <v>0</v>
      </c>
      <c r="AA648">
        <v>1</v>
      </c>
      <c r="AB648">
        <v>8</v>
      </c>
      <c r="AC648">
        <v>3</v>
      </c>
      <c r="AD648">
        <v>0</v>
      </c>
      <c r="AE648">
        <v>9</v>
      </c>
      <c r="AF648" t="s">
        <v>126</v>
      </c>
      <c r="AG648">
        <v>0</v>
      </c>
      <c r="AH648">
        <v>3</v>
      </c>
      <c r="AI648">
        <v>2</v>
      </c>
      <c r="AJ648">
        <v>0</v>
      </c>
      <c r="AK648" t="s">
        <v>310</v>
      </c>
      <c r="AL648">
        <v>32.814059</v>
      </c>
      <c r="AM648" t="s">
        <v>311</v>
      </c>
      <c r="AN648">
        <v>-117.17172100000001</v>
      </c>
      <c r="AO648">
        <v>25</v>
      </c>
      <c r="AP648">
        <v>1700</v>
      </c>
      <c r="AQ648" t="s">
        <v>129</v>
      </c>
      <c r="AR648">
        <v>32</v>
      </c>
      <c r="AS648">
        <v>-90</v>
      </c>
      <c r="AT648">
        <v>640</v>
      </c>
      <c r="BB648" t="str">
        <f t="shared" si="258"/>
        <v>1200</v>
      </c>
      <c r="BC648">
        <v>1</v>
      </c>
      <c r="BD648" t="str">
        <f t="shared" si="259"/>
        <v xml:space="preserve">N1839R  </v>
      </c>
      <c r="BE648">
        <v>1</v>
      </c>
      <c r="BG648">
        <v>0</v>
      </c>
      <c r="BH648">
        <v>0</v>
      </c>
      <c r="BI648">
        <v>0</v>
      </c>
      <c r="BJ648">
        <v>1650</v>
      </c>
      <c r="BK648">
        <v>-50</v>
      </c>
      <c r="BL648" t="s">
        <v>130</v>
      </c>
      <c r="BM648">
        <v>1</v>
      </c>
      <c r="BN648">
        <v>1</v>
      </c>
      <c r="BO648">
        <v>0</v>
      </c>
      <c r="BP648">
        <v>0</v>
      </c>
      <c r="BS648">
        <v>0</v>
      </c>
      <c r="BT648">
        <v>0</v>
      </c>
      <c r="BU648">
        <v>0</v>
      </c>
      <c r="CE648" t="str">
        <f t="shared" si="260"/>
        <v>22:01:08.432</v>
      </c>
      <c r="CF648">
        <v>432031570</v>
      </c>
      <c r="CS648">
        <v>3</v>
      </c>
      <c r="CT648">
        <v>2</v>
      </c>
      <c r="CU648">
        <v>0</v>
      </c>
      <c r="CV648">
        <v>2</v>
      </c>
      <c r="CW648">
        <v>0</v>
      </c>
      <c r="CX648">
        <v>4</v>
      </c>
      <c r="CY648">
        <v>7</v>
      </c>
      <c r="CZ648" t="s">
        <v>131</v>
      </c>
      <c r="DA648">
        <v>745</v>
      </c>
      <c r="DB648">
        <v>0</v>
      </c>
      <c r="DC648" t="s">
        <v>262</v>
      </c>
      <c r="DD648" t="s">
        <v>263</v>
      </c>
      <c r="DG648">
        <v>15619275</v>
      </c>
      <c r="DI648">
        <v>1</v>
      </c>
      <c r="DJ648">
        <v>0</v>
      </c>
      <c r="DK648">
        <v>1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"07/09/2023 22:01:08.735"</f>
        <v>07/09/2023 22:01:08.735</v>
      </c>
      <c r="C649" t="str">
        <f t="shared" si="236"/>
        <v>FFDFD3C0</v>
      </c>
      <c r="D649" t="s">
        <v>134</v>
      </c>
      <c r="E649">
        <v>4</v>
      </c>
      <c r="H649">
        <v>4</v>
      </c>
      <c r="I649" t="s">
        <v>143</v>
      </c>
      <c r="J649" t="s">
        <v>126</v>
      </c>
      <c r="K649">
        <v>0</v>
      </c>
      <c r="L649">
        <v>3</v>
      </c>
      <c r="M649">
        <v>0</v>
      </c>
      <c r="N649">
        <v>2</v>
      </c>
      <c r="O649">
        <v>0</v>
      </c>
      <c r="P649">
        <v>1</v>
      </c>
      <c r="Q649">
        <v>0</v>
      </c>
      <c r="S649" t="str">
        <f t="shared" si="256"/>
        <v>22:01:08.000</v>
      </c>
      <c r="T649" t="str">
        <f t="shared" si="256"/>
        <v>22:01:08.000</v>
      </c>
      <c r="U649" t="str">
        <f t="shared" si="257"/>
        <v>A14F74</v>
      </c>
      <c r="V649">
        <v>0</v>
      </c>
      <c r="W649">
        <v>0</v>
      </c>
      <c r="X649">
        <v>6</v>
      </c>
      <c r="Y649">
        <v>0</v>
      </c>
      <c r="AA649">
        <v>1</v>
      </c>
      <c r="AB649">
        <v>8</v>
      </c>
      <c r="AC649">
        <v>3</v>
      </c>
      <c r="AD649">
        <v>0</v>
      </c>
      <c r="AE649">
        <v>9</v>
      </c>
      <c r="AF649" t="s">
        <v>126</v>
      </c>
      <c r="AG649">
        <v>0</v>
      </c>
      <c r="AH649">
        <v>3</v>
      </c>
      <c r="AI649">
        <v>2</v>
      </c>
      <c r="AJ649">
        <v>0</v>
      </c>
      <c r="AK649" t="s">
        <v>310</v>
      </c>
      <c r="AL649">
        <v>32.814059</v>
      </c>
      <c r="AM649" t="s">
        <v>311</v>
      </c>
      <c r="AN649">
        <v>-117.17172100000001</v>
      </c>
      <c r="AO649">
        <v>25</v>
      </c>
      <c r="AP649">
        <v>1700</v>
      </c>
      <c r="AQ649" t="s">
        <v>129</v>
      </c>
      <c r="AR649">
        <v>32</v>
      </c>
      <c r="AS649">
        <v>-90</v>
      </c>
      <c r="AT649">
        <v>640</v>
      </c>
      <c r="BB649" t="str">
        <f t="shared" si="258"/>
        <v>1200</v>
      </c>
      <c r="BC649">
        <v>1</v>
      </c>
      <c r="BD649" t="str">
        <f t="shared" si="259"/>
        <v xml:space="preserve">N1839R  </v>
      </c>
      <c r="BE649">
        <v>1</v>
      </c>
      <c r="BG649">
        <v>0</v>
      </c>
      <c r="BH649">
        <v>0</v>
      </c>
      <c r="BI649">
        <v>0</v>
      </c>
      <c r="BJ649">
        <v>1650</v>
      </c>
      <c r="BK649">
        <v>-50</v>
      </c>
      <c r="BL649" t="s">
        <v>130</v>
      </c>
      <c r="BM649">
        <v>1</v>
      </c>
      <c r="BN649">
        <v>1</v>
      </c>
      <c r="BO649">
        <v>0</v>
      </c>
      <c r="BP649">
        <v>0</v>
      </c>
      <c r="BS649">
        <v>0</v>
      </c>
      <c r="BT649">
        <v>0</v>
      </c>
      <c r="BU649">
        <v>0</v>
      </c>
      <c r="CE649" t="str">
        <f t="shared" si="260"/>
        <v>22:01:08.432</v>
      </c>
      <c r="CF649">
        <v>432031570</v>
      </c>
      <c r="CS649">
        <v>3</v>
      </c>
      <c r="CT649">
        <v>2</v>
      </c>
      <c r="CU649">
        <v>0</v>
      </c>
      <c r="CV649">
        <v>2</v>
      </c>
      <c r="CW649">
        <v>0</v>
      </c>
      <c r="CX649">
        <v>4</v>
      </c>
      <c r="CY649">
        <v>7</v>
      </c>
      <c r="CZ649" t="s">
        <v>131</v>
      </c>
      <c r="DA649">
        <v>745</v>
      </c>
      <c r="DB649">
        <v>0</v>
      </c>
      <c r="DC649" t="s">
        <v>262</v>
      </c>
      <c r="DD649" t="s">
        <v>263</v>
      </c>
      <c r="DG649">
        <v>15619275</v>
      </c>
      <c r="DI649">
        <v>1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"07/09/2023 22:01:10.104"</f>
        <v>07/09/2023 22:01:10.104</v>
      </c>
      <c r="C650" t="str">
        <f t="shared" ref="C650:C713" si="261">"FFDFD3C0"</f>
        <v>FFDFD3C0</v>
      </c>
      <c r="D650" t="s">
        <v>134</v>
      </c>
      <c r="E650">
        <v>3</v>
      </c>
      <c r="H650">
        <v>3</v>
      </c>
      <c r="I650" t="s">
        <v>135</v>
      </c>
      <c r="J650" t="s">
        <v>126</v>
      </c>
      <c r="K650">
        <v>0</v>
      </c>
      <c r="L650">
        <v>3</v>
      </c>
      <c r="M650">
        <v>0</v>
      </c>
      <c r="N650">
        <v>2</v>
      </c>
      <c r="O650">
        <v>0</v>
      </c>
      <c r="P650">
        <v>1</v>
      </c>
      <c r="Q650">
        <v>0</v>
      </c>
      <c r="S650" t="str">
        <f t="shared" ref="S650:T657" si="262">"22:01:09.000"</f>
        <v>22:01:09.000</v>
      </c>
      <c r="T650" t="str">
        <f t="shared" si="262"/>
        <v>22:01:09.000</v>
      </c>
      <c r="U650" t="str">
        <f t="shared" si="257"/>
        <v>A14F74</v>
      </c>
      <c r="V650">
        <v>0</v>
      </c>
      <c r="W650">
        <v>0</v>
      </c>
      <c r="X650">
        <v>6</v>
      </c>
      <c r="Y650">
        <v>0</v>
      </c>
      <c r="AA650">
        <v>1</v>
      </c>
      <c r="AB650">
        <v>8</v>
      </c>
      <c r="AC650">
        <v>3</v>
      </c>
      <c r="AD650">
        <v>0</v>
      </c>
      <c r="AE650">
        <v>9</v>
      </c>
      <c r="AF650" t="s">
        <v>126</v>
      </c>
      <c r="AG650">
        <v>0</v>
      </c>
      <c r="AH650">
        <v>3</v>
      </c>
      <c r="AI650">
        <v>2</v>
      </c>
      <c r="AJ650">
        <v>0</v>
      </c>
      <c r="AK650" t="s">
        <v>312</v>
      </c>
      <c r="AL650">
        <v>32.813651999999998</v>
      </c>
      <c r="AM650" t="s">
        <v>313</v>
      </c>
      <c r="AN650">
        <v>-117.17155</v>
      </c>
      <c r="AO650">
        <v>25</v>
      </c>
      <c r="AP650">
        <v>1800</v>
      </c>
      <c r="AQ650" t="s">
        <v>129</v>
      </c>
      <c r="AR650">
        <v>39</v>
      </c>
      <c r="AS650">
        <v>-89</v>
      </c>
      <c r="AT650">
        <v>576</v>
      </c>
      <c r="BB650" t="str">
        <f t="shared" si="258"/>
        <v>1200</v>
      </c>
      <c r="BC650">
        <v>1</v>
      </c>
      <c r="BD650" t="str">
        <f t="shared" si="259"/>
        <v xml:space="preserve">N1839R  </v>
      </c>
      <c r="BE650">
        <v>1</v>
      </c>
      <c r="BG650">
        <v>0</v>
      </c>
      <c r="BH650">
        <v>0</v>
      </c>
      <c r="BI650">
        <v>0</v>
      </c>
      <c r="BJ650">
        <v>1650</v>
      </c>
      <c r="BK650">
        <v>-150</v>
      </c>
      <c r="BL650" t="s">
        <v>130</v>
      </c>
      <c r="BM650">
        <v>1</v>
      </c>
      <c r="BN650">
        <v>1</v>
      </c>
      <c r="BO650">
        <v>0</v>
      </c>
      <c r="BP650">
        <v>0</v>
      </c>
      <c r="BS650">
        <v>0</v>
      </c>
      <c r="BT650">
        <v>0</v>
      </c>
      <c r="BU650">
        <v>0</v>
      </c>
      <c r="CE650" t="str">
        <f t="shared" ref="CE650:CE657" si="263">"22:01:09.787"</f>
        <v>22:01:09.787</v>
      </c>
      <c r="CF650">
        <v>786846252</v>
      </c>
      <c r="CS650">
        <v>3</v>
      </c>
      <c r="CT650">
        <v>2</v>
      </c>
      <c r="CU650">
        <v>0</v>
      </c>
      <c r="CV650">
        <v>2</v>
      </c>
      <c r="CW650">
        <v>0</v>
      </c>
      <c r="CX650">
        <v>5</v>
      </c>
      <c r="CY650">
        <v>7</v>
      </c>
      <c r="CZ650" t="s">
        <v>131</v>
      </c>
      <c r="DA650">
        <v>300</v>
      </c>
      <c r="DB650">
        <v>0</v>
      </c>
      <c r="DC650" t="s">
        <v>157</v>
      </c>
      <c r="DD650" t="s">
        <v>158</v>
      </c>
      <c r="DG650">
        <v>8335438</v>
      </c>
      <c r="DI650">
        <v>1</v>
      </c>
      <c r="DJ650">
        <v>0</v>
      </c>
      <c r="DK650">
        <v>0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"07/09/2023 22:01:10.104"</f>
        <v>07/09/2023 22:01:10.104</v>
      </c>
      <c r="C651" t="str">
        <f t="shared" si="261"/>
        <v>FFDFD3C0</v>
      </c>
      <c r="D651" t="s">
        <v>141</v>
      </c>
      <c r="E651">
        <v>15</v>
      </c>
      <c r="J651" t="s">
        <v>142</v>
      </c>
      <c r="K651">
        <v>0</v>
      </c>
      <c r="L651">
        <v>3</v>
      </c>
      <c r="M651">
        <v>0</v>
      </c>
      <c r="N651">
        <v>2</v>
      </c>
      <c r="O651">
        <v>0</v>
      </c>
      <c r="P651">
        <v>1</v>
      </c>
      <c r="Q651">
        <v>0</v>
      </c>
      <c r="S651" t="str">
        <f t="shared" si="262"/>
        <v>22:01:09.000</v>
      </c>
      <c r="T651" t="str">
        <f t="shared" si="262"/>
        <v>22:01:09.000</v>
      </c>
      <c r="U651" t="str">
        <f t="shared" si="257"/>
        <v>A14F74</v>
      </c>
      <c r="V651">
        <v>0</v>
      </c>
      <c r="W651">
        <v>0</v>
      </c>
      <c r="X651">
        <v>6</v>
      </c>
      <c r="Y651">
        <v>0</v>
      </c>
      <c r="AA651">
        <v>1</v>
      </c>
      <c r="AB651">
        <v>8</v>
      </c>
      <c r="AC651">
        <v>3</v>
      </c>
      <c r="AD651">
        <v>0</v>
      </c>
      <c r="AE651">
        <v>9</v>
      </c>
      <c r="AF651" t="s">
        <v>126</v>
      </c>
      <c r="AG651">
        <v>0</v>
      </c>
      <c r="AH651">
        <v>3</v>
      </c>
      <c r="AI651">
        <v>2</v>
      </c>
      <c r="AJ651">
        <v>0</v>
      </c>
      <c r="AK651" t="s">
        <v>312</v>
      </c>
      <c r="AL651">
        <v>32.813651999999998</v>
      </c>
      <c r="AM651" t="s">
        <v>313</v>
      </c>
      <c r="AN651">
        <v>-117.17155</v>
      </c>
      <c r="AO651">
        <v>25</v>
      </c>
      <c r="AP651">
        <v>1800</v>
      </c>
      <c r="AQ651" t="s">
        <v>129</v>
      </c>
      <c r="AR651">
        <v>39</v>
      </c>
      <c r="AS651">
        <v>-89</v>
      </c>
      <c r="AT651">
        <v>576</v>
      </c>
      <c r="BB651" t="str">
        <f t="shared" si="258"/>
        <v>1200</v>
      </c>
      <c r="BC651">
        <v>1</v>
      </c>
      <c r="BD651" t="str">
        <f t="shared" si="259"/>
        <v xml:space="preserve">N1839R  </v>
      </c>
      <c r="BE651">
        <v>1</v>
      </c>
      <c r="BG651">
        <v>0</v>
      </c>
      <c r="BH651">
        <v>0</v>
      </c>
      <c r="BI651">
        <v>0</v>
      </c>
      <c r="BJ651">
        <v>1650</v>
      </c>
      <c r="BK651">
        <v>-150</v>
      </c>
      <c r="BL651" t="s">
        <v>130</v>
      </c>
      <c r="BM651">
        <v>1</v>
      </c>
      <c r="BN651">
        <v>1</v>
      </c>
      <c r="BO651">
        <v>0</v>
      </c>
      <c r="BP651">
        <v>0</v>
      </c>
      <c r="BS651">
        <v>0</v>
      </c>
      <c r="BT651">
        <v>0</v>
      </c>
      <c r="BU651">
        <v>0</v>
      </c>
      <c r="CE651" t="str">
        <f t="shared" si="263"/>
        <v>22:01:09.787</v>
      </c>
      <c r="CF651">
        <v>786846252</v>
      </c>
      <c r="CS651">
        <v>3</v>
      </c>
      <c r="CT651">
        <v>2</v>
      </c>
      <c r="CU651">
        <v>0</v>
      </c>
      <c r="CV651">
        <v>2</v>
      </c>
      <c r="CW651">
        <v>0</v>
      </c>
      <c r="CX651">
        <v>5</v>
      </c>
      <c r="CY651">
        <v>7</v>
      </c>
      <c r="CZ651" t="s">
        <v>131</v>
      </c>
      <c r="DA651">
        <v>300</v>
      </c>
      <c r="DB651">
        <v>0</v>
      </c>
      <c r="DC651" t="s">
        <v>157</v>
      </c>
      <c r="DD651" t="s">
        <v>158</v>
      </c>
      <c r="DG651">
        <v>8335438</v>
      </c>
      <c r="DI651">
        <v>1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"07/09/2023 22:01:10.137"</f>
        <v>07/09/2023 22:01:10.137</v>
      </c>
      <c r="C652" t="str">
        <f t="shared" si="261"/>
        <v>FFDFD3C0</v>
      </c>
      <c r="D652" t="s">
        <v>147</v>
      </c>
      <c r="E652">
        <v>8</v>
      </c>
      <c r="H652">
        <v>225</v>
      </c>
      <c r="I652" t="s">
        <v>148</v>
      </c>
      <c r="J652" t="s">
        <v>126</v>
      </c>
      <c r="K652">
        <v>0</v>
      </c>
      <c r="L652">
        <v>3</v>
      </c>
      <c r="M652">
        <v>0</v>
      </c>
      <c r="N652">
        <v>2</v>
      </c>
      <c r="O652">
        <v>0</v>
      </c>
      <c r="P652">
        <v>1</v>
      </c>
      <c r="Q652">
        <v>0</v>
      </c>
      <c r="S652" t="str">
        <f t="shared" si="262"/>
        <v>22:01:09.000</v>
      </c>
      <c r="T652" t="str">
        <f t="shared" si="262"/>
        <v>22:01:09.000</v>
      </c>
      <c r="U652" t="str">
        <f t="shared" si="257"/>
        <v>A14F74</v>
      </c>
      <c r="V652">
        <v>0</v>
      </c>
      <c r="W652">
        <v>0</v>
      </c>
      <c r="X652">
        <v>6</v>
      </c>
      <c r="Y652">
        <v>0</v>
      </c>
      <c r="AA652">
        <v>1</v>
      </c>
      <c r="AB652">
        <v>8</v>
      </c>
      <c r="AC652">
        <v>3</v>
      </c>
      <c r="AD652">
        <v>0</v>
      </c>
      <c r="AE652">
        <v>9</v>
      </c>
      <c r="AF652" t="s">
        <v>126</v>
      </c>
      <c r="AG652">
        <v>0</v>
      </c>
      <c r="AH652">
        <v>3</v>
      </c>
      <c r="AI652">
        <v>2</v>
      </c>
      <c r="AJ652">
        <v>0</v>
      </c>
      <c r="AK652" t="s">
        <v>312</v>
      </c>
      <c r="AL652">
        <v>32.813651999999998</v>
      </c>
      <c r="AM652" t="s">
        <v>313</v>
      </c>
      <c r="AN652">
        <v>-117.17155</v>
      </c>
      <c r="AO652">
        <v>25</v>
      </c>
      <c r="AP652">
        <v>1800</v>
      </c>
      <c r="AQ652" t="s">
        <v>129</v>
      </c>
      <c r="AR652">
        <v>39</v>
      </c>
      <c r="AS652">
        <v>-89</v>
      </c>
      <c r="AT652">
        <v>576</v>
      </c>
      <c r="BB652" t="str">
        <f t="shared" si="258"/>
        <v>1200</v>
      </c>
      <c r="BC652">
        <v>1</v>
      </c>
      <c r="BD652" t="str">
        <f t="shared" si="259"/>
        <v xml:space="preserve">N1839R  </v>
      </c>
      <c r="BE652">
        <v>1</v>
      </c>
      <c r="BG652">
        <v>0</v>
      </c>
      <c r="BH652">
        <v>0</v>
      </c>
      <c r="BI652">
        <v>0</v>
      </c>
      <c r="BJ652">
        <v>1650</v>
      </c>
      <c r="BK652">
        <v>-150</v>
      </c>
      <c r="BL652" t="s">
        <v>130</v>
      </c>
      <c r="BM652">
        <v>1</v>
      </c>
      <c r="BN652">
        <v>1</v>
      </c>
      <c r="BO652">
        <v>0</v>
      </c>
      <c r="BP652">
        <v>0</v>
      </c>
      <c r="BS652">
        <v>0</v>
      </c>
      <c r="BT652">
        <v>0</v>
      </c>
      <c r="BU652">
        <v>0</v>
      </c>
      <c r="CE652" t="str">
        <f t="shared" si="263"/>
        <v>22:01:09.787</v>
      </c>
      <c r="CF652">
        <v>786846252</v>
      </c>
      <c r="CS652">
        <v>3</v>
      </c>
      <c r="CT652">
        <v>2</v>
      </c>
      <c r="CU652">
        <v>0</v>
      </c>
      <c r="CV652">
        <v>2</v>
      </c>
      <c r="CW652">
        <v>0</v>
      </c>
      <c r="CX652">
        <v>5</v>
      </c>
      <c r="CY652">
        <v>7</v>
      </c>
      <c r="CZ652" t="s">
        <v>131</v>
      </c>
      <c r="DA652">
        <v>300</v>
      </c>
      <c r="DB652">
        <v>0</v>
      </c>
      <c r="DC652" t="s">
        <v>157</v>
      </c>
      <c r="DD652" t="s">
        <v>158</v>
      </c>
      <c r="DG652">
        <v>8335438</v>
      </c>
      <c r="DI652">
        <v>1</v>
      </c>
      <c r="DJ652">
        <v>0</v>
      </c>
      <c r="DK652">
        <v>1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"07/09/2023 22:01:10.137"</f>
        <v>07/09/2023 22:01:10.137</v>
      </c>
      <c r="C653" t="str">
        <f t="shared" si="261"/>
        <v>FFDFD3C0</v>
      </c>
      <c r="D653" t="s">
        <v>134</v>
      </c>
      <c r="E653">
        <v>4</v>
      </c>
      <c r="H653">
        <v>4</v>
      </c>
      <c r="I653" t="s">
        <v>143</v>
      </c>
      <c r="J653" t="s">
        <v>126</v>
      </c>
      <c r="K653">
        <v>0</v>
      </c>
      <c r="L653">
        <v>3</v>
      </c>
      <c r="M653">
        <v>0</v>
      </c>
      <c r="N653">
        <v>2</v>
      </c>
      <c r="O653">
        <v>0</v>
      </c>
      <c r="P653">
        <v>1</v>
      </c>
      <c r="Q653">
        <v>0</v>
      </c>
      <c r="S653" t="str">
        <f t="shared" si="262"/>
        <v>22:01:09.000</v>
      </c>
      <c r="T653" t="str">
        <f t="shared" si="262"/>
        <v>22:01:09.000</v>
      </c>
      <c r="U653" t="str">
        <f t="shared" si="257"/>
        <v>A14F74</v>
      </c>
      <c r="V653">
        <v>0</v>
      </c>
      <c r="W653">
        <v>0</v>
      </c>
      <c r="X653">
        <v>6</v>
      </c>
      <c r="Y653">
        <v>0</v>
      </c>
      <c r="AA653">
        <v>1</v>
      </c>
      <c r="AB653">
        <v>8</v>
      </c>
      <c r="AC653">
        <v>3</v>
      </c>
      <c r="AD653">
        <v>0</v>
      </c>
      <c r="AE653">
        <v>9</v>
      </c>
      <c r="AF653" t="s">
        <v>126</v>
      </c>
      <c r="AG653">
        <v>0</v>
      </c>
      <c r="AH653">
        <v>3</v>
      </c>
      <c r="AI653">
        <v>2</v>
      </c>
      <c r="AJ653">
        <v>0</v>
      </c>
      <c r="AK653" t="s">
        <v>312</v>
      </c>
      <c r="AL653">
        <v>32.813651999999998</v>
      </c>
      <c r="AM653" t="s">
        <v>313</v>
      </c>
      <c r="AN653">
        <v>-117.17155</v>
      </c>
      <c r="AO653">
        <v>25</v>
      </c>
      <c r="AP653">
        <v>1800</v>
      </c>
      <c r="AQ653" t="s">
        <v>129</v>
      </c>
      <c r="AR653">
        <v>39</v>
      </c>
      <c r="AS653">
        <v>-89</v>
      </c>
      <c r="AT653">
        <v>576</v>
      </c>
      <c r="BB653" t="str">
        <f t="shared" si="258"/>
        <v>1200</v>
      </c>
      <c r="BC653">
        <v>1</v>
      </c>
      <c r="BD653" t="str">
        <f t="shared" si="259"/>
        <v xml:space="preserve">N1839R  </v>
      </c>
      <c r="BE653">
        <v>1</v>
      </c>
      <c r="BG653">
        <v>0</v>
      </c>
      <c r="BH653">
        <v>0</v>
      </c>
      <c r="BI653">
        <v>0</v>
      </c>
      <c r="BJ653">
        <v>1650</v>
      </c>
      <c r="BK653">
        <v>-150</v>
      </c>
      <c r="BL653" t="s">
        <v>130</v>
      </c>
      <c r="BM653">
        <v>1</v>
      </c>
      <c r="BN653">
        <v>1</v>
      </c>
      <c r="BO653">
        <v>0</v>
      </c>
      <c r="BP653">
        <v>0</v>
      </c>
      <c r="BS653">
        <v>0</v>
      </c>
      <c r="BT653">
        <v>0</v>
      </c>
      <c r="BU653">
        <v>0</v>
      </c>
      <c r="CE653" t="str">
        <f t="shared" si="263"/>
        <v>22:01:09.787</v>
      </c>
      <c r="CF653">
        <v>786846252</v>
      </c>
      <c r="CS653">
        <v>3</v>
      </c>
      <c r="CT653">
        <v>2</v>
      </c>
      <c r="CU653">
        <v>0</v>
      </c>
      <c r="CV653">
        <v>2</v>
      </c>
      <c r="CW653">
        <v>0</v>
      </c>
      <c r="CX653">
        <v>5</v>
      </c>
      <c r="CY653">
        <v>7</v>
      </c>
      <c r="CZ653" t="s">
        <v>131</v>
      </c>
      <c r="DA653">
        <v>300</v>
      </c>
      <c r="DB653">
        <v>0</v>
      </c>
      <c r="DC653" t="s">
        <v>157</v>
      </c>
      <c r="DD653" t="s">
        <v>158</v>
      </c>
      <c r="DG653">
        <v>8335438</v>
      </c>
      <c r="DI653">
        <v>1</v>
      </c>
      <c r="DJ653">
        <v>0</v>
      </c>
      <c r="DK653">
        <v>1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"07/09/2023 22:01:10.138"</f>
        <v>07/09/2023 22:01:10.138</v>
      </c>
      <c r="C654" t="str">
        <f t="shared" si="261"/>
        <v>FFDFD3C0</v>
      </c>
      <c r="D654" t="s">
        <v>123</v>
      </c>
      <c r="E654">
        <v>7</v>
      </c>
      <c r="F654">
        <v>2007</v>
      </c>
      <c r="G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0</v>
      </c>
      <c r="P654">
        <v>1</v>
      </c>
      <c r="Q654">
        <v>0</v>
      </c>
      <c r="S654" t="str">
        <f t="shared" si="262"/>
        <v>22:01:09.000</v>
      </c>
      <c r="T654" t="str">
        <f t="shared" si="262"/>
        <v>22:01:09.000</v>
      </c>
      <c r="U654" t="str">
        <f t="shared" si="257"/>
        <v>A14F74</v>
      </c>
      <c r="V654">
        <v>0</v>
      </c>
      <c r="W654">
        <v>0</v>
      </c>
      <c r="X654">
        <v>6</v>
      </c>
      <c r="Y654">
        <v>0</v>
      </c>
      <c r="AA654">
        <v>1</v>
      </c>
      <c r="AB654">
        <v>8</v>
      </c>
      <c r="AC654">
        <v>3</v>
      </c>
      <c r="AD654">
        <v>0</v>
      </c>
      <c r="AE654">
        <v>9</v>
      </c>
      <c r="AF654" t="s">
        <v>126</v>
      </c>
      <c r="AG654">
        <v>0</v>
      </c>
      <c r="AH654">
        <v>3</v>
      </c>
      <c r="AI654">
        <v>2</v>
      </c>
      <c r="AJ654">
        <v>0</v>
      </c>
      <c r="AK654" t="s">
        <v>312</v>
      </c>
      <c r="AL654">
        <v>32.813651999999998</v>
      </c>
      <c r="AM654" t="s">
        <v>313</v>
      </c>
      <c r="AN654">
        <v>-117.17155</v>
      </c>
      <c r="AO654">
        <v>25</v>
      </c>
      <c r="AP654">
        <v>1800</v>
      </c>
      <c r="AQ654" t="s">
        <v>129</v>
      </c>
      <c r="AR654">
        <v>39</v>
      </c>
      <c r="AS654">
        <v>-89</v>
      </c>
      <c r="AT654">
        <v>576</v>
      </c>
      <c r="BB654" t="str">
        <f t="shared" si="258"/>
        <v>1200</v>
      </c>
      <c r="BC654">
        <v>1</v>
      </c>
      <c r="BD654" t="str">
        <f t="shared" si="259"/>
        <v xml:space="preserve">N1839R  </v>
      </c>
      <c r="BE654">
        <v>1</v>
      </c>
      <c r="BG654">
        <v>0</v>
      </c>
      <c r="BH654">
        <v>0</v>
      </c>
      <c r="BI654">
        <v>0</v>
      </c>
      <c r="BJ654">
        <v>1650</v>
      </c>
      <c r="BK654">
        <v>-150</v>
      </c>
      <c r="BL654" t="s">
        <v>130</v>
      </c>
      <c r="BM654">
        <v>1</v>
      </c>
      <c r="BN654">
        <v>1</v>
      </c>
      <c r="BO654">
        <v>0</v>
      </c>
      <c r="BP654">
        <v>0</v>
      </c>
      <c r="BS654">
        <v>0</v>
      </c>
      <c r="BT654">
        <v>0</v>
      </c>
      <c r="BU654">
        <v>0</v>
      </c>
      <c r="CE654" t="str">
        <f t="shared" si="263"/>
        <v>22:01:09.787</v>
      </c>
      <c r="CF654">
        <v>786846252</v>
      </c>
      <c r="CS654">
        <v>3</v>
      </c>
      <c r="CT654">
        <v>2</v>
      </c>
      <c r="CU654">
        <v>0</v>
      </c>
      <c r="CV654">
        <v>2</v>
      </c>
      <c r="CW654">
        <v>0</v>
      </c>
      <c r="CX654">
        <v>5</v>
      </c>
      <c r="CY654">
        <v>7</v>
      </c>
      <c r="CZ654" t="s">
        <v>131</v>
      </c>
      <c r="DA654">
        <v>300</v>
      </c>
      <c r="DB654">
        <v>0</v>
      </c>
      <c r="DC654" t="s">
        <v>157</v>
      </c>
      <c r="DD654" t="s">
        <v>158</v>
      </c>
      <c r="DG654">
        <v>8335438</v>
      </c>
      <c r="DI654">
        <v>1</v>
      </c>
      <c r="DJ654">
        <v>0</v>
      </c>
      <c r="DK654">
        <v>1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"07/09/2023 22:01:10.138"</f>
        <v>07/09/2023 22:01:10.138</v>
      </c>
      <c r="C655" t="str">
        <f t="shared" si="261"/>
        <v>FFDFD3C0</v>
      </c>
      <c r="D655" t="s">
        <v>144</v>
      </c>
      <c r="E655">
        <v>6</v>
      </c>
      <c r="H655">
        <v>210</v>
      </c>
      <c r="I655" t="s">
        <v>145</v>
      </c>
      <c r="J655" t="s">
        <v>146</v>
      </c>
      <c r="K655">
        <v>0</v>
      </c>
      <c r="L655">
        <v>3</v>
      </c>
      <c r="M655">
        <v>0</v>
      </c>
      <c r="N655">
        <v>2</v>
      </c>
      <c r="O655">
        <v>0</v>
      </c>
      <c r="P655">
        <v>1</v>
      </c>
      <c r="Q655">
        <v>0</v>
      </c>
      <c r="S655" t="str">
        <f t="shared" si="262"/>
        <v>22:01:09.000</v>
      </c>
      <c r="T655" t="str">
        <f t="shared" si="262"/>
        <v>22:01:09.000</v>
      </c>
      <c r="U655" t="str">
        <f t="shared" si="257"/>
        <v>A14F74</v>
      </c>
      <c r="V655">
        <v>0</v>
      </c>
      <c r="W655">
        <v>0</v>
      </c>
      <c r="X655">
        <v>6</v>
      </c>
      <c r="Y655">
        <v>0</v>
      </c>
      <c r="AA655">
        <v>1</v>
      </c>
      <c r="AB655">
        <v>8</v>
      </c>
      <c r="AC655">
        <v>3</v>
      </c>
      <c r="AD655">
        <v>0</v>
      </c>
      <c r="AE655">
        <v>9</v>
      </c>
      <c r="AF655" t="s">
        <v>126</v>
      </c>
      <c r="AG655">
        <v>0</v>
      </c>
      <c r="AH655">
        <v>0</v>
      </c>
      <c r="AI655">
        <v>2</v>
      </c>
      <c r="AJ655">
        <v>0</v>
      </c>
      <c r="AK655" t="s">
        <v>312</v>
      </c>
      <c r="AL655">
        <v>32.813651999999998</v>
      </c>
      <c r="AM655" t="s">
        <v>313</v>
      </c>
      <c r="AN655">
        <v>-117.17155</v>
      </c>
      <c r="AO655">
        <v>25</v>
      </c>
      <c r="AP655">
        <v>1800</v>
      </c>
      <c r="AQ655" t="s">
        <v>129</v>
      </c>
      <c r="AR655">
        <v>39</v>
      </c>
      <c r="AS655">
        <v>-89</v>
      </c>
      <c r="AT655">
        <v>576</v>
      </c>
      <c r="BB655" t="str">
        <f t="shared" si="258"/>
        <v>1200</v>
      </c>
      <c r="BC655">
        <v>1</v>
      </c>
      <c r="BD655" t="str">
        <f t="shared" si="259"/>
        <v xml:space="preserve">N1839R  </v>
      </c>
      <c r="BE655">
        <v>1</v>
      </c>
      <c r="BG655">
        <v>0</v>
      </c>
      <c r="BH655">
        <v>0</v>
      </c>
      <c r="BI655">
        <v>0</v>
      </c>
      <c r="BJ655">
        <v>1650</v>
      </c>
      <c r="BK655">
        <v>-150</v>
      </c>
      <c r="BL655" t="s">
        <v>130</v>
      </c>
      <c r="BM655">
        <v>1</v>
      </c>
      <c r="BN655">
        <v>1</v>
      </c>
      <c r="BO655">
        <v>0</v>
      </c>
      <c r="BP655">
        <v>0</v>
      </c>
      <c r="BS655">
        <v>0</v>
      </c>
      <c r="BT655">
        <v>0</v>
      </c>
      <c r="BU655">
        <v>0</v>
      </c>
      <c r="CE655" t="str">
        <f t="shared" si="263"/>
        <v>22:01:09.787</v>
      </c>
      <c r="CF655">
        <v>786846252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5</v>
      </c>
      <c r="CY655">
        <v>7</v>
      </c>
      <c r="CZ655" t="s">
        <v>131</v>
      </c>
      <c r="DA655">
        <v>300</v>
      </c>
      <c r="DB655">
        <v>0</v>
      </c>
      <c r="DC655" t="s">
        <v>157</v>
      </c>
      <c r="DD655" t="s">
        <v>158</v>
      </c>
      <c r="DG655">
        <v>8335438</v>
      </c>
      <c r="DI655">
        <v>1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"07/09/2023 22:01:10.138"</f>
        <v>07/09/2023 22:01:10.138</v>
      </c>
      <c r="C656" t="str">
        <f t="shared" si="261"/>
        <v>FFDFD3C0</v>
      </c>
      <c r="D656" t="s">
        <v>149</v>
      </c>
      <c r="E656">
        <v>3</v>
      </c>
      <c r="H656">
        <v>166</v>
      </c>
      <c r="I656" t="s">
        <v>139</v>
      </c>
      <c r="J656" t="s">
        <v>150</v>
      </c>
      <c r="K656">
        <v>0</v>
      </c>
      <c r="L656">
        <v>3</v>
      </c>
      <c r="M656">
        <v>0</v>
      </c>
      <c r="N656">
        <v>2</v>
      </c>
      <c r="O656">
        <v>0</v>
      </c>
      <c r="P656">
        <v>1</v>
      </c>
      <c r="Q656">
        <v>0</v>
      </c>
      <c r="S656" t="str">
        <f t="shared" si="262"/>
        <v>22:01:09.000</v>
      </c>
      <c r="T656" t="str">
        <f t="shared" si="262"/>
        <v>22:01:09.000</v>
      </c>
      <c r="U656" t="str">
        <f t="shared" si="257"/>
        <v>A14F74</v>
      </c>
      <c r="V656">
        <v>0</v>
      </c>
      <c r="W656">
        <v>0</v>
      </c>
      <c r="X656">
        <v>6</v>
      </c>
      <c r="Y656">
        <v>0</v>
      </c>
      <c r="AA656">
        <v>1</v>
      </c>
      <c r="AB656">
        <v>8</v>
      </c>
      <c r="AC656">
        <v>3</v>
      </c>
      <c r="AD656">
        <v>0</v>
      </c>
      <c r="AE656">
        <v>9</v>
      </c>
      <c r="AF656" t="s">
        <v>126</v>
      </c>
      <c r="AG656">
        <v>0</v>
      </c>
      <c r="AH656">
        <v>3</v>
      </c>
      <c r="AI656">
        <v>2</v>
      </c>
      <c r="AJ656">
        <v>0</v>
      </c>
      <c r="AK656" t="s">
        <v>312</v>
      </c>
      <c r="AL656">
        <v>32.813651999999998</v>
      </c>
      <c r="AM656" t="s">
        <v>313</v>
      </c>
      <c r="AN656">
        <v>-117.17155</v>
      </c>
      <c r="AO656">
        <v>25</v>
      </c>
      <c r="AP656">
        <v>1800</v>
      </c>
      <c r="AQ656" t="s">
        <v>129</v>
      </c>
      <c r="AR656">
        <v>39</v>
      </c>
      <c r="AS656">
        <v>-89</v>
      </c>
      <c r="AT656">
        <v>576</v>
      </c>
      <c r="BB656" t="str">
        <f t="shared" si="258"/>
        <v>1200</v>
      </c>
      <c r="BC656">
        <v>1</v>
      </c>
      <c r="BD656" t="str">
        <f t="shared" si="259"/>
        <v xml:space="preserve">N1839R  </v>
      </c>
      <c r="BE656">
        <v>1</v>
      </c>
      <c r="BG656">
        <v>0</v>
      </c>
      <c r="BH656">
        <v>0</v>
      </c>
      <c r="BI656">
        <v>0</v>
      </c>
      <c r="BJ656">
        <v>1650</v>
      </c>
      <c r="BK656">
        <v>-150</v>
      </c>
      <c r="BL656" t="s">
        <v>130</v>
      </c>
      <c r="BM656">
        <v>1</v>
      </c>
      <c r="BN656">
        <v>1</v>
      </c>
      <c r="BO656">
        <v>0</v>
      </c>
      <c r="BP656">
        <v>0</v>
      </c>
      <c r="BS656">
        <v>0</v>
      </c>
      <c r="BT656">
        <v>0</v>
      </c>
      <c r="BU656">
        <v>0</v>
      </c>
      <c r="CE656" t="str">
        <f t="shared" si="263"/>
        <v>22:01:09.787</v>
      </c>
      <c r="CF656">
        <v>786846252</v>
      </c>
      <c r="CS656">
        <v>3</v>
      </c>
      <c r="CT656">
        <v>2</v>
      </c>
      <c r="CU656">
        <v>0</v>
      </c>
      <c r="CV656">
        <v>2</v>
      </c>
      <c r="CW656">
        <v>0</v>
      </c>
      <c r="CX656">
        <v>5</v>
      </c>
      <c r="CY656">
        <v>7</v>
      </c>
      <c r="CZ656" t="s">
        <v>131</v>
      </c>
      <c r="DA656">
        <v>300</v>
      </c>
      <c r="DB656">
        <v>0</v>
      </c>
      <c r="DC656" t="s">
        <v>157</v>
      </c>
      <c r="DD656" t="s">
        <v>158</v>
      </c>
      <c r="DG656">
        <v>8335438</v>
      </c>
      <c r="DI656">
        <v>1</v>
      </c>
      <c r="DJ656">
        <v>0</v>
      </c>
      <c r="DK656">
        <v>1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"07/09/2023 22:01:10.138"</f>
        <v>07/09/2023 22:01:10.138</v>
      </c>
      <c r="C657" t="str">
        <f t="shared" si="261"/>
        <v>FFDFD3C0</v>
      </c>
      <c r="D657" t="s">
        <v>138</v>
      </c>
      <c r="E657">
        <v>20</v>
      </c>
      <c r="F657">
        <v>1020</v>
      </c>
      <c r="G657" t="s">
        <v>139</v>
      </c>
      <c r="J657" t="s">
        <v>140</v>
      </c>
      <c r="K657">
        <v>0</v>
      </c>
      <c r="L657">
        <v>3</v>
      </c>
      <c r="M657">
        <v>0</v>
      </c>
      <c r="N657">
        <v>2</v>
      </c>
      <c r="O657">
        <v>0</v>
      </c>
      <c r="P657">
        <v>1</v>
      </c>
      <c r="Q657">
        <v>0</v>
      </c>
      <c r="S657" t="str">
        <f t="shared" si="262"/>
        <v>22:01:09.000</v>
      </c>
      <c r="T657" t="str">
        <f t="shared" si="262"/>
        <v>22:01:09.000</v>
      </c>
      <c r="U657" t="str">
        <f t="shared" si="257"/>
        <v>A14F74</v>
      </c>
      <c r="V657">
        <v>0</v>
      </c>
      <c r="W657">
        <v>0</v>
      </c>
      <c r="X657">
        <v>6</v>
      </c>
      <c r="Y657">
        <v>0</v>
      </c>
      <c r="AA657">
        <v>1</v>
      </c>
      <c r="AB657">
        <v>8</v>
      </c>
      <c r="AC657">
        <v>3</v>
      </c>
      <c r="AD657">
        <v>0</v>
      </c>
      <c r="AE657">
        <v>9</v>
      </c>
      <c r="AF657" t="s">
        <v>126</v>
      </c>
      <c r="AG657">
        <v>0</v>
      </c>
      <c r="AH657">
        <v>3</v>
      </c>
      <c r="AI657">
        <v>2</v>
      </c>
      <c r="AJ657">
        <v>0</v>
      </c>
      <c r="AK657" t="s">
        <v>312</v>
      </c>
      <c r="AL657">
        <v>32.813651999999998</v>
      </c>
      <c r="AM657" t="s">
        <v>313</v>
      </c>
      <c r="AN657">
        <v>-117.17155</v>
      </c>
      <c r="AO657">
        <v>25</v>
      </c>
      <c r="AP657">
        <v>1800</v>
      </c>
      <c r="AQ657" t="s">
        <v>129</v>
      </c>
      <c r="AR657">
        <v>39</v>
      </c>
      <c r="AS657">
        <v>-89</v>
      </c>
      <c r="AT657">
        <v>576</v>
      </c>
      <c r="BB657" t="str">
        <f t="shared" si="258"/>
        <v>1200</v>
      </c>
      <c r="BC657">
        <v>1</v>
      </c>
      <c r="BD657" t="str">
        <f t="shared" si="259"/>
        <v xml:space="preserve">N1839R  </v>
      </c>
      <c r="BE657">
        <v>1</v>
      </c>
      <c r="BG657">
        <v>0</v>
      </c>
      <c r="BH657">
        <v>0</v>
      </c>
      <c r="BI657">
        <v>0</v>
      </c>
      <c r="BJ657">
        <v>1650</v>
      </c>
      <c r="BK657">
        <v>-150</v>
      </c>
      <c r="BL657" t="s">
        <v>130</v>
      </c>
      <c r="BM657">
        <v>1</v>
      </c>
      <c r="BN657">
        <v>1</v>
      </c>
      <c r="BO657">
        <v>0</v>
      </c>
      <c r="BP657">
        <v>0</v>
      </c>
      <c r="BS657">
        <v>0</v>
      </c>
      <c r="BT657">
        <v>0</v>
      </c>
      <c r="BU657">
        <v>0</v>
      </c>
      <c r="CE657" t="str">
        <f t="shared" si="263"/>
        <v>22:01:09.787</v>
      </c>
      <c r="CF657">
        <v>786846252</v>
      </c>
      <c r="CS657">
        <v>3</v>
      </c>
      <c r="CT657">
        <v>2</v>
      </c>
      <c r="CU657">
        <v>0</v>
      </c>
      <c r="CV657">
        <v>2</v>
      </c>
      <c r="CW657">
        <v>0</v>
      </c>
      <c r="CX657">
        <v>5</v>
      </c>
      <c r="CY657">
        <v>7</v>
      </c>
      <c r="CZ657" t="s">
        <v>131</v>
      </c>
      <c r="DA657">
        <v>300</v>
      </c>
      <c r="DB657">
        <v>0</v>
      </c>
      <c r="DC657" t="s">
        <v>157</v>
      </c>
      <c r="DD657" t="s">
        <v>158</v>
      </c>
      <c r="DG657">
        <v>8335438</v>
      </c>
      <c r="DI657">
        <v>1</v>
      </c>
      <c r="DJ657">
        <v>0</v>
      </c>
      <c r="DK657">
        <v>1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 t="shared" ref="A658:A663" si="264">"07/09/2023 22:01:10.953"</f>
        <v>07/09/2023 22:01:10.953</v>
      </c>
      <c r="C658" t="str">
        <f t="shared" si="261"/>
        <v>FFDFD3C0</v>
      </c>
      <c r="D658" t="s">
        <v>123</v>
      </c>
      <c r="E658">
        <v>7</v>
      </c>
      <c r="F658">
        <v>2007</v>
      </c>
      <c r="G658" t="s">
        <v>124</v>
      </c>
      <c r="J658" t="s">
        <v>125</v>
      </c>
      <c r="K658">
        <v>0</v>
      </c>
      <c r="L658">
        <v>3</v>
      </c>
      <c r="M658">
        <v>0</v>
      </c>
      <c r="N658">
        <v>2</v>
      </c>
      <c r="O658">
        <v>0</v>
      </c>
      <c r="P658">
        <v>1</v>
      </c>
      <c r="Q658">
        <v>0</v>
      </c>
      <c r="S658" t="str">
        <f t="shared" ref="S658:T665" si="265">"22:01:10.000"</f>
        <v>22:01:10.000</v>
      </c>
      <c r="T658" t="str">
        <f t="shared" si="265"/>
        <v>22:01:10.000</v>
      </c>
      <c r="U658" t="str">
        <f t="shared" si="257"/>
        <v>A14F74</v>
      </c>
      <c r="V658">
        <v>0</v>
      </c>
      <c r="W658">
        <v>0</v>
      </c>
      <c r="X658">
        <v>6</v>
      </c>
      <c r="Y658">
        <v>0</v>
      </c>
      <c r="AA658">
        <v>1</v>
      </c>
      <c r="AB658">
        <v>8</v>
      </c>
      <c r="AC658">
        <v>3</v>
      </c>
      <c r="AD658">
        <v>0</v>
      </c>
      <c r="AE658">
        <v>9</v>
      </c>
      <c r="AF658" t="s">
        <v>126</v>
      </c>
      <c r="AG658">
        <v>0</v>
      </c>
      <c r="AH658">
        <v>3</v>
      </c>
      <c r="AI658">
        <v>2</v>
      </c>
      <c r="AJ658">
        <v>0</v>
      </c>
      <c r="AK658" t="s">
        <v>314</v>
      </c>
      <c r="AL658">
        <v>32.813222000000003</v>
      </c>
      <c r="AM658" t="s">
        <v>315</v>
      </c>
      <c r="AN658">
        <v>-117.171335</v>
      </c>
      <c r="AO658">
        <v>25</v>
      </c>
      <c r="AP658">
        <v>1800</v>
      </c>
      <c r="AQ658" t="s">
        <v>129</v>
      </c>
      <c r="AR658">
        <v>43</v>
      </c>
      <c r="AS658">
        <v>-89</v>
      </c>
      <c r="AT658">
        <v>512</v>
      </c>
      <c r="BB658" t="str">
        <f t="shared" si="258"/>
        <v>1200</v>
      </c>
      <c r="BC658">
        <v>1</v>
      </c>
      <c r="BD658" t="str">
        <f t="shared" si="259"/>
        <v xml:space="preserve">N1839R  </v>
      </c>
      <c r="BE658">
        <v>1</v>
      </c>
      <c r="BG658">
        <v>0</v>
      </c>
      <c r="BH658">
        <v>0</v>
      </c>
      <c r="BI658">
        <v>0</v>
      </c>
      <c r="BJ658">
        <v>1675</v>
      </c>
      <c r="BK658">
        <v>-125</v>
      </c>
      <c r="BL658" t="s">
        <v>130</v>
      </c>
      <c r="BM658">
        <v>1</v>
      </c>
      <c r="BN658">
        <v>1</v>
      </c>
      <c r="BO658">
        <v>0</v>
      </c>
      <c r="BP658">
        <v>0</v>
      </c>
      <c r="BS658">
        <v>0</v>
      </c>
      <c r="BT658">
        <v>0</v>
      </c>
      <c r="BU658">
        <v>0</v>
      </c>
      <c r="CE658" t="str">
        <f t="shared" ref="CE658:CE665" si="266">"22:01:10.658"</f>
        <v>22:01:10.658</v>
      </c>
      <c r="CF658">
        <v>657781881</v>
      </c>
      <c r="CS658">
        <v>3</v>
      </c>
      <c r="CT658">
        <v>2</v>
      </c>
      <c r="CU658">
        <v>0</v>
      </c>
      <c r="CV658">
        <v>2</v>
      </c>
      <c r="CW658">
        <v>0</v>
      </c>
      <c r="CX658">
        <v>4</v>
      </c>
      <c r="CY658">
        <v>7</v>
      </c>
      <c r="CZ658" t="s">
        <v>131</v>
      </c>
      <c r="DA658">
        <v>745</v>
      </c>
      <c r="DB658">
        <v>0</v>
      </c>
      <c r="DC658" t="s">
        <v>262</v>
      </c>
      <c r="DD658" t="s">
        <v>263</v>
      </c>
      <c r="DG658">
        <v>15619310</v>
      </c>
      <c r="DI658">
        <v>1</v>
      </c>
      <c r="DJ658">
        <v>0</v>
      </c>
      <c r="DK658">
        <v>0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 t="shared" si="264"/>
        <v>07/09/2023 22:01:10.953</v>
      </c>
      <c r="C659" t="str">
        <f t="shared" si="261"/>
        <v>FFDFD3C0</v>
      </c>
      <c r="D659" t="s">
        <v>144</v>
      </c>
      <c r="E659">
        <v>6</v>
      </c>
      <c r="H659">
        <v>210</v>
      </c>
      <c r="I659" t="s">
        <v>145</v>
      </c>
      <c r="J659" t="s">
        <v>146</v>
      </c>
      <c r="K659">
        <v>0</v>
      </c>
      <c r="L659">
        <v>3</v>
      </c>
      <c r="M659">
        <v>0</v>
      </c>
      <c r="N659">
        <v>2</v>
      </c>
      <c r="O659">
        <v>0</v>
      </c>
      <c r="P659">
        <v>1</v>
      </c>
      <c r="Q659">
        <v>0</v>
      </c>
      <c r="S659" t="str">
        <f t="shared" si="265"/>
        <v>22:01:10.000</v>
      </c>
      <c r="T659" t="str">
        <f t="shared" si="265"/>
        <v>22:01:10.000</v>
      </c>
      <c r="U659" t="str">
        <f t="shared" si="257"/>
        <v>A14F74</v>
      </c>
      <c r="V659">
        <v>0</v>
      </c>
      <c r="W659">
        <v>0</v>
      </c>
      <c r="X659">
        <v>6</v>
      </c>
      <c r="Y659">
        <v>0</v>
      </c>
      <c r="AA659">
        <v>1</v>
      </c>
      <c r="AB659">
        <v>8</v>
      </c>
      <c r="AC659">
        <v>3</v>
      </c>
      <c r="AD659">
        <v>0</v>
      </c>
      <c r="AE659">
        <v>9</v>
      </c>
      <c r="AF659" t="s">
        <v>126</v>
      </c>
      <c r="AG659">
        <v>0</v>
      </c>
      <c r="AH659">
        <v>0</v>
      </c>
      <c r="AI659">
        <v>2</v>
      </c>
      <c r="AJ659">
        <v>0</v>
      </c>
      <c r="AK659" t="s">
        <v>314</v>
      </c>
      <c r="AL659">
        <v>32.813222000000003</v>
      </c>
      <c r="AM659" t="s">
        <v>315</v>
      </c>
      <c r="AN659">
        <v>-117.171335</v>
      </c>
      <c r="AO659">
        <v>25</v>
      </c>
      <c r="AP659">
        <v>1800</v>
      </c>
      <c r="AQ659" t="s">
        <v>129</v>
      </c>
      <c r="AR659">
        <v>43</v>
      </c>
      <c r="AS659">
        <v>-89</v>
      </c>
      <c r="AT659">
        <v>512</v>
      </c>
      <c r="BB659" t="str">
        <f t="shared" si="258"/>
        <v>1200</v>
      </c>
      <c r="BC659">
        <v>1</v>
      </c>
      <c r="BD659" t="str">
        <f t="shared" si="259"/>
        <v xml:space="preserve">N1839R  </v>
      </c>
      <c r="BE659">
        <v>1</v>
      </c>
      <c r="BG659">
        <v>0</v>
      </c>
      <c r="BH659">
        <v>0</v>
      </c>
      <c r="BI659">
        <v>0</v>
      </c>
      <c r="BJ659">
        <v>1675</v>
      </c>
      <c r="BK659">
        <v>-125</v>
      </c>
      <c r="BL659" t="s">
        <v>130</v>
      </c>
      <c r="BM659">
        <v>1</v>
      </c>
      <c r="BN659">
        <v>1</v>
      </c>
      <c r="BO659">
        <v>0</v>
      </c>
      <c r="BP659">
        <v>0</v>
      </c>
      <c r="BS659">
        <v>0</v>
      </c>
      <c r="BT659">
        <v>0</v>
      </c>
      <c r="BU659">
        <v>0</v>
      </c>
      <c r="CE659" t="str">
        <f t="shared" si="266"/>
        <v>22:01:10.658</v>
      </c>
      <c r="CF659">
        <v>657781881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4</v>
      </c>
      <c r="CY659">
        <v>7</v>
      </c>
      <c r="CZ659" t="s">
        <v>131</v>
      </c>
      <c r="DA659">
        <v>745</v>
      </c>
      <c r="DB659">
        <v>0</v>
      </c>
      <c r="DC659" t="s">
        <v>262</v>
      </c>
      <c r="DD659" t="s">
        <v>263</v>
      </c>
      <c r="DG659">
        <v>15619310</v>
      </c>
      <c r="DI659">
        <v>1</v>
      </c>
      <c r="DJ659">
        <v>0</v>
      </c>
      <c r="DK659">
        <v>1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 t="shared" si="264"/>
        <v>07/09/2023 22:01:10.953</v>
      </c>
      <c r="C660" t="str">
        <f t="shared" si="261"/>
        <v>FFDFD3C0</v>
      </c>
      <c r="D660" t="s">
        <v>149</v>
      </c>
      <c r="E660">
        <v>3</v>
      </c>
      <c r="H660">
        <v>166</v>
      </c>
      <c r="I660" t="s">
        <v>139</v>
      </c>
      <c r="J660" t="s">
        <v>150</v>
      </c>
      <c r="K660">
        <v>0</v>
      </c>
      <c r="L660">
        <v>3</v>
      </c>
      <c r="M660">
        <v>0</v>
      </c>
      <c r="N660">
        <v>2</v>
      </c>
      <c r="O660">
        <v>0</v>
      </c>
      <c r="P660">
        <v>1</v>
      </c>
      <c r="Q660">
        <v>0</v>
      </c>
      <c r="S660" t="str">
        <f t="shared" si="265"/>
        <v>22:01:10.000</v>
      </c>
      <c r="T660" t="str">
        <f t="shared" si="265"/>
        <v>22:01:10.000</v>
      </c>
      <c r="U660" t="str">
        <f t="shared" si="257"/>
        <v>A14F74</v>
      </c>
      <c r="V660">
        <v>0</v>
      </c>
      <c r="W660">
        <v>0</v>
      </c>
      <c r="X660">
        <v>6</v>
      </c>
      <c r="Y660">
        <v>0</v>
      </c>
      <c r="AA660">
        <v>1</v>
      </c>
      <c r="AB660">
        <v>8</v>
      </c>
      <c r="AC660">
        <v>3</v>
      </c>
      <c r="AD660">
        <v>0</v>
      </c>
      <c r="AE660">
        <v>9</v>
      </c>
      <c r="AF660" t="s">
        <v>126</v>
      </c>
      <c r="AG660">
        <v>0</v>
      </c>
      <c r="AH660">
        <v>3</v>
      </c>
      <c r="AI660">
        <v>2</v>
      </c>
      <c r="AJ660">
        <v>0</v>
      </c>
      <c r="AK660" t="s">
        <v>314</v>
      </c>
      <c r="AL660">
        <v>32.813222000000003</v>
      </c>
      <c r="AM660" t="s">
        <v>315</v>
      </c>
      <c r="AN660">
        <v>-117.171335</v>
      </c>
      <c r="AO660">
        <v>25</v>
      </c>
      <c r="AP660">
        <v>1800</v>
      </c>
      <c r="AQ660" t="s">
        <v>129</v>
      </c>
      <c r="AR660">
        <v>43</v>
      </c>
      <c r="AS660">
        <v>-89</v>
      </c>
      <c r="AT660">
        <v>512</v>
      </c>
      <c r="BB660" t="str">
        <f t="shared" si="258"/>
        <v>1200</v>
      </c>
      <c r="BC660">
        <v>1</v>
      </c>
      <c r="BD660" t="str">
        <f t="shared" si="259"/>
        <v xml:space="preserve">N1839R  </v>
      </c>
      <c r="BE660">
        <v>1</v>
      </c>
      <c r="BG660">
        <v>0</v>
      </c>
      <c r="BH660">
        <v>0</v>
      </c>
      <c r="BI660">
        <v>0</v>
      </c>
      <c r="BJ660">
        <v>1675</v>
      </c>
      <c r="BK660">
        <v>-125</v>
      </c>
      <c r="BL660" t="s">
        <v>130</v>
      </c>
      <c r="BM660">
        <v>1</v>
      </c>
      <c r="BN660">
        <v>1</v>
      </c>
      <c r="BO660">
        <v>0</v>
      </c>
      <c r="BP660">
        <v>0</v>
      </c>
      <c r="BS660">
        <v>0</v>
      </c>
      <c r="BT660">
        <v>0</v>
      </c>
      <c r="BU660">
        <v>0</v>
      </c>
      <c r="CE660" t="str">
        <f t="shared" si="266"/>
        <v>22:01:10.658</v>
      </c>
      <c r="CF660">
        <v>658407607</v>
      </c>
      <c r="CS660">
        <v>3</v>
      </c>
      <c r="CT660">
        <v>2</v>
      </c>
      <c r="CU660">
        <v>0</v>
      </c>
      <c r="CV660">
        <v>2</v>
      </c>
      <c r="CW660">
        <v>0</v>
      </c>
      <c r="CX660">
        <v>2</v>
      </c>
      <c r="CY660">
        <v>7</v>
      </c>
      <c r="CZ660" t="s">
        <v>131</v>
      </c>
      <c r="DA660">
        <v>292</v>
      </c>
      <c r="DB660">
        <v>0</v>
      </c>
      <c r="DC660" t="s">
        <v>316</v>
      </c>
      <c r="DD660" t="s">
        <v>317</v>
      </c>
      <c r="DG660">
        <v>1219566</v>
      </c>
      <c r="DI660">
        <v>1</v>
      </c>
      <c r="DJ660">
        <v>0</v>
      </c>
      <c r="DK660">
        <v>1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 t="shared" si="264"/>
        <v>07/09/2023 22:01:10.953</v>
      </c>
      <c r="C661" t="str">
        <f t="shared" si="261"/>
        <v>FFDFD3C0</v>
      </c>
      <c r="D661" t="s">
        <v>138</v>
      </c>
      <c r="E661">
        <v>20</v>
      </c>
      <c r="F661">
        <v>1020</v>
      </c>
      <c r="G661" t="s">
        <v>139</v>
      </c>
      <c r="J661" t="s">
        <v>140</v>
      </c>
      <c r="K661">
        <v>0</v>
      </c>
      <c r="L661">
        <v>3</v>
      </c>
      <c r="M661">
        <v>0</v>
      </c>
      <c r="N661">
        <v>2</v>
      </c>
      <c r="O661">
        <v>0</v>
      </c>
      <c r="P661">
        <v>1</v>
      </c>
      <c r="Q661">
        <v>0</v>
      </c>
      <c r="S661" t="str">
        <f t="shared" si="265"/>
        <v>22:01:10.000</v>
      </c>
      <c r="T661" t="str">
        <f t="shared" si="265"/>
        <v>22:01:10.000</v>
      </c>
      <c r="U661" t="str">
        <f t="shared" si="257"/>
        <v>A14F74</v>
      </c>
      <c r="V661">
        <v>0</v>
      </c>
      <c r="W661">
        <v>0</v>
      </c>
      <c r="X661">
        <v>6</v>
      </c>
      <c r="Y661">
        <v>0</v>
      </c>
      <c r="AA661">
        <v>1</v>
      </c>
      <c r="AB661">
        <v>8</v>
      </c>
      <c r="AC661">
        <v>3</v>
      </c>
      <c r="AD661">
        <v>0</v>
      </c>
      <c r="AE661">
        <v>9</v>
      </c>
      <c r="AF661" t="s">
        <v>126</v>
      </c>
      <c r="AG661">
        <v>0</v>
      </c>
      <c r="AH661">
        <v>3</v>
      </c>
      <c r="AI661">
        <v>2</v>
      </c>
      <c r="AJ661">
        <v>0</v>
      </c>
      <c r="AK661" t="s">
        <v>314</v>
      </c>
      <c r="AL661">
        <v>32.813222000000003</v>
      </c>
      <c r="AM661" t="s">
        <v>315</v>
      </c>
      <c r="AN661">
        <v>-117.171335</v>
      </c>
      <c r="AO661">
        <v>25</v>
      </c>
      <c r="AP661">
        <v>1800</v>
      </c>
      <c r="AQ661" t="s">
        <v>129</v>
      </c>
      <c r="AR661">
        <v>43</v>
      </c>
      <c r="AS661">
        <v>-89</v>
      </c>
      <c r="AT661">
        <v>512</v>
      </c>
      <c r="BB661" t="str">
        <f t="shared" si="258"/>
        <v>1200</v>
      </c>
      <c r="BC661">
        <v>1</v>
      </c>
      <c r="BD661" t="str">
        <f t="shared" si="259"/>
        <v xml:space="preserve">N1839R  </v>
      </c>
      <c r="BE661">
        <v>1</v>
      </c>
      <c r="BG661">
        <v>0</v>
      </c>
      <c r="BH661">
        <v>0</v>
      </c>
      <c r="BI661">
        <v>0</v>
      </c>
      <c r="BJ661">
        <v>1675</v>
      </c>
      <c r="BK661">
        <v>-125</v>
      </c>
      <c r="BL661" t="s">
        <v>130</v>
      </c>
      <c r="BM661">
        <v>1</v>
      </c>
      <c r="BN661">
        <v>1</v>
      </c>
      <c r="BO661">
        <v>0</v>
      </c>
      <c r="BP661">
        <v>0</v>
      </c>
      <c r="BS661">
        <v>0</v>
      </c>
      <c r="BT661">
        <v>0</v>
      </c>
      <c r="BU661">
        <v>0</v>
      </c>
      <c r="CE661" t="str">
        <f t="shared" si="266"/>
        <v>22:01:10.658</v>
      </c>
      <c r="CF661">
        <v>657781881</v>
      </c>
      <c r="CS661">
        <v>3</v>
      </c>
      <c r="CT661">
        <v>2</v>
      </c>
      <c r="CU661">
        <v>0</v>
      </c>
      <c r="CV661">
        <v>2</v>
      </c>
      <c r="CW661">
        <v>0</v>
      </c>
      <c r="CX661">
        <v>4</v>
      </c>
      <c r="CY661">
        <v>7</v>
      </c>
      <c r="CZ661" t="s">
        <v>131</v>
      </c>
      <c r="DA661">
        <v>745</v>
      </c>
      <c r="DB661">
        <v>0</v>
      </c>
      <c r="DC661" t="s">
        <v>262</v>
      </c>
      <c r="DD661" t="s">
        <v>263</v>
      </c>
      <c r="DG661">
        <v>15619310</v>
      </c>
      <c r="DI661">
        <v>1</v>
      </c>
      <c r="DJ661">
        <v>0</v>
      </c>
      <c r="DK661">
        <v>1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 t="shared" si="264"/>
        <v>07/09/2023 22:01:10.953</v>
      </c>
      <c r="C662" t="str">
        <f t="shared" si="261"/>
        <v>FFDFD3C0</v>
      </c>
      <c r="D662" t="s">
        <v>134</v>
      </c>
      <c r="E662">
        <v>3</v>
      </c>
      <c r="H662">
        <v>3</v>
      </c>
      <c r="I662" t="s">
        <v>135</v>
      </c>
      <c r="J662" t="s">
        <v>126</v>
      </c>
      <c r="K662">
        <v>0</v>
      </c>
      <c r="L662">
        <v>3</v>
      </c>
      <c r="M662">
        <v>0</v>
      </c>
      <c r="N662">
        <v>2</v>
      </c>
      <c r="O662">
        <v>0</v>
      </c>
      <c r="P662">
        <v>1</v>
      </c>
      <c r="Q662">
        <v>0</v>
      </c>
      <c r="S662" t="str">
        <f t="shared" si="265"/>
        <v>22:01:10.000</v>
      </c>
      <c r="T662" t="str">
        <f t="shared" si="265"/>
        <v>22:01:10.000</v>
      </c>
      <c r="U662" t="str">
        <f t="shared" si="257"/>
        <v>A14F74</v>
      </c>
      <c r="V662">
        <v>0</v>
      </c>
      <c r="W662">
        <v>0</v>
      </c>
      <c r="X662">
        <v>6</v>
      </c>
      <c r="Y662">
        <v>0</v>
      </c>
      <c r="AA662">
        <v>1</v>
      </c>
      <c r="AB662">
        <v>8</v>
      </c>
      <c r="AC662">
        <v>3</v>
      </c>
      <c r="AD662">
        <v>0</v>
      </c>
      <c r="AE662">
        <v>9</v>
      </c>
      <c r="AF662" t="s">
        <v>126</v>
      </c>
      <c r="AG662">
        <v>0</v>
      </c>
      <c r="AH662">
        <v>3</v>
      </c>
      <c r="AI662">
        <v>2</v>
      </c>
      <c r="AJ662">
        <v>0</v>
      </c>
      <c r="AK662" t="s">
        <v>314</v>
      </c>
      <c r="AL662">
        <v>32.813222000000003</v>
      </c>
      <c r="AM662" t="s">
        <v>315</v>
      </c>
      <c r="AN662">
        <v>-117.171335</v>
      </c>
      <c r="AO662">
        <v>25</v>
      </c>
      <c r="AP662">
        <v>1800</v>
      </c>
      <c r="AQ662" t="s">
        <v>129</v>
      </c>
      <c r="AR662">
        <v>43</v>
      </c>
      <c r="AS662">
        <v>-89</v>
      </c>
      <c r="AT662">
        <v>512</v>
      </c>
      <c r="BB662" t="str">
        <f t="shared" si="258"/>
        <v>1200</v>
      </c>
      <c r="BC662">
        <v>1</v>
      </c>
      <c r="BD662" t="str">
        <f t="shared" si="259"/>
        <v xml:space="preserve">N1839R  </v>
      </c>
      <c r="BE662">
        <v>1</v>
      </c>
      <c r="BG662">
        <v>0</v>
      </c>
      <c r="BH662">
        <v>0</v>
      </c>
      <c r="BI662">
        <v>0</v>
      </c>
      <c r="BJ662">
        <v>1675</v>
      </c>
      <c r="BK662">
        <v>-125</v>
      </c>
      <c r="BL662" t="s">
        <v>130</v>
      </c>
      <c r="BM662">
        <v>1</v>
      </c>
      <c r="BN662">
        <v>1</v>
      </c>
      <c r="BO662">
        <v>0</v>
      </c>
      <c r="BP662">
        <v>0</v>
      </c>
      <c r="BS662">
        <v>0</v>
      </c>
      <c r="BT662">
        <v>0</v>
      </c>
      <c r="BU662">
        <v>0</v>
      </c>
      <c r="CE662" t="str">
        <f t="shared" si="266"/>
        <v>22:01:10.658</v>
      </c>
      <c r="CF662">
        <v>657781881</v>
      </c>
      <c r="CS662">
        <v>3</v>
      </c>
      <c r="CT662">
        <v>2</v>
      </c>
      <c r="CU662">
        <v>0</v>
      </c>
      <c r="CV662">
        <v>2</v>
      </c>
      <c r="CW662">
        <v>0</v>
      </c>
      <c r="CX662">
        <v>4</v>
      </c>
      <c r="CY662">
        <v>7</v>
      </c>
      <c r="CZ662" t="s">
        <v>131</v>
      </c>
      <c r="DA662">
        <v>745</v>
      </c>
      <c r="DB662">
        <v>0</v>
      </c>
      <c r="DC662" t="s">
        <v>262</v>
      </c>
      <c r="DD662" t="s">
        <v>263</v>
      </c>
      <c r="DG662">
        <v>15619310</v>
      </c>
      <c r="DI662">
        <v>1</v>
      </c>
      <c r="DJ662">
        <v>0</v>
      </c>
      <c r="DK662">
        <v>1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 t="shared" si="264"/>
        <v>07/09/2023 22:01:10.953</v>
      </c>
      <c r="C663" t="str">
        <f t="shared" si="261"/>
        <v>FFDFD3C0</v>
      </c>
      <c r="D663" t="s">
        <v>141</v>
      </c>
      <c r="E663">
        <v>15</v>
      </c>
      <c r="J663" t="s">
        <v>142</v>
      </c>
      <c r="K663">
        <v>0</v>
      </c>
      <c r="L663">
        <v>3</v>
      </c>
      <c r="M663">
        <v>0</v>
      </c>
      <c r="N663">
        <v>2</v>
      </c>
      <c r="O663">
        <v>0</v>
      </c>
      <c r="P663">
        <v>1</v>
      </c>
      <c r="Q663">
        <v>0</v>
      </c>
      <c r="S663" t="str">
        <f t="shared" si="265"/>
        <v>22:01:10.000</v>
      </c>
      <c r="T663" t="str">
        <f t="shared" si="265"/>
        <v>22:01:10.000</v>
      </c>
      <c r="U663" t="str">
        <f t="shared" si="257"/>
        <v>A14F74</v>
      </c>
      <c r="V663">
        <v>0</v>
      </c>
      <c r="W663">
        <v>0</v>
      </c>
      <c r="X663">
        <v>6</v>
      </c>
      <c r="Y663">
        <v>0</v>
      </c>
      <c r="AA663">
        <v>1</v>
      </c>
      <c r="AB663">
        <v>8</v>
      </c>
      <c r="AC663">
        <v>3</v>
      </c>
      <c r="AD663">
        <v>0</v>
      </c>
      <c r="AE663">
        <v>9</v>
      </c>
      <c r="AF663" t="s">
        <v>126</v>
      </c>
      <c r="AG663">
        <v>0</v>
      </c>
      <c r="AH663">
        <v>3</v>
      </c>
      <c r="AI663">
        <v>2</v>
      </c>
      <c r="AJ663">
        <v>0</v>
      </c>
      <c r="AK663" t="s">
        <v>314</v>
      </c>
      <c r="AL663">
        <v>32.813222000000003</v>
      </c>
      <c r="AM663" t="s">
        <v>315</v>
      </c>
      <c r="AN663">
        <v>-117.171335</v>
      </c>
      <c r="AO663">
        <v>25</v>
      </c>
      <c r="AP663">
        <v>1800</v>
      </c>
      <c r="AQ663" t="s">
        <v>129</v>
      </c>
      <c r="AR663">
        <v>43</v>
      </c>
      <c r="AS663">
        <v>-89</v>
      </c>
      <c r="AT663">
        <v>512</v>
      </c>
      <c r="BB663" t="str">
        <f t="shared" si="258"/>
        <v>1200</v>
      </c>
      <c r="BC663">
        <v>1</v>
      </c>
      <c r="BD663" t="str">
        <f t="shared" si="259"/>
        <v xml:space="preserve">N1839R  </v>
      </c>
      <c r="BE663">
        <v>1</v>
      </c>
      <c r="BG663">
        <v>0</v>
      </c>
      <c r="BH663">
        <v>0</v>
      </c>
      <c r="BI663">
        <v>0</v>
      </c>
      <c r="BJ663">
        <v>1675</v>
      </c>
      <c r="BK663">
        <v>-125</v>
      </c>
      <c r="BL663" t="s">
        <v>130</v>
      </c>
      <c r="BM663">
        <v>1</v>
      </c>
      <c r="BN663">
        <v>1</v>
      </c>
      <c r="BO663">
        <v>0</v>
      </c>
      <c r="BP663">
        <v>0</v>
      </c>
      <c r="BS663">
        <v>0</v>
      </c>
      <c r="BT663">
        <v>0</v>
      </c>
      <c r="BU663">
        <v>0</v>
      </c>
      <c r="CE663" t="str">
        <f t="shared" si="266"/>
        <v>22:01:10.658</v>
      </c>
      <c r="CF663">
        <v>657781881</v>
      </c>
      <c r="CS663">
        <v>3</v>
      </c>
      <c r="CT663">
        <v>2</v>
      </c>
      <c r="CU663">
        <v>0</v>
      </c>
      <c r="CV663">
        <v>2</v>
      </c>
      <c r="CW663">
        <v>0</v>
      </c>
      <c r="CX663">
        <v>4</v>
      </c>
      <c r="CY663">
        <v>7</v>
      </c>
      <c r="CZ663" t="s">
        <v>131</v>
      </c>
      <c r="DA663">
        <v>745</v>
      </c>
      <c r="DB663">
        <v>0</v>
      </c>
      <c r="DC663" t="s">
        <v>262</v>
      </c>
      <c r="DD663" t="s">
        <v>263</v>
      </c>
      <c r="DG663">
        <v>15619310</v>
      </c>
      <c r="DI663">
        <v>1</v>
      </c>
      <c r="DJ663">
        <v>0</v>
      </c>
      <c r="DK663">
        <v>1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"07/09/2023 22:01:10.954"</f>
        <v>07/09/2023 22:01:10.954</v>
      </c>
      <c r="C664" t="str">
        <f t="shared" si="261"/>
        <v>FFDFD3C0</v>
      </c>
      <c r="D664" t="s">
        <v>147</v>
      </c>
      <c r="E664">
        <v>8</v>
      </c>
      <c r="H664">
        <v>225</v>
      </c>
      <c r="I664" t="s">
        <v>148</v>
      </c>
      <c r="J664" t="s">
        <v>126</v>
      </c>
      <c r="K664">
        <v>0</v>
      </c>
      <c r="L664">
        <v>3</v>
      </c>
      <c r="M664">
        <v>0</v>
      </c>
      <c r="N664">
        <v>2</v>
      </c>
      <c r="O664">
        <v>0</v>
      </c>
      <c r="P664">
        <v>1</v>
      </c>
      <c r="Q664">
        <v>0</v>
      </c>
      <c r="S664" t="str">
        <f t="shared" si="265"/>
        <v>22:01:10.000</v>
      </c>
      <c r="T664" t="str">
        <f t="shared" si="265"/>
        <v>22:01:10.000</v>
      </c>
      <c r="U664" t="str">
        <f t="shared" si="257"/>
        <v>A14F74</v>
      </c>
      <c r="V664">
        <v>0</v>
      </c>
      <c r="W664">
        <v>0</v>
      </c>
      <c r="X664">
        <v>6</v>
      </c>
      <c r="Y664">
        <v>0</v>
      </c>
      <c r="AA664">
        <v>1</v>
      </c>
      <c r="AB664">
        <v>8</v>
      </c>
      <c r="AC664">
        <v>3</v>
      </c>
      <c r="AD664">
        <v>0</v>
      </c>
      <c r="AE664">
        <v>9</v>
      </c>
      <c r="AF664" t="s">
        <v>126</v>
      </c>
      <c r="AG664">
        <v>0</v>
      </c>
      <c r="AH664">
        <v>3</v>
      </c>
      <c r="AI664">
        <v>2</v>
      </c>
      <c r="AJ664">
        <v>0</v>
      </c>
      <c r="AK664" t="s">
        <v>314</v>
      </c>
      <c r="AL664">
        <v>32.813222000000003</v>
      </c>
      <c r="AM664" t="s">
        <v>315</v>
      </c>
      <c r="AN664">
        <v>-117.171335</v>
      </c>
      <c r="AO664">
        <v>25</v>
      </c>
      <c r="AP664">
        <v>1800</v>
      </c>
      <c r="AQ664" t="s">
        <v>129</v>
      </c>
      <c r="AR664">
        <v>43</v>
      </c>
      <c r="AS664">
        <v>-89</v>
      </c>
      <c r="AT664">
        <v>512</v>
      </c>
      <c r="BB664" t="str">
        <f t="shared" si="258"/>
        <v>1200</v>
      </c>
      <c r="BC664">
        <v>1</v>
      </c>
      <c r="BD664" t="str">
        <f t="shared" si="259"/>
        <v xml:space="preserve">N1839R  </v>
      </c>
      <c r="BE664">
        <v>1</v>
      </c>
      <c r="BG664">
        <v>0</v>
      </c>
      <c r="BH664">
        <v>0</v>
      </c>
      <c r="BI664">
        <v>0</v>
      </c>
      <c r="BJ664">
        <v>1675</v>
      </c>
      <c r="BK664">
        <v>-125</v>
      </c>
      <c r="BL664" t="s">
        <v>130</v>
      </c>
      <c r="BM664">
        <v>1</v>
      </c>
      <c r="BN664">
        <v>1</v>
      </c>
      <c r="BO664">
        <v>0</v>
      </c>
      <c r="BP664">
        <v>0</v>
      </c>
      <c r="BS664">
        <v>0</v>
      </c>
      <c r="BT664">
        <v>0</v>
      </c>
      <c r="BU664">
        <v>0</v>
      </c>
      <c r="CE664" t="str">
        <f t="shared" si="266"/>
        <v>22:01:10.658</v>
      </c>
      <c r="CF664">
        <v>657781881</v>
      </c>
      <c r="CS664">
        <v>3</v>
      </c>
      <c r="CT664">
        <v>2</v>
      </c>
      <c r="CU664">
        <v>0</v>
      </c>
      <c r="CV664">
        <v>2</v>
      </c>
      <c r="CW664">
        <v>0</v>
      </c>
      <c r="CX664">
        <v>4</v>
      </c>
      <c r="CY664">
        <v>7</v>
      </c>
      <c r="CZ664" t="s">
        <v>131</v>
      </c>
      <c r="DA664">
        <v>745</v>
      </c>
      <c r="DB664">
        <v>0</v>
      </c>
      <c r="DC664" t="s">
        <v>262</v>
      </c>
      <c r="DD664" t="s">
        <v>263</v>
      </c>
      <c r="DG664">
        <v>15619310</v>
      </c>
      <c r="DI664">
        <v>1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"07/09/2023 22:01:10.954"</f>
        <v>07/09/2023 22:01:10.954</v>
      </c>
      <c r="C665" t="str">
        <f t="shared" si="261"/>
        <v>FFDFD3C0</v>
      </c>
      <c r="D665" t="s">
        <v>134</v>
      </c>
      <c r="E665">
        <v>4</v>
      </c>
      <c r="H665">
        <v>4</v>
      </c>
      <c r="I665" t="s">
        <v>143</v>
      </c>
      <c r="J665" t="s">
        <v>126</v>
      </c>
      <c r="K665">
        <v>0</v>
      </c>
      <c r="L665">
        <v>3</v>
      </c>
      <c r="M665">
        <v>0</v>
      </c>
      <c r="N665">
        <v>2</v>
      </c>
      <c r="O665">
        <v>0</v>
      </c>
      <c r="P665">
        <v>1</v>
      </c>
      <c r="Q665">
        <v>0</v>
      </c>
      <c r="S665" t="str">
        <f t="shared" si="265"/>
        <v>22:01:10.000</v>
      </c>
      <c r="T665" t="str">
        <f t="shared" si="265"/>
        <v>22:01:10.000</v>
      </c>
      <c r="U665" t="str">
        <f t="shared" si="257"/>
        <v>A14F74</v>
      </c>
      <c r="V665">
        <v>0</v>
      </c>
      <c r="W665">
        <v>0</v>
      </c>
      <c r="X665">
        <v>6</v>
      </c>
      <c r="Y665">
        <v>0</v>
      </c>
      <c r="AA665">
        <v>1</v>
      </c>
      <c r="AB665">
        <v>8</v>
      </c>
      <c r="AC665">
        <v>3</v>
      </c>
      <c r="AD665">
        <v>0</v>
      </c>
      <c r="AE665">
        <v>9</v>
      </c>
      <c r="AF665" t="s">
        <v>126</v>
      </c>
      <c r="AG665">
        <v>0</v>
      </c>
      <c r="AH665">
        <v>3</v>
      </c>
      <c r="AI665">
        <v>2</v>
      </c>
      <c r="AJ665">
        <v>0</v>
      </c>
      <c r="AK665" t="s">
        <v>314</v>
      </c>
      <c r="AL665">
        <v>32.813222000000003</v>
      </c>
      <c r="AM665" t="s">
        <v>315</v>
      </c>
      <c r="AN665">
        <v>-117.171335</v>
      </c>
      <c r="AO665">
        <v>25</v>
      </c>
      <c r="AP665">
        <v>1800</v>
      </c>
      <c r="AQ665" t="s">
        <v>129</v>
      </c>
      <c r="AR665">
        <v>43</v>
      </c>
      <c r="AS665">
        <v>-89</v>
      </c>
      <c r="AT665">
        <v>512</v>
      </c>
      <c r="BB665" t="str">
        <f t="shared" si="258"/>
        <v>1200</v>
      </c>
      <c r="BC665">
        <v>1</v>
      </c>
      <c r="BD665" t="str">
        <f t="shared" si="259"/>
        <v xml:space="preserve">N1839R  </v>
      </c>
      <c r="BE665">
        <v>1</v>
      </c>
      <c r="BG665">
        <v>0</v>
      </c>
      <c r="BH665">
        <v>0</v>
      </c>
      <c r="BI665">
        <v>0</v>
      </c>
      <c r="BJ665">
        <v>1675</v>
      </c>
      <c r="BK665">
        <v>-125</v>
      </c>
      <c r="BL665" t="s">
        <v>130</v>
      </c>
      <c r="BM665">
        <v>1</v>
      </c>
      <c r="BN665">
        <v>1</v>
      </c>
      <c r="BO665">
        <v>0</v>
      </c>
      <c r="BP665">
        <v>0</v>
      </c>
      <c r="BS665">
        <v>0</v>
      </c>
      <c r="BT665">
        <v>0</v>
      </c>
      <c r="BU665">
        <v>0</v>
      </c>
      <c r="CE665" t="str">
        <f t="shared" si="266"/>
        <v>22:01:10.658</v>
      </c>
      <c r="CF665">
        <v>657781881</v>
      </c>
      <c r="CS665">
        <v>3</v>
      </c>
      <c r="CT665">
        <v>2</v>
      </c>
      <c r="CU665">
        <v>0</v>
      </c>
      <c r="CV665">
        <v>2</v>
      </c>
      <c r="CW665">
        <v>0</v>
      </c>
      <c r="CX665">
        <v>4</v>
      </c>
      <c r="CY665">
        <v>7</v>
      </c>
      <c r="CZ665" t="s">
        <v>131</v>
      </c>
      <c r="DA665">
        <v>745</v>
      </c>
      <c r="DB665">
        <v>0</v>
      </c>
      <c r="DC665" t="s">
        <v>262</v>
      </c>
      <c r="DD665" t="s">
        <v>263</v>
      </c>
      <c r="DG665">
        <v>15619310</v>
      </c>
      <c r="DI665">
        <v>1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"07/09/2023 22:01:12.044"</f>
        <v>07/09/2023 22:01:12.044</v>
      </c>
      <c r="C666" t="str">
        <f t="shared" si="261"/>
        <v>FFDFD3C0</v>
      </c>
      <c r="D666" t="s">
        <v>134</v>
      </c>
      <c r="E666">
        <v>4</v>
      </c>
      <c r="H666">
        <v>4</v>
      </c>
      <c r="I666" t="s">
        <v>143</v>
      </c>
      <c r="J666" t="s">
        <v>126</v>
      </c>
      <c r="K666">
        <v>0</v>
      </c>
      <c r="L666">
        <v>3</v>
      </c>
      <c r="M666">
        <v>0</v>
      </c>
      <c r="N666">
        <v>2</v>
      </c>
      <c r="O666">
        <v>0</v>
      </c>
      <c r="P666">
        <v>1</v>
      </c>
      <c r="Q666">
        <v>0</v>
      </c>
      <c r="S666" t="str">
        <f t="shared" ref="S666:T673" si="267">"22:01:11.000"</f>
        <v>22:01:11.000</v>
      </c>
      <c r="T666" t="str">
        <f t="shared" si="267"/>
        <v>22:01:11.000</v>
      </c>
      <c r="U666" t="str">
        <f t="shared" si="257"/>
        <v>A14F74</v>
      </c>
      <c r="V666">
        <v>0</v>
      </c>
      <c r="W666">
        <v>0</v>
      </c>
      <c r="X666">
        <v>6</v>
      </c>
      <c r="Y666">
        <v>0</v>
      </c>
      <c r="AA666">
        <v>1</v>
      </c>
      <c r="AB666">
        <v>8</v>
      </c>
      <c r="AC666">
        <v>3</v>
      </c>
      <c r="AD666">
        <v>0</v>
      </c>
      <c r="AE666">
        <v>9</v>
      </c>
      <c r="AF666" t="s">
        <v>126</v>
      </c>
      <c r="AG666">
        <v>0</v>
      </c>
      <c r="AH666">
        <v>3</v>
      </c>
      <c r="AI666">
        <v>2</v>
      </c>
      <c r="AJ666">
        <v>0</v>
      </c>
      <c r="AK666" t="s">
        <v>318</v>
      </c>
      <c r="AL666">
        <v>32.812815000000001</v>
      </c>
      <c r="AM666" t="s">
        <v>319</v>
      </c>
      <c r="AN666">
        <v>-117.171099</v>
      </c>
      <c r="AO666">
        <v>25</v>
      </c>
      <c r="AP666">
        <v>1800</v>
      </c>
      <c r="AQ666" t="s">
        <v>129</v>
      </c>
      <c r="AR666">
        <v>48</v>
      </c>
      <c r="AS666">
        <v>-88</v>
      </c>
      <c r="AT666">
        <v>256</v>
      </c>
      <c r="BB666" t="str">
        <f t="shared" si="258"/>
        <v>1200</v>
      </c>
      <c r="BC666">
        <v>1</v>
      </c>
      <c r="BD666" t="str">
        <f t="shared" si="259"/>
        <v xml:space="preserve">N1839R  </v>
      </c>
      <c r="BE666">
        <v>1</v>
      </c>
      <c r="BG666">
        <v>0</v>
      </c>
      <c r="BH666">
        <v>0</v>
      </c>
      <c r="BI666">
        <v>0</v>
      </c>
      <c r="BJ666">
        <v>1675</v>
      </c>
      <c r="BK666">
        <v>-125</v>
      </c>
      <c r="BL666" t="s">
        <v>130</v>
      </c>
      <c r="BM666">
        <v>1</v>
      </c>
      <c r="BN666">
        <v>1</v>
      </c>
      <c r="BO666">
        <v>0</v>
      </c>
      <c r="BP666">
        <v>0</v>
      </c>
      <c r="BS666">
        <v>0</v>
      </c>
      <c r="BT666">
        <v>0</v>
      </c>
      <c r="BU666">
        <v>0</v>
      </c>
      <c r="CE666" t="str">
        <f t="shared" ref="CE666:CE673" si="268">"22:01:11.803"</f>
        <v>22:01:11.803</v>
      </c>
      <c r="CF666">
        <v>802846512</v>
      </c>
      <c r="CS666">
        <v>3</v>
      </c>
      <c r="CT666">
        <v>2</v>
      </c>
      <c r="CU666">
        <v>0</v>
      </c>
      <c r="CV666">
        <v>2</v>
      </c>
      <c r="CW666">
        <v>0</v>
      </c>
      <c r="CX666">
        <v>5</v>
      </c>
      <c r="CY666">
        <v>7</v>
      </c>
      <c r="CZ666" t="s">
        <v>131</v>
      </c>
      <c r="DA666">
        <v>300</v>
      </c>
      <c r="DB666">
        <v>0</v>
      </c>
      <c r="DC666" t="s">
        <v>157</v>
      </c>
      <c r="DD666" t="s">
        <v>158</v>
      </c>
      <c r="DG666">
        <v>8335841</v>
      </c>
      <c r="DI666">
        <v>1</v>
      </c>
      <c r="DJ666">
        <v>0</v>
      </c>
      <c r="DK666">
        <v>0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"07/09/2023 22:01:12.064"</f>
        <v>07/09/2023 22:01:12.064</v>
      </c>
      <c r="C667" t="str">
        <f t="shared" si="261"/>
        <v>FFDFD3C0</v>
      </c>
      <c r="D667" t="s">
        <v>123</v>
      </c>
      <c r="E667">
        <v>7</v>
      </c>
      <c r="F667">
        <v>2007</v>
      </c>
      <c r="G667" t="s">
        <v>124</v>
      </c>
      <c r="J667" t="s">
        <v>125</v>
      </c>
      <c r="K667">
        <v>0</v>
      </c>
      <c r="L667">
        <v>3</v>
      </c>
      <c r="M667">
        <v>0</v>
      </c>
      <c r="N667">
        <v>2</v>
      </c>
      <c r="O667">
        <v>0</v>
      </c>
      <c r="P667">
        <v>1</v>
      </c>
      <c r="Q667">
        <v>0</v>
      </c>
      <c r="S667" t="str">
        <f t="shared" si="267"/>
        <v>22:01:11.000</v>
      </c>
      <c r="T667" t="str">
        <f t="shared" si="267"/>
        <v>22:01:11.000</v>
      </c>
      <c r="U667" t="str">
        <f t="shared" si="257"/>
        <v>A14F74</v>
      </c>
      <c r="V667">
        <v>0</v>
      </c>
      <c r="W667">
        <v>0</v>
      </c>
      <c r="X667">
        <v>6</v>
      </c>
      <c r="Y667">
        <v>0</v>
      </c>
      <c r="AA667">
        <v>1</v>
      </c>
      <c r="AB667">
        <v>8</v>
      </c>
      <c r="AC667">
        <v>3</v>
      </c>
      <c r="AD667">
        <v>0</v>
      </c>
      <c r="AE667">
        <v>9</v>
      </c>
      <c r="AF667" t="s">
        <v>126</v>
      </c>
      <c r="AG667">
        <v>0</v>
      </c>
      <c r="AH667">
        <v>3</v>
      </c>
      <c r="AI667">
        <v>2</v>
      </c>
      <c r="AJ667">
        <v>0</v>
      </c>
      <c r="AK667" t="s">
        <v>318</v>
      </c>
      <c r="AL667">
        <v>32.812815000000001</v>
      </c>
      <c r="AM667" t="s">
        <v>319</v>
      </c>
      <c r="AN667">
        <v>-117.171099</v>
      </c>
      <c r="AO667">
        <v>25</v>
      </c>
      <c r="AP667">
        <v>1800</v>
      </c>
      <c r="AQ667" t="s">
        <v>129</v>
      </c>
      <c r="AR667">
        <v>48</v>
      </c>
      <c r="AS667">
        <v>-88</v>
      </c>
      <c r="AT667">
        <v>256</v>
      </c>
      <c r="BB667" t="str">
        <f t="shared" si="258"/>
        <v>1200</v>
      </c>
      <c r="BC667">
        <v>1</v>
      </c>
      <c r="BD667" t="str">
        <f t="shared" si="259"/>
        <v xml:space="preserve">N1839R  </v>
      </c>
      <c r="BE667">
        <v>1</v>
      </c>
      <c r="BG667">
        <v>0</v>
      </c>
      <c r="BH667">
        <v>0</v>
      </c>
      <c r="BI667">
        <v>0</v>
      </c>
      <c r="BJ667">
        <v>1675</v>
      </c>
      <c r="BK667">
        <v>-125</v>
      </c>
      <c r="BL667" t="s">
        <v>130</v>
      </c>
      <c r="BM667">
        <v>1</v>
      </c>
      <c r="BN667">
        <v>1</v>
      </c>
      <c r="BO667">
        <v>0</v>
      </c>
      <c r="BP667">
        <v>0</v>
      </c>
      <c r="BS667">
        <v>0</v>
      </c>
      <c r="BT667">
        <v>0</v>
      </c>
      <c r="BU667">
        <v>0</v>
      </c>
      <c r="CE667" t="str">
        <f t="shared" si="268"/>
        <v>22:01:11.803</v>
      </c>
      <c r="CF667">
        <v>802846512</v>
      </c>
      <c r="CS667">
        <v>3</v>
      </c>
      <c r="CT667">
        <v>2</v>
      </c>
      <c r="CU667">
        <v>0</v>
      </c>
      <c r="CV667">
        <v>2</v>
      </c>
      <c r="CW667">
        <v>0</v>
      </c>
      <c r="CX667">
        <v>5</v>
      </c>
      <c r="CY667">
        <v>7</v>
      </c>
      <c r="CZ667" t="s">
        <v>131</v>
      </c>
      <c r="DA667">
        <v>300</v>
      </c>
      <c r="DB667">
        <v>0</v>
      </c>
      <c r="DC667" t="s">
        <v>157</v>
      </c>
      <c r="DD667" t="s">
        <v>158</v>
      </c>
      <c r="DG667">
        <v>8335841</v>
      </c>
      <c r="DI667">
        <v>1</v>
      </c>
      <c r="DJ667">
        <v>0</v>
      </c>
      <c r="DK667">
        <v>1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"07/09/2023 22:01:12.064"</f>
        <v>07/09/2023 22:01:12.064</v>
      </c>
      <c r="C668" t="str">
        <f t="shared" si="261"/>
        <v>FFDFD3C0</v>
      </c>
      <c r="D668" t="s">
        <v>144</v>
      </c>
      <c r="E668">
        <v>6</v>
      </c>
      <c r="H668">
        <v>210</v>
      </c>
      <c r="I668" t="s">
        <v>145</v>
      </c>
      <c r="J668" t="s">
        <v>146</v>
      </c>
      <c r="K668">
        <v>0</v>
      </c>
      <c r="L668">
        <v>3</v>
      </c>
      <c r="M668">
        <v>0</v>
      </c>
      <c r="N668">
        <v>2</v>
      </c>
      <c r="O668">
        <v>0</v>
      </c>
      <c r="P668">
        <v>1</v>
      </c>
      <c r="Q668">
        <v>0</v>
      </c>
      <c r="S668" t="str">
        <f t="shared" si="267"/>
        <v>22:01:11.000</v>
      </c>
      <c r="T668" t="str">
        <f t="shared" si="267"/>
        <v>22:01:11.000</v>
      </c>
      <c r="U668" t="str">
        <f t="shared" si="257"/>
        <v>A14F74</v>
      </c>
      <c r="V668">
        <v>0</v>
      </c>
      <c r="W668">
        <v>0</v>
      </c>
      <c r="X668">
        <v>6</v>
      </c>
      <c r="Y668">
        <v>0</v>
      </c>
      <c r="AA668">
        <v>1</v>
      </c>
      <c r="AB668">
        <v>8</v>
      </c>
      <c r="AC668">
        <v>3</v>
      </c>
      <c r="AD668">
        <v>0</v>
      </c>
      <c r="AE668">
        <v>9</v>
      </c>
      <c r="AF668" t="s">
        <v>126</v>
      </c>
      <c r="AG668">
        <v>0</v>
      </c>
      <c r="AH668">
        <v>0</v>
      </c>
      <c r="AI668">
        <v>2</v>
      </c>
      <c r="AJ668">
        <v>0</v>
      </c>
      <c r="AK668" t="s">
        <v>318</v>
      </c>
      <c r="AL668">
        <v>32.812815000000001</v>
      </c>
      <c r="AM668" t="s">
        <v>319</v>
      </c>
      <c r="AN668">
        <v>-117.171099</v>
      </c>
      <c r="AO668">
        <v>25</v>
      </c>
      <c r="AP668">
        <v>1800</v>
      </c>
      <c r="AQ668" t="s">
        <v>129</v>
      </c>
      <c r="AR668">
        <v>48</v>
      </c>
      <c r="AS668">
        <v>-88</v>
      </c>
      <c r="AT668">
        <v>256</v>
      </c>
      <c r="BB668" t="str">
        <f t="shared" si="258"/>
        <v>1200</v>
      </c>
      <c r="BC668">
        <v>1</v>
      </c>
      <c r="BD668" t="str">
        <f t="shared" si="259"/>
        <v xml:space="preserve">N1839R  </v>
      </c>
      <c r="BE668">
        <v>1</v>
      </c>
      <c r="BG668">
        <v>0</v>
      </c>
      <c r="BH668">
        <v>0</v>
      </c>
      <c r="BI668">
        <v>0</v>
      </c>
      <c r="BJ668">
        <v>1675</v>
      </c>
      <c r="BK668">
        <v>-125</v>
      </c>
      <c r="BL668" t="s">
        <v>130</v>
      </c>
      <c r="BM668">
        <v>1</v>
      </c>
      <c r="BN668">
        <v>1</v>
      </c>
      <c r="BO668">
        <v>0</v>
      </c>
      <c r="BP668">
        <v>0</v>
      </c>
      <c r="BS668">
        <v>0</v>
      </c>
      <c r="BT668">
        <v>0</v>
      </c>
      <c r="BU668">
        <v>0</v>
      </c>
      <c r="CE668" t="str">
        <f t="shared" si="268"/>
        <v>22:01:11.803</v>
      </c>
      <c r="CF668">
        <v>802846512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5</v>
      </c>
      <c r="CY668">
        <v>7</v>
      </c>
      <c r="CZ668" t="s">
        <v>131</v>
      </c>
      <c r="DA668">
        <v>300</v>
      </c>
      <c r="DB668">
        <v>0</v>
      </c>
      <c r="DC668" t="s">
        <v>157</v>
      </c>
      <c r="DD668" t="s">
        <v>158</v>
      </c>
      <c r="DG668">
        <v>8335841</v>
      </c>
      <c r="DI668">
        <v>1</v>
      </c>
      <c r="DJ668">
        <v>0</v>
      </c>
      <c r="DK668">
        <v>1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"07/09/2023 22:01:12.064"</f>
        <v>07/09/2023 22:01:12.064</v>
      </c>
      <c r="C669" t="str">
        <f t="shared" si="261"/>
        <v>FFDFD3C0</v>
      </c>
      <c r="D669" t="s">
        <v>149</v>
      </c>
      <c r="E669">
        <v>3</v>
      </c>
      <c r="H669">
        <v>166</v>
      </c>
      <c r="I669" t="s">
        <v>139</v>
      </c>
      <c r="J669" t="s">
        <v>150</v>
      </c>
      <c r="K669">
        <v>0</v>
      </c>
      <c r="L669">
        <v>3</v>
      </c>
      <c r="M669">
        <v>0</v>
      </c>
      <c r="N669">
        <v>2</v>
      </c>
      <c r="O669">
        <v>0</v>
      </c>
      <c r="P669">
        <v>1</v>
      </c>
      <c r="Q669">
        <v>0</v>
      </c>
      <c r="S669" t="str">
        <f t="shared" si="267"/>
        <v>22:01:11.000</v>
      </c>
      <c r="T669" t="str">
        <f t="shared" si="267"/>
        <v>22:01:11.000</v>
      </c>
      <c r="U669" t="str">
        <f t="shared" si="257"/>
        <v>A14F74</v>
      </c>
      <c r="V669">
        <v>0</v>
      </c>
      <c r="W669">
        <v>0</v>
      </c>
      <c r="X669">
        <v>6</v>
      </c>
      <c r="Y669">
        <v>0</v>
      </c>
      <c r="AA669">
        <v>1</v>
      </c>
      <c r="AB669">
        <v>8</v>
      </c>
      <c r="AC669">
        <v>3</v>
      </c>
      <c r="AD669">
        <v>0</v>
      </c>
      <c r="AE669">
        <v>9</v>
      </c>
      <c r="AF669" t="s">
        <v>126</v>
      </c>
      <c r="AG669">
        <v>0</v>
      </c>
      <c r="AH669">
        <v>3</v>
      </c>
      <c r="AI669">
        <v>2</v>
      </c>
      <c r="AJ669">
        <v>0</v>
      </c>
      <c r="AK669" t="s">
        <v>318</v>
      </c>
      <c r="AL669">
        <v>32.812815000000001</v>
      </c>
      <c r="AM669" t="s">
        <v>319</v>
      </c>
      <c r="AN669">
        <v>-117.171099</v>
      </c>
      <c r="AO669">
        <v>25</v>
      </c>
      <c r="AP669">
        <v>1800</v>
      </c>
      <c r="AQ669" t="s">
        <v>129</v>
      </c>
      <c r="AR669">
        <v>48</v>
      </c>
      <c r="AS669">
        <v>-88</v>
      </c>
      <c r="AT669">
        <v>256</v>
      </c>
      <c r="BB669" t="str">
        <f t="shared" si="258"/>
        <v>1200</v>
      </c>
      <c r="BC669">
        <v>1</v>
      </c>
      <c r="BD669" t="str">
        <f t="shared" si="259"/>
        <v xml:space="preserve">N1839R  </v>
      </c>
      <c r="BE669">
        <v>1</v>
      </c>
      <c r="BG669">
        <v>0</v>
      </c>
      <c r="BH669">
        <v>0</v>
      </c>
      <c r="BI669">
        <v>0</v>
      </c>
      <c r="BJ669">
        <v>1675</v>
      </c>
      <c r="BK669">
        <v>-125</v>
      </c>
      <c r="BL669" t="s">
        <v>130</v>
      </c>
      <c r="BM669">
        <v>1</v>
      </c>
      <c r="BN669">
        <v>1</v>
      </c>
      <c r="BO669">
        <v>0</v>
      </c>
      <c r="BP669">
        <v>0</v>
      </c>
      <c r="BS669">
        <v>0</v>
      </c>
      <c r="BT669">
        <v>0</v>
      </c>
      <c r="BU669">
        <v>0</v>
      </c>
      <c r="CE669" t="str">
        <f t="shared" si="268"/>
        <v>22:01:11.803</v>
      </c>
      <c r="CF669">
        <v>802846512</v>
      </c>
      <c r="CS669">
        <v>3</v>
      </c>
      <c r="CT669">
        <v>2</v>
      </c>
      <c r="CU669">
        <v>0</v>
      </c>
      <c r="CV669">
        <v>2</v>
      </c>
      <c r="CW669">
        <v>0</v>
      </c>
      <c r="CX669">
        <v>5</v>
      </c>
      <c r="CY669">
        <v>7</v>
      </c>
      <c r="CZ669" t="s">
        <v>131</v>
      </c>
      <c r="DA669">
        <v>300</v>
      </c>
      <c r="DB669">
        <v>0</v>
      </c>
      <c r="DC669" t="s">
        <v>157</v>
      </c>
      <c r="DD669" t="s">
        <v>158</v>
      </c>
      <c r="DG669">
        <v>8335841</v>
      </c>
      <c r="DI669">
        <v>1</v>
      </c>
      <c r="DJ669">
        <v>0</v>
      </c>
      <c r="DK669">
        <v>1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"07/09/2023 22:01:12.064"</f>
        <v>07/09/2023 22:01:12.064</v>
      </c>
      <c r="C670" t="str">
        <f t="shared" si="261"/>
        <v>FFDFD3C0</v>
      </c>
      <c r="D670" t="s">
        <v>138</v>
      </c>
      <c r="E670">
        <v>20</v>
      </c>
      <c r="F670">
        <v>1020</v>
      </c>
      <c r="G670" t="s">
        <v>139</v>
      </c>
      <c r="J670" t="s">
        <v>140</v>
      </c>
      <c r="K670">
        <v>0</v>
      </c>
      <c r="L670">
        <v>3</v>
      </c>
      <c r="M670">
        <v>0</v>
      </c>
      <c r="N670">
        <v>2</v>
      </c>
      <c r="O670">
        <v>0</v>
      </c>
      <c r="P670">
        <v>1</v>
      </c>
      <c r="Q670">
        <v>0</v>
      </c>
      <c r="S670" t="str">
        <f t="shared" si="267"/>
        <v>22:01:11.000</v>
      </c>
      <c r="T670" t="str">
        <f t="shared" si="267"/>
        <v>22:01:11.000</v>
      </c>
      <c r="U670" t="str">
        <f t="shared" si="257"/>
        <v>A14F74</v>
      </c>
      <c r="V670">
        <v>0</v>
      </c>
      <c r="W670">
        <v>0</v>
      </c>
      <c r="X670">
        <v>6</v>
      </c>
      <c r="Y670">
        <v>0</v>
      </c>
      <c r="AA670">
        <v>1</v>
      </c>
      <c r="AB670">
        <v>8</v>
      </c>
      <c r="AC670">
        <v>3</v>
      </c>
      <c r="AD670">
        <v>0</v>
      </c>
      <c r="AE670">
        <v>9</v>
      </c>
      <c r="AF670" t="s">
        <v>126</v>
      </c>
      <c r="AG670">
        <v>0</v>
      </c>
      <c r="AH670">
        <v>3</v>
      </c>
      <c r="AI670">
        <v>2</v>
      </c>
      <c r="AJ670">
        <v>0</v>
      </c>
      <c r="AK670" t="s">
        <v>318</v>
      </c>
      <c r="AL670">
        <v>32.812815000000001</v>
      </c>
      <c r="AM670" t="s">
        <v>319</v>
      </c>
      <c r="AN670">
        <v>-117.171099</v>
      </c>
      <c r="AO670">
        <v>25</v>
      </c>
      <c r="AP670">
        <v>1800</v>
      </c>
      <c r="AQ670" t="s">
        <v>129</v>
      </c>
      <c r="AR670">
        <v>48</v>
      </c>
      <c r="AS670">
        <v>-88</v>
      </c>
      <c r="AT670">
        <v>256</v>
      </c>
      <c r="BB670" t="str">
        <f t="shared" si="258"/>
        <v>1200</v>
      </c>
      <c r="BC670">
        <v>1</v>
      </c>
      <c r="BD670" t="str">
        <f t="shared" si="259"/>
        <v xml:space="preserve">N1839R  </v>
      </c>
      <c r="BE670">
        <v>1</v>
      </c>
      <c r="BG670">
        <v>0</v>
      </c>
      <c r="BH670">
        <v>0</v>
      </c>
      <c r="BI670">
        <v>0</v>
      </c>
      <c r="BJ670">
        <v>1675</v>
      </c>
      <c r="BK670">
        <v>-125</v>
      </c>
      <c r="BL670" t="s">
        <v>130</v>
      </c>
      <c r="BM670">
        <v>1</v>
      </c>
      <c r="BN670">
        <v>1</v>
      </c>
      <c r="BO670">
        <v>0</v>
      </c>
      <c r="BP670">
        <v>0</v>
      </c>
      <c r="BS670">
        <v>0</v>
      </c>
      <c r="BT670">
        <v>0</v>
      </c>
      <c r="BU670">
        <v>0</v>
      </c>
      <c r="CE670" t="str">
        <f t="shared" si="268"/>
        <v>22:01:11.803</v>
      </c>
      <c r="CF670">
        <v>802846512</v>
      </c>
      <c r="CS670">
        <v>3</v>
      </c>
      <c r="CT670">
        <v>2</v>
      </c>
      <c r="CU670">
        <v>0</v>
      </c>
      <c r="CV670">
        <v>2</v>
      </c>
      <c r="CW670">
        <v>0</v>
      </c>
      <c r="CX670">
        <v>5</v>
      </c>
      <c r="CY670">
        <v>7</v>
      </c>
      <c r="CZ670" t="s">
        <v>131</v>
      </c>
      <c r="DA670">
        <v>300</v>
      </c>
      <c r="DB670">
        <v>0</v>
      </c>
      <c r="DC670" t="s">
        <v>157</v>
      </c>
      <c r="DD670" t="s">
        <v>158</v>
      </c>
      <c r="DG670">
        <v>8335841</v>
      </c>
      <c r="DI670">
        <v>1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"07/09/2023 22:01:12.064"</f>
        <v>07/09/2023 22:01:12.064</v>
      </c>
      <c r="C671" t="str">
        <f t="shared" si="261"/>
        <v>FFDFD3C0</v>
      </c>
      <c r="D671" t="s">
        <v>134</v>
      </c>
      <c r="E671">
        <v>3</v>
      </c>
      <c r="H671">
        <v>3</v>
      </c>
      <c r="I671" t="s">
        <v>135</v>
      </c>
      <c r="J671" t="s">
        <v>126</v>
      </c>
      <c r="K671">
        <v>0</v>
      </c>
      <c r="L671">
        <v>3</v>
      </c>
      <c r="M671">
        <v>0</v>
      </c>
      <c r="N671">
        <v>2</v>
      </c>
      <c r="O671">
        <v>0</v>
      </c>
      <c r="P671">
        <v>1</v>
      </c>
      <c r="Q671">
        <v>0</v>
      </c>
      <c r="S671" t="str">
        <f t="shared" si="267"/>
        <v>22:01:11.000</v>
      </c>
      <c r="T671" t="str">
        <f t="shared" si="267"/>
        <v>22:01:11.000</v>
      </c>
      <c r="U671" t="str">
        <f t="shared" si="257"/>
        <v>A14F74</v>
      </c>
      <c r="V671">
        <v>0</v>
      </c>
      <c r="W671">
        <v>0</v>
      </c>
      <c r="X671">
        <v>6</v>
      </c>
      <c r="Y671">
        <v>0</v>
      </c>
      <c r="AA671">
        <v>1</v>
      </c>
      <c r="AB671">
        <v>8</v>
      </c>
      <c r="AC671">
        <v>3</v>
      </c>
      <c r="AD671">
        <v>0</v>
      </c>
      <c r="AE671">
        <v>9</v>
      </c>
      <c r="AF671" t="s">
        <v>126</v>
      </c>
      <c r="AG671">
        <v>0</v>
      </c>
      <c r="AH671">
        <v>3</v>
      </c>
      <c r="AI671">
        <v>2</v>
      </c>
      <c r="AJ671">
        <v>0</v>
      </c>
      <c r="AK671" t="s">
        <v>318</v>
      </c>
      <c r="AL671">
        <v>32.812815000000001</v>
      </c>
      <c r="AM671" t="s">
        <v>319</v>
      </c>
      <c r="AN671">
        <v>-117.171099</v>
      </c>
      <c r="AO671">
        <v>25</v>
      </c>
      <c r="AP671">
        <v>1800</v>
      </c>
      <c r="AQ671" t="s">
        <v>129</v>
      </c>
      <c r="AR671">
        <v>48</v>
      </c>
      <c r="AS671">
        <v>-88</v>
      </c>
      <c r="AT671">
        <v>256</v>
      </c>
      <c r="BB671" t="str">
        <f t="shared" si="258"/>
        <v>1200</v>
      </c>
      <c r="BC671">
        <v>1</v>
      </c>
      <c r="BD671" t="str">
        <f t="shared" si="259"/>
        <v xml:space="preserve">N1839R  </v>
      </c>
      <c r="BE671">
        <v>1</v>
      </c>
      <c r="BG671">
        <v>0</v>
      </c>
      <c r="BH671">
        <v>0</v>
      </c>
      <c r="BI671">
        <v>0</v>
      </c>
      <c r="BJ671">
        <v>1675</v>
      </c>
      <c r="BK671">
        <v>-125</v>
      </c>
      <c r="BL671" t="s">
        <v>130</v>
      </c>
      <c r="BM671">
        <v>1</v>
      </c>
      <c r="BN671">
        <v>1</v>
      </c>
      <c r="BO671">
        <v>0</v>
      </c>
      <c r="BP671">
        <v>0</v>
      </c>
      <c r="BS671">
        <v>0</v>
      </c>
      <c r="BT671">
        <v>0</v>
      </c>
      <c r="BU671">
        <v>0</v>
      </c>
      <c r="CE671" t="str">
        <f t="shared" si="268"/>
        <v>22:01:11.803</v>
      </c>
      <c r="CF671">
        <v>802846512</v>
      </c>
      <c r="CS671">
        <v>3</v>
      </c>
      <c r="CT671">
        <v>2</v>
      </c>
      <c r="CU671">
        <v>0</v>
      </c>
      <c r="CV671">
        <v>2</v>
      </c>
      <c r="CW671">
        <v>0</v>
      </c>
      <c r="CX671">
        <v>5</v>
      </c>
      <c r="CY671">
        <v>7</v>
      </c>
      <c r="CZ671" t="s">
        <v>131</v>
      </c>
      <c r="DA671">
        <v>300</v>
      </c>
      <c r="DB671">
        <v>0</v>
      </c>
      <c r="DC671" t="s">
        <v>157</v>
      </c>
      <c r="DD671" t="s">
        <v>158</v>
      </c>
      <c r="DG671">
        <v>8335841</v>
      </c>
      <c r="DI671">
        <v>1</v>
      </c>
      <c r="DJ671">
        <v>0</v>
      </c>
      <c r="DK671">
        <v>1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"07/09/2023 22:01:12.066"</f>
        <v>07/09/2023 22:01:12.066</v>
      </c>
      <c r="C672" t="str">
        <f t="shared" si="261"/>
        <v>FFDFD3C0</v>
      </c>
      <c r="D672" t="s">
        <v>141</v>
      </c>
      <c r="E672">
        <v>15</v>
      </c>
      <c r="J672" t="s">
        <v>142</v>
      </c>
      <c r="K672">
        <v>0</v>
      </c>
      <c r="L672">
        <v>3</v>
      </c>
      <c r="M672">
        <v>0</v>
      </c>
      <c r="N672">
        <v>2</v>
      </c>
      <c r="O672">
        <v>0</v>
      </c>
      <c r="P672">
        <v>1</v>
      </c>
      <c r="Q672">
        <v>0</v>
      </c>
      <c r="S672" t="str">
        <f t="shared" si="267"/>
        <v>22:01:11.000</v>
      </c>
      <c r="T672" t="str">
        <f t="shared" si="267"/>
        <v>22:01:11.000</v>
      </c>
      <c r="U672" t="str">
        <f t="shared" si="257"/>
        <v>A14F74</v>
      </c>
      <c r="V672">
        <v>0</v>
      </c>
      <c r="W672">
        <v>0</v>
      </c>
      <c r="X672">
        <v>6</v>
      </c>
      <c r="Y672">
        <v>0</v>
      </c>
      <c r="AA672">
        <v>1</v>
      </c>
      <c r="AB672">
        <v>8</v>
      </c>
      <c r="AC672">
        <v>3</v>
      </c>
      <c r="AD672">
        <v>0</v>
      </c>
      <c r="AE672">
        <v>9</v>
      </c>
      <c r="AF672" t="s">
        <v>126</v>
      </c>
      <c r="AG672">
        <v>0</v>
      </c>
      <c r="AH672">
        <v>3</v>
      </c>
      <c r="AI672">
        <v>2</v>
      </c>
      <c r="AJ672">
        <v>0</v>
      </c>
      <c r="AK672" t="s">
        <v>318</v>
      </c>
      <c r="AL672">
        <v>32.812815000000001</v>
      </c>
      <c r="AM672" t="s">
        <v>319</v>
      </c>
      <c r="AN672">
        <v>-117.171099</v>
      </c>
      <c r="AO672">
        <v>25</v>
      </c>
      <c r="AP672">
        <v>1800</v>
      </c>
      <c r="AQ672" t="s">
        <v>129</v>
      </c>
      <c r="AR672">
        <v>48</v>
      </c>
      <c r="AS672">
        <v>-88</v>
      </c>
      <c r="AT672">
        <v>256</v>
      </c>
      <c r="BB672" t="str">
        <f t="shared" si="258"/>
        <v>1200</v>
      </c>
      <c r="BC672">
        <v>1</v>
      </c>
      <c r="BD672" t="str">
        <f t="shared" si="259"/>
        <v xml:space="preserve">N1839R  </v>
      </c>
      <c r="BE672">
        <v>1</v>
      </c>
      <c r="BG672">
        <v>0</v>
      </c>
      <c r="BH672">
        <v>0</v>
      </c>
      <c r="BI672">
        <v>0</v>
      </c>
      <c r="BJ672">
        <v>1675</v>
      </c>
      <c r="BK672">
        <v>-125</v>
      </c>
      <c r="BL672" t="s">
        <v>130</v>
      </c>
      <c r="BM672">
        <v>1</v>
      </c>
      <c r="BN672">
        <v>1</v>
      </c>
      <c r="BO672">
        <v>0</v>
      </c>
      <c r="BP672">
        <v>0</v>
      </c>
      <c r="BS672">
        <v>0</v>
      </c>
      <c r="BT672">
        <v>0</v>
      </c>
      <c r="BU672">
        <v>0</v>
      </c>
      <c r="CE672" t="str">
        <f t="shared" si="268"/>
        <v>22:01:11.803</v>
      </c>
      <c r="CF672">
        <v>802846512</v>
      </c>
      <c r="CS672">
        <v>3</v>
      </c>
      <c r="CT672">
        <v>2</v>
      </c>
      <c r="CU672">
        <v>0</v>
      </c>
      <c r="CV672">
        <v>2</v>
      </c>
      <c r="CW672">
        <v>0</v>
      </c>
      <c r="CX672">
        <v>5</v>
      </c>
      <c r="CY672">
        <v>7</v>
      </c>
      <c r="CZ672" t="s">
        <v>131</v>
      </c>
      <c r="DA672">
        <v>300</v>
      </c>
      <c r="DB672">
        <v>0</v>
      </c>
      <c r="DC672" t="s">
        <v>157</v>
      </c>
      <c r="DD672" t="s">
        <v>158</v>
      </c>
      <c r="DG672">
        <v>8335841</v>
      </c>
      <c r="DI672">
        <v>1</v>
      </c>
      <c r="DJ672">
        <v>0</v>
      </c>
      <c r="DK672">
        <v>1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"07/09/2023 22:01:12.101"</f>
        <v>07/09/2023 22:01:12.101</v>
      </c>
      <c r="C673" t="str">
        <f t="shared" si="261"/>
        <v>FFDFD3C0</v>
      </c>
      <c r="D673" t="s">
        <v>147</v>
      </c>
      <c r="E673">
        <v>8</v>
      </c>
      <c r="H673">
        <v>225</v>
      </c>
      <c r="I673" t="s">
        <v>148</v>
      </c>
      <c r="J673" t="s">
        <v>126</v>
      </c>
      <c r="K673">
        <v>0</v>
      </c>
      <c r="L673">
        <v>3</v>
      </c>
      <c r="M673">
        <v>0</v>
      </c>
      <c r="N673">
        <v>2</v>
      </c>
      <c r="O673">
        <v>0</v>
      </c>
      <c r="P673">
        <v>1</v>
      </c>
      <c r="Q673">
        <v>0</v>
      </c>
      <c r="S673" t="str">
        <f t="shared" si="267"/>
        <v>22:01:11.000</v>
      </c>
      <c r="T673" t="str">
        <f t="shared" si="267"/>
        <v>22:01:11.000</v>
      </c>
      <c r="U673" t="str">
        <f t="shared" si="257"/>
        <v>A14F74</v>
      </c>
      <c r="V673">
        <v>0</v>
      </c>
      <c r="W673">
        <v>0</v>
      </c>
      <c r="X673">
        <v>6</v>
      </c>
      <c r="Y673">
        <v>0</v>
      </c>
      <c r="AA673">
        <v>1</v>
      </c>
      <c r="AB673">
        <v>8</v>
      </c>
      <c r="AC673">
        <v>3</v>
      </c>
      <c r="AD673">
        <v>0</v>
      </c>
      <c r="AE673">
        <v>9</v>
      </c>
      <c r="AF673" t="s">
        <v>126</v>
      </c>
      <c r="AG673">
        <v>0</v>
      </c>
      <c r="AH673">
        <v>3</v>
      </c>
      <c r="AI673">
        <v>2</v>
      </c>
      <c r="AJ673">
        <v>0</v>
      </c>
      <c r="AK673" t="s">
        <v>318</v>
      </c>
      <c r="AL673">
        <v>32.812815000000001</v>
      </c>
      <c r="AM673" t="s">
        <v>319</v>
      </c>
      <c r="AN673">
        <v>-117.171099</v>
      </c>
      <c r="AO673">
        <v>25</v>
      </c>
      <c r="AP673">
        <v>1800</v>
      </c>
      <c r="AQ673" t="s">
        <v>129</v>
      </c>
      <c r="AR673">
        <v>48</v>
      </c>
      <c r="AS673">
        <v>-88</v>
      </c>
      <c r="AT673">
        <v>256</v>
      </c>
      <c r="BB673" t="str">
        <f t="shared" si="258"/>
        <v>1200</v>
      </c>
      <c r="BC673">
        <v>1</v>
      </c>
      <c r="BD673" t="str">
        <f t="shared" si="259"/>
        <v xml:space="preserve">N1839R  </v>
      </c>
      <c r="BE673">
        <v>1</v>
      </c>
      <c r="BG673">
        <v>0</v>
      </c>
      <c r="BH673">
        <v>0</v>
      </c>
      <c r="BI673">
        <v>0</v>
      </c>
      <c r="BJ673">
        <v>1675</v>
      </c>
      <c r="BK673">
        <v>-125</v>
      </c>
      <c r="BL673" t="s">
        <v>130</v>
      </c>
      <c r="BM673">
        <v>1</v>
      </c>
      <c r="BN673">
        <v>1</v>
      </c>
      <c r="BO673">
        <v>0</v>
      </c>
      <c r="BP673">
        <v>0</v>
      </c>
      <c r="BS673">
        <v>0</v>
      </c>
      <c r="BT673">
        <v>0</v>
      </c>
      <c r="BU673">
        <v>0</v>
      </c>
      <c r="CE673" t="str">
        <f t="shared" si="268"/>
        <v>22:01:11.803</v>
      </c>
      <c r="CF673">
        <v>802846512</v>
      </c>
      <c r="CS673">
        <v>3</v>
      </c>
      <c r="CT673">
        <v>2</v>
      </c>
      <c r="CU673">
        <v>0</v>
      </c>
      <c r="CV673">
        <v>2</v>
      </c>
      <c r="CW673">
        <v>0</v>
      </c>
      <c r="CX673">
        <v>5</v>
      </c>
      <c r="CY673">
        <v>7</v>
      </c>
      <c r="CZ673" t="s">
        <v>131</v>
      </c>
      <c r="DA673">
        <v>300</v>
      </c>
      <c r="DB673">
        <v>0</v>
      </c>
      <c r="DC673" t="s">
        <v>157</v>
      </c>
      <c r="DD673" t="s">
        <v>158</v>
      </c>
      <c r="DG673">
        <v>8335841</v>
      </c>
      <c r="DI673">
        <v>1</v>
      </c>
      <c r="DJ673">
        <v>0</v>
      </c>
      <c r="DK673">
        <v>1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"07/09/2023 22:01:12.929"</f>
        <v>07/09/2023 22:01:12.929</v>
      </c>
      <c r="C674" t="str">
        <f t="shared" si="261"/>
        <v>FFDFD3C0</v>
      </c>
      <c r="D674" t="s">
        <v>149</v>
      </c>
      <c r="E674">
        <v>3</v>
      </c>
      <c r="H674">
        <v>166</v>
      </c>
      <c r="I674" t="s">
        <v>139</v>
      </c>
      <c r="J674" t="s">
        <v>150</v>
      </c>
      <c r="K674">
        <v>0</v>
      </c>
      <c r="L674">
        <v>3</v>
      </c>
      <c r="M674">
        <v>0</v>
      </c>
      <c r="N674">
        <v>2</v>
      </c>
      <c r="O674">
        <v>0</v>
      </c>
      <c r="P674">
        <v>1</v>
      </c>
      <c r="Q674">
        <v>0</v>
      </c>
      <c r="S674" t="str">
        <f t="shared" ref="S674:T681" si="269">"22:01:12.000"</f>
        <v>22:01:12.000</v>
      </c>
      <c r="T674" t="str">
        <f t="shared" si="269"/>
        <v>22:01:12.000</v>
      </c>
      <c r="U674" t="str">
        <f t="shared" si="257"/>
        <v>A14F74</v>
      </c>
      <c r="V674">
        <v>0</v>
      </c>
      <c r="W674">
        <v>0</v>
      </c>
      <c r="X674">
        <v>6</v>
      </c>
      <c r="Y674">
        <v>0</v>
      </c>
      <c r="AA674">
        <v>1</v>
      </c>
      <c r="AB674">
        <v>8</v>
      </c>
      <c r="AC674">
        <v>3</v>
      </c>
      <c r="AD674">
        <v>0</v>
      </c>
      <c r="AE674">
        <v>9</v>
      </c>
      <c r="AF674" t="s">
        <v>126</v>
      </c>
      <c r="AG674">
        <v>0</v>
      </c>
      <c r="AH674">
        <v>3</v>
      </c>
      <c r="AI674">
        <v>2</v>
      </c>
      <c r="AJ674">
        <v>0</v>
      </c>
      <c r="AK674" t="s">
        <v>320</v>
      </c>
      <c r="AL674">
        <v>32.812385999999996</v>
      </c>
      <c r="AM674" t="s">
        <v>290</v>
      </c>
      <c r="AN674">
        <v>-117.170863</v>
      </c>
      <c r="AO674">
        <v>25</v>
      </c>
      <c r="AP674">
        <v>1800</v>
      </c>
      <c r="AQ674" t="s">
        <v>129</v>
      </c>
      <c r="AR674">
        <v>55</v>
      </c>
      <c r="AS674">
        <v>-85</v>
      </c>
      <c r="AT674">
        <v>192</v>
      </c>
      <c r="BB674" t="str">
        <f t="shared" si="258"/>
        <v>1200</v>
      </c>
      <c r="BC674">
        <v>1</v>
      </c>
      <c r="BD674" t="str">
        <f t="shared" si="259"/>
        <v xml:space="preserve">N1839R  </v>
      </c>
      <c r="BE674">
        <v>1</v>
      </c>
      <c r="BG674">
        <v>0</v>
      </c>
      <c r="BH674">
        <v>0</v>
      </c>
      <c r="BI674">
        <v>0</v>
      </c>
      <c r="BJ674">
        <v>1675</v>
      </c>
      <c r="BK674">
        <v>-125</v>
      </c>
      <c r="BL674" t="s">
        <v>130</v>
      </c>
      <c r="BM674">
        <v>1</v>
      </c>
      <c r="BN674">
        <v>1</v>
      </c>
      <c r="BO674">
        <v>0</v>
      </c>
      <c r="BP674">
        <v>0</v>
      </c>
      <c r="BS674">
        <v>0</v>
      </c>
      <c r="BT674">
        <v>0</v>
      </c>
      <c r="BU674">
        <v>0</v>
      </c>
      <c r="CE674" t="str">
        <f t="shared" ref="CE674:CE681" si="270">"22:01:12.679"</f>
        <v>22:01:12.679</v>
      </c>
      <c r="CF674">
        <v>679346303</v>
      </c>
      <c r="CS674">
        <v>3</v>
      </c>
      <c r="CT674">
        <v>2</v>
      </c>
      <c r="CU674">
        <v>0</v>
      </c>
      <c r="CV674">
        <v>2</v>
      </c>
      <c r="CW674">
        <v>0</v>
      </c>
      <c r="CX674">
        <v>5</v>
      </c>
      <c r="CY674">
        <v>7</v>
      </c>
      <c r="CZ674" t="s">
        <v>131</v>
      </c>
      <c r="DA674">
        <v>300</v>
      </c>
      <c r="DB674">
        <v>0</v>
      </c>
      <c r="DC674" t="s">
        <v>157</v>
      </c>
      <c r="DD674" t="s">
        <v>158</v>
      </c>
      <c r="DG674">
        <v>8336020</v>
      </c>
      <c r="DI674">
        <v>1</v>
      </c>
      <c r="DJ674">
        <v>0</v>
      </c>
      <c r="DK674">
        <v>0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"07/09/2023 22:01:12.929"</f>
        <v>07/09/2023 22:01:12.929</v>
      </c>
      <c r="C675" t="str">
        <f t="shared" si="261"/>
        <v>FFDFD3C0</v>
      </c>
      <c r="D675" t="s">
        <v>138</v>
      </c>
      <c r="E675">
        <v>20</v>
      </c>
      <c r="F675">
        <v>1020</v>
      </c>
      <c r="G675" t="s">
        <v>139</v>
      </c>
      <c r="J675" t="s">
        <v>140</v>
      </c>
      <c r="K675">
        <v>0</v>
      </c>
      <c r="L675">
        <v>3</v>
      </c>
      <c r="M675">
        <v>0</v>
      </c>
      <c r="N675">
        <v>2</v>
      </c>
      <c r="O675">
        <v>0</v>
      </c>
      <c r="P675">
        <v>1</v>
      </c>
      <c r="Q675">
        <v>0</v>
      </c>
      <c r="S675" t="str">
        <f t="shared" si="269"/>
        <v>22:01:12.000</v>
      </c>
      <c r="T675" t="str">
        <f t="shared" si="269"/>
        <v>22:01:12.000</v>
      </c>
      <c r="U675" t="str">
        <f t="shared" si="257"/>
        <v>A14F74</v>
      </c>
      <c r="V675">
        <v>0</v>
      </c>
      <c r="W675">
        <v>0</v>
      </c>
      <c r="X675">
        <v>6</v>
      </c>
      <c r="Y675">
        <v>0</v>
      </c>
      <c r="AA675">
        <v>1</v>
      </c>
      <c r="AB675">
        <v>8</v>
      </c>
      <c r="AC675">
        <v>3</v>
      </c>
      <c r="AD675">
        <v>0</v>
      </c>
      <c r="AE675">
        <v>9</v>
      </c>
      <c r="AF675" t="s">
        <v>126</v>
      </c>
      <c r="AG675">
        <v>0</v>
      </c>
      <c r="AH675">
        <v>3</v>
      </c>
      <c r="AI675">
        <v>2</v>
      </c>
      <c r="AJ675">
        <v>0</v>
      </c>
      <c r="AK675" t="s">
        <v>320</v>
      </c>
      <c r="AL675">
        <v>32.812385999999996</v>
      </c>
      <c r="AM675" t="s">
        <v>290</v>
      </c>
      <c r="AN675">
        <v>-117.170863</v>
      </c>
      <c r="AO675">
        <v>25</v>
      </c>
      <c r="AP675">
        <v>1800</v>
      </c>
      <c r="AQ675" t="s">
        <v>129</v>
      </c>
      <c r="AR675">
        <v>55</v>
      </c>
      <c r="AS675">
        <v>-85</v>
      </c>
      <c r="AT675">
        <v>192</v>
      </c>
      <c r="BB675" t="str">
        <f t="shared" si="258"/>
        <v>1200</v>
      </c>
      <c r="BC675">
        <v>1</v>
      </c>
      <c r="BD675" t="str">
        <f t="shared" si="259"/>
        <v xml:space="preserve">N1839R  </v>
      </c>
      <c r="BE675">
        <v>1</v>
      </c>
      <c r="BG675">
        <v>0</v>
      </c>
      <c r="BH675">
        <v>0</v>
      </c>
      <c r="BI675">
        <v>0</v>
      </c>
      <c r="BJ675">
        <v>1675</v>
      </c>
      <c r="BK675">
        <v>-125</v>
      </c>
      <c r="BL675" t="s">
        <v>130</v>
      </c>
      <c r="BM675">
        <v>1</v>
      </c>
      <c r="BN675">
        <v>1</v>
      </c>
      <c r="BO675">
        <v>0</v>
      </c>
      <c r="BP675">
        <v>0</v>
      </c>
      <c r="BS675">
        <v>0</v>
      </c>
      <c r="BT675">
        <v>0</v>
      </c>
      <c r="BU675">
        <v>0</v>
      </c>
      <c r="CE675" t="str">
        <f t="shared" si="270"/>
        <v>22:01:12.679</v>
      </c>
      <c r="CF675">
        <v>679346303</v>
      </c>
      <c r="CS675">
        <v>3</v>
      </c>
      <c r="CT675">
        <v>2</v>
      </c>
      <c r="CU675">
        <v>0</v>
      </c>
      <c r="CV675">
        <v>2</v>
      </c>
      <c r="CW675">
        <v>0</v>
      </c>
      <c r="CX675">
        <v>5</v>
      </c>
      <c r="CY675">
        <v>7</v>
      </c>
      <c r="CZ675" t="s">
        <v>131</v>
      </c>
      <c r="DA675">
        <v>300</v>
      </c>
      <c r="DB675">
        <v>0</v>
      </c>
      <c r="DC675" t="s">
        <v>157</v>
      </c>
      <c r="DD675" t="s">
        <v>158</v>
      </c>
      <c r="DG675">
        <v>8336020</v>
      </c>
      <c r="DI675">
        <v>1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"07/09/2023 22:01:12.929"</f>
        <v>07/09/2023 22:01:12.929</v>
      </c>
      <c r="C676" t="str">
        <f t="shared" si="261"/>
        <v>FFDFD3C0</v>
      </c>
      <c r="D676" t="s">
        <v>134</v>
      </c>
      <c r="E676">
        <v>3</v>
      </c>
      <c r="H676">
        <v>3</v>
      </c>
      <c r="I676" t="s">
        <v>135</v>
      </c>
      <c r="J676" t="s">
        <v>126</v>
      </c>
      <c r="K676">
        <v>0</v>
      </c>
      <c r="L676">
        <v>3</v>
      </c>
      <c r="M676">
        <v>0</v>
      </c>
      <c r="N676">
        <v>2</v>
      </c>
      <c r="O676">
        <v>0</v>
      </c>
      <c r="P676">
        <v>1</v>
      </c>
      <c r="Q676">
        <v>0</v>
      </c>
      <c r="S676" t="str">
        <f t="shared" si="269"/>
        <v>22:01:12.000</v>
      </c>
      <c r="T676" t="str">
        <f t="shared" si="269"/>
        <v>22:01:12.000</v>
      </c>
      <c r="U676" t="str">
        <f t="shared" si="257"/>
        <v>A14F74</v>
      </c>
      <c r="V676">
        <v>0</v>
      </c>
      <c r="W676">
        <v>0</v>
      </c>
      <c r="X676">
        <v>6</v>
      </c>
      <c r="Y676">
        <v>0</v>
      </c>
      <c r="AA676">
        <v>1</v>
      </c>
      <c r="AB676">
        <v>8</v>
      </c>
      <c r="AC676">
        <v>3</v>
      </c>
      <c r="AD676">
        <v>0</v>
      </c>
      <c r="AE676">
        <v>9</v>
      </c>
      <c r="AF676" t="s">
        <v>126</v>
      </c>
      <c r="AG676">
        <v>0</v>
      </c>
      <c r="AH676">
        <v>3</v>
      </c>
      <c r="AI676">
        <v>2</v>
      </c>
      <c r="AJ676">
        <v>0</v>
      </c>
      <c r="AK676" t="s">
        <v>320</v>
      </c>
      <c r="AL676">
        <v>32.812385999999996</v>
      </c>
      <c r="AM676" t="s">
        <v>290</v>
      </c>
      <c r="AN676">
        <v>-117.170863</v>
      </c>
      <c r="AO676">
        <v>25</v>
      </c>
      <c r="AP676">
        <v>1800</v>
      </c>
      <c r="AQ676" t="s">
        <v>129</v>
      </c>
      <c r="AR676">
        <v>55</v>
      </c>
      <c r="AS676">
        <v>-85</v>
      </c>
      <c r="AT676">
        <v>192</v>
      </c>
      <c r="BB676" t="str">
        <f t="shared" si="258"/>
        <v>1200</v>
      </c>
      <c r="BC676">
        <v>1</v>
      </c>
      <c r="BD676" t="str">
        <f t="shared" si="259"/>
        <v xml:space="preserve">N1839R  </v>
      </c>
      <c r="BE676">
        <v>1</v>
      </c>
      <c r="BG676">
        <v>0</v>
      </c>
      <c r="BH676">
        <v>0</v>
      </c>
      <c r="BI676">
        <v>0</v>
      </c>
      <c r="BJ676">
        <v>1675</v>
      </c>
      <c r="BK676">
        <v>-125</v>
      </c>
      <c r="BL676" t="s">
        <v>130</v>
      </c>
      <c r="BM676">
        <v>1</v>
      </c>
      <c r="BN676">
        <v>1</v>
      </c>
      <c r="BO676">
        <v>0</v>
      </c>
      <c r="BP676">
        <v>0</v>
      </c>
      <c r="BS676">
        <v>0</v>
      </c>
      <c r="BT676">
        <v>0</v>
      </c>
      <c r="BU676">
        <v>0</v>
      </c>
      <c r="CE676" t="str">
        <f t="shared" si="270"/>
        <v>22:01:12.679</v>
      </c>
      <c r="CF676">
        <v>679346303</v>
      </c>
      <c r="CS676">
        <v>3</v>
      </c>
      <c r="CT676">
        <v>2</v>
      </c>
      <c r="CU676">
        <v>0</v>
      </c>
      <c r="CV676">
        <v>2</v>
      </c>
      <c r="CW676">
        <v>0</v>
      </c>
      <c r="CX676">
        <v>5</v>
      </c>
      <c r="CY676">
        <v>7</v>
      </c>
      <c r="CZ676" t="s">
        <v>131</v>
      </c>
      <c r="DA676">
        <v>300</v>
      </c>
      <c r="DB676">
        <v>0</v>
      </c>
      <c r="DC676" t="s">
        <v>157</v>
      </c>
      <c r="DD676" t="s">
        <v>158</v>
      </c>
      <c r="DG676">
        <v>8336020</v>
      </c>
      <c r="DI676">
        <v>1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"07/09/2023 22:01:12.929"</f>
        <v>07/09/2023 22:01:12.929</v>
      </c>
      <c r="C677" t="str">
        <f t="shared" si="261"/>
        <v>FFDFD3C0</v>
      </c>
      <c r="D677" t="s">
        <v>141</v>
      </c>
      <c r="E677">
        <v>15</v>
      </c>
      <c r="J677" t="s">
        <v>142</v>
      </c>
      <c r="K677">
        <v>0</v>
      </c>
      <c r="L677">
        <v>3</v>
      </c>
      <c r="M677">
        <v>0</v>
      </c>
      <c r="N677">
        <v>2</v>
      </c>
      <c r="O677">
        <v>0</v>
      </c>
      <c r="P677">
        <v>1</v>
      </c>
      <c r="Q677">
        <v>0</v>
      </c>
      <c r="S677" t="str">
        <f t="shared" si="269"/>
        <v>22:01:12.000</v>
      </c>
      <c r="T677" t="str">
        <f t="shared" si="269"/>
        <v>22:01:12.000</v>
      </c>
      <c r="U677" t="str">
        <f t="shared" si="257"/>
        <v>A14F74</v>
      </c>
      <c r="V677">
        <v>0</v>
      </c>
      <c r="W677">
        <v>0</v>
      </c>
      <c r="X677">
        <v>6</v>
      </c>
      <c r="Y677">
        <v>0</v>
      </c>
      <c r="AA677">
        <v>1</v>
      </c>
      <c r="AB677">
        <v>8</v>
      </c>
      <c r="AC677">
        <v>3</v>
      </c>
      <c r="AD677">
        <v>0</v>
      </c>
      <c r="AE677">
        <v>9</v>
      </c>
      <c r="AF677" t="s">
        <v>126</v>
      </c>
      <c r="AG677">
        <v>0</v>
      </c>
      <c r="AH677">
        <v>3</v>
      </c>
      <c r="AI677">
        <v>2</v>
      </c>
      <c r="AJ677">
        <v>0</v>
      </c>
      <c r="AK677" t="s">
        <v>320</v>
      </c>
      <c r="AL677">
        <v>32.812385999999996</v>
      </c>
      <c r="AM677" t="s">
        <v>290</v>
      </c>
      <c r="AN677">
        <v>-117.170863</v>
      </c>
      <c r="AO677">
        <v>25</v>
      </c>
      <c r="AP677">
        <v>1800</v>
      </c>
      <c r="AQ677" t="s">
        <v>129</v>
      </c>
      <c r="AR677">
        <v>55</v>
      </c>
      <c r="AS677">
        <v>-85</v>
      </c>
      <c r="AT677">
        <v>192</v>
      </c>
      <c r="BB677" t="str">
        <f t="shared" si="258"/>
        <v>1200</v>
      </c>
      <c r="BC677">
        <v>1</v>
      </c>
      <c r="BD677" t="str">
        <f t="shared" si="259"/>
        <v xml:space="preserve">N1839R  </v>
      </c>
      <c r="BE677">
        <v>1</v>
      </c>
      <c r="BG677">
        <v>0</v>
      </c>
      <c r="BH677">
        <v>0</v>
      </c>
      <c r="BI677">
        <v>0</v>
      </c>
      <c r="BJ677">
        <v>1675</v>
      </c>
      <c r="BK677">
        <v>-125</v>
      </c>
      <c r="BL677" t="s">
        <v>130</v>
      </c>
      <c r="BM677">
        <v>1</v>
      </c>
      <c r="BN677">
        <v>1</v>
      </c>
      <c r="BO677">
        <v>0</v>
      </c>
      <c r="BP677">
        <v>0</v>
      </c>
      <c r="BS677">
        <v>0</v>
      </c>
      <c r="BT677">
        <v>0</v>
      </c>
      <c r="BU677">
        <v>0</v>
      </c>
      <c r="CE677" t="str">
        <f t="shared" si="270"/>
        <v>22:01:12.679</v>
      </c>
      <c r="CF677">
        <v>679346303</v>
      </c>
      <c r="CS677">
        <v>3</v>
      </c>
      <c r="CT677">
        <v>2</v>
      </c>
      <c r="CU677">
        <v>0</v>
      </c>
      <c r="CV677">
        <v>2</v>
      </c>
      <c r="CW677">
        <v>0</v>
      </c>
      <c r="CX677">
        <v>5</v>
      </c>
      <c r="CY677">
        <v>7</v>
      </c>
      <c r="CZ677" t="s">
        <v>131</v>
      </c>
      <c r="DA677">
        <v>300</v>
      </c>
      <c r="DB677">
        <v>0</v>
      </c>
      <c r="DC677" t="s">
        <v>157</v>
      </c>
      <c r="DD677" t="s">
        <v>158</v>
      </c>
      <c r="DG677">
        <v>8336020</v>
      </c>
      <c r="DI677">
        <v>1</v>
      </c>
      <c r="DJ677">
        <v>0</v>
      </c>
      <c r="DK677">
        <v>1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"07/09/2023 22:01:12.935"</f>
        <v>07/09/2023 22:01:12.935</v>
      </c>
      <c r="C678" t="str">
        <f t="shared" si="261"/>
        <v>FFDFD3C0</v>
      </c>
      <c r="D678" t="s">
        <v>147</v>
      </c>
      <c r="E678">
        <v>8</v>
      </c>
      <c r="H678">
        <v>225</v>
      </c>
      <c r="I678" t="s">
        <v>148</v>
      </c>
      <c r="J678" t="s">
        <v>126</v>
      </c>
      <c r="K678">
        <v>0</v>
      </c>
      <c r="L678">
        <v>3</v>
      </c>
      <c r="M678">
        <v>0</v>
      </c>
      <c r="N678">
        <v>2</v>
      </c>
      <c r="O678">
        <v>0</v>
      </c>
      <c r="P678">
        <v>1</v>
      </c>
      <c r="Q678">
        <v>0</v>
      </c>
      <c r="S678" t="str">
        <f t="shared" si="269"/>
        <v>22:01:12.000</v>
      </c>
      <c r="T678" t="str">
        <f t="shared" si="269"/>
        <v>22:01:12.000</v>
      </c>
      <c r="U678" t="str">
        <f t="shared" si="257"/>
        <v>A14F74</v>
      </c>
      <c r="V678">
        <v>0</v>
      </c>
      <c r="W678">
        <v>0</v>
      </c>
      <c r="X678">
        <v>6</v>
      </c>
      <c r="Y678">
        <v>0</v>
      </c>
      <c r="AA678">
        <v>1</v>
      </c>
      <c r="AB678">
        <v>8</v>
      </c>
      <c r="AC678">
        <v>3</v>
      </c>
      <c r="AD678">
        <v>0</v>
      </c>
      <c r="AE678">
        <v>9</v>
      </c>
      <c r="AF678" t="s">
        <v>126</v>
      </c>
      <c r="AG678">
        <v>0</v>
      </c>
      <c r="AH678">
        <v>3</v>
      </c>
      <c r="AI678">
        <v>2</v>
      </c>
      <c r="AJ678">
        <v>0</v>
      </c>
      <c r="AK678" t="s">
        <v>320</v>
      </c>
      <c r="AL678">
        <v>32.812385999999996</v>
      </c>
      <c r="AM678" t="s">
        <v>290</v>
      </c>
      <c r="AN678">
        <v>-117.170863</v>
      </c>
      <c r="AO678">
        <v>25</v>
      </c>
      <c r="AP678">
        <v>1800</v>
      </c>
      <c r="AQ678" t="s">
        <v>129</v>
      </c>
      <c r="AR678">
        <v>55</v>
      </c>
      <c r="AS678">
        <v>-85</v>
      </c>
      <c r="AT678">
        <v>192</v>
      </c>
      <c r="BB678" t="str">
        <f t="shared" si="258"/>
        <v>1200</v>
      </c>
      <c r="BC678">
        <v>1</v>
      </c>
      <c r="BD678" t="str">
        <f t="shared" si="259"/>
        <v xml:space="preserve">N1839R  </v>
      </c>
      <c r="BE678">
        <v>1</v>
      </c>
      <c r="BG678">
        <v>0</v>
      </c>
      <c r="BH678">
        <v>0</v>
      </c>
      <c r="BI678">
        <v>0</v>
      </c>
      <c r="BJ678">
        <v>1675</v>
      </c>
      <c r="BK678">
        <v>-125</v>
      </c>
      <c r="BL678" t="s">
        <v>130</v>
      </c>
      <c r="BM678">
        <v>1</v>
      </c>
      <c r="BN678">
        <v>1</v>
      </c>
      <c r="BO678">
        <v>0</v>
      </c>
      <c r="BP678">
        <v>0</v>
      </c>
      <c r="BS678">
        <v>0</v>
      </c>
      <c r="BT678">
        <v>0</v>
      </c>
      <c r="BU678">
        <v>0</v>
      </c>
      <c r="CE678" t="str">
        <f t="shared" si="270"/>
        <v>22:01:12.679</v>
      </c>
      <c r="CF678">
        <v>679346303</v>
      </c>
      <c r="CS678">
        <v>3</v>
      </c>
      <c r="CT678">
        <v>2</v>
      </c>
      <c r="CU678">
        <v>0</v>
      </c>
      <c r="CV678">
        <v>2</v>
      </c>
      <c r="CW678">
        <v>0</v>
      </c>
      <c r="CX678">
        <v>5</v>
      </c>
      <c r="CY678">
        <v>7</v>
      </c>
      <c r="CZ678" t="s">
        <v>131</v>
      </c>
      <c r="DA678">
        <v>300</v>
      </c>
      <c r="DB678">
        <v>0</v>
      </c>
      <c r="DC678" t="s">
        <v>157</v>
      </c>
      <c r="DD678" t="s">
        <v>158</v>
      </c>
      <c r="DG678">
        <v>8336020</v>
      </c>
      <c r="DI678">
        <v>1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"07/09/2023 22:01:12.988"</f>
        <v>07/09/2023 22:01:12.988</v>
      </c>
      <c r="C679" t="str">
        <f t="shared" si="261"/>
        <v>FFDFD3C0</v>
      </c>
      <c r="D679" t="s">
        <v>134</v>
      </c>
      <c r="E679">
        <v>4</v>
      </c>
      <c r="H679">
        <v>4</v>
      </c>
      <c r="I679" t="s">
        <v>143</v>
      </c>
      <c r="J679" t="s">
        <v>126</v>
      </c>
      <c r="K679">
        <v>0</v>
      </c>
      <c r="L679">
        <v>3</v>
      </c>
      <c r="M679">
        <v>0</v>
      </c>
      <c r="N679">
        <v>2</v>
      </c>
      <c r="O679">
        <v>0</v>
      </c>
      <c r="P679">
        <v>1</v>
      </c>
      <c r="Q679">
        <v>0</v>
      </c>
      <c r="S679" t="str">
        <f t="shared" si="269"/>
        <v>22:01:12.000</v>
      </c>
      <c r="T679" t="str">
        <f t="shared" si="269"/>
        <v>22:01:12.000</v>
      </c>
      <c r="U679" t="str">
        <f t="shared" si="257"/>
        <v>A14F74</v>
      </c>
      <c r="V679">
        <v>0</v>
      </c>
      <c r="W679">
        <v>0</v>
      </c>
      <c r="X679">
        <v>6</v>
      </c>
      <c r="Y679">
        <v>0</v>
      </c>
      <c r="AA679">
        <v>1</v>
      </c>
      <c r="AB679">
        <v>8</v>
      </c>
      <c r="AC679">
        <v>3</v>
      </c>
      <c r="AD679">
        <v>0</v>
      </c>
      <c r="AE679">
        <v>9</v>
      </c>
      <c r="AF679" t="s">
        <v>126</v>
      </c>
      <c r="AG679">
        <v>0</v>
      </c>
      <c r="AH679">
        <v>3</v>
      </c>
      <c r="AI679">
        <v>2</v>
      </c>
      <c r="AJ679">
        <v>0</v>
      </c>
      <c r="AK679" t="s">
        <v>320</v>
      </c>
      <c r="AL679">
        <v>32.812385999999996</v>
      </c>
      <c r="AM679" t="s">
        <v>290</v>
      </c>
      <c r="AN679">
        <v>-117.170863</v>
      </c>
      <c r="AO679">
        <v>25</v>
      </c>
      <c r="AP679">
        <v>1800</v>
      </c>
      <c r="AQ679" t="s">
        <v>129</v>
      </c>
      <c r="AR679">
        <v>55</v>
      </c>
      <c r="AS679">
        <v>-85</v>
      </c>
      <c r="AT679">
        <v>192</v>
      </c>
      <c r="BB679" t="str">
        <f t="shared" si="258"/>
        <v>1200</v>
      </c>
      <c r="BC679">
        <v>1</v>
      </c>
      <c r="BD679" t="str">
        <f t="shared" si="259"/>
        <v xml:space="preserve">N1839R  </v>
      </c>
      <c r="BE679">
        <v>1</v>
      </c>
      <c r="BG679">
        <v>0</v>
      </c>
      <c r="BH679">
        <v>0</v>
      </c>
      <c r="BI679">
        <v>0</v>
      </c>
      <c r="BJ679">
        <v>1675</v>
      </c>
      <c r="BK679">
        <v>-125</v>
      </c>
      <c r="BL679" t="s">
        <v>130</v>
      </c>
      <c r="BM679">
        <v>1</v>
      </c>
      <c r="BN679">
        <v>1</v>
      </c>
      <c r="BO679">
        <v>0</v>
      </c>
      <c r="BP679">
        <v>0</v>
      </c>
      <c r="BS679">
        <v>0</v>
      </c>
      <c r="BT679">
        <v>0</v>
      </c>
      <c r="BU679">
        <v>0</v>
      </c>
      <c r="CE679" t="str">
        <f t="shared" si="270"/>
        <v>22:01:12.679</v>
      </c>
      <c r="CF679">
        <v>679346303</v>
      </c>
      <c r="CS679">
        <v>3</v>
      </c>
      <c r="CT679">
        <v>2</v>
      </c>
      <c r="CU679">
        <v>0</v>
      </c>
      <c r="CV679">
        <v>2</v>
      </c>
      <c r="CW679">
        <v>0</v>
      </c>
      <c r="CX679">
        <v>5</v>
      </c>
      <c r="CY679">
        <v>7</v>
      </c>
      <c r="CZ679" t="s">
        <v>131</v>
      </c>
      <c r="DA679">
        <v>300</v>
      </c>
      <c r="DB679">
        <v>0</v>
      </c>
      <c r="DC679" t="s">
        <v>157</v>
      </c>
      <c r="DD679" t="s">
        <v>158</v>
      </c>
      <c r="DG679">
        <v>8336020</v>
      </c>
      <c r="DI679">
        <v>1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"07/09/2023 22:01:12.988"</f>
        <v>07/09/2023 22:01:12.988</v>
      </c>
      <c r="C680" t="str">
        <f t="shared" si="261"/>
        <v>FFDFD3C0</v>
      </c>
      <c r="D680" t="s">
        <v>123</v>
      </c>
      <c r="E680">
        <v>7</v>
      </c>
      <c r="F680">
        <v>2007</v>
      </c>
      <c r="G680" t="s">
        <v>124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0</v>
      </c>
      <c r="P680">
        <v>1</v>
      </c>
      <c r="Q680">
        <v>0</v>
      </c>
      <c r="S680" t="str">
        <f t="shared" si="269"/>
        <v>22:01:12.000</v>
      </c>
      <c r="T680" t="str">
        <f t="shared" si="269"/>
        <v>22:01:12.000</v>
      </c>
      <c r="U680" t="str">
        <f t="shared" si="257"/>
        <v>A14F74</v>
      </c>
      <c r="V680">
        <v>0</v>
      </c>
      <c r="W680">
        <v>0</v>
      </c>
      <c r="X680">
        <v>6</v>
      </c>
      <c r="Y680">
        <v>0</v>
      </c>
      <c r="AA680">
        <v>1</v>
      </c>
      <c r="AB680">
        <v>8</v>
      </c>
      <c r="AC680">
        <v>3</v>
      </c>
      <c r="AD680">
        <v>0</v>
      </c>
      <c r="AE680">
        <v>9</v>
      </c>
      <c r="AF680" t="s">
        <v>126</v>
      </c>
      <c r="AG680">
        <v>0</v>
      </c>
      <c r="AH680">
        <v>3</v>
      </c>
      <c r="AI680">
        <v>2</v>
      </c>
      <c r="AJ680">
        <v>0</v>
      </c>
      <c r="AK680" t="s">
        <v>320</v>
      </c>
      <c r="AL680">
        <v>32.812385999999996</v>
      </c>
      <c r="AM680" t="s">
        <v>290</v>
      </c>
      <c r="AN680">
        <v>-117.170863</v>
      </c>
      <c r="AO680">
        <v>25</v>
      </c>
      <c r="AP680">
        <v>1800</v>
      </c>
      <c r="AQ680" t="s">
        <v>129</v>
      </c>
      <c r="AR680">
        <v>55</v>
      </c>
      <c r="AS680">
        <v>-85</v>
      </c>
      <c r="AT680">
        <v>192</v>
      </c>
      <c r="BB680" t="str">
        <f t="shared" si="258"/>
        <v>1200</v>
      </c>
      <c r="BC680">
        <v>1</v>
      </c>
      <c r="BD680" t="str">
        <f t="shared" si="259"/>
        <v xml:space="preserve">N1839R  </v>
      </c>
      <c r="BE680">
        <v>1</v>
      </c>
      <c r="BG680">
        <v>0</v>
      </c>
      <c r="BH680">
        <v>0</v>
      </c>
      <c r="BI680">
        <v>0</v>
      </c>
      <c r="BJ680">
        <v>1675</v>
      </c>
      <c r="BK680">
        <v>-125</v>
      </c>
      <c r="BL680" t="s">
        <v>130</v>
      </c>
      <c r="BM680">
        <v>1</v>
      </c>
      <c r="BN680">
        <v>1</v>
      </c>
      <c r="BO680">
        <v>0</v>
      </c>
      <c r="BP680">
        <v>0</v>
      </c>
      <c r="BS680">
        <v>0</v>
      </c>
      <c r="BT680">
        <v>0</v>
      </c>
      <c r="BU680">
        <v>0</v>
      </c>
      <c r="CE680" t="str">
        <f t="shared" si="270"/>
        <v>22:01:12.679</v>
      </c>
      <c r="CF680">
        <v>679346303</v>
      </c>
      <c r="CS680">
        <v>3</v>
      </c>
      <c r="CT680">
        <v>2</v>
      </c>
      <c r="CU680">
        <v>0</v>
      </c>
      <c r="CV680">
        <v>2</v>
      </c>
      <c r="CW680">
        <v>0</v>
      </c>
      <c r="CX680">
        <v>5</v>
      </c>
      <c r="CY680">
        <v>7</v>
      </c>
      <c r="CZ680" t="s">
        <v>131</v>
      </c>
      <c r="DA680">
        <v>300</v>
      </c>
      <c r="DB680">
        <v>0</v>
      </c>
      <c r="DC680" t="s">
        <v>157</v>
      </c>
      <c r="DD680" t="s">
        <v>158</v>
      </c>
      <c r="DG680">
        <v>8336020</v>
      </c>
      <c r="DI680">
        <v>1</v>
      </c>
      <c r="DJ680">
        <v>0</v>
      </c>
      <c r="DK680">
        <v>1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"07/09/2023 22:01:12.988"</f>
        <v>07/09/2023 22:01:12.988</v>
      </c>
      <c r="C681" t="str">
        <f t="shared" si="261"/>
        <v>FFDFD3C0</v>
      </c>
      <c r="D681" t="s">
        <v>144</v>
      </c>
      <c r="E681">
        <v>6</v>
      </c>
      <c r="H681">
        <v>210</v>
      </c>
      <c r="I681" t="s">
        <v>145</v>
      </c>
      <c r="J681" t="s">
        <v>146</v>
      </c>
      <c r="K681">
        <v>0</v>
      </c>
      <c r="L681">
        <v>3</v>
      </c>
      <c r="M681">
        <v>0</v>
      </c>
      <c r="N681">
        <v>2</v>
      </c>
      <c r="O681">
        <v>0</v>
      </c>
      <c r="P681">
        <v>1</v>
      </c>
      <c r="Q681">
        <v>0</v>
      </c>
      <c r="S681" t="str">
        <f t="shared" si="269"/>
        <v>22:01:12.000</v>
      </c>
      <c r="T681" t="str">
        <f t="shared" si="269"/>
        <v>22:01:12.000</v>
      </c>
      <c r="U681" t="str">
        <f t="shared" si="257"/>
        <v>A14F74</v>
      </c>
      <c r="V681">
        <v>0</v>
      </c>
      <c r="W681">
        <v>0</v>
      </c>
      <c r="X681">
        <v>6</v>
      </c>
      <c r="Y681">
        <v>0</v>
      </c>
      <c r="AA681">
        <v>1</v>
      </c>
      <c r="AB681">
        <v>8</v>
      </c>
      <c r="AC681">
        <v>3</v>
      </c>
      <c r="AD681">
        <v>0</v>
      </c>
      <c r="AE681">
        <v>9</v>
      </c>
      <c r="AF681" t="s">
        <v>126</v>
      </c>
      <c r="AG681">
        <v>0</v>
      </c>
      <c r="AH681">
        <v>0</v>
      </c>
      <c r="AI681">
        <v>2</v>
      </c>
      <c r="AJ681">
        <v>0</v>
      </c>
      <c r="AK681" t="s">
        <v>320</v>
      </c>
      <c r="AL681">
        <v>32.812385999999996</v>
      </c>
      <c r="AM681" t="s">
        <v>290</v>
      </c>
      <c r="AN681">
        <v>-117.170863</v>
      </c>
      <c r="AO681">
        <v>25</v>
      </c>
      <c r="AP681">
        <v>1800</v>
      </c>
      <c r="AQ681" t="s">
        <v>129</v>
      </c>
      <c r="AR681">
        <v>55</v>
      </c>
      <c r="AS681">
        <v>-85</v>
      </c>
      <c r="AT681">
        <v>192</v>
      </c>
      <c r="BB681" t="str">
        <f t="shared" si="258"/>
        <v>1200</v>
      </c>
      <c r="BC681">
        <v>1</v>
      </c>
      <c r="BD681" t="str">
        <f t="shared" si="259"/>
        <v xml:space="preserve">N1839R  </v>
      </c>
      <c r="BE681">
        <v>1</v>
      </c>
      <c r="BG681">
        <v>0</v>
      </c>
      <c r="BH681">
        <v>0</v>
      </c>
      <c r="BI681">
        <v>0</v>
      </c>
      <c r="BJ681">
        <v>1675</v>
      </c>
      <c r="BK681">
        <v>-125</v>
      </c>
      <c r="BL681" t="s">
        <v>130</v>
      </c>
      <c r="BM681">
        <v>1</v>
      </c>
      <c r="BN681">
        <v>1</v>
      </c>
      <c r="BO681">
        <v>0</v>
      </c>
      <c r="BP681">
        <v>0</v>
      </c>
      <c r="BS681">
        <v>0</v>
      </c>
      <c r="BT681">
        <v>0</v>
      </c>
      <c r="BU681">
        <v>0</v>
      </c>
      <c r="CE681" t="str">
        <f t="shared" si="270"/>
        <v>22:01:12.679</v>
      </c>
      <c r="CF681">
        <v>679346303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5</v>
      </c>
      <c r="CY681">
        <v>7</v>
      </c>
      <c r="CZ681" t="s">
        <v>131</v>
      </c>
      <c r="DA681">
        <v>300</v>
      </c>
      <c r="DB681">
        <v>0</v>
      </c>
      <c r="DC681" t="s">
        <v>157</v>
      </c>
      <c r="DD681" t="s">
        <v>158</v>
      </c>
      <c r="DG681">
        <v>8336020</v>
      </c>
      <c r="DI681">
        <v>1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"07/09/2023 22:01:13.724"</f>
        <v>07/09/2023 22:01:13.724</v>
      </c>
      <c r="C682" t="str">
        <f t="shared" si="261"/>
        <v>FFDFD3C0</v>
      </c>
      <c r="D682" t="s">
        <v>147</v>
      </c>
      <c r="E682">
        <v>8</v>
      </c>
      <c r="H682">
        <v>225</v>
      </c>
      <c r="I682" t="s">
        <v>148</v>
      </c>
      <c r="J682" t="s">
        <v>126</v>
      </c>
      <c r="K682">
        <v>0</v>
      </c>
      <c r="L682">
        <v>3</v>
      </c>
      <c r="M682">
        <v>0</v>
      </c>
      <c r="N682">
        <v>2</v>
      </c>
      <c r="O682">
        <v>0</v>
      </c>
      <c r="P682">
        <v>1</v>
      </c>
      <c r="Q682">
        <v>0</v>
      </c>
      <c r="S682" t="str">
        <f t="shared" ref="S682:T689" si="271">"22:01:13.000"</f>
        <v>22:01:13.000</v>
      </c>
      <c r="T682" t="str">
        <f t="shared" si="271"/>
        <v>22:01:13.000</v>
      </c>
      <c r="U682" t="str">
        <f t="shared" si="257"/>
        <v>A14F74</v>
      </c>
      <c r="V682">
        <v>0</v>
      </c>
      <c r="W682">
        <v>0</v>
      </c>
      <c r="X682">
        <v>6</v>
      </c>
      <c r="Y682">
        <v>0</v>
      </c>
      <c r="AA682">
        <v>1</v>
      </c>
      <c r="AB682">
        <v>8</v>
      </c>
      <c r="AC682">
        <v>3</v>
      </c>
      <c r="AD682">
        <v>0</v>
      </c>
      <c r="AE682">
        <v>9</v>
      </c>
      <c r="AF682" t="s">
        <v>126</v>
      </c>
      <c r="AG682">
        <v>0</v>
      </c>
      <c r="AH682">
        <v>3</v>
      </c>
      <c r="AI682">
        <v>2</v>
      </c>
      <c r="AJ682">
        <v>0</v>
      </c>
      <c r="AK682" t="s">
        <v>321</v>
      </c>
      <c r="AL682">
        <v>32.811999</v>
      </c>
      <c r="AM682" t="s">
        <v>322</v>
      </c>
      <c r="AN682">
        <v>-117.170563</v>
      </c>
      <c r="AO682">
        <v>25</v>
      </c>
      <c r="AP682">
        <v>1800</v>
      </c>
      <c r="AQ682" t="s">
        <v>129</v>
      </c>
      <c r="AR682">
        <v>58</v>
      </c>
      <c r="AS682">
        <v>-84</v>
      </c>
      <c r="AT682">
        <v>192</v>
      </c>
      <c r="BB682" t="str">
        <f t="shared" si="258"/>
        <v>1200</v>
      </c>
      <c r="BC682">
        <v>1</v>
      </c>
      <c r="BD682" t="str">
        <f t="shared" si="259"/>
        <v xml:space="preserve">N1839R  </v>
      </c>
      <c r="BE682">
        <v>1</v>
      </c>
      <c r="BG682">
        <v>0</v>
      </c>
      <c r="BH682">
        <v>0</v>
      </c>
      <c r="BI682">
        <v>0</v>
      </c>
      <c r="BJ682">
        <v>1675</v>
      </c>
      <c r="BK682">
        <v>-125</v>
      </c>
      <c r="BL682" t="s">
        <v>130</v>
      </c>
      <c r="BM682">
        <v>1</v>
      </c>
      <c r="BN682">
        <v>1</v>
      </c>
      <c r="BO682">
        <v>0</v>
      </c>
      <c r="BP682">
        <v>0</v>
      </c>
      <c r="BS682">
        <v>0</v>
      </c>
      <c r="BT682">
        <v>0</v>
      </c>
      <c r="BU682">
        <v>0</v>
      </c>
      <c r="CE682" t="str">
        <f t="shared" ref="CE682:CE689" si="272">"22:01:13.415"</f>
        <v>22:01:13.415</v>
      </c>
      <c r="CF682">
        <v>414780995</v>
      </c>
      <c r="CS682">
        <v>3</v>
      </c>
      <c r="CT682">
        <v>2</v>
      </c>
      <c r="CU682">
        <v>0</v>
      </c>
      <c r="CV682">
        <v>2</v>
      </c>
      <c r="CW682">
        <v>0</v>
      </c>
      <c r="CX682">
        <v>5</v>
      </c>
      <c r="CY682">
        <v>7</v>
      </c>
      <c r="CZ682" t="s">
        <v>131</v>
      </c>
      <c r="DA682">
        <v>745</v>
      </c>
      <c r="DB682">
        <v>0</v>
      </c>
      <c r="DC682" t="s">
        <v>262</v>
      </c>
      <c r="DD682" t="s">
        <v>263</v>
      </c>
      <c r="DG682">
        <v>15619370</v>
      </c>
      <c r="DI682">
        <v>1</v>
      </c>
      <c r="DJ682">
        <v>0</v>
      </c>
      <c r="DK682">
        <v>0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"07/09/2023 22:01:13.724"</f>
        <v>07/09/2023 22:01:13.724</v>
      </c>
      <c r="C683" t="str">
        <f t="shared" si="261"/>
        <v>FFDFD3C0</v>
      </c>
      <c r="D683" t="s">
        <v>134</v>
      </c>
      <c r="E683">
        <v>4</v>
      </c>
      <c r="H683">
        <v>4</v>
      </c>
      <c r="I683" t="s">
        <v>143</v>
      </c>
      <c r="J683" t="s">
        <v>126</v>
      </c>
      <c r="K683">
        <v>0</v>
      </c>
      <c r="L683">
        <v>3</v>
      </c>
      <c r="M683">
        <v>0</v>
      </c>
      <c r="N683">
        <v>2</v>
      </c>
      <c r="O683">
        <v>0</v>
      </c>
      <c r="P683">
        <v>1</v>
      </c>
      <c r="Q683">
        <v>0</v>
      </c>
      <c r="S683" t="str">
        <f t="shared" si="271"/>
        <v>22:01:13.000</v>
      </c>
      <c r="T683" t="str">
        <f t="shared" si="271"/>
        <v>22:01:13.000</v>
      </c>
      <c r="U683" t="str">
        <f t="shared" si="257"/>
        <v>A14F74</v>
      </c>
      <c r="V683">
        <v>0</v>
      </c>
      <c r="W683">
        <v>0</v>
      </c>
      <c r="X683">
        <v>6</v>
      </c>
      <c r="Y683">
        <v>0</v>
      </c>
      <c r="AA683">
        <v>1</v>
      </c>
      <c r="AB683">
        <v>8</v>
      </c>
      <c r="AC683">
        <v>3</v>
      </c>
      <c r="AD683">
        <v>0</v>
      </c>
      <c r="AE683">
        <v>9</v>
      </c>
      <c r="AF683" t="s">
        <v>126</v>
      </c>
      <c r="AG683">
        <v>0</v>
      </c>
      <c r="AH683">
        <v>3</v>
      </c>
      <c r="AI683">
        <v>2</v>
      </c>
      <c r="AJ683">
        <v>0</v>
      </c>
      <c r="AK683" t="s">
        <v>321</v>
      </c>
      <c r="AL683">
        <v>32.811999</v>
      </c>
      <c r="AM683" t="s">
        <v>322</v>
      </c>
      <c r="AN683">
        <v>-117.170563</v>
      </c>
      <c r="AO683">
        <v>25</v>
      </c>
      <c r="AP683">
        <v>1800</v>
      </c>
      <c r="AQ683" t="s">
        <v>129</v>
      </c>
      <c r="AR683">
        <v>58</v>
      </c>
      <c r="AS683">
        <v>-84</v>
      </c>
      <c r="AT683">
        <v>192</v>
      </c>
      <c r="BB683" t="str">
        <f t="shared" si="258"/>
        <v>1200</v>
      </c>
      <c r="BC683">
        <v>1</v>
      </c>
      <c r="BD683" t="str">
        <f t="shared" si="259"/>
        <v xml:space="preserve">N1839R  </v>
      </c>
      <c r="BE683">
        <v>1</v>
      </c>
      <c r="BG683">
        <v>0</v>
      </c>
      <c r="BH683">
        <v>0</v>
      </c>
      <c r="BI683">
        <v>0</v>
      </c>
      <c r="BJ683">
        <v>1675</v>
      </c>
      <c r="BK683">
        <v>-125</v>
      </c>
      <c r="BL683" t="s">
        <v>130</v>
      </c>
      <c r="BM683">
        <v>1</v>
      </c>
      <c r="BN683">
        <v>1</v>
      </c>
      <c r="BO683">
        <v>0</v>
      </c>
      <c r="BP683">
        <v>0</v>
      </c>
      <c r="BS683">
        <v>0</v>
      </c>
      <c r="BT683">
        <v>0</v>
      </c>
      <c r="BU683">
        <v>0</v>
      </c>
      <c r="CE683" t="str">
        <f t="shared" si="272"/>
        <v>22:01:13.415</v>
      </c>
      <c r="CF683">
        <v>414780995</v>
      </c>
      <c r="CS683">
        <v>3</v>
      </c>
      <c r="CT683">
        <v>2</v>
      </c>
      <c r="CU683">
        <v>0</v>
      </c>
      <c r="CV683">
        <v>2</v>
      </c>
      <c r="CW683">
        <v>0</v>
      </c>
      <c r="CX683">
        <v>5</v>
      </c>
      <c r="CY683">
        <v>7</v>
      </c>
      <c r="CZ683" t="s">
        <v>131</v>
      </c>
      <c r="DA683">
        <v>745</v>
      </c>
      <c r="DB683">
        <v>0</v>
      </c>
      <c r="DC683" t="s">
        <v>262</v>
      </c>
      <c r="DD683" t="s">
        <v>263</v>
      </c>
      <c r="DG683">
        <v>15619370</v>
      </c>
      <c r="DI683">
        <v>1</v>
      </c>
      <c r="DJ683">
        <v>0</v>
      </c>
      <c r="DK683">
        <v>1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"07/09/2023 22:01:13.724"</f>
        <v>07/09/2023 22:01:13.724</v>
      </c>
      <c r="C684" t="str">
        <f t="shared" si="261"/>
        <v>FFDFD3C0</v>
      </c>
      <c r="D684" t="s">
        <v>123</v>
      </c>
      <c r="E684">
        <v>7</v>
      </c>
      <c r="F684">
        <v>2007</v>
      </c>
      <c r="G684" t="s">
        <v>124</v>
      </c>
      <c r="J684" t="s">
        <v>125</v>
      </c>
      <c r="K684">
        <v>0</v>
      </c>
      <c r="L684">
        <v>3</v>
      </c>
      <c r="M684">
        <v>0</v>
      </c>
      <c r="N684">
        <v>2</v>
      </c>
      <c r="O684">
        <v>0</v>
      </c>
      <c r="P684">
        <v>1</v>
      </c>
      <c r="Q684">
        <v>0</v>
      </c>
      <c r="S684" t="str">
        <f t="shared" si="271"/>
        <v>22:01:13.000</v>
      </c>
      <c r="T684" t="str">
        <f t="shared" si="271"/>
        <v>22:01:13.000</v>
      </c>
      <c r="U684" t="str">
        <f t="shared" si="257"/>
        <v>A14F74</v>
      </c>
      <c r="V684">
        <v>0</v>
      </c>
      <c r="W684">
        <v>0</v>
      </c>
      <c r="X684">
        <v>6</v>
      </c>
      <c r="Y684">
        <v>0</v>
      </c>
      <c r="AA684">
        <v>1</v>
      </c>
      <c r="AB684">
        <v>8</v>
      </c>
      <c r="AC684">
        <v>3</v>
      </c>
      <c r="AD684">
        <v>0</v>
      </c>
      <c r="AE684">
        <v>9</v>
      </c>
      <c r="AF684" t="s">
        <v>126</v>
      </c>
      <c r="AG684">
        <v>0</v>
      </c>
      <c r="AH684">
        <v>3</v>
      </c>
      <c r="AI684">
        <v>2</v>
      </c>
      <c r="AJ684">
        <v>0</v>
      </c>
      <c r="AK684" t="s">
        <v>321</v>
      </c>
      <c r="AL684">
        <v>32.811999</v>
      </c>
      <c r="AM684" t="s">
        <v>322</v>
      </c>
      <c r="AN684">
        <v>-117.170563</v>
      </c>
      <c r="AO684">
        <v>25</v>
      </c>
      <c r="AP684">
        <v>1800</v>
      </c>
      <c r="AQ684" t="s">
        <v>129</v>
      </c>
      <c r="AR684">
        <v>58</v>
      </c>
      <c r="AS684">
        <v>-84</v>
      </c>
      <c r="AT684">
        <v>192</v>
      </c>
      <c r="BB684" t="str">
        <f t="shared" si="258"/>
        <v>1200</v>
      </c>
      <c r="BC684">
        <v>1</v>
      </c>
      <c r="BD684" t="str">
        <f t="shared" si="259"/>
        <v xml:space="preserve">N1839R  </v>
      </c>
      <c r="BE684">
        <v>1</v>
      </c>
      <c r="BG684">
        <v>0</v>
      </c>
      <c r="BH684">
        <v>0</v>
      </c>
      <c r="BI684">
        <v>0</v>
      </c>
      <c r="BJ684">
        <v>1675</v>
      </c>
      <c r="BK684">
        <v>-125</v>
      </c>
      <c r="BL684" t="s">
        <v>130</v>
      </c>
      <c r="BM684">
        <v>1</v>
      </c>
      <c r="BN684">
        <v>1</v>
      </c>
      <c r="BO684">
        <v>0</v>
      </c>
      <c r="BP684">
        <v>0</v>
      </c>
      <c r="BS684">
        <v>0</v>
      </c>
      <c r="BT684">
        <v>0</v>
      </c>
      <c r="BU684">
        <v>0</v>
      </c>
      <c r="CE684" t="str">
        <f t="shared" si="272"/>
        <v>22:01:13.415</v>
      </c>
      <c r="CF684">
        <v>414780995</v>
      </c>
      <c r="CS684">
        <v>3</v>
      </c>
      <c r="CT684">
        <v>2</v>
      </c>
      <c r="CU684">
        <v>0</v>
      </c>
      <c r="CV684">
        <v>2</v>
      </c>
      <c r="CW684">
        <v>0</v>
      </c>
      <c r="CX684">
        <v>5</v>
      </c>
      <c r="CY684">
        <v>7</v>
      </c>
      <c r="CZ684" t="s">
        <v>131</v>
      </c>
      <c r="DA684">
        <v>745</v>
      </c>
      <c r="DB684">
        <v>0</v>
      </c>
      <c r="DC684" t="s">
        <v>262</v>
      </c>
      <c r="DD684" t="s">
        <v>263</v>
      </c>
      <c r="DG684">
        <v>15619370</v>
      </c>
      <c r="DI684">
        <v>1</v>
      </c>
      <c r="DJ684">
        <v>0</v>
      </c>
      <c r="DK684">
        <v>1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"07/09/2023 22:01:13.724"</f>
        <v>07/09/2023 22:01:13.724</v>
      </c>
      <c r="C685" t="str">
        <f t="shared" si="261"/>
        <v>FFDFD3C0</v>
      </c>
      <c r="D685" t="s">
        <v>144</v>
      </c>
      <c r="E685">
        <v>6</v>
      </c>
      <c r="H685">
        <v>210</v>
      </c>
      <c r="I685" t="s">
        <v>145</v>
      </c>
      <c r="J685" t="s">
        <v>146</v>
      </c>
      <c r="K685">
        <v>0</v>
      </c>
      <c r="L685">
        <v>3</v>
      </c>
      <c r="M685">
        <v>0</v>
      </c>
      <c r="N685">
        <v>2</v>
      </c>
      <c r="O685">
        <v>0</v>
      </c>
      <c r="P685">
        <v>1</v>
      </c>
      <c r="Q685">
        <v>0</v>
      </c>
      <c r="S685" t="str">
        <f t="shared" si="271"/>
        <v>22:01:13.000</v>
      </c>
      <c r="T685" t="str">
        <f t="shared" si="271"/>
        <v>22:01:13.000</v>
      </c>
      <c r="U685" t="str">
        <f t="shared" si="257"/>
        <v>A14F74</v>
      </c>
      <c r="V685">
        <v>0</v>
      </c>
      <c r="W685">
        <v>0</v>
      </c>
      <c r="X685">
        <v>6</v>
      </c>
      <c r="Y685">
        <v>0</v>
      </c>
      <c r="AA685">
        <v>1</v>
      </c>
      <c r="AB685">
        <v>8</v>
      </c>
      <c r="AC685">
        <v>3</v>
      </c>
      <c r="AD685">
        <v>0</v>
      </c>
      <c r="AE685">
        <v>9</v>
      </c>
      <c r="AF685" t="s">
        <v>126</v>
      </c>
      <c r="AG685">
        <v>0</v>
      </c>
      <c r="AH685">
        <v>0</v>
      </c>
      <c r="AI685">
        <v>2</v>
      </c>
      <c r="AJ685">
        <v>0</v>
      </c>
      <c r="AK685" t="s">
        <v>321</v>
      </c>
      <c r="AL685">
        <v>32.811999</v>
      </c>
      <c r="AM685" t="s">
        <v>322</v>
      </c>
      <c r="AN685">
        <v>-117.170563</v>
      </c>
      <c r="AO685">
        <v>25</v>
      </c>
      <c r="AP685">
        <v>1800</v>
      </c>
      <c r="AQ685" t="s">
        <v>129</v>
      </c>
      <c r="AR685">
        <v>58</v>
      </c>
      <c r="AS685">
        <v>-84</v>
      </c>
      <c r="AT685">
        <v>192</v>
      </c>
      <c r="BB685" t="str">
        <f t="shared" si="258"/>
        <v>1200</v>
      </c>
      <c r="BC685">
        <v>1</v>
      </c>
      <c r="BD685" t="str">
        <f t="shared" si="259"/>
        <v xml:space="preserve">N1839R  </v>
      </c>
      <c r="BE685">
        <v>1</v>
      </c>
      <c r="BG685">
        <v>0</v>
      </c>
      <c r="BH685">
        <v>0</v>
      </c>
      <c r="BI685">
        <v>0</v>
      </c>
      <c r="BJ685">
        <v>1675</v>
      </c>
      <c r="BK685">
        <v>-125</v>
      </c>
      <c r="BL685" t="s">
        <v>130</v>
      </c>
      <c r="BM685">
        <v>1</v>
      </c>
      <c r="BN685">
        <v>1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 t="shared" si="272"/>
        <v>22:01:13.415</v>
      </c>
      <c r="CF685">
        <v>414780995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131</v>
      </c>
      <c r="DA685">
        <v>745</v>
      </c>
      <c r="DB685">
        <v>0</v>
      </c>
      <c r="DC685" t="s">
        <v>262</v>
      </c>
      <c r="DD685" t="s">
        <v>263</v>
      </c>
      <c r="DG685">
        <v>15619370</v>
      </c>
      <c r="DI685">
        <v>1</v>
      </c>
      <c r="DJ685">
        <v>0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"07/09/2023 22:01:13.724"</f>
        <v>07/09/2023 22:01:13.724</v>
      </c>
      <c r="C686" t="str">
        <f t="shared" si="261"/>
        <v>FFDFD3C0</v>
      </c>
      <c r="D686" t="s">
        <v>149</v>
      </c>
      <c r="E686">
        <v>3</v>
      </c>
      <c r="H686">
        <v>166</v>
      </c>
      <c r="I686" t="s">
        <v>139</v>
      </c>
      <c r="J686" t="s">
        <v>150</v>
      </c>
      <c r="K686">
        <v>0</v>
      </c>
      <c r="L686">
        <v>3</v>
      </c>
      <c r="M686">
        <v>0</v>
      </c>
      <c r="N686">
        <v>2</v>
      </c>
      <c r="O686">
        <v>0</v>
      </c>
      <c r="P686">
        <v>1</v>
      </c>
      <c r="Q686">
        <v>0</v>
      </c>
      <c r="S686" t="str">
        <f t="shared" si="271"/>
        <v>22:01:13.000</v>
      </c>
      <c r="T686" t="str">
        <f t="shared" si="271"/>
        <v>22:01:13.000</v>
      </c>
      <c r="U686" t="str">
        <f t="shared" si="257"/>
        <v>A14F74</v>
      </c>
      <c r="V686">
        <v>0</v>
      </c>
      <c r="W686">
        <v>0</v>
      </c>
      <c r="X686">
        <v>6</v>
      </c>
      <c r="Y686">
        <v>0</v>
      </c>
      <c r="AA686">
        <v>1</v>
      </c>
      <c r="AB686">
        <v>8</v>
      </c>
      <c r="AC686">
        <v>3</v>
      </c>
      <c r="AD686">
        <v>0</v>
      </c>
      <c r="AE686">
        <v>9</v>
      </c>
      <c r="AF686" t="s">
        <v>126</v>
      </c>
      <c r="AG686">
        <v>0</v>
      </c>
      <c r="AH686">
        <v>3</v>
      </c>
      <c r="AI686">
        <v>2</v>
      </c>
      <c r="AJ686">
        <v>0</v>
      </c>
      <c r="AK686" t="s">
        <v>321</v>
      </c>
      <c r="AL686">
        <v>32.811999</v>
      </c>
      <c r="AM686" t="s">
        <v>322</v>
      </c>
      <c r="AN686">
        <v>-117.170563</v>
      </c>
      <c r="AO686">
        <v>25</v>
      </c>
      <c r="AP686">
        <v>1800</v>
      </c>
      <c r="AQ686" t="s">
        <v>129</v>
      </c>
      <c r="AR686">
        <v>58</v>
      </c>
      <c r="AS686">
        <v>-84</v>
      </c>
      <c r="AT686">
        <v>192</v>
      </c>
      <c r="BB686" t="str">
        <f t="shared" si="258"/>
        <v>1200</v>
      </c>
      <c r="BC686">
        <v>1</v>
      </c>
      <c r="BD686" t="str">
        <f t="shared" si="259"/>
        <v xml:space="preserve">N1839R  </v>
      </c>
      <c r="BE686">
        <v>1</v>
      </c>
      <c r="BG686">
        <v>0</v>
      </c>
      <c r="BH686">
        <v>0</v>
      </c>
      <c r="BI686">
        <v>0</v>
      </c>
      <c r="BJ686">
        <v>1675</v>
      </c>
      <c r="BK686">
        <v>-125</v>
      </c>
      <c r="BL686" t="s">
        <v>130</v>
      </c>
      <c r="BM686">
        <v>1</v>
      </c>
      <c r="BN686">
        <v>1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 t="shared" si="272"/>
        <v>22:01:13.415</v>
      </c>
      <c r="CF686">
        <v>414880185</v>
      </c>
      <c r="CS686">
        <v>3</v>
      </c>
      <c r="CT686">
        <v>2</v>
      </c>
      <c r="CU686">
        <v>0</v>
      </c>
      <c r="CV686">
        <v>2</v>
      </c>
      <c r="CW686">
        <v>0</v>
      </c>
      <c r="CX686">
        <v>1</v>
      </c>
      <c r="CY686">
        <v>7</v>
      </c>
      <c r="CZ686" t="s">
        <v>131</v>
      </c>
      <c r="DA686">
        <v>286</v>
      </c>
      <c r="DB686">
        <v>0</v>
      </c>
      <c r="DC686" t="s">
        <v>132</v>
      </c>
      <c r="DD686" t="s">
        <v>133</v>
      </c>
      <c r="DG686">
        <v>16149036</v>
      </c>
      <c r="DI686">
        <v>1</v>
      </c>
      <c r="DJ686">
        <v>0</v>
      </c>
      <c r="DK686">
        <v>1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"07/09/2023 22:01:13.770"</f>
        <v>07/09/2023 22:01:13.770</v>
      </c>
      <c r="C687" t="str">
        <f t="shared" si="261"/>
        <v>FFDFD3C0</v>
      </c>
      <c r="D687" t="s">
        <v>138</v>
      </c>
      <c r="E687">
        <v>20</v>
      </c>
      <c r="F687">
        <v>1020</v>
      </c>
      <c r="G687" t="s">
        <v>139</v>
      </c>
      <c r="J687" t="s">
        <v>140</v>
      </c>
      <c r="K687">
        <v>0</v>
      </c>
      <c r="L687">
        <v>3</v>
      </c>
      <c r="M687">
        <v>0</v>
      </c>
      <c r="N687">
        <v>2</v>
      </c>
      <c r="O687">
        <v>0</v>
      </c>
      <c r="P687">
        <v>1</v>
      </c>
      <c r="Q687">
        <v>0</v>
      </c>
      <c r="S687" t="str">
        <f t="shared" si="271"/>
        <v>22:01:13.000</v>
      </c>
      <c r="T687" t="str">
        <f t="shared" si="271"/>
        <v>22:01:13.000</v>
      </c>
      <c r="U687" t="str">
        <f t="shared" si="257"/>
        <v>A14F74</v>
      </c>
      <c r="V687">
        <v>0</v>
      </c>
      <c r="W687">
        <v>0</v>
      </c>
      <c r="X687">
        <v>6</v>
      </c>
      <c r="Y687">
        <v>0</v>
      </c>
      <c r="AA687">
        <v>1</v>
      </c>
      <c r="AB687">
        <v>8</v>
      </c>
      <c r="AC687">
        <v>3</v>
      </c>
      <c r="AD687">
        <v>0</v>
      </c>
      <c r="AE687">
        <v>9</v>
      </c>
      <c r="AF687" t="s">
        <v>126</v>
      </c>
      <c r="AG687">
        <v>0</v>
      </c>
      <c r="AH687">
        <v>3</v>
      </c>
      <c r="AI687">
        <v>2</v>
      </c>
      <c r="AJ687">
        <v>0</v>
      </c>
      <c r="AK687" t="s">
        <v>321</v>
      </c>
      <c r="AL687">
        <v>32.811999</v>
      </c>
      <c r="AM687" t="s">
        <v>322</v>
      </c>
      <c r="AN687">
        <v>-117.170563</v>
      </c>
      <c r="AO687">
        <v>25</v>
      </c>
      <c r="AP687">
        <v>1800</v>
      </c>
      <c r="AQ687" t="s">
        <v>129</v>
      </c>
      <c r="AR687">
        <v>58</v>
      </c>
      <c r="AS687">
        <v>-84</v>
      </c>
      <c r="AT687">
        <v>192</v>
      </c>
      <c r="BB687" t="str">
        <f t="shared" si="258"/>
        <v>1200</v>
      </c>
      <c r="BC687">
        <v>1</v>
      </c>
      <c r="BD687" t="str">
        <f t="shared" si="259"/>
        <v xml:space="preserve">N1839R  </v>
      </c>
      <c r="BE687">
        <v>1</v>
      </c>
      <c r="BG687">
        <v>0</v>
      </c>
      <c r="BH687">
        <v>0</v>
      </c>
      <c r="BI687">
        <v>0</v>
      </c>
      <c r="BJ687">
        <v>1675</v>
      </c>
      <c r="BK687">
        <v>-125</v>
      </c>
      <c r="BL687" t="s">
        <v>130</v>
      </c>
      <c r="BM687">
        <v>1</v>
      </c>
      <c r="BN687">
        <v>1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 t="shared" si="272"/>
        <v>22:01:13.415</v>
      </c>
      <c r="CF687">
        <v>414780995</v>
      </c>
      <c r="CS687">
        <v>3</v>
      </c>
      <c r="CT687">
        <v>2</v>
      </c>
      <c r="CU687">
        <v>0</v>
      </c>
      <c r="CV687">
        <v>2</v>
      </c>
      <c r="CW687">
        <v>0</v>
      </c>
      <c r="CX687">
        <v>5</v>
      </c>
      <c r="CY687">
        <v>7</v>
      </c>
      <c r="CZ687" t="s">
        <v>131</v>
      </c>
      <c r="DA687">
        <v>745</v>
      </c>
      <c r="DB687">
        <v>0</v>
      </c>
      <c r="DC687" t="s">
        <v>262</v>
      </c>
      <c r="DD687" t="s">
        <v>263</v>
      </c>
      <c r="DG687">
        <v>15619370</v>
      </c>
      <c r="DI687">
        <v>1</v>
      </c>
      <c r="DJ687">
        <v>0</v>
      </c>
      <c r="DK687">
        <v>1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"07/09/2023 22:01:13.770"</f>
        <v>07/09/2023 22:01:13.770</v>
      </c>
      <c r="C688" t="str">
        <f t="shared" si="261"/>
        <v>FFDFD3C0</v>
      </c>
      <c r="D688" t="s">
        <v>134</v>
      </c>
      <c r="E688">
        <v>3</v>
      </c>
      <c r="H688">
        <v>3</v>
      </c>
      <c r="I688" t="s">
        <v>135</v>
      </c>
      <c r="J688" t="s">
        <v>126</v>
      </c>
      <c r="K688">
        <v>0</v>
      </c>
      <c r="L688">
        <v>3</v>
      </c>
      <c r="M688">
        <v>0</v>
      </c>
      <c r="N688">
        <v>2</v>
      </c>
      <c r="O688">
        <v>0</v>
      </c>
      <c r="P688">
        <v>1</v>
      </c>
      <c r="Q688">
        <v>0</v>
      </c>
      <c r="S688" t="str">
        <f t="shared" si="271"/>
        <v>22:01:13.000</v>
      </c>
      <c r="T688" t="str">
        <f t="shared" si="271"/>
        <v>22:01:13.000</v>
      </c>
      <c r="U688" t="str">
        <f t="shared" si="257"/>
        <v>A14F74</v>
      </c>
      <c r="V688">
        <v>0</v>
      </c>
      <c r="W688">
        <v>0</v>
      </c>
      <c r="X688">
        <v>6</v>
      </c>
      <c r="Y688">
        <v>0</v>
      </c>
      <c r="AA688">
        <v>1</v>
      </c>
      <c r="AB688">
        <v>8</v>
      </c>
      <c r="AC688">
        <v>3</v>
      </c>
      <c r="AD688">
        <v>0</v>
      </c>
      <c r="AE688">
        <v>9</v>
      </c>
      <c r="AF688" t="s">
        <v>126</v>
      </c>
      <c r="AG688">
        <v>0</v>
      </c>
      <c r="AH688">
        <v>3</v>
      </c>
      <c r="AI688">
        <v>2</v>
      </c>
      <c r="AJ688">
        <v>0</v>
      </c>
      <c r="AK688" t="s">
        <v>321</v>
      </c>
      <c r="AL688">
        <v>32.811999</v>
      </c>
      <c r="AM688" t="s">
        <v>322</v>
      </c>
      <c r="AN688">
        <v>-117.170563</v>
      </c>
      <c r="AO688">
        <v>25</v>
      </c>
      <c r="AP688">
        <v>1800</v>
      </c>
      <c r="AQ688" t="s">
        <v>129</v>
      </c>
      <c r="AR688">
        <v>58</v>
      </c>
      <c r="AS688">
        <v>-84</v>
      </c>
      <c r="AT688">
        <v>192</v>
      </c>
      <c r="BB688" t="str">
        <f t="shared" si="258"/>
        <v>1200</v>
      </c>
      <c r="BC688">
        <v>1</v>
      </c>
      <c r="BD688" t="str">
        <f t="shared" si="259"/>
        <v xml:space="preserve">N1839R  </v>
      </c>
      <c r="BE688">
        <v>1</v>
      </c>
      <c r="BG688">
        <v>0</v>
      </c>
      <c r="BH688">
        <v>0</v>
      </c>
      <c r="BI688">
        <v>0</v>
      </c>
      <c r="BJ688">
        <v>1675</v>
      </c>
      <c r="BK688">
        <v>-125</v>
      </c>
      <c r="BL688" t="s">
        <v>130</v>
      </c>
      <c r="BM688">
        <v>1</v>
      </c>
      <c r="BN688">
        <v>1</v>
      </c>
      <c r="BO688">
        <v>0</v>
      </c>
      <c r="BP688">
        <v>0</v>
      </c>
      <c r="BS688">
        <v>0</v>
      </c>
      <c r="BT688">
        <v>0</v>
      </c>
      <c r="BU688">
        <v>0</v>
      </c>
      <c r="CE688" t="str">
        <f t="shared" si="272"/>
        <v>22:01:13.415</v>
      </c>
      <c r="CF688">
        <v>414780995</v>
      </c>
      <c r="CS688">
        <v>3</v>
      </c>
      <c r="CT688">
        <v>2</v>
      </c>
      <c r="CU688">
        <v>0</v>
      </c>
      <c r="CV688">
        <v>2</v>
      </c>
      <c r="CW688">
        <v>0</v>
      </c>
      <c r="CX688">
        <v>5</v>
      </c>
      <c r="CY688">
        <v>7</v>
      </c>
      <c r="CZ688" t="s">
        <v>131</v>
      </c>
      <c r="DA688">
        <v>745</v>
      </c>
      <c r="DB688">
        <v>0</v>
      </c>
      <c r="DC688" t="s">
        <v>262</v>
      </c>
      <c r="DD688" t="s">
        <v>263</v>
      </c>
      <c r="DG688">
        <v>15619370</v>
      </c>
      <c r="DI688">
        <v>1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"07/09/2023 22:01:13.770"</f>
        <v>07/09/2023 22:01:13.770</v>
      </c>
      <c r="C689" t="str">
        <f t="shared" si="261"/>
        <v>FFDFD3C0</v>
      </c>
      <c r="D689" t="s">
        <v>141</v>
      </c>
      <c r="E689">
        <v>15</v>
      </c>
      <c r="J689" t="s">
        <v>142</v>
      </c>
      <c r="K689">
        <v>0</v>
      </c>
      <c r="L689">
        <v>3</v>
      </c>
      <c r="M689">
        <v>0</v>
      </c>
      <c r="N689">
        <v>2</v>
      </c>
      <c r="O689">
        <v>0</v>
      </c>
      <c r="P689">
        <v>1</v>
      </c>
      <c r="Q689">
        <v>0</v>
      </c>
      <c r="S689" t="str">
        <f t="shared" si="271"/>
        <v>22:01:13.000</v>
      </c>
      <c r="T689" t="str">
        <f t="shared" si="271"/>
        <v>22:01:13.000</v>
      </c>
      <c r="U689" t="str">
        <f t="shared" si="257"/>
        <v>A14F74</v>
      </c>
      <c r="V689">
        <v>0</v>
      </c>
      <c r="W689">
        <v>0</v>
      </c>
      <c r="X689">
        <v>6</v>
      </c>
      <c r="Y689">
        <v>0</v>
      </c>
      <c r="AA689">
        <v>1</v>
      </c>
      <c r="AB689">
        <v>8</v>
      </c>
      <c r="AC689">
        <v>3</v>
      </c>
      <c r="AD689">
        <v>0</v>
      </c>
      <c r="AE689">
        <v>9</v>
      </c>
      <c r="AF689" t="s">
        <v>126</v>
      </c>
      <c r="AG689">
        <v>0</v>
      </c>
      <c r="AH689">
        <v>3</v>
      </c>
      <c r="AI689">
        <v>2</v>
      </c>
      <c r="AJ689">
        <v>0</v>
      </c>
      <c r="AK689" t="s">
        <v>321</v>
      </c>
      <c r="AL689">
        <v>32.811999</v>
      </c>
      <c r="AM689" t="s">
        <v>322</v>
      </c>
      <c r="AN689">
        <v>-117.170563</v>
      </c>
      <c r="AO689">
        <v>25</v>
      </c>
      <c r="AP689">
        <v>1800</v>
      </c>
      <c r="AQ689" t="s">
        <v>129</v>
      </c>
      <c r="AR689">
        <v>58</v>
      </c>
      <c r="AS689">
        <v>-84</v>
      </c>
      <c r="AT689">
        <v>192</v>
      </c>
      <c r="BB689" t="str">
        <f t="shared" si="258"/>
        <v>1200</v>
      </c>
      <c r="BC689">
        <v>1</v>
      </c>
      <c r="BD689" t="str">
        <f t="shared" si="259"/>
        <v xml:space="preserve">N1839R  </v>
      </c>
      <c r="BE689">
        <v>1</v>
      </c>
      <c r="BG689">
        <v>0</v>
      </c>
      <c r="BH689">
        <v>0</v>
      </c>
      <c r="BI689">
        <v>0</v>
      </c>
      <c r="BJ689">
        <v>1675</v>
      </c>
      <c r="BK689">
        <v>-125</v>
      </c>
      <c r="BL689" t="s">
        <v>130</v>
      </c>
      <c r="BM689">
        <v>1</v>
      </c>
      <c r="BN689">
        <v>1</v>
      </c>
      <c r="BO689">
        <v>0</v>
      </c>
      <c r="BP689">
        <v>0</v>
      </c>
      <c r="BS689">
        <v>0</v>
      </c>
      <c r="BT689">
        <v>0</v>
      </c>
      <c r="BU689">
        <v>0</v>
      </c>
      <c r="CE689" t="str">
        <f t="shared" si="272"/>
        <v>22:01:13.415</v>
      </c>
      <c r="CF689">
        <v>414780995</v>
      </c>
      <c r="CS689">
        <v>3</v>
      </c>
      <c r="CT689">
        <v>2</v>
      </c>
      <c r="CU689">
        <v>0</v>
      </c>
      <c r="CV689">
        <v>2</v>
      </c>
      <c r="CW689">
        <v>0</v>
      </c>
      <c r="CX689">
        <v>5</v>
      </c>
      <c r="CY689">
        <v>7</v>
      </c>
      <c r="CZ689" t="s">
        <v>131</v>
      </c>
      <c r="DA689">
        <v>745</v>
      </c>
      <c r="DB689">
        <v>0</v>
      </c>
      <c r="DC689" t="s">
        <v>262</v>
      </c>
      <c r="DD689" t="s">
        <v>263</v>
      </c>
      <c r="DG689">
        <v>15619370</v>
      </c>
      <c r="DI689">
        <v>1</v>
      </c>
      <c r="DJ689">
        <v>0</v>
      </c>
      <c r="DK689">
        <v>1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 t="shared" ref="A690:A697" si="273">"07/09/2023 22:01:14.568"</f>
        <v>07/09/2023 22:01:14.568</v>
      </c>
      <c r="C690" t="str">
        <f t="shared" si="261"/>
        <v>FFDFD3C0</v>
      </c>
      <c r="D690" t="s">
        <v>144</v>
      </c>
      <c r="E690">
        <v>6</v>
      </c>
      <c r="H690">
        <v>210</v>
      </c>
      <c r="I690" t="s">
        <v>145</v>
      </c>
      <c r="J690" t="s">
        <v>146</v>
      </c>
      <c r="K690">
        <v>0</v>
      </c>
      <c r="L690">
        <v>3</v>
      </c>
      <c r="M690">
        <v>0</v>
      </c>
      <c r="N690">
        <v>2</v>
      </c>
      <c r="O690">
        <v>0</v>
      </c>
      <c r="P690">
        <v>1</v>
      </c>
      <c r="Q690">
        <v>0</v>
      </c>
      <c r="S690" t="str">
        <f t="shared" ref="S690:T697" si="274">"22:01:14.000"</f>
        <v>22:01:14.000</v>
      </c>
      <c r="T690" t="str">
        <f t="shared" si="274"/>
        <v>22:01:14.000</v>
      </c>
      <c r="U690" t="str">
        <f t="shared" si="257"/>
        <v>A14F74</v>
      </c>
      <c r="V690">
        <v>0</v>
      </c>
      <c r="W690">
        <v>0</v>
      </c>
      <c r="X690">
        <v>6</v>
      </c>
      <c r="Y690">
        <v>0</v>
      </c>
      <c r="AA690">
        <v>1</v>
      </c>
      <c r="AB690">
        <v>8</v>
      </c>
      <c r="AC690">
        <v>3</v>
      </c>
      <c r="AD690">
        <v>0</v>
      </c>
      <c r="AE690">
        <v>9</v>
      </c>
      <c r="AF690" t="s">
        <v>126</v>
      </c>
      <c r="AG690">
        <v>0</v>
      </c>
      <c r="AH690">
        <v>0</v>
      </c>
      <c r="AI690">
        <v>2</v>
      </c>
      <c r="AJ690">
        <v>0</v>
      </c>
      <c r="AK690" t="s">
        <v>323</v>
      </c>
      <c r="AL690">
        <v>32.811613000000001</v>
      </c>
      <c r="AM690" t="s">
        <v>324</v>
      </c>
      <c r="AN690">
        <v>-117.170241</v>
      </c>
      <c r="AO690">
        <v>25</v>
      </c>
      <c r="AP690">
        <v>1800</v>
      </c>
      <c r="AQ690" t="s">
        <v>129</v>
      </c>
      <c r="AR690">
        <v>61</v>
      </c>
      <c r="AS690">
        <v>-83</v>
      </c>
      <c r="AT690">
        <v>128</v>
      </c>
      <c r="BB690" t="str">
        <f t="shared" si="258"/>
        <v>1200</v>
      </c>
      <c r="BC690">
        <v>1</v>
      </c>
      <c r="BD690" t="str">
        <f t="shared" si="259"/>
        <v xml:space="preserve">N1839R  </v>
      </c>
      <c r="BE690">
        <v>1</v>
      </c>
      <c r="BG690">
        <v>0</v>
      </c>
      <c r="BH690">
        <v>0</v>
      </c>
      <c r="BI690">
        <v>0</v>
      </c>
      <c r="BJ690">
        <v>1675</v>
      </c>
      <c r="BK690">
        <v>-125</v>
      </c>
      <c r="BL690" t="s">
        <v>130</v>
      </c>
      <c r="BM690">
        <v>1</v>
      </c>
      <c r="BN690">
        <v>1</v>
      </c>
      <c r="BO690">
        <v>0</v>
      </c>
      <c r="BP690">
        <v>0</v>
      </c>
      <c r="BS690">
        <v>0</v>
      </c>
      <c r="BT690">
        <v>0</v>
      </c>
      <c r="BU690">
        <v>0</v>
      </c>
      <c r="CE690" t="str">
        <f t="shared" ref="CE690:CE697" si="275">"22:01:14.299"</f>
        <v>22:01:14.299</v>
      </c>
      <c r="CF690">
        <v>298595964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5</v>
      </c>
      <c r="CY690">
        <v>7</v>
      </c>
      <c r="CZ690" t="s">
        <v>131</v>
      </c>
      <c r="DA690">
        <v>300</v>
      </c>
      <c r="DB690">
        <v>0</v>
      </c>
      <c r="DC690" t="s">
        <v>157</v>
      </c>
      <c r="DD690" t="s">
        <v>158</v>
      </c>
      <c r="DG690">
        <v>8336356</v>
      </c>
      <c r="DI690">
        <v>1</v>
      </c>
      <c r="DJ690">
        <v>0</v>
      </c>
      <c r="DK690">
        <v>0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 t="shared" si="273"/>
        <v>07/09/2023 22:01:14.568</v>
      </c>
      <c r="C691" t="str">
        <f t="shared" si="261"/>
        <v>FFDFD3C0</v>
      </c>
      <c r="D691" t="s">
        <v>149</v>
      </c>
      <c r="E691">
        <v>3</v>
      </c>
      <c r="H691">
        <v>166</v>
      </c>
      <c r="I691" t="s">
        <v>139</v>
      </c>
      <c r="J691" t="s">
        <v>150</v>
      </c>
      <c r="K691">
        <v>0</v>
      </c>
      <c r="L691">
        <v>3</v>
      </c>
      <c r="M691">
        <v>0</v>
      </c>
      <c r="N691">
        <v>2</v>
      </c>
      <c r="O691">
        <v>0</v>
      </c>
      <c r="P691">
        <v>1</v>
      </c>
      <c r="Q691">
        <v>0</v>
      </c>
      <c r="S691" t="str">
        <f t="shared" si="274"/>
        <v>22:01:14.000</v>
      </c>
      <c r="T691" t="str">
        <f t="shared" si="274"/>
        <v>22:01:14.000</v>
      </c>
      <c r="U691" t="str">
        <f t="shared" si="257"/>
        <v>A14F74</v>
      </c>
      <c r="V691">
        <v>0</v>
      </c>
      <c r="W691">
        <v>0</v>
      </c>
      <c r="X691">
        <v>6</v>
      </c>
      <c r="Y691">
        <v>0</v>
      </c>
      <c r="AA691">
        <v>1</v>
      </c>
      <c r="AB691">
        <v>8</v>
      </c>
      <c r="AC691">
        <v>3</v>
      </c>
      <c r="AD691">
        <v>0</v>
      </c>
      <c r="AE691">
        <v>9</v>
      </c>
      <c r="AF691" t="s">
        <v>126</v>
      </c>
      <c r="AG691">
        <v>0</v>
      </c>
      <c r="AH691">
        <v>3</v>
      </c>
      <c r="AI691">
        <v>2</v>
      </c>
      <c r="AJ691">
        <v>0</v>
      </c>
      <c r="AK691" t="s">
        <v>323</v>
      </c>
      <c r="AL691">
        <v>32.811613000000001</v>
      </c>
      <c r="AM691" t="s">
        <v>324</v>
      </c>
      <c r="AN691">
        <v>-117.170241</v>
      </c>
      <c r="AO691">
        <v>25</v>
      </c>
      <c r="AP691">
        <v>1800</v>
      </c>
      <c r="AQ691" t="s">
        <v>129</v>
      </c>
      <c r="AR691">
        <v>61</v>
      </c>
      <c r="AS691">
        <v>-83</v>
      </c>
      <c r="AT691">
        <v>128</v>
      </c>
      <c r="BB691" t="str">
        <f t="shared" si="258"/>
        <v>1200</v>
      </c>
      <c r="BC691">
        <v>1</v>
      </c>
      <c r="BD691" t="str">
        <f t="shared" si="259"/>
        <v xml:space="preserve">N1839R  </v>
      </c>
      <c r="BE691">
        <v>1</v>
      </c>
      <c r="BG691">
        <v>0</v>
      </c>
      <c r="BH691">
        <v>0</v>
      </c>
      <c r="BI691">
        <v>0</v>
      </c>
      <c r="BJ691">
        <v>1675</v>
      </c>
      <c r="BK691">
        <v>-125</v>
      </c>
      <c r="BL691" t="s">
        <v>130</v>
      </c>
      <c r="BM691">
        <v>1</v>
      </c>
      <c r="BN691">
        <v>1</v>
      </c>
      <c r="BO691">
        <v>0</v>
      </c>
      <c r="BP691">
        <v>0</v>
      </c>
      <c r="BS691">
        <v>0</v>
      </c>
      <c r="BT691">
        <v>0</v>
      </c>
      <c r="BU691">
        <v>0</v>
      </c>
      <c r="CE691" t="str">
        <f t="shared" si="275"/>
        <v>22:01:14.299</v>
      </c>
      <c r="CF691">
        <v>298595964</v>
      </c>
      <c r="CS691">
        <v>3</v>
      </c>
      <c r="CT691">
        <v>2</v>
      </c>
      <c r="CU691">
        <v>0</v>
      </c>
      <c r="CV691">
        <v>2</v>
      </c>
      <c r="CW691">
        <v>0</v>
      </c>
      <c r="CX691">
        <v>5</v>
      </c>
      <c r="CY691">
        <v>7</v>
      </c>
      <c r="CZ691" t="s">
        <v>131</v>
      </c>
      <c r="DA691">
        <v>300</v>
      </c>
      <c r="DB691">
        <v>0</v>
      </c>
      <c r="DC691" t="s">
        <v>157</v>
      </c>
      <c r="DD691" t="s">
        <v>158</v>
      </c>
      <c r="DG691">
        <v>8336356</v>
      </c>
      <c r="DI691">
        <v>1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 t="shared" si="273"/>
        <v>07/09/2023 22:01:14.568</v>
      </c>
      <c r="C692" t="str">
        <f t="shared" si="261"/>
        <v>FFDFD3C0</v>
      </c>
      <c r="D692" t="s">
        <v>138</v>
      </c>
      <c r="E692">
        <v>20</v>
      </c>
      <c r="F692">
        <v>1020</v>
      </c>
      <c r="G692" t="s">
        <v>139</v>
      </c>
      <c r="J692" t="s">
        <v>140</v>
      </c>
      <c r="K692">
        <v>0</v>
      </c>
      <c r="L692">
        <v>3</v>
      </c>
      <c r="M692">
        <v>0</v>
      </c>
      <c r="N692">
        <v>2</v>
      </c>
      <c r="O692">
        <v>0</v>
      </c>
      <c r="P692">
        <v>1</v>
      </c>
      <c r="Q692">
        <v>0</v>
      </c>
      <c r="S692" t="str">
        <f t="shared" si="274"/>
        <v>22:01:14.000</v>
      </c>
      <c r="T692" t="str">
        <f t="shared" si="274"/>
        <v>22:01:14.000</v>
      </c>
      <c r="U692" t="str">
        <f t="shared" si="257"/>
        <v>A14F74</v>
      </c>
      <c r="V692">
        <v>0</v>
      </c>
      <c r="W692">
        <v>0</v>
      </c>
      <c r="X692">
        <v>6</v>
      </c>
      <c r="Y692">
        <v>0</v>
      </c>
      <c r="AA692">
        <v>1</v>
      </c>
      <c r="AB692">
        <v>8</v>
      </c>
      <c r="AC692">
        <v>3</v>
      </c>
      <c r="AD692">
        <v>0</v>
      </c>
      <c r="AE692">
        <v>9</v>
      </c>
      <c r="AF692" t="s">
        <v>126</v>
      </c>
      <c r="AG692">
        <v>0</v>
      </c>
      <c r="AH692">
        <v>3</v>
      </c>
      <c r="AI692">
        <v>2</v>
      </c>
      <c r="AJ692">
        <v>0</v>
      </c>
      <c r="AK692" t="s">
        <v>323</v>
      </c>
      <c r="AL692">
        <v>32.811613000000001</v>
      </c>
      <c r="AM692" t="s">
        <v>324</v>
      </c>
      <c r="AN692">
        <v>-117.170241</v>
      </c>
      <c r="AO692">
        <v>25</v>
      </c>
      <c r="AP692">
        <v>1800</v>
      </c>
      <c r="AQ692" t="s">
        <v>129</v>
      </c>
      <c r="AR692">
        <v>61</v>
      </c>
      <c r="AS692">
        <v>-83</v>
      </c>
      <c r="AT692">
        <v>128</v>
      </c>
      <c r="BB692" t="str">
        <f t="shared" si="258"/>
        <v>1200</v>
      </c>
      <c r="BC692">
        <v>1</v>
      </c>
      <c r="BD692" t="str">
        <f t="shared" si="259"/>
        <v xml:space="preserve">N1839R  </v>
      </c>
      <c r="BE692">
        <v>1</v>
      </c>
      <c r="BG692">
        <v>0</v>
      </c>
      <c r="BH692">
        <v>0</v>
      </c>
      <c r="BI692">
        <v>0</v>
      </c>
      <c r="BJ692">
        <v>1675</v>
      </c>
      <c r="BK692">
        <v>-125</v>
      </c>
      <c r="BL692" t="s">
        <v>130</v>
      </c>
      <c r="BM692">
        <v>1</v>
      </c>
      <c r="BN692">
        <v>1</v>
      </c>
      <c r="BO692">
        <v>0</v>
      </c>
      <c r="BP692">
        <v>0</v>
      </c>
      <c r="BS692">
        <v>0</v>
      </c>
      <c r="BT692">
        <v>0</v>
      </c>
      <c r="BU692">
        <v>0</v>
      </c>
      <c r="CE692" t="str">
        <f t="shared" si="275"/>
        <v>22:01:14.299</v>
      </c>
      <c r="CF692">
        <v>298595964</v>
      </c>
      <c r="CS692">
        <v>3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131</v>
      </c>
      <c r="DA692">
        <v>300</v>
      </c>
      <c r="DB692">
        <v>0</v>
      </c>
      <c r="DC692" t="s">
        <v>157</v>
      </c>
      <c r="DD692" t="s">
        <v>158</v>
      </c>
      <c r="DG692">
        <v>8336356</v>
      </c>
      <c r="DI692">
        <v>1</v>
      </c>
      <c r="DJ692">
        <v>0</v>
      </c>
      <c r="DK692">
        <v>1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 t="shared" si="273"/>
        <v>07/09/2023 22:01:14.568</v>
      </c>
      <c r="C693" t="str">
        <f t="shared" si="261"/>
        <v>FFDFD3C0</v>
      </c>
      <c r="D693" t="s">
        <v>134</v>
      </c>
      <c r="E693">
        <v>3</v>
      </c>
      <c r="H693">
        <v>3</v>
      </c>
      <c r="I693" t="s">
        <v>135</v>
      </c>
      <c r="J693" t="s">
        <v>126</v>
      </c>
      <c r="K693">
        <v>0</v>
      </c>
      <c r="L693">
        <v>3</v>
      </c>
      <c r="M693">
        <v>0</v>
      </c>
      <c r="N693">
        <v>2</v>
      </c>
      <c r="O693">
        <v>0</v>
      </c>
      <c r="P693">
        <v>1</v>
      </c>
      <c r="Q693">
        <v>0</v>
      </c>
      <c r="S693" t="str">
        <f t="shared" si="274"/>
        <v>22:01:14.000</v>
      </c>
      <c r="T693" t="str">
        <f t="shared" si="274"/>
        <v>22:01:14.000</v>
      </c>
      <c r="U693" t="str">
        <f t="shared" si="257"/>
        <v>A14F74</v>
      </c>
      <c r="V693">
        <v>0</v>
      </c>
      <c r="W693">
        <v>0</v>
      </c>
      <c r="X693">
        <v>6</v>
      </c>
      <c r="Y693">
        <v>0</v>
      </c>
      <c r="AA693">
        <v>1</v>
      </c>
      <c r="AB693">
        <v>8</v>
      </c>
      <c r="AC693">
        <v>3</v>
      </c>
      <c r="AD693">
        <v>0</v>
      </c>
      <c r="AE693">
        <v>9</v>
      </c>
      <c r="AF693" t="s">
        <v>126</v>
      </c>
      <c r="AG693">
        <v>0</v>
      </c>
      <c r="AH693">
        <v>3</v>
      </c>
      <c r="AI693">
        <v>2</v>
      </c>
      <c r="AJ693">
        <v>0</v>
      </c>
      <c r="AK693" t="s">
        <v>323</v>
      </c>
      <c r="AL693">
        <v>32.811613000000001</v>
      </c>
      <c r="AM693" t="s">
        <v>324</v>
      </c>
      <c r="AN693">
        <v>-117.170241</v>
      </c>
      <c r="AO693">
        <v>25</v>
      </c>
      <c r="AP693">
        <v>1800</v>
      </c>
      <c r="AQ693" t="s">
        <v>129</v>
      </c>
      <c r="AR693">
        <v>61</v>
      </c>
      <c r="AS693">
        <v>-83</v>
      </c>
      <c r="AT693">
        <v>128</v>
      </c>
      <c r="BB693" t="str">
        <f t="shared" si="258"/>
        <v>1200</v>
      </c>
      <c r="BC693">
        <v>1</v>
      </c>
      <c r="BD693" t="str">
        <f t="shared" si="259"/>
        <v xml:space="preserve">N1839R  </v>
      </c>
      <c r="BE693">
        <v>1</v>
      </c>
      <c r="BG693">
        <v>0</v>
      </c>
      <c r="BH693">
        <v>0</v>
      </c>
      <c r="BI693">
        <v>0</v>
      </c>
      <c r="BJ693">
        <v>1675</v>
      </c>
      <c r="BK693">
        <v>-125</v>
      </c>
      <c r="BL693" t="s">
        <v>130</v>
      </c>
      <c r="BM693">
        <v>1</v>
      </c>
      <c r="BN693">
        <v>1</v>
      </c>
      <c r="BO693">
        <v>0</v>
      </c>
      <c r="BP693">
        <v>0</v>
      </c>
      <c r="BS693">
        <v>0</v>
      </c>
      <c r="BT693">
        <v>0</v>
      </c>
      <c r="BU693">
        <v>0</v>
      </c>
      <c r="CE693" t="str">
        <f t="shared" si="275"/>
        <v>22:01:14.299</v>
      </c>
      <c r="CF693">
        <v>298595964</v>
      </c>
      <c r="CS693">
        <v>3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131</v>
      </c>
      <c r="DA693">
        <v>300</v>
      </c>
      <c r="DB693">
        <v>0</v>
      </c>
      <c r="DC693" t="s">
        <v>157</v>
      </c>
      <c r="DD693" t="s">
        <v>158</v>
      </c>
      <c r="DG693">
        <v>8336356</v>
      </c>
      <c r="DI693">
        <v>1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 t="shared" si="273"/>
        <v>07/09/2023 22:01:14.568</v>
      </c>
      <c r="C694" t="str">
        <f t="shared" si="261"/>
        <v>FFDFD3C0</v>
      </c>
      <c r="D694" t="s">
        <v>141</v>
      </c>
      <c r="E694">
        <v>15</v>
      </c>
      <c r="J694" t="s">
        <v>142</v>
      </c>
      <c r="K694">
        <v>0</v>
      </c>
      <c r="L694">
        <v>3</v>
      </c>
      <c r="M694">
        <v>0</v>
      </c>
      <c r="N694">
        <v>2</v>
      </c>
      <c r="O694">
        <v>0</v>
      </c>
      <c r="P694">
        <v>1</v>
      </c>
      <c r="Q694">
        <v>0</v>
      </c>
      <c r="S694" t="str">
        <f t="shared" si="274"/>
        <v>22:01:14.000</v>
      </c>
      <c r="T694" t="str">
        <f t="shared" si="274"/>
        <v>22:01:14.000</v>
      </c>
      <c r="U694" t="str">
        <f t="shared" si="257"/>
        <v>A14F74</v>
      </c>
      <c r="V694">
        <v>0</v>
      </c>
      <c r="W694">
        <v>0</v>
      </c>
      <c r="X694">
        <v>6</v>
      </c>
      <c r="Y694">
        <v>0</v>
      </c>
      <c r="AA694">
        <v>1</v>
      </c>
      <c r="AB694">
        <v>8</v>
      </c>
      <c r="AC694">
        <v>3</v>
      </c>
      <c r="AD694">
        <v>0</v>
      </c>
      <c r="AE694">
        <v>9</v>
      </c>
      <c r="AF694" t="s">
        <v>126</v>
      </c>
      <c r="AG694">
        <v>0</v>
      </c>
      <c r="AH694">
        <v>3</v>
      </c>
      <c r="AI694">
        <v>2</v>
      </c>
      <c r="AJ694">
        <v>0</v>
      </c>
      <c r="AK694" t="s">
        <v>323</v>
      </c>
      <c r="AL694">
        <v>32.811613000000001</v>
      </c>
      <c r="AM694" t="s">
        <v>324</v>
      </c>
      <c r="AN694">
        <v>-117.170241</v>
      </c>
      <c r="AO694">
        <v>25</v>
      </c>
      <c r="AP694">
        <v>1800</v>
      </c>
      <c r="AQ694" t="s">
        <v>129</v>
      </c>
      <c r="AR694">
        <v>61</v>
      </c>
      <c r="AS694">
        <v>-83</v>
      </c>
      <c r="AT694">
        <v>128</v>
      </c>
      <c r="BB694" t="str">
        <f t="shared" si="258"/>
        <v>1200</v>
      </c>
      <c r="BC694">
        <v>1</v>
      </c>
      <c r="BD694" t="str">
        <f t="shared" si="259"/>
        <v xml:space="preserve">N1839R  </v>
      </c>
      <c r="BE694">
        <v>1</v>
      </c>
      <c r="BG694">
        <v>0</v>
      </c>
      <c r="BH694">
        <v>0</v>
      </c>
      <c r="BI694">
        <v>0</v>
      </c>
      <c r="BJ694">
        <v>1675</v>
      </c>
      <c r="BK694">
        <v>-125</v>
      </c>
      <c r="BL694" t="s">
        <v>130</v>
      </c>
      <c r="BM694">
        <v>1</v>
      </c>
      <c r="BN694">
        <v>1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 t="shared" si="275"/>
        <v>22:01:14.299</v>
      </c>
      <c r="CF694">
        <v>298595964</v>
      </c>
      <c r="CS694">
        <v>3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131</v>
      </c>
      <c r="DA694">
        <v>300</v>
      </c>
      <c r="DB694">
        <v>0</v>
      </c>
      <c r="DC694" t="s">
        <v>157</v>
      </c>
      <c r="DD694" t="s">
        <v>158</v>
      </c>
      <c r="DG694">
        <v>8336356</v>
      </c>
      <c r="DI694">
        <v>1</v>
      </c>
      <c r="DJ694">
        <v>0</v>
      </c>
      <c r="DK694">
        <v>1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 t="shared" si="273"/>
        <v>07/09/2023 22:01:14.568</v>
      </c>
      <c r="C695" t="str">
        <f t="shared" si="261"/>
        <v>FFDFD3C0</v>
      </c>
      <c r="D695" t="s">
        <v>147</v>
      </c>
      <c r="E695">
        <v>8</v>
      </c>
      <c r="H695">
        <v>225</v>
      </c>
      <c r="I695" t="s">
        <v>148</v>
      </c>
      <c r="J695" t="s">
        <v>126</v>
      </c>
      <c r="K695">
        <v>0</v>
      </c>
      <c r="L695">
        <v>3</v>
      </c>
      <c r="M695">
        <v>0</v>
      </c>
      <c r="N695">
        <v>2</v>
      </c>
      <c r="O695">
        <v>0</v>
      </c>
      <c r="P695">
        <v>1</v>
      </c>
      <c r="Q695">
        <v>0</v>
      </c>
      <c r="S695" t="str">
        <f t="shared" si="274"/>
        <v>22:01:14.000</v>
      </c>
      <c r="T695" t="str">
        <f t="shared" si="274"/>
        <v>22:01:14.000</v>
      </c>
      <c r="U695" t="str">
        <f t="shared" si="257"/>
        <v>A14F74</v>
      </c>
      <c r="V695">
        <v>0</v>
      </c>
      <c r="W695">
        <v>0</v>
      </c>
      <c r="X695">
        <v>6</v>
      </c>
      <c r="Y695">
        <v>0</v>
      </c>
      <c r="AA695">
        <v>1</v>
      </c>
      <c r="AB695">
        <v>8</v>
      </c>
      <c r="AC695">
        <v>3</v>
      </c>
      <c r="AD695">
        <v>0</v>
      </c>
      <c r="AE695">
        <v>9</v>
      </c>
      <c r="AF695" t="s">
        <v>126</v>
      </c>
      <c r="AG695">
        <v>0</v>
      </c>
      <c r="AH695">
        <v>3</v>
      </c>
      <c r="AI695">
        <v>2</v>
      </c>
      <c r="AJ695">
        <v>0</v>
      </c>
      <c r="AK695" t="s">
        <v>323</v>
      </c>
      <c r="AL695">
        <v>32.811613000000001</v>
      </c>
      <c r="AM695" t="s">
        <v>324</v>
      </c>
      <c r="AN695">
        <v>-117.170241</v>
      </c>
      <c r="AO695">
        <v>25</v>
      </c>
      <c r="AP695">
        <v>1800</v>
      </c>
      <c r="AQ695" t="s">
        <v>129</v>
      </c>
      <c r="AR695">
        <v>61</v>
      </c>
      <c r="AS695">
        <v>-83</v>
      </c>
      <c r="AT695">
        <v>128</v>
      </c>
      <c r="BB695" t="str">
        <f t="shared" si="258"/>
        <v>1200</v>
      </c>
      <c r="BC695">
        <v>1</v>
      </c>
      <c r="BD695" t="str">
        <f t="shared" si="259"/>
        <v xml:space="preserve">N1839R  </v>
      </c>
      <c r="BE695">
        <v>1</v>
      </c>
      <c r="BG695">
        <v>0</v>
      </c>
      <c r="BH695">
        <v>0</v>
      </c>
      <c r="BI695">
        <v>0</v>
      </c>
      <c r="BJ695">
        <v>1675</v>
      </c>
      <c r="BK695">
        <v>-125</v>
      </c>
      <c r="BL695" t="s">
        <v>130</v>
      </c>
      <c r="BM695">
        <v>1</v>
      </c>
      <c r="BN695">
        <v>1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 t="shared" si="275"/>
        <v>22:01:14.299</v>
      </c>
      <c r="CF695">
        <v>298595964</v>
      </c>
      <c r="CS695">
        <v>3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131</v>
      </c>
      <c r="DA695">
        <v>300</v>
      </c>
      <c r="DB695">
        <v>0</v>
      </c>
      <c r="DC695" t="s">
        <v>157</v>
      </c>
      <c r="DD695" t="s">
        <v>158</v>
      </c>
      <c r="DG695">
        <v>8336356</v>
      </c>
      <c r="DI695">
        <v>1</v>
      </c>
      <c r="DJ695">
        <v>0</v>
      </c>
      <c r="DK695">
        <v>1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 t="shared" si="273"/>
        <v>07/09/2023 22:01:14.568</v>
      </c>
      <c r="C696" t="str">
        <f t="shared" si="261"/>
        <v>FFDFD3C0</v>
      </c>
      <c r="D696" t="s">
        <v>134</v>
      </c>
      <c r="E696">
        <v>4</v>
      </c>
      <c r="H696">
        <v>4</v>
      </c>
      <c r="I696" t="s">
        <v>143</v>
      </c>
      <c r="J696" t="s">
        <v>126</v>
      </c>
      <c r="K696">
        <v>0</v>
      </c>
      <c r="L696">
        <v>3</v>
      </c>
      <c r="M696">
        <v>0</v>
      </c>
      <c r="N696">
        <v>2</v>
      </c>
      <c r="O696">
        <v>0</v>
      </c>
      <c r="P696">
        <v>1</v>
      </c>
      <c r="Q696">
        <v>0</v>
      </c>
      <c r="S696" t="str">
        <f t="shared" si="274"/>
        <v>22:01:14.000</v>
      </c>
      <c r="T696" t="str">
        <f t="shared" si="274"/>
        <v>22:01:14.000</v>
      </c>
      <c r="U696" t="str">
        <f t="shared" si="257"/>
        <v>A14F74</v>
      </c>
      <c r="V696">
        <v>0</v>
      </c>
      <c r="W696">
        <v>0</v>
      </c>
      <c r="X696">
        <v>6</v>
      </c>
      <c r="Y696">
        <v>0</v>
      </c>
      <c r="AA696">
        <v>1</v>
      </c>
      <c r="AB696">
        <v>8</v>
      </c>
      <c r="AC696">
        <v>3</v>
      </c>
      <c r="AD696">
        <v>0</v>
      </c>
      <c r="AE696">
        <v>9</v>
      </c>
      <c r="AF696" t="s">
        <v>126</v>
      </c>
      <c r="AG696">
        <v>0</v>
      </c>
      <c r="AH696">
        <v>3</v>
      </c>
      <c r="AI696">
        <v>2</v>
      </c>
      <c r="AJ696">
        <v>0</v>
      </c>
      <c r="AK696" t="s">
        <v>323</v>
      </c>
      <c r="AL696">
        <v>32.811613000000001</v>
      </c>
      <c r="AM696" t="s">
        <v>324</v>
      </c>
      <c r="AN696">
        <v>-117.170241</v>
      </c>
      <c r="AO696">
        <v>25</v>
      </c>
      <c r="AP696">
        <v>1800</v>
      </c>
      <c r="AQ696" t="s">
        <v>129</v>
      </c>
      <c r="AR696">
        <v>61</v>
      </c>
      <c r="AS696">
        <v>-83</v>
      </c>
      <c r="AT696">
        <v>128</v>
      </c>
      <c r="BB696" t="str">
        <f t="shared" si="258"/>
        <v>1200</v>
      </c>
      <c r="BC696">
        <v>1</v>
      </c>
      <c r="BD696" t="str">
        <f t="shared" si="259"/>
        <v xml:space="preserve">N1839R  </v>
      </c>
      <c r="BE696">
        <v>1</v>
      </c>
      <c r="BG696">
        <v>0</v>
      </c>
      <c r="BH696">
        <v>0</v>
      </c>
      <c r="BI696">
        <v>0</v>
      </c>
      <c r="BJ696">
        <v>1675</v>
      </c>
      <c r="BK696">
        <v>-125</v>
      </c>
      <c r="BL696" t="s">
        <v>130</v>
      </c>
      <c r="BM696">
        <v>1</v>
      </c>
      <c r="BN696">
        <v>1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 t="shared" si="275"/>
        <v>22:01:14.299</v>
      </c>
      <c r="CF696">
        <v>298595964</v>
      </c>
      <c r="CS696">
        <v>3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131</v>
      </c>
      <c r="DA696">
        <v>300</v>
      </c>
      <c r="DB696">
        <v>0</v>
      </c>
      <c r="DC696" t="s">
        <v>157</v>
      </c>
      <c r="DD696" t="s">
        <v>158</v>
      </c>
      <c r="DG696">
        <v>8336356</v>
      </c>
      <c r="DI696">
        <v>1</v>
      </c>
      <c r="DJ696">
        <v>0</v>
      </c>
      <c r="DK696">
        <v>1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 t="shared" si="273"/>
        <v>07/09/2023 22:01:14.568</v>
      </c>
      <c r="C697" t="str">
        <f t="shared" si="261"/>
        <v>FFDFD3C0</v>
      </c>
      <c r="D697" t="s">
        <v>123</v>
      </c>
      <c r="E697">
        <v>7</v>
      </c>
      <c r="F697">
        <v>2007</v>
      </c>
      <c r="G697" t="s">
        <v>124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0</v>
      </c>
      <c r="P697">
        <v>1</v>
      </c>
      <c r="Q697">
        <v>0</v>
      </c>
      <c r="S697" t="str">
        <f t="shared" si="274"/>
        <v>22:01:14.000</v>
      </c>
      <c r="T697" t="str">
        <f t="shared" si="274"/>
        <v>22:01:14.000</v>
      </c>
      <c r="U697" t="str">
        <f t="shared" si="257"/>
        <v>A14F74</v>
      </c>
      <c r="V697">
        <v>0</v>
      </c>
      <c r="W697">
        <v>0</v>
      </c>
      <c r="X697">
        <v>6</v>
      </c>
      <c r="Y697">
        <v>0</v>
      </c>
      <c r="AA697">
        <v>1</v>
      </c>
      <c r="AB697">
        <v>8</v>
      </c>
      <c r="AC697">
        <v>3</v>
      </c>
      <c r="AD697">
        <v>0</v>
      </c>
      <c r="AE697">
        <v>9</v>
      </c>
      <c r="AF697" t="s">
        <v>126</v>
      </c>
      <c r="AG697">
        <v>0</v>
      </c>
      <c r="AH697">
        <v>3</v>
      </c>
      <c r="AI697">
        <v>2</v>
      </c>
      <c r="AJ697">
        <v>0</v>
      </c>
      <c r="AK697" t="s">
        <v>323</v>
      </c>
      <c r="AL697">
        <v>32.811613000000001</v>
      </c>
      <c r="AM697" t="s">
        <v>324</v>
      </c>
      <c r="AN697">
        <v>-117.170241</v>
      </c>
      <c r="AO697">
        <v>25</v>
      </c>
      <c r="AP697">
        <v>1800</v>
      </c>
      <c r="AQ697" t="s">
        <v>129</v>
      </c>
      <c r="AR697">
        <v>61</v>
      </c>
      <c r="AS697">
        <v>-83</v>
      </c>
      <c r="AT697">
        <v>128</v>
      </c>
      <c r="BB697" t="str">
        <f t="shared" si="258"/>
        <v>1200</v>
      </c>
      <c r="BC697">
        <v>1</v>
      </c>
      <c r="BD697" t="str">
        <f t="shared" si="259"/>
        <v xml:space="preserve">N1839R  </v>
      </c>
      <c r="BE697">
        <v>1</v>
      </c>
      <c r="BG697">
        <v>0</v>
      </c>
      <c r="BH697">
        <v>0</v>
      </c>
      <c r="BI697">
        <v>0</v>
      </c>
      <c r="BJ697">
        <v>1675</v>
      </c>
      <c r="BK697">
        <v>-125</v>
      </c>
      <c r="BL697" t="s">
        <v>130</v>
      </c>
      <c r="BM697">
        <v>1</v>
      </c>
      <c r="BN697">
        <v>1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 t="shared" si="275"/>
        <v>22:01:14.299</v>
      </c>
      <c r="CF697">
        <v>298595964</v>
      </c>
      <c r="CS697">
        <v>3</v>
      </c>
      <c r="CT697">
        <v>2</v>
      </c>
      <c r="CU697">
        <v>0</v>
      </c>
      <c r="CV697">
        <v>2</v>
      </c>
      <c r="CW697">
        <v>0</v>
      </c>
      <c r="CX697">
        <v>5</v>
      </c>
      <c r="CY697">
        <v>7</v>
      </c>
      <c r="CZ697" t="s">
        <v>131</v>
      </c>
      <c r="DA697">
        <v>300</v>
      </c>
      <c r="DB697">
        <v>0</v>
      </c>
      <c r="DC697" t="s">
        <v>157</v>
      </c>
      <c r="DD697" t="s">
        <v>158</v>
      </c>
      <c r="DG697">
        <v>8336356</v>
      </c>
      <c r="DI697">
        <v>1</v>
      </c>
      <c r="DJ697">
        <v>0</v>
      </c>
      <c r="DK697">
        <v>1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"07/09/2023 22:01:15.459"</f>
        <v>07/09/2023 22:01:15.459</v>
      </c>
      <c r="C698" t="str">
        <f t="shared" si="261"/>
        <v>FFDFD3C0</v>
      </c>
      <c r="D698" t="s">
        <v>147</v>
      </c>
      <c r="E698">
        <v>8</v>
      </c>
      <c r="H698">
        <v>225</v>
      </c>
      <c r="I698" t="s">
        <v>148</v>
      </c>
      <c r="J698" t="s">
        <v>126</v>
      </c>
      <c r="K698">
        <v>0</v>
      </c>
      <c r="L698">
        <v>3</v>
      </c>
      <c r="M698">
        <v>0</v>
      </c>
      <c r="N698">
        <v>2</v>
      </c>
      <c r="O698">
        <v>0</v>
      </c>
      <c r="P698">
        <v>1</v>
      </c>
      <c r="Q698">
        <v>0</v>
      </c>
      <c r="S698" t="str">
        <f t="shared" ref="S698:T705" si="276">"22:01:15.000"</f>
        <v>22:01:15.000</v>
      </c>
      <c r="T698" t="str">
        <f t="shared" si="276"/>
        <v>22:01:15.000</v>
      </c>
      <c r="U698" t="str">
        <f t="shared" si="257"/>
        <v>A14F74</v>
      </c>
      <c r="V698">
        <v>0</v>
      </c>
      <c r="W698">
        <v>0</v>
      </c>
      <c r="X698">
        <v>6</v>
      </c>
      <c r="Y698">
        <v>0</v>
      </c>
      <c r="AA698">
        <v>1</v>
      </c>
      <c r="AB698">
        <v>8</v>
      </c>
      <c r="AC698">
        <v>3</v>
      </c>
      <c r="AD698">
        <v>0</v>
      </c>
      <c r="AE698">
        <v>9</v>
      </c>
      <c r="AF698" t="s">
        <v>126</v>
      </c>
      <c r="AG698">
        <v>0</v>
      </c>
      <c r="AH698">
        <v>3</v>
      </c>
      <c r="AI698">
        <v>2</v>
      </c>
      <c r="AJ698">
        <v>0</v>
      </c>
      <c r="AK698" t="s">
        <v>325</v>
      </c>
      <c r="AL698">
        <v>32.811247999999999</v>
      </c>
      <c r="AM698" t="s">
        <v>326</v>
      </c>
      <c r="AN698">
        <v>-117.169855</v>
      </c>
      <c r="AO698">
        <v>25</v>
      </c>
      <c r="AP698">
        <v>1800</v>
      </c>
      <c r="AQ698" t="s">
        <v>129</v>
      </c>
      <c r="AR698">
        <v>65</v>
      </c>
      <c r="AS698">
        <v>-79</v>
      </c>
      <c r="AT698">
        <v>128</v>
      </c>
      <c r="BB698" t="str">
        <f t="shared" si="258"/>
        <v>1200</v>
      </c>
      <c r="BC698">
        <v>1</v>
      </c>
      <c r="BD698" t="str">
        <f t="shared" si="259"/>
        <v xml:space="preserve">N1839R  </v>
      </c>
      <c r="BE698">
        <v>1</v>
      </c>
      <c r="BG698">
        <v>0</v>
      </c>
      <c r="BH698">
        <v>0</v>
      </c>
      <c r="BI698">
        <v>0</v>
      </c>
      <c r="BJ698">
        <v>1700</v>
      </c>
      <c r="BK698">
        <v>-100</v>
      </c>
      <c r="BL698" t="s">
        <v>130</v>
      </c>
      <c r="BM698">
        <v>1</v>
      </c>
      <c r="BN698">
        <v>1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 t="shared" ref="CE698:CE705" si="277">"22:01:15.225"</f>
        <v>22:01:15.225</v>
      </c>
      <c r="CF698">
        <v>225345794</v>
      </c>
      <c r="CS698">
        <v>3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131</v>
      </c>
      <c r="DA698">
        <v>300</v>
      </c>
      <c r="DB698">
        <v>0</v>
      </c>
      <c r="DC698" t="s">
        <v>157</v>
      </c>
      <c r="DD698" t="s">
        <v>158</v>
      </c>
      <c r="DG698">
        <v>8336544</v>
      </c>
      <c r="DI698">
        <v>1</v>
      </c>
      <c r="DJ698">
        <v>0</v>
      </c>
      <c r="DK698">
        <v>0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"07/09/2023 22:01:15.459"</f>
        <v>07/09/2023 22:01:15.459</v>
      </c>
      <c r="C699" t="str">
        <f t="shared" si="261"/>
        <v>FFDFD3C0</v>
      </c>
      <c r="D699" t="s">
        <v>134</v>
      </c>
      <c r="E699">
        <v>4</v>
      </c>
      <c r="H699">
        <v>4</v>
      </c>
      <c r="I699" t="s">
        <v>143</v>
      </c>
      <c r="J699" t="s">
        <v>126</v>
      </c>
      <c r="K699">
        <v>0</v>
      </c>
      <c r="L699">
        <v>3</v>
      </c>
      <c r="M699">
        <v>0</v>
      </c>
      <c r="N699">
        <v>2</v>
      </c>
      <c r="O699">
        <v>0</v>
      </c>
      <c r="P699">
        <v>1</v>
      </c>
      <c r="Q699">
        <v>0</v>
      </c>
      <c r="S699" t="str">
        <f t="shared" si="276"/>
        <v>22:01:15.000</v>
      </c>
      <c r="T699" t="str">
        <f t="shared" si="276"/>
        <v>22:01:15.000</v>
      </c>
      <c r="U699" t="str">
        <f t="shared" si="257"/>
        <v>A14F74</v>
      </c>
      <c r="V699">
        <v>0</v>
      </c>
      <c r="W699">
        <v>0</v>
      </c>
      <c r="X699">
        <v>6</v>
      </c>
      <c r="Y699">
        <v>0</v>
      </c>
      <c r="AA699">
        <v>1</v>
      </c>
      <c r="AB699">
        <v>8</v>
      </c>
      <c r="AC699">
        <v>3</v>
      </c>
      <c r="AD699">
        <v>0</v>
      </c>
      <c r="AE699">
        <v>9</v>
      </c>
      <c r="AF699" t="s">
        <v>126</v>
      </c>
      <c r="AG699">
        <v>0</v>
      </c>
      <c r="AH699">
        <v>3</v>
      </c>
      <c r="AI699">
        <v>2</v>
      </c>
      <c r="AJ699">
        <v>0</v>
      </c>
      <c r="AK699" t="s">
        <v>325</v>
      </c>
      <c r="AL699">
        <v>32.811247999999999</v>
      </c>
      <c r="AM699" t="s">
        <v>326</v>
      </c>
      <c r="AN699">
        <v>-117.169855</v>
      </c>
      <c r="AO699">
        <v>25</v>
      </c>
      <c r="AP699">
        <v>1800</v>
      </c>
      <c r="AQ699" t="s">
        <v>129</v>
      </c>
      <c r="AR699">
        <v>65</v>
      </c>
      <c r="AS699">
        <v>-79</v>
      </c>
      <c r="AT699">
        <v>128</v>
      </c>
      <c r="BB699" t="str">
        <f t="shared" si="258"/>
        <v>1200</v>
      </c>
      <c r="BC699">
        <v>1</v>
      </c>
      <c r="BD699" t="str">
        <f t="shared" si="259"/>
        <v xml:space="preserve">N1839R  </v>
      </c>
      <c r="BE699">
        <v>1</v>
      </c>
      <c r="BG699">
        <v>0</v>
      </c>
      <c r="BH699">
        <v>0</v>
      </c>
      <c r="BI699">
        <v>0</v>
      </c>
      <c r="BJ699">
        <v>1700</v>
      </c>
      <c r="BK699">
        <v>-100</v>
      </c>
      <c r="BL699" t="s">
        <v>130</v>
      </c>
      <c r="BM699">
        <v>1</v>
      </c>
      <c r="BN699">
        <v>1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 t="shared" si="277"/>
        <v>22:01:15.225</v>
      </c>
      <c r="CF699">
        <v>225345794</v>
      </c>
      <c r="CS699">
        <v>3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131</v>
      </c>
      <c r="DA699">
        <v>300</v>
      </c>
      <c r="DB699">
        <v>0</v>
      </c>
      <c r="DC699" t="s">
        <v>157</v>
      </c>
      <c r="DD699" t="s">
        <v>158</v>
      </c>
      <c r="DG699">
        <v>8336544</v>
      </c>
      <c r="DI699">
        <v>1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"07/09/2023 22:01:15.506"</f>
        <v>07/09/2023 22:01:15.506</v>
      </c>
      <c r="C700" t="str">
        <f t="shared" si="261"/>
        <v>FFDFD3C0</v>
      </c>
      <c r="D700" t="s">
        <v>144</v>
      </c>
      <c r="E700">
        <v>6</v>
      </c>
      <c r="H700">
        <v>210</v>
      </c>
      <c r="I700" t="s">
        <v>145</v>
      </c>
      <c r="J700" t="s">
        <v>146</v>
      </c>
      <c r="K700">
        <v>0</v>
      </c>
      <c r="L700">
        <v>3</v>
      </c>
      <c r="M700">
        <v>0</v>
      </c>
      <c r="N700">
        <v>2</v>
      </c>
      <c r="O700">
        <v>0</v>
      </c>
      <c r="P700">
        <v>1</v>
      </c>
      <c r="Q700">
        <v>0</v>
      </c>
      <c r="S700" t="str">
        <f t="shared" si="276"/>
        <v>22:01:15.000</v>
      </c>
      <c r="T700" t="str">
        <f t="shared" si="276"/>
        <v>22:01:15.000</v>
      </c>
      <c r="U700" t="str">
        <f t="shared" si="257"/>
        <v>A14F74</v>
      </c>
      <c r="V700">
        <v>0</v>
      </c>
      <c r="W700">
        <v>0</v>
      </c>
      <c r="X700">
        <v>6</v>
      </c>
      <c r="Y700">
        <v>0</v>
      </c>
      <c r="AA700">
        <v>1</v>
      </c>
      <c r="AB700">
        <v>8</v>
      </c>
      <c r="AC700">
        <v>3</v>
      </c>
      <c r="AD700">
        <v>0</v>
      </c>
      <c r="AE700">
        <v>9</v>
      </c>
      <c r="AF700" t="s">
        <v>126</v>
      </c>
      <c r="AG700">
        <v>0</v>
      </c>
      <c r="AH700">
        <v>0</v>
      </c>
      <c r="AI700">
        <v>2</v>
      </c>
      <c r="AJ700">
        <v>0</v>
      </c>
      <c r="AK700" t="s">
        <v>325</v>
      </c>
      <c r="AL700">
        <v>32.811247999999999</v>
      </c>
      <c r="AM700" t="s">
        <v>326</v>
      </c>
      <c r="AN700">
        <v>-117.169855</v>
      </c>
      <c r="AO700">
        <v>25</v>
      </c>
      <c r="AP700">
        <v>1800</v>
      </c>
      <c r="AQ700" t="s">
        <v>129</v>
      </c>
      <c r="AR700">
        <v>65</v>
      </c>
      <c r="AS700">
        <v>-79</v>
      </c>
      <c r="AT700">
        <v>128</v>
      </c>
      <c r="BB700" t="str">
        <f t="shared" si="258"/>
        <v>1200</v>
      </c>
      <c r="BC700">
        <v>1</v>
      </c>
      <c r="BD700" t="str">
        <f t="shared" si="259"/>
        <v xml:space="preserve">N1839R  </v>
      </c>
      <c r="BE700">
        <v>1</v>
      </c>
      <c r="BG700">
        <v>0</v>
      </c>
      <c r="BH700">
        <v>0</v>
      </c>
      <c r="BI700">
        <v>0</v>
      </c>
      <c r="BJ700">
        <v>1700</v>
      </c>
      <c r="BK700">
        <v>-100</v>
      </c>
      <c r="BL700" t="s">
        <v>130</v>
      </c>
      <c r="BM700">
        <v>1</v>
      </c>
      <c r="BN700">
        <v>1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 t="shared" si="277"/>
        <v>22:01:15.225</v>
      </c>
      <c r="CF700">
        <v>225345794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131</v>
      </c>
      <c r="DA700">
        <v>300</v>
      </c>
      <c r="DB700">
        <v>0</v>
      </c>
      <c r="DC700" t="s">
        <v>157</v>
      </c>
      <c r="DD700" t="s">
        <v>158</v>
      </c>
      <c r="DG700">
        <v>8336544</v>
      </c>
      <c r="DI700">
        <v>1</v>
      </c>
      <c r="DJ700">
        <v>0</v>
      </c>
      <c r="DK700">
        <v>1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"07/09/2023 22:01:15.506"</f>
        <v>07/09/2023 22:01:15.506</v>
      </c>
      <c r="C701" t="str">
        <f t="shared" si="261"/>
        <v>FFDFD3C0</v>
      </c>
      <c r="D701" t="s">
        <v>149</v>
      </c>
      <c r="E701">
        <v>3</v>
      </c>
      <c r="H701">
        <v>166</v>
      </c>
      <c r="I701" t="s">
        <v>139</v>
      </c>
      <c r="J701" t="s">
        <v>150</v>
      </c>
      <c r="K701">
        <v>0</v>
      </c>
      <c r="L701">
        <v>3</v>
      </c>
      <c r="M701">
        <v>0</v>
      </c>
      <c r="N701">
        <v>2</v>
      </c>
      <c r="O701">
        <v>0</v>
      </c>
      <c r="P701">
        <v>1</v>
      </c>
      <c r="Q701">
        <v>0</v>
      </c>
      <c r="S701" t="str">
        <f t="shared" si="276"/>
        <v>22:01:15.000</v>
      </c>
      <c r="T701" t="str">
        <f t="shared" si="276"/>
        <v>22:01:15.000</v>
      </c>
      <c r="U701" t="str">
        <f t="shared" si="257"/>
        <v>A14F74</v>
      </c>
      <c r="V701">
        <v>0</v>
      </c>
      <c r="W701">
        <v>0</v>
      </c>
      <c r="X701">
        <v>6</v>
      </c>
      <c r="Y701">
        <v>0</v>
      </c>
      <c r="AA701">
        <v>1</v>
      </c>
      <c r="AB701">
        <v>8</v>
      </c>
      <c r="AC701">
        <v>3</v>
      </c>
      <c r="AD701">
        <v>0</v>
      </c>
      <c r="AE701">
        <v>9</v>
      </c>
      <c r="AF701" t="s">
        <v>126</v>
      </c>
      <c r="AG701">
        <v>0</v>
      </c>
      <c r="AH701">
        <v>3</v>
      </c>
      <c r="AI701">
        <v>2</v>
      </c>
      <c r="AJ701">
        <v>0</v>
      </c>
      <c r="AK701" t="s">
        <v>325</v>
      </c>
      <c r="AL701">
        <v>32.811247999999999</v>
      </c>
      <c r="AM701" t="s">
        <v>326</v>
      </c>
      <c r="AN701">
        <v>-117.169855</v>
      </c>
      <c r="AO701">
        <v>25</v>
      </c>
      <c r="AP701">
        <v>1800</v>
      </c>
      <c r="AQ701" t="s">
        <v>129</v>
      </c>
      <c r="AR701">
        <v>65</v>
      </c>
      <c r="AS701">
        <v>-79</v>
      </c>
      <c r="AT701">
        <v>128</v>
      </c>
      <c r="BB701" t="str">
        <f t="shared" si="258"/>
        <v>1200</v>
      </c>
      <c r="BC701">
        <v>1</v>
      </c>
      <c r="BD701" t="str">
        <f t="shared" si="259"/>
        <v xml:space="preserve">N1839R  </v>
      </c>
      <c r="BE701">
        <v>1</v>
      </c>
      <c r="BG701">
        <v>0</v>
      </c>
      <c r="BH701">
        <v>0</v>
      </c>
      <c r="BI701">
        <v>0</v>
      </c>
      <c r="BJ701">
        <v>1700</v>
      </c>
      <c r="BK701">
        <v>-100</v>
      </c>
      <c r="BL701" t="s">
        <v>130</v>
      </c>
      <c r="BM701">
        <v>1</v>
      </c>
      <c r="BN701">
        <v>1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 t="shared" si="277"/>
        <v>22:01:15.225</v>
      </c>
      <c r="CF701">
        <v>225345794</v>
      </c>
      <c r="CS701">
        <v>3</v>
      </c>
      <c r="CT701">
        <v>2</v>
      </c>
      <c r="CU701">
        <v>0</v>
      </c>
      <c r="CV701">
        <v>2</v>
      </c>
      <c r="CW701">
        <v>0</v>
      </c>
      <c r="CX701">
        <v>5</v>
      </c>
      <c r="CY701">
        <v>7</v>
      </c>
      <c r="CZ701" t="s">
        <v>131</v>
      </c>
      <c r="DA701">
        <v>300</v>
      </c>
      <c r="DB701">
        <v>0</v>
      </c>
      <c r="DC701" t="s">
        <v>157</v>
      </c>
      <c r="DD701" t="s">
        <v>158</v>
      </c>
      <c r="DG701">
        <v>8336544</v>
      </c>
      <c r="DI701">
        <v>1</v>
      </c>
      <c r="DJ701">
        <v>0</v>
      </c>
      <c r="DK701">
        <v>1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"07/09/2023 22:01:15.459"</f>
        <v>07/09/2023 22:01:15.459</v>
      </c>
      <c r="C702" t="str">
        <f t="shared" si="261"/>
        <v>FFDFD3C0</v>
      </c>
      <c r="D702" t="s">
        <v>123</v>
      </c>
      <c r="E702">
        <v>7</v>
      </c>
      <c r="F702">
        <v>2007</v>
      </c>
      <c r="G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0</v>
      </c>
      <c r="P702">
        <v>1</v>
      </c>
      <c r="Q702">
        <v>0</v>
      </c>
      <c r="S702" t="str">
        <f t="shared" si="276"/>
        <v>22:01:15.000</v>
      </c>
      <c r="T702" t="str">
        <f t="shared" si="276"/>
        <v>22:01:15.000</v>
      </c>
      <c r="U702" t="str">
        <f t="shared" si="257"/>
        <v>A14F74</v>
      </c>
      <c r="V702">
        <v>0</v>
      </c>
      <c r="W702">
        <v>0</v>
      </c>
      <c r="X702">
        <v>6</v>
      </c>
      <c r="Y702">
        <v>0</v>
      </c>
      <c r="AA702">
        <v>1</v>
      </c>
      <c r="AB702">
        <v>8</v>
      </c>
      <c r="AC702">
        <v>3</v>
      </c>
      <c r="AD702">
        <v>0</v>
      </c>
      <c r="AE702">
        <v>9</v>
      </c>
      <c r="AF702" t="s">
        <v>126</v>
      </c>
      <c r="AG702">
        <v>0</v>
      </c>
      <c r="AH702">
        <v>3</v>
      </c>
      <c r="AI702">
        <v>2</v>
      </c>
      <c r="AJ702">
        <v>0</v>
      </c>
      <c r="AK702" t="s">
        <v>325</v>
      </c>
      <c r="AL702">
        <v>32.811247999999999</v>
      </c>
      <c r="AM702" t="s">
        <v>326</v>
      </c>
      <c r="AN702">
        <v>-117.169855</v>
      </c>
      <c r="AO702">
        <v>25</v>
      </c>
      <c r="AP702">
        <v>1800</v>
      </c>
      <c r="AQ702" t="s">
        <v>129</v>
      </c>
      <c r="AR702">
        <v>65</v>
      </c>
      <c r="AS702">
        <v>-79</v>
      </c>
      <c r="AT702">
        <v>128</v>
      </c>
      <c r="BB702" t="str">
        <f t="shared" si="258"/>
        <v>1200</v>
      </c>
      <c r="BC702">
        <v>1</v>
      </c>
      <c r="BD702" t="str">
        <f t="shared" si="259"/>
        <v xml:space="preserve">N1839R  </v>
      </c>
      <c r="BE702">
        <v>1</v>
      </c>
      <c r="BG702">
        <v>0</v>
      </c>
      <c r="BH702">
        <v>0</v>
      </c>
      <c r="BI702">
        <v>0</v>
      </c>
      <c r="BJ702">
        <v>1700</v>
      </c>
      <c r="BK702">
        <v>-100</v>
      </c>
      <c r="BL702" t="s">
        <v>130</v>
      </c>
      <c r="BM702">
        <v>1</v>
      </c>
      <c r="BN702">
        <v>1</v>
      </c>
      <c r="BO702">
        <v>0</v>
      </c>
      <c r="BP702">
        <v>0</v>
      </c>
      <c r="BS702">
        <v>0</v>
      </c>
      <c r="BT702">
        <v>0</v>
      </c>
      <c r="BU702">
        <v>0</v>
      </c>
      <c r="CE702" t="str">
        <f t="shared" si="277"/>
        <v>22:01:15.225</v>
      </c>
      <c r="CF702">
        <v>225345794</v>
      </c>
      <c r="CS702">
        <v>3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131</v>
      </c>
      <c r="DA702">
        <v>300</v>
      </c>
      <c r="DB702">
        <v>0</v>
      </c>
      <c r="DC702" t="s">
        <v>157</v>
      </c>
      <c r="DD702" t="s">
        <v>158</v>
      </c>
      <c r="DG702">
        <v>8336544</v>
      </c>
      <c r="DI702">
        <v>1</v>
      </c>
      <c r="DJ702">
        <v>0</v>
      </c>
      <c r="DK702">
        <v>1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"07/09/2023 22:01:15.506"</f>
        <v>07/09/2023 22:01:15.506</v>
      </c>
      <c r="C703" t="str">
        <f t="shared" si="261"/>
        <v>FFDFD3C0</v>
      </c>
      <c r="D703" t="s">
        <v>138</v>
      </c>
      <c r="E703">
        <v>20</v>
      </c>
      <c r="F703">
        <v>1020</v>
      </c>
      <c r="G703" t="s">
        <v>139</v>
      </c>
      <c r="J703" t="s">
        <v>140</v>
      </c>
      <c r="K703">
        <v>0</v>
      </c>
      <c r="L703">
        <v>3</v>
      </c>
      <c r="M703">
        <v>0</v>
      </c>
      <c r="N703">
        <v>2</v>
      </c>
      <c r="O703">
        <v>0</v>
      </c>
      <c r="P703">
        <v>1</v>
      </c>
      <c r="Q703">
        <v>0</v>
      </c>
      <c r="S703" t="str">
        <f t="shared" si="276"/>
        <v>22:01:15.000</v>
      </c>
      <c r="T703" t="str">
        <f t="shared" si="276"/>
        <v>22:01:15.000</v>
      </c>
      <c r="U703" t="str">
        <f t="shared" si="257"/>
        <v>A14F74</v>
      </c>
      <c r="V703">
        <v>0</v>
      </c>
      <c r="W703">
        <v>0</v>
      </c>
      <c r="X703">
        <v>6</v>
      </c>
      <c r="Y703">
        <v>0</v>
      </c>
      <c r="AA703">
        <v>1</v>
      </c>
      <c r="AB703">
        <v>8</v>
      </c>
      <c r="AC703">
        <v>3</v>
      </c>
      <c r="AD703">
        <v>0</v>
      </c>
      <c r="AE703">
        <v>9</v>
      </c>
      <c r="AF703" t="s">
        <v>126</v>
      </c>
      <c r="AG703">
        <v>0</v>
      </c>
      <c r="AH703">
        <v>3</v>
      </c>
      <c r="AI703">
        <v>2</v>
      </c>
      <c r="AJ703">
        <v>0</v>
      </c>
      <c r="AK703" t="s">
        <v>325</v>
      </c>
      <c r="AL703">
        <v>32.811247999999999</v>
      </c>
      <c r="AM703" t="s">
        <v>326</v>
      </c>
      <c r="AN703">
        <v>-117.169855</v>
      </c>
      <c r="AO703">
        <v>25</v>
      </c>
      <c r="AP703">
        <v>1800</v>
      </c>
      <c r="AQ703" t="s">
        <v>129</v>
      </c>
      <c r="AR703">
        <v>65</v>
      </c>
      <c r="AS703">
        <v>-79</v>
      </c>
      <c r="AT703">
        <v>128</v>
      </c>
      <c r="BB703" t="str">
        <f t="shared" si="258"/>
        <v>1200</v>
      </c>
      <c r="BC703">
        <v>1</v>
      </c>
      <c r="BD703" t="str">
        <f t="shared" si="259"/>
        <v xml:space="preserve">N1839R  </v>
      </c>
      <c r="BE703">
        <v>1</v>
      </c>
      <c r="BG703">
        <v>0</v>
      </c>
      <c r="BH703">
        <v>0</v>
      </c>
      <c r="BI703">
        <v>0</v>
      </c>
      <c r="BJ703">
        <v>1700</v>
      </c>
      <c r="BK703">
        <v>-100</v>
      </c>
      <c r="BL703" t="s">
        <v>130</v>
      </c>
      <c r="BM703">
        <v>1</v>
      </c>
      <c r="BN703">
        <v>1</v>
      </c>
      <c r="BO703">
        <v>0</v>
      </c>
      <c r="BP703">
        <v>0</v>
      </c>
      <c r="BS703">
        <v>0</v>
      </c>
      <c r="BT703">
        <v>0</v>
      </c>
      <c r="BU703">
        <v>0</v>
      </c>
      <c r="CE703" t="str">
        <f t="shared" si="277"/>
        <v>22:01:15.225</v>
      </c>
      <c r="CF703">
        <v>225345794</v>
      </c>
      <c r="CS703">
        <v>3</v>
      </c>
      <c r="CT703">
        <v>2</v>
      </c>
      <c r="CU703">
        <v>0</v>
      </c>
      <c r="CV703">
        <v>2</v>
      </c>
      <c r="CW703">
        <v>0</v>
      </c>
      <c r="CX703">
        <v>5</v>
      </c>
      <c r="CY703">
        <v>7</v>
      </c>
      <c r="CZ703" t="s">
        <v>131</v>
      </c>
      <c r="DA703">
        <v>300</v>
      </c>
      <c r="DB703">
        <v>0</v>
      </c>
      <c r="DC703" t="s">
        <v>157</v>
      </c>
      <c r="DD703" t="s">
        <v>158</v>
      </c>
      <c r="DG703">
        <v>8336544</v>
      </c>
      <c r="DI703">
        <v>1</v>
      </c>
      <c r="DJ703">
        <v>0</v>
      </c>
      <c r="DK703">
        <v>1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"07/09/2023 22:01:15.506"</f>
        <v>07/09/2023 22:01:15.506</v>
      </c>
      <c r="C704" t="str">
        <f t="shared" si="261"/>
        <v>FFDFD3C0</v>
      </c>
      <c r="D704" t="s">
        <v>134</v>
      </c>
      <c r="E704">
        <v>3</v>
      </c>
      <c r="H704">
        <v>3</v>
      </c>
      <c r="I704" t="s">
        <v>135</v>
      </c>
      <c r="J704" t="s">
        <v>126</v>
      </c>
      <c r="K704">
        <v>0</v>
      </c>
      <c r="L704">
        <v>3</v>
      </c>
      <c r="M704">
        <v>0</v>
      </c>
      <c r="N704">
        <v>2</v>
      </c>
      <c r="O704">
        <v>0</v>
      </c>
      <c r="P704">
        <v>1</v>
      </c>
      <c r="Q704">
        <v>0</v>
      </c>
      <c r="S704" t="str">
        <f t="shared" si="276"/>
        <v>22:01:15.000</v>
      </c>
      <c r="T704" t="str">
        <f t="shared" si="276"/>
        <v>22:01:15.000</v>
      </c>
      <c r="U704" t="str">
        <f t="shared" si="257"/>
        <v>A14F74</v>
      </c>
      <c r="V704">
        <v>0</v>
      </c>
      <c r="W704">
        <v>0</v>
      </c>
      <c r="X704">
        <v>6</v>
      </c>
      <c r="Y704">
        <v>0</v>
      </c>
      <c r="AA704">
        <v>1</v>
      </c>
      <c r="AB704">
        <v>8</v>
      </c>
      <c r="AC704">
        <v>3</v>
      </c>
      <c r="AD704">
        <v>0</v>
      </c>
      <c r="AE704">
        <v>9</v>
      </c>
      <c r="AF704" t="s">
        <v>126</v>
      </c>
      <c r="AG704">
        <v>0</v>
      </c>
      <c r="AH704">
        <v>3</v>
      </c>
      <c r="AI704">
        <v>2</v>
      </c>
      <c r="AJ704">
        <v>0</v>
      </c>
      <c r="AK704" t="s">
        <v>325</v>
      </c>
      <c r="AL704">
        <v>32.811247999999999</v>
      </c>
      <c r="AM704" t="s">
        <v>326</v>
      </c>
      <c r="AN704">
        <v>-117.169855</v>
      </c>
      <c r="AO704">
        <v>25</v>
      </c>
      <c r="AP704">
        <v>1800</v>
      </c>
      <c r="AQ704" t="s">
        <v>129</v>
      </c>
      <c r="AR704">
        <v>65</v>
      </c>
      <c r="AS704">
        <v>-79</v>
      </c>
      <c r="AT704">
        <v>128</v>
      </c>
      <c r="BB704" t="str">
        <f t="shared" si="258"/>
        <v>1200</v>
      </c>
      <c r="BC704">
        <v>1</v>
      </c>
      <c r="BD704" t="str">
        <f t="shared" si="259"/>
        <v xml:space="preserve">N1839R  </v>
      </c>
      <c r="BE704">
        <v>1</v>
      </c>
      <c r="BG704">
        <v>0</v>
      </c>
      <c r="BH704">
        <v>0</v>
      </c>
      <c r="BI704">
        <v>0</v>
      </c>
      <c r="BJ704">
        <v>1700</v>
      </c>
      <c r="BK704">
        <v>-100</v>
      </c>
      <c r="BL704" t="s">
        <v>130</v>
      </c>
      <c r="BM704">
        <v>1</v>
      </c>
      <c r="BN704">
        <v>1</v>
      </c>
      <c r="BO704">
        <v>0</v>
      </c>
      <c r="BP704">
        <v>0</v>
      </c>
      <c r="BS704">
        <v>0</v>
      </c>
      <c r="BT704">
        <v>0</v>
      </c>
      <c r="BU704">
        <v>0</v>
      </c>
      <c r="CE704" t="str">
        <f t="shared" si="277"/>
        <v>22:01:15.225</v>
      </c>
      <c r="CF704">
        <v>225345794</v>
      </c>
      <c r="CS704">
        <v>3</v>
      </c>
      <c r="CT704">
        <v>2</v>
      </c>
      <c r="CU704">
        <v>0</v>
      </c>
      <c r="CV704">
        <v>2</v>
      </c>
      <c r="CW704">
        <v>0</v>
      </c>
      <c r="CX704">
        <v>5</v>
      </c>
      <c r="CY704">
        <v>7</v>
      </c>
      <c r="CZ704" t="s">
        <v>131</v>
      </c>
      <c r="DA704">
        <v>300</v>
      </c>
      <c r="DB704">
        <v>0</v>
      </c>
      <c r="DC704" t="s">
        <v>157</v>
      </c>
      <c r="DD704" t="s">
        <v>158</v>
      </c>
      <c r="DG704">
        <v>8336544</v>
      </c>
      <c r="DI704">
        <v>1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"07/09/2023 22:01:15.506"</f>
        <v>07/09/2023 22:01:15.506</v>
      </c>
      <c r="C705" t="str">
        <f t="shared" si="261"/>
        <v>FFDFD3C0</v>
      </c>
      <c r="D705" t="s">
        <v>141</v>
      </c>
      <c r="E705">
        <v>15</v>
      </c>
      <c r="J705" t="s">
        <v>142</v>
      </c>
      <c r="K705">
        <v>0</v>
      </c>
      <c r="L705">
        <v>3</v>
      </c>
      <c r="M705">
        <v>0</v>
      </c>
      <c r="N705">
        <v>2</v>
      </c>
      <c r="O705">
        <v>0</v>
      </c>
      <c r="P705">
        <v>1</v>
      </c>
      <c r="Q705">
        <v>0</v>
      </c>
      <c r="S705" t="str">
        <f t="shared" si="276"/>
        <v>22:01:15.000</v>
      </c>
      <c r="T705" t="str">
        <f t="shared" si="276"/>
        <v>22:01:15.000</v>
      </c>
      <c r="U705" t="str">
        <f t="shared" si="257"/>
        <v>A14F74</v>
      </c>
      <c r="V705">
        <v>0</v>
      </c>
      <c r="W705">
        <v>0</v>
      </c>
      <c r="X705">
        <v>6</v>
      </c>
      <c r="Y705">
        <v>0</v>
      </c>
      <c r="AA705">
        <v>1</v>
      </c>
      <c r="AB705">
        <v>8</v>
      </c>
      <c r="AC705">
        <v>3</v>
      </c>
      <c r="AD705">
        <v>0</v>
      </c>
      <c r="AE705">
        <v>9</v>
      </c>
      <c r="AF705" t="s">
        <v>126</v>
      </c>
      <c r="AG705">
        <v>0</v>
      </c>
      <c r="AH705">
        <v>3</v>
      </c>
      <c r="AI705">
        <v>2</v>
      </c>
      <c r="AJ705">
        <v>0</v>
      </c>
      <c r="AK705" t="s">
        <v>325</v>
      </c>
      <c r="AL705">
        <v>32.811247999999999</v>
      </c>
      <c r="AM705" t="s">
        <v>326</v>
      </c>
      <c r="AN705">
        <v>-117.169855</v>
      </c>
      <c r="AO705">
        <v>25</v>
      </c>
      <c r="AP705">
        <v>1800</v>
      </c>
      <c r="AQ705" t="s">
        <v>129</v>
      </c>
      <c r="AR705">
        <v>65</v>
      </c>
      <c r="AS705">
        <v>-79</v>
      </c>
      <c r="AT705">
        <v>128</v>
      </c>
      <c r="BB705" t="str">
        <f t="shared" si="258"/>
        <v>1200</v>
      </c>
      <c r="BC705">
        <v>1</v>
      </c>
      <c r="BD705" t="str">
        <f t="shared" si="259"/>
        <v xml:space="preserve">N1839R  </v>
      </c>
      <c r="BE705">
        <v>1</v>
      </c>
      <c r="BG705">
        <v>0</v>
      </c>
      <c r="BH705">
        <v>0</v>
      </c>
      <c r="BI705">
        <v>0</v>
      </c>
      <c r="BJ705">
        <v>1700</v>
      </c>
      <c r="BK705">
        <v>-100</v>
      </c>
      <c r="BL705" t="s">
        <v>130</v>
      </c>
      <c r="BM705">
        <v>1</v>
      </c>
      <c r="BN705">
        <v>1</v>
      </c>
      <c r="BO705">
        <v>0</v>
      </c>
      <c r="BP705">
        <v>0</v>
      </c>
      <c r="BS705">
        <v>0</v>
      </c>
      <c r="BT705">
        <v>0</v>
      </c>
      <c r="BU705">
        <v>0</v>
      </c>
      <c r="CE705" t="str">
        <f t="shared" si="277"/>
        <v>22:01:15.225</v>
      </c>
      <c r="CF705">
        <v>225345794</v>
      </c>
      <c r="CS705">
        <v>3</v>
      </c>
      <c r="CT705">
        <v>2</v>
      </c>
      <c r="CU705">
        <v>0</v>
      </c>
      <c r="CV705">
        <v>2</v>
      </c>
      <c r="CW705">
        <v>0</v>
      </c>
      <c r="CX705">
        <v>5</v>
      </c>
      <c r="CY705">
        <v>7</v>
      </c>
      <c r="CZ705" t="s">
        <v>131</v>
      </c>
      <c r="DA705">
        <v>300</v>
      </c>
      <c r="DB705">
        <v>0</v>
      </c>
      <c r="DC705" t="s">
        <v>157</v>
      </c>
      <c r="DD705" t="s">
        <v>158</v>
      </c>
      <c r="DG705">
        <v>8336544</v>
      </c>
      <c r="DI705">
        <v>1</v>
      </c>
      <c r="DJ705">
        <v>0</v>
      </c>
      <c r="DK705">
        <v>1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"07/09/2023 22:01:16.756"</f>
        <v>07/09/2023 22:01:16.756</v>
      </c>
      <c r="C706" t="str">
        <f t="shared" si="261"/>
        <v>FFDFD3C0</v>
      </c>
      <c r="D706" t="s">
        <v>134</v>
      </c>
      <c r="E706">
        <v>4</v>
      </c>
      <c r="H706">
        <v>4</v>
      </c>
      <c r="I706" t="s">
        <v>143</v>
      </c>
      <c r="J706" t="s">
        <v>126</v>
      </c>
      <c r="K706">
        <v>0</v>
      </c>
      <c r="L706">
        <v>3</v>
      </c>
      <c r="M706">
        <v>0</v>
      </c>
      <c r="N706">
        <v>2</v>
      </c>
      <c r="O706">
        <v>0</v>
      </c>
      <c r="P706">
        <v>1</v>
      </c>
      <c r="Q706">
        <v>0</v>
      </c>
      <c r="S706" t="str">
        <f t="shared" ref="S706:T713" si="278">"22:01:16.000"</f>
        <v>22:01:16.000</v>
      </c>
      <c r="T706" t="str">
        <f t="shared" si="278"/>
        <v>22:01:16.000</v>
      </c>
      <c r="U706" t="str">
        <f t="shared" ref="U706:U769" si="279">"A14F74"</f>
        <v>A14F74</v>
      </c>
      <c r="V706">
        <v>0</v>
      </c>
      <c r="W706">
        <v>0</v>
      </c>
      <c r="X706">
        <v>6</v>
      </c>
      <c r="Y706">
        <v>0</v>
      </c>
      <c r="AA706">
        <v>1</v>
      </c>
      <c r="AB706">
        <v>8</v>
      </c>
      <c r="AC706">
        <v>3</v>
      </c>
      <c r="AD706">
        <v>0</v>
      </c>
      <c r="AE706">
        <v>9</v>
      </c>
      <c r="AF706" t="s">
        <v>126</v>
      </c>
      <c r="AG706">
        <v>0</v>
      </c>
      <c r="AH706">
        <v>3</v>
      </c>
      <c r="AI706">
        <v>2</v>
      </c>
      <c r="AJ706">
        <v>0</v>
      </c>
      <c r="AK706" t="s">
        <v>327</v>
      </c>
      <c r="AL706">
        <v>32.810841000000003</v>
      </c>
      <c r="AM706" t="s">
        <v>328</v>
      </c>
      <c r="AN706">
        <v>-117.169533</v>
      </c>
      <c r="AO706">
        <v>25</v>
      </c>
      <c r="AP706">
        <v>1800</v>
      </c>
      <c r="AQ706" t="s">
        <v>129</v>
      </c>
      <c r="AR706">
        <v>71</v>
      </c>
      <c r="AS706">
        <v>-76</v>
      </c>
      <c r="AT706">
        <v>192</v>
      </c>
      <c r="BB706" t="str">
        <f t="shared" ref="BB706:BB769" si="280">"1200"</f>
        <v>1200</v>
      </c>
      <c r="BC706">
        <v>1</v>
      </c>
      <c r="BD706" t="str">
        <f t="shared" ref="BD706:BD769" si="281">"N1839R  "</f>
        <v xml:space="preserve">N1839R  </v>
      </c>
      <c r="BE706">
        <v>1</v>
      </c>
      <c r="BG706">
        <v>0</v>
      </c>
      <c r="BH706">
        <v>0</v>
      </c>
      <c r="BI706">
        <v>0</v>
      </c>
      <c r="BJ706">
        <v>1700</v>
      </c>
      <c r="BK706">
        <v>-100</v>
      </c>
      <c r="BL706" t="s">
        <v>130</v>
      </c>
      <c r="BM706">
        <v>1</v>
      </c>
      <c r="BN706">
        <v>1</v>
      </c>
      <c r="BO706">
        <v>0</v>
      </c>
      <c r="BP706">
        <v>0</v>
      </c>
      <c r="BS706">
        <v>0</v>
      </c>
      <c r="BT706">
        <v>0</v>
      </c>
      <c r="BU706">
        <v>0</v>
      </c>
      <c r="CE706" t="str">
        <f t="shared" ref="CE706:CE713" si="282">"22:01:16.517"</f>
        <v>22:01:16.517</v>
      </c>
      <c r="CF706">
        <v>517346259</v>
      </c>
      <c r="CS706">
        <v>3</v>
      </c>
      <c r="CT706">
        <v>2</v>
      </c>
      <c r="CU706">
        <v>0</v>
      </c>
      <c r="CV706">
        <v>2</v>
      </c>
      <c r="CW706">
        <v>0</v>
      </c>
      <c r="CX706">
        <v>5</v>
      </c>
      <c r="CY706">
        <v>7</v>
      </c>
      <c r="CZ706" t="s">
        <v>131</v>
      </c>
      <c r="DA706">
        <v>300</v>
      </c>
      <c r="DB706">
        <v>0</v>
      </c>
      <c r="DC706" t="s">
        <v>157</v>
      </c>
      <c r="DD706" t="s">
        <v>158</v>
      </c>
      <c r="DG706">
        <v>8336825</v>
      </c>
      <c r="DI706">
        <v>1</v>
      </c>
      <c r="DJ706">
        <v>0</v>
      </c>
      <c r="DK706">
        <v>0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"07/09/2023 22:01:16.772"</f>
        <v>07/09/2023 22:01:16.772</v>
      </c>
      <c r="C707" t="str">
        <f t="shared" si="261"/>
        <v>FFDFD3C0</v>
      </c>
      <c r="D707" t="s">
        <v>123</v>
      </c>
      <c r="E707">
        <v>7</v>
      </c>
      <c r="F707">
        <v>2007</v>
      </c>
      <c r="G707" t="s">
        <v>124</v>
      </c>
      <c r="J707" t="s">
        <v>125</v>
      </c>
      <c r="K707">
        <v>0</v>
      </c>
      <c r="L707">
        <v>3</v>
      </c>
      <c r="M707">
        <v>0</v>
      </c>
      <c r="N707">
        <v>2</v>
      </c>
      <c r="O707">
        <v>0</v>
      </c>
      <c r="P707">
        <v>1</v>
      </c>
      <c r="Q707">
        <v>0</v>
      </c>
      <c r="S707" t="str">
        <f t="shared" si="278"/>
        <v>22:01:16.000</v>
      </c>
      <c r="T707" t="str">
        <f t="shared" si="278"/>
        <v>22:01:16.000</v>
      </c>
      <c r="U707" t="str">
        <f t="shared" si="279"/>
        <v>A14F74</v>
      </c>
      <c r="V707">
        <v>0</v>
      </c>
      <c r="W707">
        <v>0</v>
      </c>
      <c r="X707">
        <v>6</v>
      </c>
      <c r="Y707">
        <v>0</v>
      </c>
      <c r="AA707">
        <v>1</v>
      </c>
      <c r="AB707">
        <v>8</v>
      </c>
      <c r="AC707">
        <v>3</v>
      </c>
      <c r="AD707">
        <v>0</v>
      </c>
      <c r="AE707">
        <v>9</v>
      </c>
      <c r="AF707" t="s">
        <v>126</v>
      </c>
      <c r="AG707">
        <v>0</v>
      </c>
      <c r="AH707">
        <v>3</v>
      </c>
      <c r="AI707">
        <v>2</v>
      </c>
      <c r="AJ707">
        <v>0</v>
      </c>
      <c r="AK707" t="s">
        <v>327</v>
      </c>
      <c r="AL707">
        <v>32.810841000000003</v>
      </c>
      <c r="AM707" t="s">
        <v>328</v>
      </c>
      <c r="AN707">
        <v>-117.169533</v>
      </c>
      <c r="AO707">
        <v>25</v>
      </c>
      <c r="AP707">
        <v>1800</v>
      </c>
      <c r="AQ707" t="s">
        <v>129</v>
      </c>
      <c r="AR707">
        <v>71</v>
      </c>
      <c r="AS707">
        <v>-76</v>
      </c>
      <c r="AT707">
        <v>192</v>
      </c>
      <c r="BB707" t="str">
        <f t="shared" si="280"/>
        <v>1200</v>
      </c>
      <c r="BC707">
        <v>1</v>
      </c>
      <c r="BD707" t="str">
        <f t="shared" si="281"/>
        <v xml:space="preserve">N1839R  </v>
      </c>
      <c r="BE707">
        <v>1</v>
      </c>
      <c r="BG707">
        <v>0</v>
      </c>
      <c r="BH707">
        <v>0</v>
      </c>
      <c r="BI707">
        <v>0</v>
      </c>
      <c r="BJ707">
        <v>1700</v>
      </c>
      <c r="BK707">
        <v>-100</v>
      </c>
      <c r="BL707" t="s">
        <v>130</v>
      </c>
      <c r="BM707">
        <v>1</v>
      </c>
      <c r="BN707">
        <v>1</v>
      </c>
      <c r="BO707">
        <v>0</v>
      </c>
      <c r="BP707">
        <v>0</v>
      </c>
      <c r="BS707">
        <v>0</v>
      </c>
      <c r="BT707">
        <v>0</v>
      </c>
      <c r="BU707">
        <v>0</v>
      </c>
      <c r="CE707" t="str">
        <f t="shared" si="282"/>
        <v>22:01:16.517</v>
      </c>
      <c r="CF707">
        <v>517346259</v>
      </c>
      <c r="CS707">
        <v>3</v>
      </c>
      <c r="CT707">
        <v>2</v>
      </c>
      <c r="CU707">
        <v>0</v>
      </c>
      <c r="CV707">
        <v>2</v>
      </c>
      <c r="CW707">
        <v>0</v>
      </c>
      <c r="CX707">
        <v>5</v>
      </c>
      <c r="CY707">
        <v>7</v>
      </c>
      <c r="CZ707" t="s">
        <v>131</v>
      </c>
      <c r="DA707">
        <v>300</v>
      </c>
      <c r="DB707">
        <v>0</v>
      </c>
      <c r="DC707" t="s">
        <v>157</v>
      </c>
      <c r="DD707" t="s">
        <v>158</v>
      </c>
      <c r="DG707">
        <v>8336825</v>
      </c>
      <c r="DI707">
        <v>1</v>
      </c>
      <c r="DJ707">
        <v>0</v>
      </c>
      <c r="DK707">
        <v>1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"07/09/2023 22:01:16.772"</f>
        <v>07/09/2023 22:01:16.772</v>
      </c>
      <c r="C708" t="str">
        <f t="shared" si="261"/>
        <v>FFDFD3C0</v>
      </c>
      <c r="D708" t="s">
        <v>144</v>
      </c>
      <c r="E708">
        <v>6</v>
      </c>
      <c r="H708">
        <v>210</v>
      </c>
      <c r="I708" t="s">
        <v>145</v>
      </c>
      <c r="J708" t="s">
        <v>146</v>
      </c>
      <c r="K708">
        <v>0</v>
      </c>
      <c r="L708">
        <v>3</v>
      </c>
      <c r="M708">
        <v>0</v>
      </c>
      <c r="N708">
        <v>2</v>
      </c>
      <c r="O708">
        <v>0</v>
      </c>
      <c r="P708">
        <v>1</v>
      </c>
      <c r="Q708">
        <v>0</v>
      </c>
      <c r="S708" t="str">
        <f t="shared" si="278"/>
        <v>22:01:16.000</v>
      </c>
      <c r="T708" t="str">
        <f t="shared" si="278"/>
        <v>22:01:16.000</v>
      </c>
      <c r="U708" t="str">
        <f t="shared" si="279"/>
        <v>A14F74</v>
      </c>
      <c r="V708">
        <v>0</v>
      </c>
      <c r="W708">
        <v>0</v>
      </c>
      <c r="X708">
        <v>6</v>
      </c>
      <c r="Y708">
        <v>0</v>
      </c>
      <c r="AA708">
        <v>1</v>
      </c>
      <c r="AB708">
        <v>8</v>
      </c>
      <c r="AC708">
        <v>3</v>
      </c>
      <c r="AD708">
        <v>0</v>
      </c>
      <c r="AE708">
        <v>9</v>
      </c>
      <c r="AF708" t="s">
        <v>126</v>
      </c>
      <c r="AG708">
        <v>0</v>
      </c>
      <c r="AH708">
        <v>0</v>
      </c>
      <c r="AI708">
        <v>2</v>
      </c>
      <c r="AJ708">
        <v>0</v>
      </c>
      <c r="AK708" t="s">
        <v>327</v>
      </c>
      <c r="AL708">
        <v>32.810841000000003</v>
      </c>
      <c r="AM708" t="s">
        <v>328</v>
      </c>
      <c r="AN708">
        <v>-117.169533</v>
      </c>
      <c r="AO708">
        <v>25</v>
      </c>
      <c r="AP708">
        <v>1800</v>
      </c>
      <c r="AQ708" t="s">
        <v>129</v>
      </c>
      <c r="AR708">
        <v>71</v>
      </c>
      <c r="AS708">
        <v>-76</v>
      </c>
      <c r="AT708">
        <v>192</v>
      </c>
      <c r="BB708" t="str">
        <f t="shared" si="280"/>
        <v>1200</v>
      </c>
      <c r="BC708">
        <v>1</v>
      </c>
      <c r="BD708" t="str">
        <f t="shared" si="281"/>
        <v xml:space="preserve">N1839R  </v>
      </c>
      <c r="BE708">
        <v>1</v>
      </c>
      <c r="BG708">
        <v>0</v>
      </c>
      <c r="BH708">
        <v>0</v>
      </c>
      <c r="BI708">
        <v>0</v>
      </c>
      <c r="BJ708">
        <v>1700</v>
      </c>
      <c r="BK708">
        <v>-100</v>
      </c>
      <c r="BL708" t="s">
        <v>130</v>
      </c>
      <c r="BM708">
        <v>1</v>
      </c>
      <c r="BN708">
        <v>1</v>
      </c>
      <c r="BO708">
        <v>0</v>
      </c>
      <c r="BP708">
        <v>0</v>
      </c>
      <c r="BS708">
        <v>0</v>
      </c>
      <c r="BT708">
        <v>0</v>
      </c>
      <c r="BU708">
        <v>0</v>
      </c>
      <c r="CE708" t="str">
        <f t="shared" si="282"/>
        <v>22:01:16.517</v>
      </c>
      <c r="CF708">
        <v>517346259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5</v>
      </c>
      <c r="CY708">
        <v>7</v>
      </c>
      <c r="CZ708" t="s">
        <v>131</v>
      </c>
      <c r="DA708">
        <v>300</v>
      </c>
      <c r="DB708">
        <v>0</v>
      </c>
      <c r="DC708" t="s">
        <v>157</v>
      </c>
      <c r="DD708" t="s">
        <v>158</v>
      </c>
      <c r="DG708">
        <v>8336825</v>
      </c>
      <c r="DI708">
        <v>1</v>
      </c>
      <c r="DJ708">
        <v>0</v>
      </c>
      <c r="DK708">
        <v>0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"07/09/2023 22:01:16.772"</f>
        <v>07/09/2023 22:01:16.772</v>
      </c>
      <c r="C709" t="str">
        <f t="shared" si="261"/>
        <v>FFDFD3C0</v>
      </c>
      <c r="D709" t="s">
        <v>149</v>
      </c>
      <c r="E709">
        <v>3</v>
      </c>
      <c r="H709">
        <v>166</v>
      </c>
      <c r="I709" t="s">
        <v>139</v>
      </c>
      <c r="J709" t="s">
        <v>150</v>
      </c>
      <c r="K709">
        <v>0</v>
      </c>
      <c r="L709">
        <v>3</v>
      </c>
      <c r="M709">
        <v>0</v>
      </c>
      <c r="N709">
        <v>2</v>
      </c>
      <c r="O709">
        <v>0</v>
      </c>
      <c r="P709">
        <v>1</v>
      </c>
      <c r="Q709">
        <v>0</v>
      </c>
      <c r="S709" t="str">
        <f t="shared" si="278"/>
        <v>22:01:16.000</v>
      </c>
      <c r="T709" t="str">
        <f t="shared" si="278"/>
        <v>22:01:16.000</v>
      </c>
      <c r="U709" t="str">
        <f t="shared" si="279"/>
        <v>A14F74</v>
      </c>
      <c r="V709">
        <v>0</v>
      </c>
      <c r="W709">
        <v>0</v>
      </c>
      <c r="X709">
        <v>6</v>
      </c>
      <c r="Y709">
        <v>0</v>
      </c>
      <c r="AA709">
        <v>1</v>
      </c>
      <c r="AB709">
        <v>8</v>
      </c>
      <c r="AC709">
        <v>3</v>
      </c>
      <c r="AD709">
        <v>0</v>
      </c>
      <c r="AE709">
        <v>9</v>
      </c>
      <c r="AF709" t="s">
        <v>126</v>
      </c>
      <c r="AG709">
        <v>0</v>
      </c>
      <c r="AH709">
        <v>3</v>
      </c>
      <c r="AI709">
        <v>2</v>
      </c>
      <c r="AJ709">
        <v>0</v>
      </c>
      <c r="AK709" t="s">
        <v>327</v>
      </c>
      <c r="AL709">
        <v>32.810841000000003</v>
      </c>
      <c r="AM709" t="s">
        <v>328</v>
      </c>
      <c r="AN709">
        <v>-117.169533</v>
      </c>
      <c r="AO709">
        <v>25</v>
      </c>
      <c r="AP709">
        <v>1800</v>
      </c>
      <c r="AQ709" t="s">
        <v>129</v>
      </c>
      <c r="AR709">
        <v>71</v>
      </c>
      <c r="AS709">
        <v>-76</v>
      </c>
      <c r="AT709">
        <v>192</v>
      </c>
      <c r="BB709" t="str">
        <f t="shared" si="280"/>
        <v>1200</v>
      </c>
      <c r="BC709">
        <v>1</v>
      </c>
      <c r="BD709" t="str">
        <f t="shared" si="281"/>
        <v xml:space="preserve">N1839R  </v>
      </c>
      <c r="BE709">
        <v>1</v>
      </c>
      <c r="BG709">
        <v>0</v>
      </c>
      <c r="BH709">
        <v>0</v>
      </c>
      <c r="BI709">
        <v>0</v>
      </c>
      <c r="BJ709">
        <v>1700</v>
      </c>
      <c r="BK709">
        <v>-100</v>
      </c>
      <c r="BL709" t="s">
        <v>130</v>
      </c>
      <c r="BM709">
        <v>1</v>
      </c>
      <c r="BN709">
        <v>1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 t="shared" si="282"/>
        <v>22:01:16.517</v>
      </c>
      <c r="CF709">
        <v>517346259</v>
      </c>
      <c r="CS709">
        <v>3</v>
      </c>
      <c r="CT709">
        <v>2</v>
      </c>
      <c r="CU709">
        <v>0</v>
      </c>
      <c r="CV709">
        <v>2</v>
      </c>
      <c r="CW709">
        <v>0</v>
      </c>
      <c r="CX709">
        <v>5</v>
      </c>
      <c r="CY709">
        <v>7</v>
      </c>
      <c r="CZ709" t="s">
        <v>131</v>
      </c>
      <c r="DA709">
        <v>300</v>
      </c>
      <c r="DB709">
        <v>0</v>
      </c>
      <c r="DC709" t="s">
        <v>157</v>
      </c>
      <c r="DD709" t="s">
        <v>158</v>
      </c>
      <c r="DG709">
        <v>8336825</v>
      </c>
      <c r="DI709">
        <v>1</v>
      </c>
      <c r="DJ709">
        <v>0</v>
      </c>
      <c r="DK709">
        <v>1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"07/09/2023 22:01:16.772"</f>
        <v>07/09/2023 22:01:16.772</v>
      </c>
      <c r="C710" t="str">
        <f t="shared" si="261"/>
        <v>FFDFD3C0</v>
      </c>
      <c r="D710" t="s">
        <v>138</v>
      </c>
      <c r="E710">
        <v>20</v>
      </c>
      <c r="F710">
        <v>1020</v>
      </c>
      <c r="G710" t="s">
        <v>139</v>
      </c>
      <c r="J710" t="s">
        <v>140</v>
      </c>
      <c r="K710">
        <v>0</v>
      </c>
      <c r="L710">
        <v>3</v>
      </c>
      <c r="M710">
        <v>0</v>
      </c>
      <c r="N710">
        <v>2</v>
      </c>
      <c r="O710">
        <v>0</v>
      </c>
      <c r="P710">
        <v>1</v>
      </c>
      <c r="Q710">
        <v>0</v>
      </c>
      <c r="S710" t="str">
        <f t="shared" si="278"/>
        <v>22:01:16.000</v>
      </c>
      <c r="T710" t="str">
        <f t="shared" si="278"/>
        <v>22:01:16.000</v>
      </c>
      <c r="U710" t="str">
        <f t="shared" si="279"/>
        <v>A14F74</v>
      </c>
      <c r="V710">
        <v>0</v>
      </c>
      <c r="W710">
        <v>0</v>
      </c>
      <c r="X710">
        <v>6</v>
      </c>
      <c r="Y710">
        <v>0</v>
      </c>
      <c r="AA710">
        <v>1</v>
      </c>
      <c r="AB710">
        <v>8</v>
      </c>
      <c r="AC710">
        <v>3</v>
      </c>
      <c r="AD710">
        <v>0</v>
      </c>
      <c r="AE710">
        <v>9</v>
      </c>
      <c r="AF710" t="s">
        <v>126</v>
      </c>
      <c r="AG710">
        <v>0</v>
      </c>
      <c r="AH710">
        <v>3</v>
      </c>
      <c r="AI710">
        <v>2</v>
      </c>
      <c r="AJ710">
        <v>0</v>
      </c>
      <c r="AK710" t="s">
        <v>327</v>
      </c>
      <c r="AL710">
        <v>32.810841000000003</v>
      </c>
      <c r="AM710" t="s">
        <v>328</v>
      </c>
      <c r="AN710">
        <v>-117.169533</v>
      </c>
      <c r="AO710">
        <v>25</v>
      </c>
      <c r="AP710">
        <v>1800</v>
      </c>
      <c r="AQ710" t="s">
        <v>129</v>
      </c>
      <c r="AR710">
        <v>71</v>
      </c>
      <c r="AS710">
        <v>-76</v>
      </c>
      <c r="AT710">
        <v>192</v>
      </c>
      <c r="BB710" t="str">
        <f t="shared" si="280"/>
        <v>1200</v>
      </c>
      <c r="BC710">
        <v>1</v>
      </c>
      <c r="BD710" t="str">
        <f t="shared" si="281"/>
        <v xml:space="preserve">N1839R  </v>
      </c>
      <c r="BE710">
        <v>1</v>
      </c>
      <c r="BG710">
        <v>0</v>
      </c>
      <c r="BH710">
        <v>0</v>
      </c>
      <c r="BI710">
        <v>0</v>
      </c>
      <c r="BJ710">
        <v>1700</v>
      </c>
      <c r="BK710">
        <v>-100</v>
      </c>
      <c r="BL710" t="s">
        <v>130</v>
      </c>
      <c r="BM710">
        <v>1</v>
      </c>
      <c r="BN710">
        <v>1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 t="shared" si="282"/>
        <v>22:01:16.517</v>
      </c>
      <c r="CF710">
        <v>517346259</v>
      </c>
      <c r="CS710">
        <v>3</v>
      </c>
      <c r="CT710">
        <v>2</v>
      </c>
      <c r="CU710">
        <v>0</v>
      </c>
      <c r="CV710">
        <v>2</v>
      </c>
      <c r="CW710">
        <v>0</v>
      </c>
      <c r="CX710">
        <v>5</v>
      </c>
      <c r="CY710">
        <v>7</v>
      </c>
      <c r="CZ710" t="s">
        <v>131</v>
      </c>
      <c r="DA710">
        <v>300</v>
      </c>
      <c r="DB710">
        <v>0</v>
      </c>
      <c r="DC710" t="s">
        <v>157</v>
      </c>
      <c r="DD710" t="s">
        <v>158</v>
      </c>
      <c r="DG710">
        <v>8336825</v>
      </c>
      <c r="DI710">
        <v>1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"07/09/2023 22:01:16.772"</f>
        <v>07/09/2023 22:01:16.772</v>
      </c>
      <c r="C711" t="str">
        <f t="shared" si="261"/>
        <v>FFDFD3C0</v>
      </c>
      <c r="D711" t="s">
        <v>134</v>
      </c>
      <c r="E711">
        <v>3</v>
      </c>
      <c r="H711">
        <v>3</v>
      </c>
      <c r="I711" t="s">
        <v>135</v>
      </c>
      <c r="J711" t="s">
        <v>126</v>
      </c>
      <c r="K711">
        <v>0</v>
      </c>
      <c r="L711">
        <v>3</v>
      </c>
      <c r="M711">
        <v>0</v>
      </c>
      <c r="N711">
        <v>2</v>
      </c>
      <c r="O711">
        <v>0</v>
      </c>
      <c r="P711">
        <v>1</v>
      </c>
      <c r="Q711">
        <v>0</v>
      </c>
      <c r="S711" t="str">
        <f t="shared" si="278"/>
        <v>22:01:16.000</v>
      </c>
      <c r="T711" t="str">
        <f t="shared" si="278"/>
        <v>22:01:16.000</v>
      </c>
      <c r="U711" t="str">
        <f t="shared" si="279"/>
        <v>A14F74</v>
      </c>
      <c r="V711">
        <v>0</v>
      </c>
      <c r="W711">
        <v>0</v>
      </c>
      <c r="X711">
        <v>6</v>
      </c>
      <c r="Y711">
        <v>0</v>
      </c>
      <c r="AA711">
        <v>1</v>
      </c>
      <c r="AB711">
        <v>8</v>
      </c>
      <c r="AC711">
        <v>3</v>
      </c>
      <c r="AD711">
        <v>0</v>
      </c>
      <c r="AE711">
        <v>9</v>
      </c>
      <c r="AF711" t="s">
        <v>126</v>
      </c>
      <c r="AG711">
        <v>0</v>
      </c>
      <c r="AH711">
        <v>3</v>
      </c>
      <c r="AI711">
        <v>2</v>
      </c>
      <c r="AJ711">
        <v>0</v>
      </c>
      <c r="AK711" t="s">
        <v>327</v>
      </c>
      <c r="AL711">
        <v>32.810841000000003</v>
      </c>
      <c r="AM711" t="s">
        <v>328</v>
      </c>
      <c r="AN711">
        <v>-117.169533</v>
      </c>
      <c r="AO711">
        <v>25</v>
      </c>
      <c r="AP711">
        <v>1800</v>
      </c>
      <c r="AQ711" t="s">
        <v>129</v>
      </c>
      <c r="AR711">
        <v>71</v>
      </c>
      <c r="AS711">
        <v>-76</v>
      </c>
      <c r="AT711">
        <v>192</v>
      </c>
      <c r="BB711" t="str">
        <f t="shared" si="280"/>
        <v>1200</v>
      </c>
      <c r="BC711">
        <v>1</v>
      </c>
      <c r="BD711" t="str">
        <f t="shared" si="281"/>
        <v xml:space="preserve">N1839R  </v>
      </c>
      <c r="BE711">
        <v>1</v>
      </c>
      <c r="BG711">
        <v>0</v>
      </c>
      <c r="BH711">
        <v>0</v>
      </c>
      <c r="BI711">
        <v>0</v>
      </c>
      <c r="BJ711">
        <v>1700</v>
      </c>
      <c r="BK711">
        <v>-100</v>
      </c>
      <c r="BL711" t="s">
        <v>130</v>
      </c>
      <c r="BM711">
        <v>1</v>
      </c>
      <c r="BN711">
        <v>1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 t="shared" si="282"/>
        <v>22:01:16.517</v>
      </c>
      <c r="CF711">
        <v>517346259</v>
      </c>
      <c r="CS711">
        <v>3</v>
      </c>
      <c r="CT711">
        <v>2</v>
      </c>
      <c r="CU711">
        <v>0</v>
      </c>
      <c r="CV711">
        <v>2</v>
      </c>
      <c r="CW711">
        <v>0</v>
      </c>
      <c r="CX711">
        <v>5</v>
      </c>
      <c r="CY711">
        <v>7</v>
      </c>
      <c r="CZ711" t="s">
        <v>131</v>
      </c>
      <c r="DA711">
        <v>300</v>
      </c>
      <c r="DB711">
        <v>0</v>
      </c>
      <c r="DC711" t="s">
        <v>157</v>
      </c>
      <c r="DD711" t="s">
        <v>158</v>
      </c>
      <c r="DG711">
        <v>8336825</v>
      </c>
      <c r="DI711">
        <v>1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"07/09/2023 22:01:16.787"</f>
        <v>07/09/2023 22:01:16.787</v>
      </c>
      <c r="C712" t="str">
        <f t="shared" si="261"/>
        <v>FFDFD3C0</v>
      </c>
      <c r="D712" t="s">
        <v>141</v>
      </c>
      <c r="E712">
        <v>15</v>
      </c>
      <c r="J712" t="s">
        <v>142</v>
      </c>
      <c r="K712">
        <v>0</v>
      </c>
      <c r="L712">
        <v>3</v>
      </c>
      <c r="M712">
        <v>0</v>
      </c>
      <c r="N712">
        <v>2</v>
      </c>
      <c r="O712">
        <v>0</v>
      </c>
      <c r="P712">
        <v>1</v>
      </c>
      <c r="Q712">
        <v>0</v>
      </c>
      <c r="S712" t="str">
        <f t="shared" si="278"/>
        <v>22:01:16.000</v>
      </c>
      <c r="T712" t="str">
        <f t="shared" si="278"/>
        <v>22:01:16.000</v>
      </c>
      <c r="U712" t="str">
        <f t="shared" si="279"/>
        <v>A14F74</v>
      </c>
      <c r="V712">
        <v>0</v>
      </c>
      <c r="W712">
        <v>0</v>
      </c>
      <c r="X712">
        <v>6</v>
      </c>
      <c r="Y712">
        <v>0</v>
      </c>
      <c r="AA712">
        <v>1</v>
      </c>
      <c r="AB712">
        <v>8</v>
      </c>
      <c r="AC712">
        <v>3</v>
      </c>
      <c r="AD712">
        <v>0</v>
      </c>
      <c r="AE712">
        <v>9</v>
      </c>
      <c r="AF712" t="s">
        <v>126</v>
      </c>
      <c r="AG712">
        <v>0</v>
      </c>
      <c r="AH712">
        <v>3</v>
      </c>
      <c r="AI712">
        <v>2</v>
      </c>
      <c r="AJ712">
        <v>0</v>
      </c>
      <c r="AK712" t="s">
        <v>327</v>
      </c>
      <c r="AL712">
        <v>32.810841000000003</v>
      </c>
      <c r="AM712" t="s">
        <v>328</v>
      </c>
      <c r="AN712">
        <v>-117.169533</v>
      </c>
      <c r="AO712">
        <v>25</v>
      </c>
      <c r="AP712">
        <v>1800</v>
      </c>
      <c r="AQ712" t="s">
        <v>129</v>
      </c>
      <c r="AR712">
        <v>71</v>
      </c>
      <c r="AS712">
        <v>-76</v>
      </c>
      <c r="AT712">
        <v>192</v>
      </c>
      <c r="BB712" t="str">
        <f t="shared" si="280"/>
        <v>1200</v>
      </c>
      <c r="BC712">
        <v>1</v>
      </c>
      <c r="BD712" t="str">
        <f t="shared" si="281"/>
        <v xml:space="preserve">N1839R  </v>
      </c>
      <c r="BE712">
        <v>1</v>
      </c>
      <c r="BG712">
        <v>0</v>
      </c>
      <c r="BH712">
        <v>0</v>
      </c>
      <c r="BI712">
        <v>0</v>
      </c>
      <c r="BJ712">
        <v>1700</v>
      </c>
      <c r="BK712">
        <v>-100</v>
      </c>
      <c r="BL712" t="s">
        <v>130</v>
      </c>
      <c r="BM712">
        <v>1</v>
      </c>
      <c r="BN712">
        <v>1</v>
      </c>
      <c r="BO712">
        <v>0</v>
      </c>
      <c r="BP712">
        <v>0</v>
      </c>
      <c r="BS712">
        <v>0</v>
      </c>
      <c r="BT712">
        <v>0</v>
      </c>
      <c r="BU712">
        <v>0</v>
      </c>
      <c r="CE712" t="str">
        <f t="shared" si="282"/>
        <v>22:01:16.517</v>
      </c>
      <c r="CF712">
        <v>517346259</v>
      </c>
      <c r="CS712">
        <v>3</v>
      </c>
      <c r="CT712">
        <v>2</v>
      </c>
      <c r="CU712">
        <v>0</v>
      </c>
      <c r="CV712">
        <v>2</v>
      </c>
      <c r="CW712">
        <v>0</v>
      </c>
      <c r="CX712">
        <v>5</v>
      </c>
      <c r="CY712">
        <v>7</v>
      </c>
      <c r="CZ712" t="s">
        <v>131</v>
      </c>
      <c r="DA712">
        <v>300</v>
      </c>
      <c r="DB712">
        <v>0</v>
      </c>
      <c r="DC712" t="s">
        <v>157</v>
      </c>
      <c r="DD712" t="s">
        <v>158</v>
      </c>
      <c r="DG712">
        <v>8336825</v>
      </c>
      <c r="DI712">
        <v>1</v>
      </c>
      <c r="DJ712">
        <v>0</v>
      </c>
      <c r="DK712">
        <v>1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"07/09/2023 22:01:16.803"</f>
        <v>07/09/2023 22:01:16.803</v>
      </c>
      <c r="C713" t="str">
        <f t="shared" si="261"/>
        <v>FFDFD3C0</v>
      </c>
      <c r="D713" t="s">
        <v>147</v>
      </c>
      <c r="E713">
        <v>8</v>
      </c>
      <c r="H713">
        <v>225</v>
      </c>
      <c r="I713" t="s">
        <v>148</v>
      </c>
      <c r="J713" t="s">
        <v>126</v>
      </c>
      <c r="K713">
        <v>0</v>
      </c>
      <c r="L713">
        <v>3</v>
      </c>
      <c r="M713">
        <v>0</v>
      </c>
      <c r="N713">
        <v>2</v>
      </c>
      <c r="O713">
        <v>0</v>
      </c>
      <c r="P713">
        <v>1</v>
      </c>
      <c r="Q713">
        <v>0</v>
      </c>
      <c r="S713" t="str">
        <f t="shared" si="278"/>
        <v>22:01:16.000</v>
      </c>
      <c r="T713" t="str">
        <f t="shared" si="278"/>
        <v>22:01:16.000</v>
      </c>
      <c r="U713" t="str">
        <f t="shared" si="279"/>
        <v>A14F74</v>
      </c>
      <c r="V713">
        <v>0</v>
      </c>
      <c r="W713">
        <v>0</v>
      </c>
      <c r="X713">
        <v>6</v>
      </c>
      <c r="Y713">
        <v>0</v>
      </c>
      <c r="AA713">
        <v>1</v>
      </c>
      <c r="AB713">
        <v>8</v>
      </c>
      <c r="AC713">
        <v>3</v>
      </c>
      <c r="AD713">
        <v>0</v>
      </c>
      <c r="AE713">
        <v>9</v>
      </c>
      <c r="AF713" t="s">
        <v>126</v>
      </c>
      <c r="AG713">
        <v>0</v>
      </c>
      <c r="AH713">
        <v>3</v>
      </c>
      <c r="AI713">
        <v>2</v>
      </c>
      <c r="AJ713">
        <v>0</v>
      </c>
      <c r="AK713" t="s">
        <v>327</v>
      </c>
      <c r="AL713">
        <v>32.810841000000003</v>
      </c>
      <c r="AM713" t="s">
        <v>328</v>
      </c>
      <c r="AN713">
        <v>-117.169533</v>
      </c>
      <c r="AO713">
        <v>25</v>
      </c>
      <c r="AP713">
        <v>1800</v>
      </c>
      <c r="AQ713" t="s">
        <v>129</v>
      </c>
      <c r="AR713">
        <v>71</v>
      </c>
      <c r="AS713">
        <v>-76</v>
      </c>
      <c r="AT713">
        <v>192</v>
      </c>
      <c r="BB713" t="str">
        <f t="shared" si="280"/>
        <v>1200</v>
      </c>
      <c r="BC713">
        <v>1</v>
      </c>
      <c r="BD713" t="str">
        <f t="shared" si="281"/>
        <v xml:space="preserve">N1839R  </v>
      </c>
      <c r="BE713">
        <v>1</v>
      </c>
      <c r="BG713">
        <v>0</v>
      </c>
      <c r="BH713">
        <v>0</v>
      </c>
      <c r="BI713">
        <v>0</v>
      </c>
      <c r="BJ713">
        <v>1700</v>
      </c>
      <c r="BK713">
        <v>-100</v>
      </c>
      <c r="BL713" t="s">
        <v>130</v>
      </c>
      <c r="BM713">
        <v>1</v>
      </c>
      <c r="BN713">
        <v>1</v>
      </c>
      <c r="BO713">
        <v>0</v>
      </c>
      <c r="BP713">
        <v>0</v>
      </c>
      <c r="BS713">
        <v>0</v>
      </c>
      <c r="BT713">
        <v>0</v>
      </c>
      <c r="BU713">
        <v>0</v>
      </c>
      <c r="CE713" t="str">
        <f t="shared" si="282"/>
        <v>22:01:16.517</v>
      </c>
      <c r="CF713">
        <v>517346259</v>
      </c>
      <c r="CS713">
        <v>3</v>
      </c>
      <c r="CT713">
        <v>2</v>
      </c>
      <c r="CU713">
        <v>0</v>
      </c>
      <c r="CV713">
        <v>2</v>
      </c>
      <c r="CW713">
        <v>0</v>
      </c>
      <c r="CX713">
        <v>5</v>
      </c>
      <c r="CY713">
        <v>7</v>
      </c>
      <c r="CZ713" t="s">
        <v>131</v>
      </c>
      <c r="DA713">
        <v>300</v>
      </c>
      <c r="DB713">
        <v>0</v>
      </c>
      <c r="DC713" t="s">
        <v>157</v>
      </c>
      <c r="DD713" t="s">
        <v>158</v>
      </c>
      <c r="DG713">
        <v>8336825</v>
      </c>
      <c r="DI713">
        <v>1</v>
      </c>
      <c r="DJ713">
        <v>0</v>
      </c>
      <c r="DK713">
        <v>0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 t="shared" ref="A714:A721" si="283">"07/09/2023 22:01:17.537"</f>
        <v>07/09/2023 22:01:17.537</v>
      </c>
      <c r="C714" t="str">
        <f t="shared" ref="C714:C777" si="284">"FFDFD3C0"</f>
        <v>FFDFD3C0</v>
      </c>
      <c r="D714" t="s">
        <v>134</v>
      </c>
      <c r="E714">
        <v>4</v>
      </c>
      <c r="H714">
        <v>4</v>
      </c>
      <c r="I714" t="s">
        <v>143</v>
      </c>
      <c r="J714" t="s">
        <v>126</v>
      </c>
      <c r="K714">
        <v>0</v>
      </c>
      <c r="L714">
        <v>3</v>
      </c>
      <c r="M714">
        <v>0</v>
      </c>
      <c r="N714">
        <v>2</v>
      </c>
      <c r="O714">
        <v>0</v>
      </c>
      <c r="P714">
        <v>1</v>
      </c>
      <c r="Q714">
        <v>0</v>
      </c>
      <c r="S714" t="str">
        <f t="shared" ref="S714:T721" si="285">"22:01:17.000"</f>
        <v>22:01:17.000</v>
      </c>
      <c r="T714" t="str">
        <f t="shared" si="285"/>
        <v>22:01:17.000</v>
      </c>
      <c r="U714" t="str">
        <f t="shared" si="279"/>
        <v>A14F74</v>
      </c>
      <c r="V714">
        <v>0</v>
      </c>
      <c r="W714">
        <v>0</v>
      </c>
      <c r="X714">
        <v>6</v>
      </c>
      <c r="Y714">
        <v>0</v>
      </c>
      <c r="AA714">
        <v>1</v>
      </c>
      <c r="AB714">
        <v>8</v>
      </c>
      <c r="AC714">
        <v>3</v>
      </c>
      <c r="AD714">
        <v>0</v>
      </c>
      <c r="AE714">
        <v>9</v>
      </c>
      <c r="AF714" t="s">
        <v>126</v>
      </c>
      <c r="AG714">
        <v>0</v>
      </c>
      <c r="AH714">
        <v>3</v>
      </c>
      <c r="AI714">
        <v>2</v>
      </c>
      <c r="AJ714">
        <v>0</v>
      </c>
      <c r="AK714" t="s">
        <v>329</v>
      </c>
      <c r="AL714">
        <v>32.810496999999998</v>
      </c>
      <c r="AM714" t="s">
        <v>330</v>
      </c>
      <c r="AN714">
        <v>-117.16912499999999</v>
      </c>
      <c r="AO714">
        <v>25</v>
      </c>
      <c r="AP714">
        <v>1800</v>
      </c>
      <c r="AQ714" t="s">
        <v>129</v>
      </c>
      <c r="AR714">
        <v>72</v>
      </c>
      <c r="AS714">
        <v>-76</v>
      </c>
      <c r="AT714">
        <v>128</v>
      </c>
      <c r="BB714" t="str">
        <f t="shared" si="280"/>
        <v>1200</v>
      </c>
      <c r="BC714">
        <v>1</v>
      </c>
      <c r="BD714" t="str">
        <f t="shared" si="281"/>
        <v xml:space="preserve">N1839R  </v>
      </c>
      <c r="BE714">
        <v>1</v>
      </c>
      <c r="BG714">
        <v>0</v>
      </c>
      <c r="BH714">
        <v>0</v>
      </c>
      <c r="BI714">
        <v>0</v>
      </c>
      <c r="BJ714">
        <v>1675</v>
      </c>
      <c r="BK714">
        <v>-125</v>
      </c>
      <c r="BL714" t="s">
        <v>130</v>
      </c>
      <c r="BM714">
        <v>1</v>
      </c>
      <c r="BN714">
        <v>1</v>
      </c>
      <c r="BO714">
        <v>0</v>
      </c>
      <c r="BP714">
        <v>0</v>
      </c>
      <c r="BS714">
        <v>0</v>
      </c>
      <c r="BT714">
        <v>0</v>
      </c>
      <c r="BU714">
        <v>0</v>
      </c>
      <c r="CE714" t="str">
        <f t="shared" ref="CE714:CE721" si="286">"22:01:17.235"</f>
        <v>22:01:17.235</v>
      </c>
      <c r="CF714">
        <v>235129267</v>
      </c>
      <c r="CS714">
        <v>3</v>
      </c>
      <c r="CT714">
        <v>2</v>
      </c>
      <c r="CU714">
        <v>0</v>
      </c>
      <c r="CV714">
        <v>2</v>
      </c>
      <c r="CW714">
        <v>0</v>
      </c>
      <c r="CX714">
        <v>4</v>
      </c>
      <c r="CY714">
        <v>7</v>
      </c>
      <c r="CZ714" t="s">
        <v>131</v>
      </c>
      <c r="DA714">
        <v>286</v>
      </c>
      <c r="DB714">
        <v>0</v>
      </c>
      <c r="DC714" t="s">
        <v>132</v>
      </c>
      <c r="DD714" t="s">
        <v>133</v>
      </c>
      <c r="DG714">
        <v>16150128</v>
      </c>
      <c r="DI714">
        <v>1</v>
      </c>
      <c r="DJ714">
        <v>0</v>
      </c>
      <c r="DK714">
        <v>0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 t="shared" si="283"/>
        <v>07/09/2023 22:01:17.537</v>
      </c>
      <c r="C715" t="str">
        <f t="shared" si="284"/>
        <v>FFDFD3C0</v>
      </c>
      <c r="D715" t="s">
        <v>123</v>
      </c>
      <c r="E715">
        <v>7</v>
      </c>
      <c r="F715">
        <v>2007</v>
      </c>
      <c r="G715" t="s">
        <v>124</v>
      </c>
      <c r="J715" t="s">
        <v>125</v>
      </c>
      <c r="K715">
        <v>0</v>
      </c>
      <c r="L715">
        <v>3</v>
      </c>
      <c r="M715">
        <v>0</v>
      </c>
      <c r="N715">
        <v>2</v>
      </c>
      <c r="O715">
        <v>0</v>
      </c>
      <c r="P715">
        <v>1</v>
      </c>
      <c r="Q715">
        <v>0</v>
      </c>
      <c r="S715" t="str">
        <f t="shared" si="285"/>
        <v>22:01:17.000</v>
      </c>
      <c r="T715" t="str">
        <f t="shared" si="285"/>
        <v>22:01:17.000</v>
      </c>
      <c r="U715" t="str">
        <f t="shared" si="279"/>
        <v>A14F74</v>
      </c>
      <c r="V715">
        <v>0</v>
      </c>
      <c r="W715">
        <v>0</v>
      </c>
      <c r="X715">
        <v>6</v>
      </c>
      <c r="Y715">
        <v>0</v>
      </c>
      <c r="AA715">
        <v>1</v>
      </c>
      <c r="AB715">
        <v>8</v>
      </c>
      <c r="AC715">
        <v>3</v>
      </c>
      <c r="AD715">
        <v>0</v>
      </c>
      <c r="AE715">
        <v>9</v>
      </c>
      <c r="AF715" t="s">
        <v>126</v>
      </c>
      <c r="AG715">
        <v>0</v>
      </c>
      <c r="AH715">
        <v>3</v>
      </c>
      <c r="AI715">
        <v>2</v>
      </c>
      <c r="AJ715">
        <v>0</v>
      </c>
      <c r="AK715" t="s">
        <v>329</v>
      </c>
      <c r="AL715">
        <v>32.810496999999998</v>
      </c>
      <c r="AM715" t="s">
        <v>330</v>
      </c>
      <c r="AN715">
        <v>-117.16912499999999</v>
      </c>
      <c r="AO715">
        <v>25</v>
      </c>
      <c r="AP715">
        <v>1800</v>
      </c>
      <c r="AQ715" t="s">
        <v>129</v>
      </c>
      <c r="AR715">
        <v>72</v>
      </c>
      <c r="AS715">
        <v>-76</v>
      </c>
      <c r="AT715">
        <v>128</v>
      </c>
      <c r="BB715" t="str">
        <f t="shared" si="280"/>
        <v>1200</v>
      </c>
      <c r="BC715">
        <v>1</v>
      </c>
      <c r="BD715" t="str">
        <f t="shared" si="281"/>
        <v xml:space="preserve">N1839R  </v>
      </c>
      <c r="BE715">
        <v>1</v>
      </c>
      <c r="BG715">
        <v>0</v>
      </c>
      <c r="BH715">
        <v>0</v>
      </c>
      <c r="BI715">
        <v>0</v>
      </c>
      <c r="BJ715">
        <v>1675</v>
      </c>
      <c r="BK715">
        <v>-125</v>
      </c>
      <c r="BL715" t="s">
        <v>130</v>
      </c>
      <c r="BM715">
        <v>1</v>
      </c>
      <c r="BN715">
        <v>1</v>
      </c>
      <c r="BO715">
        <v>0</v>
      </c>
      <c r="BP715">
        <v>0</v>
      </c>
      <c r="BS715">
        <v>0</v>
      </c>
      <c r="BT715">
        <v>0</v>
      </c>
      <c r="BU715">
        <v>0</v>
      </c>
      <c r="CE715" t="str">
        <f t="shared" si="286"/>
        <v>22:01:17.235</v>
      </c>
      <c r="CF715">
        <v>235129267</v>
      </c>
      <c r="CS715">
        <v>3</v>
      </c>
      <c r="CT715">
        <v>2</v>
      </c>
      <c r="CU715">
        <v>0</v>
      </c>
      <c r="CV715">
        <v>2</v>
      </c>
      <c r="CW715">
        <v>0</v>
      </c>
      <c r="CX715">
        <v>4</v>
      </c>
      <c r="CY715">
        <v>7</v>
      </c>
      <c r="CZ715" t="s">
        <v>131</v>
      </c>
      <c r="DA715">
        <v>286</v>
      </c>
      <c r="DB715">
        <v>0</v>
      </c>
      <c r="DC715" t="s">
        <v>132</v>
      </c>
      <c r="DD715" t="s">
        <v>133</v>
      </c>
      <c r="DG715">
        <v>16150128</v>
      </c>
      <c r="DI715">
        <v>1</v>
      </c>
      <c r="DJ715">
        <v>0</v>
      </c>
      <c r="DK715">
        <v>1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 t="shared" si="283"/>
        <v>07/09/2023 22:01:17.537</v>
      </c>
      <c r="C716" t="str">
        <f t="shared" si="284"/>
        <v>FFDFD3C0</v>
      </c>
      <c r="D716" t="s">
        <v>144</v>
      </c>
      <c r="E716">
        <v>6</v>
      </c>
      <c r="H716">
        <v>210</v>
      </c>
      <c r="I716" t="s">
        <v>145</v>
      </c>
      <c r="J716" t="s">
        <v>146</v>
      </c>
      <c r="K716">
        <v>0</v>
      </c>
      <c r="L716">
        <v>3</v>
      </c>
      <c r="M716">
        <v>0</v>
      </c>
      <c r="N716">
        <v>2</v>
      </c>
      <c r="O716">
        <v>0</v>
      </c>
      <c r="P716">
        <v>1</v>
      </c>
      <c r="Q716">
        <v>0</v>
      </c>
      <c r="S716" t="str">
        <f t="shared" si="285"/>
        <v>22:01:17.000</v>
      </c>
      <c r="T716" t="str">
        <f t="shared" si="285"/>
        <v>22:01:17.000</v>
      </c>
      <c r="U716" t="str">
        <f t="shared" si="279"/>
        <v>A14F74</v>
      </c>
      <c r="V716">
        <v>0</v>
      </c>
      <c r="W716">
        <v>0</v>
      </c>
      <c r="X716">
        <v>6</v>
      </c>
      <c r="Y716">
        <v>0</v>
      </c>
      <c r="AA716">
        <v>1</v>
      </c>
      <c r="AB716">
        <v>8</v>
      </c>
      <c r="AC716">
        <v>3</v>
      </c>
      <c r="AD716">
        <v>0</v>
      </c>
      <c r="AE716">
        <v>9</v>
      </c>
      <c r="AF716" t="s">
        <v>126</v>
      </c>
      <c r="AG716">
        <v>0</v>
      </c>
      <c r="AH716">
        <v>0</v>
      </c>
      <c r="AI716">
        <v>2</v>
      </c>
      <c r="AJ716">
        <v>0</v>
      </c>
      <c r="AK716" t="s">
        <v>329</v>
      </c>
      <c r="AL716">
        <v>32.810496999999998</v>
      </c>
      <c r="AM716" t="s">
        <v>330</v>
      </c>
      <c r="AN716">
        <v>-117.16912499999999</v>
      </c>
      <c r="AO716">
        <v>25</v>
      </c>
      <c r="AP716">
        <v>1800</v>
      </c>
      <c r="AQ716" t="s">
        <v>129</v>
      </c>
      <c r="AR716">
        <v>72</v>
      </c>
      <c r="AS716">
        <v>-76</v>
      </c>
      <c r="AT716">
        <v>128</v>
      </c>
      <c r="BB716" t="str">
        <f t="shared" si="280"/>
        <v>1200</v>
      </c>
      <c r="BC716">
        <v>1</v>
      </c>
      <c r="BD716" t="str">
        <f t="shared" si="281"/>
        <v xml:space="preserve">N1839R  </v>
      </c>
      <c r="BE716">
        <v>1</v>
      </c>
      <c r="BG716">
        <v>0</v>
      </c>
      <c r="BH716">
        <v>0</v>
      </c>
      <c r="BI716">
        <v>0</v>
      </c>
      <c r="BJ716">
        <v>1675</v>
      </c>
      <c r="BK716">
        <v>-125</v>
      </c>
      <c r="BL716" t="s">
        <v>130</v>
      </c>
      <c r="BM716">
        <v>1</v>
      </c>
      <c r="BN716">
        <v>1</v>
      </c>
      <c r="BO716">
        <v>0</v>
      </c>
      <c r="BP716">
        <v>0</v>
      </c>
      <c r="BS716">
        <v>0</v>
      </c>
      <c r="BT716">
        <v>0</v>
      </c>
      <c r="BU716">
        <v>0</v>
      </c>
      <c r="CE716" t="str">
        <f t="shared" si="286"/>
        <v>22:01:17.235</v>
      </c>
      <c r="CF716">
        <v>235129267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4</v>
      </c>
      <c r="CY716">
        <v>7</v>
      </c>
      <c r="CZ716" t="s">
        <v>131</v>
      </c>
      <c r="DA716">
        <v>286</v>
      </c>
      <c r="DB716">
        <v>0</v>
      </c>
      <c r="DC716" t="s">
        <v>132</v>
      </c>
      <c r="DD716" t="s">
        <v>133</v>
      </c>
      <c r="DG716">
        <v>16150128</v>
      </c>
      <c r="DI716">
        <v>1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 t="shared" si="283"/>
        <v>07/09/2023 22:01:17.537</v>
      </c>
      <c r="C717" t="str">
        <f t="shared" si="284"/>
        <v>FFDFD3C0</v>
      </c>
      <c r="D717" t="s">
        <v>149</v>
      </c>
      <c r="E717">
        <v>3</v>
      </c>
      <c r="H717">
        <v>166</v>
      </c>
      <c r="I717" t="s">
        <v>139</v>
      </c>
      <c r="J717" t="s">
        <v>150</v>
      </c>
      <c r="K717">
        <v>0</v>
      </c>
      <c r="L717">
        <v>3</v>
      </c>
      <c r="M717">
        <v>0</v>
      </c>
      <c r="N717">
        <v>2</v>
      </c>
      <c r="O717">
        <v>0</v>
      </c>
      <c r="P717">
        <v>1</v>
      </c>
      <c r="Q717">
        <v>0</v>
      </c>
      <c r="S717" t="str">
        <f t="shared" si="285"/>
        <v>22:01:17.000</v>
      </c>
      <c r="T717" t="str">
        <f t="shared" si="285"/>
        <v>22:01:17.000</v>
      </c>
      <c r="U717" t="str">
        <f t="shared" si="279"/>
        <v>A14F74</v>
      </c>
      <c r="V717">
        <v>0</v>
      </c>
      <c r="W717">
        <v>0</v>
      </c>
      <c r="X717">
        <v>6</v>
      </c>
      <c r="Y717">
        <v>0</v>
      </c>
      <c r="AA717">
        <v>1</v>
      </c>
      <c r="AB717">
        <v>8</v>
      </c>
      <c r="AC717">
        <v>3</v>
      </c>
      <c r="AD717">
        <v>0</v>
      </c>
      <c r="AE717">
        <v>9</v>
      </c>
      <c r="AF717" t="s">
        <v>126</v>
      </c>
      <c r="AG717">
        <v>0</v>
      </c>
      <c r="AH717">
        <v>3</v>
      </c>
      <c r="AI717">
        <v>2</v>
      </c>
      <c r="AJ717">
        <v>0</v>
      </c>
      <c r="AK717" t="s">
        <v>329</v>
      </c>
      <c r="AL717">
        <v>32.810496999999998</v>
      </c>
      <c r="AM717" t="s">
        <v>330</v>
      </c>
      <c r="AN717">
        <v>-117.16912499999999</v>
      </c>
      <c r="AO717">
        <v>25</v>
      </c>
      <c r="AP717">
        <v>1800</v>
      </c>
      <c r="AQ717" t="s">
        <v>129</v>
      </c>
      <c r="AR717">
        <v>72</v>
      </c>
      <c r="AS717">
        <v>-76</v>
      </c>
      <c r="AT717">
        <v>128</v>
      </c>
      <c r="BB717" t="str">
        <f t="shared" si="280"/>
        <v>1200</v>
      </c>
      <c r="BC717">
        <v>1</v>
      </c>
      <c r="BD717" t="str">
        <f t="shared" si="281"/>
        <v xml:space="preserve">N1839R  </v>
      </c>
      <c r="BE717">
        <v>1</v>
      </c>
      <c r="BG717">
        <v>0</v>
      </c>
      <c r="BH717">
        <v>0</v>
      </c>
      <c r="BI717">
        <v>0</v>
      </c>
      <c r="BJ717">
        <v>1675</v>
      </c>
      <c r="BK717">
        <v>-125</v>
      </c>
      <c r="BL717" t="s">
        <v>130</v>
      </c>
      <c r="BM717">
        <v>1</v>
      </c>
      <c r="BN717">
        <v>1</v>
      </c>
      <c r="BO717">
        <v>0</v>
      </c>
      <c r="BP717">
        <v>0</v>
      </c>
      <c r="BS717">
        <v>0</v>
      </c>
      <c r="BT717">
        <v>0</v>
      </c>
      <c r="BU717">
        <v>0</v>
      </c>
      <c r="CE717" t="str">
        <f t="shared" si="286"/>
        <v>22:01:17.235</v>
      </c>
      <c r="CF717">
        <v>235129267</v>
      </c>
      <c r="CS717">
        <v>3</v>
      </c>
      <c r="CT717">
        <v>2</v>
      </c>
      <c r="CU717">
        <v>0</v>
      </c>
      <c r="CV717">
        <v>2</v>
      </c>
      <c r="CW717">
        <v>0</v>
      </c>
      <c r="CX717">
        <v>4</v>
      </c>
      <c r="CY717">
        <v>7</v>
      </c>
      <c r="CZ717" t="s">
        <v>131</v>
      </c>
      <c r="DA717">
        <v>286</v>
      </c>
      <c r="DB717">
        <v>0</v>
      </c>
      <c r="DC717" t="s">
        <v>132</v>
      </c>
      <c r="DD717" t="s">
        <v>133</v>
      </c>
      <c r="DG717">
        <v>16150128</v>
      </c>
      <c r="DI717">
        <v>1</v>
      </c>
      <c r="DJ717">
        <v>0</v>
      </c>
      <c r="DK717">
        <v>1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 t="shared" si="283"/>
        <v>07/09/2023 22:01:17.537</v>
      </c>
      <c r="C718" t="str">
        <f t="shared" si="284"/>
        <v>FFDFD3C0</v>
      </c>
      <c r="D718" t="s">
        <v>138</v>
      </c>
      <c r="E718">
        <v>20</v>
      </c>
      <c r="F718">
        <v>1020</v>
      </c>
      <c r="G718" t="s">
        <v>139</v>
      </c>
      <c r="J718" t="s">
        <v>140</v>
      </c>
      <c r="K718">
        <v>0</v>
      </c>
      <c r="L718">
        <v>3</v>
      </c>
      <c r="M718">
        <v>0</v>
      </c>
      <c r="N718">
        <v>2</v>
      </c>
      <c r="O718">
        <v>0</v>
      </c>
      <c r="P718">
        <v>1</v>
      </c>
      <c r="Q718">
        <v>0</v>
      </c>
      <c r="S718" t="str">
        <f t="shared" si="285"/>
        <v>22:01:17.000</v>
      </c>
      <c r="T718" t="str">
        <f t="shared" si="285"/>
        <v>22:01:17.000</v>
      </c>
      <c r="U718" t="str">
        <f t="shared" si="279"/>
        <v>A14F74</v>
      </c>
      <c r="V718">
        <v>0</v>
      </c>
      <c r="W718">
        <v>0</v>
      </c>
      <c r="X718">
        <v>6</v>
      </c>
      <c r="Y718">
        <v>0</v>
      </c>
      <c r="AA718">
        <v>1</v>
      </c>
      <c r="AB718">
        <v>8</v>
      </c>
      <c r="AC718">
        <v>3</v>
      </c>
      <c r="AD718">
        <v>0</v>
      </c>
      <c r="AE718">
        <v>9</v>
      </c>
      <c r="AF718" t="s">
        <v>126</v>
      </c>
      <c r="AG718">
        <v>0</v>
      </c>
      <c r="AH718">
        <v>3</v>
      </c>
      <c r="AI718">
        <v>2</v>
      </c>
      <c r="AJ718">
        <v>0</v>
      </c>
      <c r="AK718" t="s">
        <v>329</v>
      </c>
      <c r="AL718">
        <v>32.810496999999998</v>
      </c>
      <c r="AM718" t="s">
        <v>330</v>
      </c>
      <c r="AN718">
        <v>-117.16912499999999</v>
      </c>
      <c r="AO718">
        <v>25</v>
      </c>
      <c r="AP718">
        <v>1800</v>
      </c>
      <c r="AQ718" t="s">
        <v>129</v>
      </c>
      <c r="AR718">
        <v>72</v>
      </c>
      <c r="AS718">
        <v>-76</v>
      </c>
      <c r="AT718">
        <v>128</v>
      </c>
      <c r="BB718" t="str">
        <f t="shared" si="280"/>
        <v>1200</v>
      </c>
      <c r="BC718">
        <v>1</v>
      </c>
      <c r="BD718" t="str">
        <f t="shared" si="281"/>
        <v xml:space="preserve">N1839R  </v>
      </c>
      <c r="BE718">
        <v>1</v>
      </c>
      <c r="BG718">
        <v>0</v>
      </c>
      <c r="BH718">
        <v>0</v>
      </c>
      <c r="BI718">
        <v>0</v>
      </c>
      <c r="BJ718">
        <v>1675</v>
      </c>
      <c r="BK718">
        <v>-125</v>
      </c>
      <c r="BL718" t="s">
        <v>130</v>
      </c>
      <c r="BM718">
        <v>1</v>
      </c>
      <c r="BN718">
        <v>1</v>
      </c>
      <c r="BO718">
        <v>0</v>
      </c>
      <c r="BP718">
        <v>0</v>
      </c>
      <c r="BS718">
        <v>0</v>
      </c>
      <c r="BT718">
        <v>0</v>
      </c>
      <c r="BU718">
        <v>0</v>
      </c>
      <c r="CE718" t="str">
        <f t="shared" si="286"/>
        <v>22:01:17.235</v>
      </c>
      <c r="CF718">
        <v>235129267</v>
      </c>
      <c r="CS718">
        <v>3</v>
      </c>
      <c r="CT718">
        <v>2</v>
      </c>
      <c r="CU718">
        <v>0</v>
      </c>
      <c r="CV718">
        <v>2</v>
      </c>
      <c r="CW718">
        <v>0</v>
      </c>
      <c r="CX718">
        <v>4</v>
      </c>
      <c r="CY718">
        <v>7</v>
      </c>
      <c r="CZ718" t="s">
        <v>131</v>
      </c>
      <c r="DA718">
        <v>286</v>
      </c>
      <c r="DB718">
        <v>0</v>
      </c>
      <c r="DC718" t="s">
        <v>132</v>
      </c>
      <c r="DD718" t="s">
        <v>133</v>
      </c>
      <c r="DG718">
        <v>16150128</v>
      </c>
      <c r="DI718">
        <v>1</v>
      </c>
      <c r="DJ718">
        <v>0</v>
      </c>
      <c r="DK718">
        <v>1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 t="shared" si="283"/>
        <v>07/09/2023 22:01:17.537</v>
      </c>
      <c r="C719" t="str">
        <f t="shared" si="284"/>
        <v>FFDFD3C0</v>
      </c>
      <c r="D719" t="s">
        <v>134</v>
      </c>
      <c r="E719">
        <v>3</v>
      </c>
      <c r="H719">
        <v>3</v>
      </c>
      <c r="I719" t="s">
        <v>135</v>
      </c>
      <c r="J719" t="s">
        <v>126</v>
      </c>
      <c r="K719">
        <v>0</v>
      </c>
      <c r="L719">
        <v>3</v>
      </c>
      <c r="M719">
        <v>0</v>
      </c>
      <c r="N719">
        <v>2</v>
      </c>
      <c r="O719">
        <v>0</v>
      </c>
      <c r="P719">
        <v>1</v>
      </c>
      <c r="Q719">
        <v>0</v>
      </c>
      <c r="S719" t="str">
        <f t="shared" si="285"/>
        <v>22:01:17.000</v>
      </c>
      <c r="T719" t="str">
        <f t="shared" si="285"/>
        <v>22:01:17.000</v>
      </c>
      <c r="U719" t="str">
        <f t="shared" si="279"/>
        <v>A14F74</v>
      </c>
      <c r="V719">
        <v>0</v>
      </c>
      <c r="W719">
        <v>0</v>
      </c>
      <c r="X719">
        <v>6</v>
      </c>
      <c r="Y719">
        <v>0</v>
      </c>
      <c r="AA719">
        <v>1</v>
      </c>
      <c r="AB719">
        <v>8</v>
      </c>
      <c r="AC719">
        <v>3</v>
      </c>
      <c r="AD719">
        <v>0</v>
      </c>
      <c r="AE719">
        <v>9</v>
      </c>
      <c r="AF719" t="s">
        <v>126</v>
      </c>
      <c r="AG719">
        <v>0</v>
      </c>
      <c r="AH719">
        <v>3</v>
      </c>
      <c r="AI719">
        <v>2</v>
      </c>
      <c r="AJ719">
        <v>0</v>
      </c>
      <c r="AK719" t="s">
        <v>329</v>
      </c>
      <c r="AL719">
        <v>32.810496999999998</v>
      </c>
      <c r="AM719" t="s">
        <v>330</v>
      </c>
      <c r="AN719">
        <v>-117.16912499999999</v>
      </c>
      <c r="AO719">
        <v>25</v>
      </c>
      <c r="AP719">
        <v>1800</v>
      </c>
      <c r="AQ719" t="s">
        <v>129</v>
      </c>
      <c r="AR719">
        <v>72</v>
      </c>
      <c r="AS719">
        <v>-76</v>
      </c>
      <c r="AT719">
        <v>128</v>
      </c>
      <c r="BB719" t="str">
        <f t="shared" si="280"/>
        <v>1200</v>
      </c>
      <c r="BC719">
        <v>1</v>
      </c>
      <c r="BD719" t="str">
        <f t="shared" si="281"/>
        <v xml:space="preserve">N1839R  </v>
      </c>
      <c r="BE719">
        <v>1</v>
      </c>
      <c r="BG719">
        <v>0</v>
      </c>
      <c r="BH719">
        <v>0</v>
      </c>
      <c r="BI719">
        <v>0</v>
      </c>
      <c r="BJ719">
        <v>1675</v>
      </c>
      <c r="BK719">
        <v>-125</v>
      </c>
      <c r="BL719" t="s">
        <v>130</v>
      </c>
      <c r="BM719">
        <v>1</v>
      </c>
      <c r="BN719">
        <v>1</v>
      </c>
      <c r="BO719">
        <v>0</v>
      </c>
      <c r="BP719">
        <v>0</v>
      </c>
      <c r="BS719">
        <v>0</v>
      </c>
      <c r="BT719">
        <v>0</v>
      </c>
      <c r="BU719">
        <v>0</v>
      </c>
      <c r="CE719" t="str">
        <f t="shared" si="286"/>
        <v>22:01:17.235</v>
      </c>
      <c r="CF719">
        <v>235129267</v>
      </c>
      <c r="CS719">
        <v>3</v>
      </c>
      <c r="CT719">
        <v>2</v>
      </c>
      <c r="CU719">
        <v>0</v>
      </c>
      <c r="CV719">
        <v>2</v>
      </c>
      <c r="CW719">
        <v>0</v>
      </c>
      <c r="CX719">
        <v>4</v>
      </c>
      <c r="CY719">
        <v>7</v>
      </c>
      <c r="CZ719" t="s">
        <v>131</v>
      </c>
      <c r="DA719">
        <v>286</v>
      </c>
      <c r="DB719">
        <v>0</v>
      </c>
      <c r="DC719" t="s">
        <v>132</v>
      </c>
      <c r="DD719" t="s">
        <v>133</v>
      </c>
      <c r="DG719">
        <v>16150128</v>
      </c>
      <c r="DI719">
        <v>1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 t="shared" si="283"/>
        <v>07/09/2023 22:01:17.537</v>
      </c>
      <c r="C720" t="str">
        <f t="shared" si="284"/>
        <v>FFDFD3C0</v>
      </c>
      <c r="D720" t="s">
        <v>141</v>
      </c>
      <c r="E720">
        <v>15</v>
      </c>
      <c r="J720" t="s">
        <v>142</v>
      </c>
      <c r="K720">
        <v>0</v>
      </c>
      <c r="L720">
        <v>3</v>
      </c>
      <c r="M720">
        <v>0</v>
      </c>
      <c r="N720">
        <v>2</v>
      </c>
      <c r="O720">
        <v>0</v>
      </c>
      <c r="P720">
        <v>1</v>
      </c>
      <c r="Q720">
        <v>0</v>
      </c>
      <c r="S720" t="str">
        <f t="shared" si="285"/>
        <v>22:01:17.000</v>
      </c>
      <c r="T720" t="str">
        <f t="shared" si="285"/>
        <v>22:01:17.000</v>
      </c>
      <c r="U720" t="str">
        <f t="shared" si="279"/>
        <v>A14F74</v>
      </c>
      <c r="V720">
        <v>0</v>
      </c>
      <c r="W720">
        <v>0</v>
      </c>
      <c r="X720">
        <v>6</v>
      </c>
      <c r="Y720">
        <v>0</v>
      </c>
      <c r="AA720">
        <v>1</v>
      </c>
      <c r="AB720">
        <v>8</v>
      </c>
      <c r="AC720">
        <v>3</v>
      </c>
      <c r="AD720">
        <v>0</v>
      </c>
      <c r="AE720">
        <v>9</v>
      </c>
      <c r="AF720" t="s">
        <v>126</v>
      </c>
      <c r="AG720">
        <v>0</v>
      </c>
      <c r="AH720">
        <v>3</v>
      </c>
      <c r="AI720">
        <v>2</v>
      </c>
      <c r="AJ720">
        <v>0</v>
      </c>
      <c r="AK720" t="s">
        <v>329</v>
      </c>
      <c r="AL720">
        <v>32.810496999999998</v>
      </c>
      <c r="AM720" t="s">
        <v>330</v>
      </c>
      <c r="AN720">
        <v>-117.16912499999999</v>
      </c>
      <c r="AO720">
        <v>25</v>
      </c>
      <c r="AP720">
        <v>1800</v>
      </c>
      <c r="AQ720" t="s">
        <v>129</v>
      </c>
      <c r="AR720">
        <v>72</v>
      </c>
      <c r="AS720">
        <v>-76</v>
      </c>
      <c r="AT720">
        <v>128</v>
      </c>
      <c r="BB720" t="str">
        <f t="shared" si="280"/>
        <v>1200</v>
      </c>
      <c r="BC720">
        <v>1</v>
      </c>
      <c r="BD720" t="str">
        <f t="shared" si="281"/>
        <v xml:space="preserve">N1839R  </v>
      </c>
      <c r="BE720">
        <v>1</v>
      </c>
      <c r="BG720">
        <v>0</v>
      </c>
      <c r="BH720">
        <v>0</v>
      </c>
      <c r="BI720">
        <v>0</v>
      </c>
      <c r="BJ720">
        <v>1675</v>
      </c>
      <c r="BK720">
        <v>-125</v>
      </c>
      <c r="BL720" t="s">
        <v>130</v>
      </c>
      <c r="BM720">
        <v>1</v>
      </c>
      <c r="BN720">
        <v>1</v>
      </c>
      <c r="BO720">
        <v>0</v>
      </c>
      <c r="BP720">
        <v>0</v>
      </c>
      <c r="BS720">
        <v>0</v>
      </c>
      <c r="BT720">
        <v>0</v>
      </c>
      <c r="BU720">
        <v>0</v>
      </c>
      <c r="CE720" t="str">
        <f t="shared" si="286"/>
        <v>22:01:17.235</v>
      </c>
      <c r="CF720">
        <v>235129267</v>
      </c>
      <c r="CS720">
        <v>3</v>
      </c>
      <c r="CT720">
        <v>2</v>
      </c>
      <c r="CU720">
        <v>0</v>
      </c>
      <c r="CV720">
        <v>2</v>
      </c>
      <c r="CW720">
        <v>0</v>
      </c>
      <c r="CX720">
        <v>4</v>
      </c>
      <c r="CY720">
        <v>7</v>
      </c>
      <c r="CZ720" t="s">
        <v>131</v>
      </c>
      <c r="DA720">
        <v>286</v>
      </c>
      <c r="DB720">
        <v>0</v>
      </c>
      <c r="DC720" t="s">
        <v>132</v>
      </c>
      <c r="DD720" t="s">
        <v>133</v>
      </c>
      <c r="DG720">
        <v>16150128</v>
      </c>
      <c r="DI720">
        <v>1</v>
      </c>
      <c r="DJ720">
        <v>0</v>
      </c>
      <c r="DK720">
        <v>1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 t="shared" si="283"/>
        <v>07/09/2023 22:01:17.537</v>
      </c>
      <c r="C721" t="str">
        <f t="shared" si="284"/>
        <v>FFDFD3C0</v>
      </c>
      <c r="D721" t="s">
        <v>147</v>
      </c>
      <c r="E721">
        <v>8</v>
      </c>
      <c r="H721">
        <v>225</v>
      </c>
      <c r="I721" t="s">
        <v>148</v>
      </c>
      <c r="J721" t="s">
        <v>126</v>
      </c>
      <c r="K721">
        <v>0</v>
      </c>
      <c r="L721">
        <v>3</v>
      </c>
      <c r="M721">
        <v>0</v>
      </c>
      <c r="N721">
        <v>2</v>
      </c>
      <c r="O721">
        <v>0</v>
      </c>
      <c r="P721">
        <v>1</v>
      </c>
      <c r="Q721">
        <v>0</v>
      </c>
      <c r="S721" t="str">
        <f t="shared" si="285"/>
        <v>22:01:17.000</v>
      </c>
      <c r="T721" t="str">
        <f t="shared" si="285"/>
        <v>22:01:17.000</v>
      </c>
      <c r="U721" t="str">
        <f t="shared" si="279"/>
        <v>A14F74</v>
      </c>
      <c r="V721">
        <v>0</v>
      </c>
      <c r="W721">
        <v>0</v>
      </c>
      <c r="X721">
        <v>6</v>
      </c>
      <c r="Y721">
        <v>0</v>
      </c>
      <c r="AA721">
        <v>1</v>
      </c>
      <c r="AB721">
        <v>8</v>
      </c>
      <c r="AC721">
        <v>3</v>
      </c>
      <c r="AD721">
        <v>0</v>
      </c>
      <c r="AE721">
        <v>9</v>
      </c>
      <c r="AF721" t="s">
        <v>126</v>
      </c>
      <c r="AG721">
        <v>0</v>
      </c>
      <c r="AH721">
        <v>3</v>
      </c>
      <c r="AI721">
        <v>2</v>
      </c>
      <c r="AJ721">
        <v>0</v>
      </c>
      <c r="AK721" t="s">
        <v>329</v>
      </c>
      <c r="AL721">
        <v>32.810496999999998</v>
      </c>
      <c r="AM721" t="s">
        <v>330</v>
      </c>
      <c r="AN721">
        <v>-117.16912499999999</v>
      </c>
      <c r="AO721">
        <v>25</v>
      </c>
      <c r="AP721">
        <v>1800</v>
      </c>
      <c r="AQ721" t="s">
        <v>129</v>
      </c>
      <c r="AR721">
        <v>72</v>
      </c>
      <c r="AS721">
        <v>-76</v>
      </c>
      <c r="AT721">
        <v>128</v>
      </c>
      <c r="BB721" t="str">
        <f t="shared" si="280"/>
        <v>1200</v>
      </c>
      <c r="BC721">
        <v>1</v>
      </c>
      <c r="BD721" t="str">
        <f t="shared" si="281"/>
        <v xml:space="preserve">N1839R  </v>
      </c>
      <c r="BE721">
        <v>1</v>
      </c>
      <c r="BG721">
        <v>0</v>
      </c>
      <c r="BH721">
        <v>0</v>
      </c>
      <c r="BI721">
        <v>0</v>
      </c>
      <c r="BJ721">
        <v>1675</v>
      </c>
      <c r="BK721">
        <v>-125</v>
      </c>
      <c r="BL721" t="s">
        <v>130</v>
      </c>
      <c r="BM721">
        <v>1</v>
      </c>
      <c r="BN721">
        <v>1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 t="shared" si="286"/>
        <v>22:01:17.235</v>
      </c>
      <c r="CF721">
        <v>235129267</v>
      </c>
      <c r="CS721">
        <v>3</v>
      </c>
      <c r="CT721">
        <v>2</v>
      </c>
      <c r="CU721">
        <v>0</v>
      </c>
      <c r="CV721">
        <v>2</v>
      </c>
      <c r="CW721">
        <v>0</v>
      </c>
      <c r="CX721">
        <v>4</v>
      </c>
      <c r="CY721">
        <v>7</v>
      </c>
      <c r="CZ721" t="s">
        <v>131</v>
      </c>
      <c r="DA721">
        <v>286</v>
      </c>
      <c r="DB721">
        <v>0</v>
      </c>
      <c r="DC721" t="s">
        <v>132</v>
      </c>
      <c r="DD721" t="s">
        <v>133</v>
      </c>
      <c r="DG721">
        <v>16150128</v>
      </c>
      <c r="DI721">
        <v>1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"07/09/2023 22:01:18.739"</f>
        <v>07/09/2023 22:01:18.739</v>
      </c>
      <c r="C722" t="str">
        <f t="shared" si="284"/>
        <v>FFDFD3C0</v>
      </c>
      <c r="D722" t="s">
        <v>134</v>
      </c>
      <c r="E722">
        <v>4</v>
      </c>
      <c r="H722">
        <v>4</v>
      </c>
      <c r="I722" t="s">
        <v>143</v>
      </c>
      <c r="J722" t="s">
        <v>126</v>
      </c>
      <c r="K722">
        <v>0</v>
      </c>
      <c r="L722">
        <v>3</v>
      </c>
      <c r="M722">
        <v>0</v>
      </c>
      <c r="N722">
        <v>2</v>
      </c>
      <c r="O722">
        <v>0</v>
      </c>
      <c r="P722">
        <v>1</v>
      </c>
      <c r="Q722">
        <v>0</v>
      </c>
      <c r="S722" t="str">
        <f t="shared" ref="S722:T729" si="287">"22:01:18.000"</f>
        <v>22:01:18.000</v>
      </c>
      <c r="T722" t="str">
        <f t="shared" si="287"/>
        <v>22:01:18.000</v>
      </c>
      <c r="U722" t="str">
        <f t="shared" si="279"/>
        <v>A14F74</v>
      </c>
      <c r="V722">
        <v>0</v>
      </c>
      <c r="W722">
        <v>0</v>
      </c>
      <c r="X722">
        <v>6</v>
      </c>
      <c r="Y722">
        <v>0</v>
      </c>
      <c r="AA722">
        <v>1</v>
      </c>
      <c r="AB722">
        <v>8</v>
      </c>
      <c r="AC722">
        <v>3</v>
      </c>
      <c r="AD722">
        <v>0</v>
      </c>
      <c r="AE722">
        <v>9</v>
      </c>
      <c r="AF722" t="s">
        <v>126</v>
      </c>
      <c r="AG722">
        <v>0</v>
      </c>
      <c r="AH722">
        <v>3</v>
      </c>
      <c r="AI722">
        <v>2</v>
      </c>
      <c r="AJ722">
        <v>0</v>
      </c>
      <c r="AK722" t="s">
        <v>331</v>
      </c>
      <c r="AL722">
        <v>32.810153999999997</v>
      </c>
      <c r="AM722" t="s">
        <v>332</v>
      </c>
      <c r="AN722">
        <v>-117.168717</v>
      </c>
      <c r="AO722">
        <v>25</v>
      </c>
      <c r="AP722">
        <v>1800</v>
      </c>
      <c r="AQ722" t="s">
        <v>129</v>
      </c>
      <c r="AR722">
        <v>77</v>
      </c>
      <c r="AS722">
        <v>-72</v>
      </c>
      <c r="AT722">
        <v>64</v>
      </c>
      <c r="BB722" t="str">
        <f t="shared" si="280"/>
        <v>1200</v>
      </c>
      <c r="BC722">
        <v>1</v>
      </c>
      <c r="BD722" t="str">
        <f t="shared" si="281"/>
        <v xml:space="preserve">N1839R  </v>
      </c>
      <c r="BE722">
        <v>1</v>
      </c>
      <c r="BG722">
        <v>0</v>
      </c>
      <c r="BH722">
        <v>0</v>
      </c>
      <c r="BI722">
        <v>0</v>
      </c>
      <c r="BJ722">
        <v>1675</v>
      </c>
      <c r="BK722">
        <v>-125</v>
      </c>
      <c r="BL722" t="s">
        <v>130</v>
      </c>
      <c r="BM722">
        <v>1</v>
      </c>
      <c r="BN722">
        <v>1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 t="shared" ref="CE722:CE729" si="288">"22:01:18.337"</f>
        <v>22:01:18.337</v>
      </c>
      <c r="CF722">
        <v>336530354</v>
      </c>
      <c r="CS722">
        <v>3</v>
      </c>
      <c r="CT722">
        <v>2</v>
      </c>
      <c r="CU722">
        <v>0</v>
      </c>
      <c r="CV722">
        <v>2</v>
      </c>
      <c r="CW722">
        <v>0</v>
      </c>
      <c r="CX722">
        <v>4</v>
      </c>
      <c r="CY722">
        <v>7</v>
      </c>
      <c r="CZ722" t="s">
        <v>131</v>
      </c>
      <c r="DA722">
        <v>745</v>
      </c>
      <c r="DB722">
        <v>0</v>
      </c>
      <c r="DC722" t="s">
        <v>262</v>
      </c>
      <c r="DD722" t="s">
        <v>263</v>
      </c>
      <c r="DG722">
        <v>15619505</v>
      </c>
      <c r="DI722">
        <v>1</v>
      </c>
      <c r="DJ722">
        <v>0</v>
      </c>
      <c r="DK722">
        <v>0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 t="shared" ref="A723:A729" si="289">"07/09/2023 22:01:18.817"</f>
        <v>07/09/2023 22:01:18.817</v>
      </c>
      <c r="C723" t="str">
        <f t="shared" si="284"/>
        <v>FFDFD3C0</v>
      </c>
      <c r="D723" t="s">
        <v>123</v>
      </c>
      <c r="E723">
        <v>7</v>
      </c>
      <c r="F723">
        <v>2007</v>
      </c>
      <c r="G723" t="s">
        <v>124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0</v>
      </c>
      <c r="P723">
        <v>1</v>
      </c>
      <c r="Q723">
        <v>0</v>
      </c>
      <c r="S723" t="str">
        <f t="shared" si="287"/>
        <v>22:01:18.000</v>
      </c>
      <c r="T723" t="str">
        <f t="shared" si="287"/>
        <v>22:01:18.000</v>
      </c>
      <c r="U723" t="str">
        <f t="shared" si="279"/>
        <v>A14F74</v>
      </c>
      <c r="V723">
        <v>0</v>
      </c>
      <c r="W723">
        <v>0</v>
      </c>
      <c r="X723">
        <v>6</v>
      </c>
      <c r="Y723">
        <v>0</v>
      </c>
      <c r="AA723">
        <v>1</v>
      </c>
      <c r="AB723">
        <v>8</v>
      </c>
      <c r="AC723">
        <v>3</v>
      </c>
      <c r="AD723">
        <v>0</v>
      </c>
      <c r="AE723">
        <v>9</v>
      </c>
      <c r="AF723" t="s">
        <v>126</v>
      </c>
      <c r="AG723">
        <v>0</v>
      </c>
      <c r="AH723">
        <v>3</v>
      </c>
      <c r="AI723">
        <v>2</v>
      </c>
      <c r="AJ723">
        <v>0</v>
      </c>
      <c r="AK723" t="s">
        <v>331</v>
      </c>
      <c r="AL723">
        <v>32.810153999999997</v>
      </c>
      <c r="AM723" t="s">
        <v>332</v>
      </c>
      <c r="AN723">
        <v>-117.168717</v>
      </c>
      <c r="AO723">
        <v>25</v>
      </c>
      <c r="AP723">
        <v>1800</v>
      </c>
      <c r="AQ723" t="s">
        <v>129</v>
      </c>
      <c r="AR723">
        <v>77</v>
      </c>
      <c r="AS723">
        <v>-72</v>
      </c>
      <c r="AT723">
        <v>64</v>
      </c>
      <c r="BB723" t="str">
        <f t="shared" si="280"/>
        <v>1200</v>
      </c>
      <c r="BC723">
        <v>1</v>
      </c>
      <c r="BD723" t="str">
        <f t="shared" si="281"/>
        <v xml:space="preserve">N1839R  </v>
      </c>
      <c r="BE723">
        <v>1</v>
      </c>
      <c r="BG723">
        <v>0</v>
      </c>
      <c r="BH723">
        <v>0</v>
      </c>
      <c r="BI723">
        <v>0</v>
      </c>
      <c r="BJ723">
        <v>1675</v>
      </c>
      <c r="BK723">
        <v>-125</v>
      </c>
      <c r="BL723" t="s">
        <v>130</v>
      </c>
      <c r="BM723">
        <v>1</v>
      </c>
      <c r="BN723">
        <v>1</v>
      </c>
      <c r="BO723">
        <v>0</v>
      </c>
      <c r="BP723">
        <v>0</v>
      </c>
      <c r="BS723">
        <v>0</v>
      </c>
      <c r="BT723">
        <v>0</v>
      </c>
      <c r="BU723">
        <v>0</v>
      </c>
      <c r="CE723" t="str">
        <f t="shared" si="288"/>
        <v>22:01:18.337</v>
      </c>
      <c r="CF723">
        <v>336530354</v>
      </c>
      <c r="CS723">
        <v>3</v>
      </c>
      <c r="CT723">
        <v>2</v>
      </c>
      <c r="CU723">
        <v>0</v>
      </c>
      <c r="CV723">
        <v>2</v>
      </c>
      <c r="CW723">
        <v>0</v>
      </c>
      <c r="CX723">
        <v>4</v>
      </c>
      <c r="CY723">
        <v>7</v>
      </c>
      <c r="CZ723" t="s">
        <v>131</v>
      </c>
      <c r="DA723">
        <v>745</v>
      </c>
      <c r="DB723">
        <v>0</v>
      </c>
      <c r="DC723" t="s">
        <v>262</v>
      </c>
      <c r="DD723" t="s">
        <v>263</v>
      </c>
      <c r="DG723">
        <v>15619505</v>
      </c>
      <c r="DI723">
        <v>1</v>
      </c>
      <c r="DJ723">
        <v>0</v>
      </c>
      <c r="DK723">
        <v>1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 t="shared" si="289"/>
        <v>07/09/2023 22:01:18.817</v>
      </c>
      <c r="C724" t="str">
        <f t="shared" si="284"/>
        <v>FFDFD3C0</v>
      </c>
      <c r="D724" t="s">
        <v>144</v>
      </c>
      <c r="E724">
        <v>6</v>
      </c>
      <c r="H724">
        <v>210</v>
      </c>
      <c r="I724" t="s">
        <v>145</v>
      </c>
      <c r="J724" t="s">
        <v>146</v>
      </c>
      <c r="K724">
        <v>0</v>
      </c>
      <c r="L724">
        <v>3</v>
      </c>
      <c r="M724">
        <v>0</v>
      </c>
      <c r="N724">
        <v>2</v>
      </c>
      <c r="O724">
        <v>0</v>
      </c>
      <c r="P724">
        <v>1</v>
      </c>
      <c r="Q724">
        <v>0</v>
      </c>
      <c r="S724" t="str">
        <f t="shared" si="287"/>
        <v>22:01:18.000</v>
      </c>
      <c r="T724" t="str">
        <f t="shared" si="287"/>
        <v>22:01:18.000</v>
      </c>
      <c r="U724" t="str">
        <f t="shared" si="279"/>
        <v>A14F74</v>
      </c>
      <c r="V724">
        <v>0</v>
      </c>
      <c r="W724">
        <v>0</v>
      </c>
      <c r="X724">
        <v>6</v>
      </c>
      <c r="Y724">
        <v>0</v>
      </c>
      <c r="AA724">
        <v>1</v>
      </c>
      <c r="AB724">
        <v>8</v>
      </c>
      <c r="AC724">
        <v>3</v>
      </c>
      <c r="AD724">
        <v>0</v>
      </c>
      <c r="AE724">
        <v>9</v>
      </c>
      <c r="AF724" t="s">
        <v>126</v>
      </c>
      <c r="AG724">
        <v>0</v>
      </c>
      <c r="AH724">
        <v>0</v>
      </c>
      <c r="AI724">
        <v>2</v>
      </c>
      <c r="AJ724">
        <v>0</v>
      </c>
      <c r="AK724" t="s">
        <v>331</v>
      </c>
      <c r="AL724">
        <v>32.810153999999997</v>
      </c>
      <c r="AM724" t="s">
        <v>332</v>
      </c>
      <c r="AN724">
        <v>-117.168717</v>
      </c>
      <c r="AO724">
        <v>25</v>
      </c>
      <c r="AP724">
        <v>1800</v>
      </c>
      <c r="AQ724" t="s">
        <v>129</v>
      </c>
      <c r="AR724">
        <v>77</v>
      </c>
      <c r="AS724">
        <v>-72</v>
      </c>
      <c r="AT724">
        <v>64</v>
      </c>
      <c r="BB724" t="str">
        <f t="shared" si="280"/>
        <v>1200</v>
      </c>
      <c r="BC724">
        <v>1</v>
      </c>
      <c r="BD724" t="str">
        <f t="shared" si="281"/>
        <v xml:space="preserve">N1839R  </v>
      </c>
      <c r="BE724">
        <v>1</v>
      </c>
      <c r="BG724">
        <v>0</v>
      </c>
      <c r="BH724">
        <v>0</v>
      </c>
      <c r="BI724">
        <v>0</v>
      </c>
      <c r="BJ724">
        <v>1675</v>
      </c>
      <c r="BK724">
        <v>-125</v>
      </c>
      <c r="BL724" t="s">
        <v>130</v>
      </c>
      <c r="BM724">
        <v>1</v>
      </c>
      <c r="BN724">
        <v>1</v>
      </c>
      <c r="BO724">
        <v>0</v>
      </c>
      <c r="BP724">
        <v>0</v>
      </c>
      <c r="BS724">
        <v>0</v>
      </c>
      <c r="BT724">
        <v>0</v>
      </c>
      <c r="BU724">
        <v>0</v>
      </c>
      <c r="CE724" t="str">
        <f t="shared" si="288"/>
        <v>22:01:18.337</v>
      </c>
      <c r="CF724">
        <v>336530354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4</v>
      </c>
      <c r="CY724">
        <v>7</v>
      </c>
      <c r="CZ724" t="s">
        <v>131</v>
      </c>
      <c r="DA724">
        <v>745</v>
      </c>
      <c r="DB724">
        <v>0</v>
      </c>
      <c r="DC724" t="s">
        <v>262</v>
      </c>
      <c r="DD724" t="s">
        <v>263</v>
      </c>
      <c r="DG724">
        <v>15619505</v>
      </c>
      <c r="DI724">
        <v>1</v>
      </c>
      <c r="DJ724">
        <v>0</v>
      </c>
      <c r="DK724">
        <v>1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 t="shared" si="289"/>
        <v>07/09/2023 22:01:18.817</v>
      </c>
      <c r="C725" t="str">
        <f t="shared" si="284"/>
        <v>FFDFD3C0</v>
      </c>
      <c r="D725" t="s">
        <v>149</v>
      </c>
      <c r="E725">
        <v>3</v>
      </c>
      <c r="H725">
        <v>166</v>
      </c>
      <c r="I725" t="s">
        <v>139</v>
      </c>
      <c r="J725" t="s">
        <v>150</v>
      </c>
      <c r="K725">
        <v>0</v>
      </c>
      <c r="L725">
        <v>3</v>
      </c>
      <c r="M725">
        <v>0</v>
      </c>
      <c r="N725">
        <v>2</v>
      </c>
      <c r="O725">
        <v>0</v>
      </c>
      <c r="P725">
        <v>1</v>
      </c>
      <c r="Q725">
        <v>0</v>
      </c>
      <c r="S725" t="str">
        <f t="shared" si="287"/>
        <v>22:01:18.000</v>
      </c>
      <c r="T725" t="str">
        <f t="shared" si="287"/>
        <v>22:01:18.000</v>
      </c>
      <c r="U725" t="str">
        <f t="shared" si="279"/>
        <v>A14F74</v>
      </c>
      <c r="V725">
        <v>0</v>
      </c>
      <c r="W725">
        <v>0</v>
      </c>
      <c r="X725">
        <v>6</v>
      </c>
      <c r="Y725">
        <v>0</v>
      </c>
      <c r="AA725">
        <v>1</v>
      </c>
      <c r="AB725">
        <v>8</v>
      </c>
      <c r="AC725">
        <v>3</v>
      </c>
      <c r="AD725">
        <v>0</v>
      </c>
      <c r="AE725">
        <v>9</v>
      </c>
      <c r="AF725" t="s">
        <v>126</v>
      </c>
      <c r="AG725">
        <v>0</v>
      </c>
      <c r="AH725">
        <v>3</v>
      </c>
      <c r="AI725">
        <v>2</v>
      </c>
      <c r="AJ725">
        <v>0</v>
      </c>
      <c r="AK725" t="s">
        <v>331</v>
      </c>
      <c r="AL725">
        <v>32.810153999999997</v>
      </c>
      <c r="AM725" t="s">
        <v>332</v>
      </c>
      <c r="AN725">
        <v>-117.168717</v>
      </c>
      <c r="AO725">
        <v>25</v>
      </c>
      <c r="AP725">
        <v>1800</v>
      </c>
      <c r="AQ725" t="s">
        <v>129</v>
      </c>
      <c r="AR725">
        <v>77</v>
      </c>
      <c r="AS725">
        <v>-72</v>
      </c>
      <c r="AT725">
        <v>64</v>
      </c>
      <c r="BB725" t="str">
        <f t="shared" si="280"/>
        <v>1200</v>
      </c>
      <c r="BC725">
        <v>1</v>
      </c>
      <c r="BD725" t="str">
        <f t="shared" si="281"/>
        <v xml:space="preserve">N1839R  </v>
      </c>
      <c r="BE725">
        <v>1</v>
      </c>
      <c r="BG725">
        <v>0</v>
      </c>
      <c r="BH725">
        <v>0</v>
      </c>
      <c r="BI725">
        <v>0</v>
      </c>
      <c r="BJ725">
        <v>1675</v>
      </c>
      <c r="BK725">
        <v>-125</v>
      </c>
      <c r="BL725" t="s">
        <v>130</v>
      </c>
      <c r="BM725">
        <v>1</v>
      </c>
      <c r="BN725">
        <v>1</v>
      </c>
      <c r="BO725">
        <v>0</v>
      </c>
      <c r="BP725">
        <v>0</v>
      </c>
      <c r="BS725">
        <v>0</v>
      </c>
      <c r="BT725">
        <v>0</v>
      </c>
      <c r="BU725">
        <v>0</v>
      </c>
      <c r="CE725" t="str">
        <f t="shared" si="288"/>
        <v>22:01:18.337</v>
      </c>
      <c r="CF725">
        <v>336596117</v>
      </c>
      <c r="CS725">
        <v>3</v>
      </c>
      <c r="CT725">
        <v>2</v>
      </c>
      <c r="CU725">
        <v>0</v>
      </c>
      <c r="CV725">
        <v>2</v>
      </c>
      <c r="CW725">
        <v>0</v>
      </c>
      <c r="CX725">
        <v>4</v>
      </c>
      <c r="CY725">
        <v>7</v>
      </c>
      <c r="CZ725" t="s">
        <v>131</v>
      </c>
      <c r="DA725">
        <v>300</v>
      </c>
      <c r="DB725">
        <v>0</v>
      </c>
      <c r="DC725" t="s">
        <v>157</v>
      </c>
      <c r="DD725" t="s">
        <v>158</v>
      </c>
      <c r="DG725">
        <v>8337192</v>
      </c>
      <c r="DI725">
        <v>1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 t="shared" si="289"/>
        <v>07/09/2023 22:01:18.817</v>
      </c>
      <c r="C726" t="str">
        <f t="shared" si="284"/>
        <v>FFDFD3C0</v>
      </c>
      <c r="D726" t="s">
        <v>138</v>
      </c>
      <c r="E726">
        <v>20</v>
      </c>
      <c r="F726">
        <v>1020</v>
      </c>
      <c r="G726" t="s">
        <v>139</v>
      </c>
      <c r="J726" t="s">
        <v>140</v>
      </c>
      <c r="K726">
        <v>0</v>
      </c>
      <c r="L726">
        <v>3</v>
      </c>
      <c r="M726">
        <v>0</v>
      </c>
      <c r="N726">
        <v>2</v>
      </c>
      <c r="O726">
        <v>0</v>
      </c>
      <c r="P726">
        <v>1</v>
      </c>
      <c r="Q726">
        <v>0</v>
      </c>
      <c r="S726" t="str">
        <f t="shared" si="287"/>
        <v>22:01:18.000</v>
      </c>
      <c r="T726" t="str">
        <f t="shared" si="287"/>
        <v>22:01:18.000</v>
      </c>
      <c r="U726" t="str">
        <f t="shared" si="279"/>
        <v>A14F74</v>
      </c>
      <c r="V726">
        <v>0</v>
      </c>
      <c r="W726">
        <v>0</v>
      </c>
      <c r="X726">
        <v>6</v>
      </c>
      <c r="Y726">
        <v>0</v>
      </c>
      <c r="AA726">
        <v>1</v>
      </c>
      <c r="AB726">
        <v>8</v>
      </c>
      <c r="AC726">
        <v>3</v>
      </c>
      <c r="AD726">
        <v>0</v>
      </c>
      <c r="AE726">
        <v>9</v>
      </c>
      <c r="AF726" t="s">
        <v>126</v>
      </c>
      <c r="AG726">
        <v>0</v>
      </c>
      <c r="AH726">
        <v>3</v>
      </c>
      <c r="AI726">
        <v>2</v>
      </c>
      <c r="AJ726">
        <v>0</v>
      </c>
      <c r="AK726" t="s">
        <v>331</v>
      </c>
      <c r="AL726">
        <v>32.810153999999997</v>
      </c>
      <c r="AM726" t="s">
        <v>332</v>
      </c>
      <c r="AN726">
        <v>-117.168717</v>
      </c>
      <c r="AO726">
        <v>25</v>
      </c>
      <c r="AP726">
        <v>1800</v>
      </c>
      <c r="AQ726" t="s">
        <v>129</v>
      </c>
      <c r="AR726">
        <v>77</v>
      </c>
      <c r="AS726">
        <v>-72</v>
      </c>
      <c r="AT726">
        <v>64</v>
      </c>
      <c r="BB726" t="str">
        <f t="shared" si="280"/>
        <v>1200</v>
      </c>
      <c r="BC726">
        <v>1</v>
      </c>
      <c r="BD726" t="str">
        <f t="shared" si="281"/>
        <v xml:space="preserve">N1839R  </v>
      </c>
      <c r="BE726">
        <v>1</v>
      </c>
      <c r="BG726">
        <v>0</v>
      </c>
      <c r="BH726">
        <v>0</v>
      </c>
      <c r="BI726">
        <v>0</v>
      </c>
      <c r="BJ726">
        <v>1675</v>
      </c>
      <c r="BK726">
        <v>-125</v>
      </c>
      <c r="BL726" t="s">
        <v>130</v>
      </c>
      <c r="BM726">
        <v>1</v>
      </c>
      <c r="BN726">
        <v>1</v>
      </c>
      <c r="BO726">
        <v>0</v>
      </c>
      <c r="BP726">
        <v>0</v>
      </c>
      <c r="BS726">
        <v>0</v>
      </c>
      <c r="BT726">
        <v>0</v>
      </c>
      <c r="BU726">
        <v>0</v>
      </c>
      <c r="CE726" t="str">
        <f t="shared" si="288"/>
        <v>22:01:18.337</v>
      </c>
      <c r="CF726">
        <v>336530354</v>
      </c>
      <c r="CS726">
        <v>3</v>
      </c>
      <c r="CT726">
        <v>2</v>
      </c>
      <c r="CU726">
        <v>0</v>
      </c>
      <c r="CV726">
        <v>2</v>
      </c>
      <c r="CW726">
        <v>0</v>
      </c>
      <c r="CX726">
        <v>4</v>
      </c>
      <c r="CY726">
        <v>7</v>
      </c>
      <c r="CZ726" t="s">
        <v>131</v>
      </c>
      <c r="DA726">
        <v>745</v>
      </c>
      <c r="DB726">
        <v>0</v>
      </c>
      <c r="DC726" t="s">
        <v>262</v>
      </c>
      <c r="DD726" t="s">
        <v>263</v>
      </c>
      <c r="DG726">
        <v>15619505</v>
      </c>
      <c r="DI726">
        <v>1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 t="shared" si="289"/>
        <v>07/09/2023 22:01:18.817</v>
      </c>
      <c r="C727" t="str">
        <f t="shared" si="284"/>
        <v>FFDFD3C0</v>
      </c>
      <c r="D727" t="s">
        <v>134</v>
      </c>
      <c r="E727">
        <v>3</v>
      </c>
      <c r="H727">
        <v>3</v>
      </c>
      <c r="I727" t="s">
        <v>135</v>
      </c>
      <c r="J727" t="s">
        <v>126</v>
      </c>
      <c r="K727">
        <v>0</v>
      </c>
      <c r="L727">
        <v>3</v>
      </c>
      <c r="M727">
        <v>0</v>
      </c>
      <c r="N727">
        <v>2</v>
      </c>
      <c r="O727">
        <v>0</v>
      </c>
      <c r="P727">
        <v>1</v>
      </c>
      <c r="Q727">
        <v>0</v>
      </c>
      <c r="S727" t="str">
        <f t="shared" si="287"/>
        <v>22:01:18.000</v>
      </c>
      <c r="T727" t="str">
        <f t="shared" si="287"/>
        <v>22:01:18.000</v>
      </c>
      <c r="U727" t="str">
        <f t="shared" si="279"/>
        <v>A14F74</v>
      </c>
      <c r="V727">
        <v>0</v>
      </c>
      <c r="W727">
        <v>0</v>
      </c>
      <c r="X727">
        <v>6</v>
      </c>
      <c r="Y727">
        <v>0</v>
      </c>
      <c r="AA727">
        <v>1</v>
      </c>
      <c r="AB727">
        <v>8</v>
      </c>
      <c r="AC727">
        <v>3</v>
      </c>
      <c r="AD727">
        <v>0</v>
      </c>
      <c r="AE727">
        <v>9</v>
      </c>
      <c r="AF727" t="s">
        <v>126</v>
      </c>
      <c r="AG727">
        <v>0</v>
      </c>
      <c r="AH727">
        <v>3</v>
      </c>
      <c r="AI727">
        <v>2</v>
      </c>
      <c r="AJ727">
        <v>0</v>
      </c>
      <c r="AK727" t="s">
        <v>331</v>
      </c>
      <c r="AL727">
        <v>32.810153999999997</v>
      </c>
      <c r="AM727" t="s">
        <v>332</v>
      </c>
      <c r="AN727">
        <v>-117.168717</v>
      </c>
      <c r="AO727">
        <v>25</v>
      </c>
      <c r="AP727">
        <v>1800</v>
      </c>
      <c r="AQ727" t="s">
        <v>129</v>
      </c>
      <c r="AR727">
        <v>77</v>
      </c>
      <c r="AS727">
        <v>-72</v>
      </c>
      <c r="AT727">
        <v>64</v>
      </c>
      <c r="BB727" t="str">
        <f t="shared" si="280"/>
        <v>1200</v>
      </c>
      <c r="BC727">
        <v>1</v>
      </c>
      <c r="BD727" t="str">
        <f t="shared" si="281"/>
        <v xml:space="preserve">N1839R  </v>
      </c>
      <c r="BE727">
        <v>1</v>
      </c>
      <c r="BG727">
        <v>0</v>
      </c>
      <c r="BH727">
        <v>0</v>
      </c>
      <c r="BI727">
        <v>0</v>
      </c>
      <c r="BJ727">
        <v>1675</v>
      </c>
      <c r="BK727">
        <v>-125</v>
      </c>
      <c r="BL727" t="s">
        <v>130</v>
      </c>
      <c r="BM727">
        <v>1</v>
      </c>
      <c r="BN727">
        <v>1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 t="shared" si="288"/>
        <v>22:01:18.337</v>
      </c>
      <c r="CF727">
        <v>336530354</v>
      </c>
      <c r="CS727">
        <v>3</v>
      </c>
      <c r="CT727">
        <v>2</v>
      </c>
      <c r="CU727">
        <v>0</v>
      </c>
      <c r="CV727">
        <v>2</v>
      </c>
      <c r="CW727">
        <v>0</v>
      </c>
      <c r="CX727">
        <v>4</v>
      </c>
      <c r="CY727">
        <v>7</v>
      </c>
      <c r="CZ727" t="s">
        <v>131</v>
      </c>
      <c r="DA727">
        <v>745</v>
      </c>
      <c r="DB727">
        <v>0</v>
      </c>
      <c r="DC727" t="s">
        <v>262</v>
      </c>
      <c r="DD727" t="s">
        <v>263</v>
      </c>
      <c r="DG727">
        <v>15619505</v>
      </c>
      <c r="DI727">
        <v>1</v>
      </c>
      <c r="DJ727">
        <v>0</v>
      </c>
      <c r="DK727">
        <v>1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 t="shared" si="289"/>
        <v>07/09/2023 22:01:18.817</v>
      </c>
      <c r="C728" t="str">
        <f t="shared" si="284"/>
        <v>FFDFD3C0</v>
      </c>
      <c r="D728" t="s">
        <v>141</v>
      </c>
      <c r="E728">
        <v>15</v>
      </c>
      <c r="J728" t="s">
        <v>142</v>
      </c>
      <c r="K728">
        <v>0</v>
      </c>
      <c r="L728">
        <v>3</v>
      </c>
      <c r="M728">
        <v>0</v>
      </c>
      <c r="N728">
        <v>2</v>
      </c>
      <c r="O728">
        <v>0</v>
      </c>
      <c r="P728">
        <v>1</v>
      </c>
      <c r="Q728">
        <v>0</v>
      </c>
      <c r="S728" t="str">
        <f t="shared" si="287"/>
        <v>22:01:18.000</v>
      </c>
      <c r="T728" t="str">
        <f t="shared" si="287"/>
        <v>22:01:18.000</v>
      </c>
      <c r="U728" t="str">
        <f t="shared" si="279"/>
        <v>A14F74</v>
      </c>
      <c r="V728">
        <v>0</v>
      </c>
      <c r="W728">
        <v>0</v>
      </c>
      <c r="X728">
        <v>6</v>
      </c>
      <c r="Y728">
        <v>0</v>
      </c>
      <c r="AA728">
        <v>1</v>
      </c>
      <c r="AB728">
        <v>8</v>
      </c>
      <c r="AC728">
        <v>3</v>
      </c>
      <c r="AD728">
        <v>0</v>
      </c>
      <c r="AE728">
        <v>9</v>
      </c>
      <c r="AF728" t="s">
        <v>126</v>
      </c>
      <c r="AG728">
        <v>0</v>
      </c>
      <c r="AH728">
        <v>3</v>
      </c>
      <c r="AI728">
        <v>2</v>
      </c>
      <c r="AJ728">
        <v>0</v>
      </c>
      <c r="AK728" t="s">
        <v>331</v>
      </c>
      <c r="AL728">
        <v>32.810153999999997</v>
      </c>
      <c r="AM728" t="s">
        <v>332</v>
      </c>
      <c r="AN728">
        <v>-117.168717</v>
      </c>
      <c r="AO728">
        <v>25</v>
      </c>
      <c r="AP728">
        <v>1800</v>
      </c>
      <c r="AQ728" t="s">
        <v>129</v>
      </c>
      <c r="AR728">
        <v>77</v>
      </c>
      <c r="AS728">
        <v>-72</v>
      </c>
      <c r="AT728">
        <v>64</v>
      </c>
      <c r="BB728" t="str">
        <f t="shared" si="280"/>
        <v>1200</v>
      </c>
      <c r="BC728">
        <v>1</v>
      </c>
      <c r="BD728" t="str">
        <f t="shared" si="281"/>
        <v xml:space="preserve">N1839R  </v>
      </c>
      <c r="BE728">
        <v>1</v>
      </c>
      <c r="BG728">
        <v>0</v>
      </c>
      <c r="BH728">
        <v>0</v>
      </c>
      <c r="BI728">
        <v>0</v>
      </c>
      <c r="BJ728">
        <v>1675</v>
      </c>
      <c r="BK728">
        <v>-125</v>
      </c>
      <c r="BL728" t="s">
        <v>130</v>
      </c>
      <c r="BM728">
        <v>1</v>
      </c>
      <c r="BN728">
        <v>1</v>
      </c>
      <c r="BO728">
        <v>0</v>
      </c>
      <c r="BP728">
        <v>0</v>
      </c>
      <c r="BS728">
        <v>0</v>
      </c>
      <c r="BT728">
        <v>0</v>
      </c>
      <c r="BU728">
        <v>0</v>
      </c>
      <c r="CE728" t="str">
        <f t="shared" si="288"/>
        <v>22:01:18.337</v>
      </c>
      <c r="CF728">
        <v>336530354</v>
      </c>
      <c r="CS728">
        <v>3</v>
      </c>
      <c r="CT728">
        <v>2</v>
      </c>
      <c r="CU728">
        <v>0</v>
      </c>
      <c r="CV728">
        <v>2</v>
      </c>
      <c r="CW728">
        <v>0</v>
      </c>
      <c r="CX728">
        <v>4</v>
      </c>
      <c r="CY728">
        <v>7</v>
      </c>
      <c r="CZ728" t="s">
        <v>131</v>
      </c>
      <c r="DA728">
        <v>745</v>
      </c>
      <c r="DB728">
        <v>0</v>
      </c>
      <c r="DC728" t="s">
        <v>262</v>
      </c>
      <c r="DD728" t="s">
        <v>263</v>
      </c>
      <c r="DG728">
        <v>15619505</v>
      </c>
      <c r="DI728">
        <v>1</v>
      </c>
      <c r="DJ728">
        <v>0</v>
      </c>
      <c r="DK728">
        <v>1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 t="shared" si="289"/>
        <v>07/09/2023 22:01:18.817</v>
      </c>
      <c r="C729" t="str">
        <f t="shared" si="284"/>
        <v>FFDFD3C0</v>
      </c>
      <c r="D729" t="s">
        <v>147</v>
      </c>
      <c r="E729">
        <v>8</v>
      </c>
      <c r="H729">
        <v>225</v>
      </c>
      <c r="I729" t="s">
        <v>148</v>
      </c>
      <c r="J729" t="s">
        <v>126</v>
      </c>
      <c r="K729">
        <v>0</v>
      </c>
      <c r="L729">
        <v>3</v>
      </c>
      <c r="M729">
        <v>0</v>
      </c>
      <c r="N729">
        <v>2</v>
      </c>
      <c r="O729">
        <v>0</v>
      </c>
      <c r="P729">
        <v>1</v>
      </c>
      <c r="Q729">
        <v>0</v>
      </c>
      <c r="S729" t="str">
        <f t="shared" si="287"/>
        <v>22:01:18.000</v>
      </c>
      <c r="T729" t="str">
        <f t="shared" si="287"/>
        <v>22:01:18.000</v>
      </c>
      <c r="U729" t="str">
        <f t="shared" si="279"/>
        <v>A14F74</v>
      </c>
      <c r="V729">
        <v>0</v>
      </c>
      <c r="W729">
        <v>0</v>
      </c>
      <c r="X729">
        <v>6</v>
      </c>
      <c r="Y729">
        <v>0</v>
      </c>
      <c r="AA729">
        <v>1</v>
      </c>
      <c r="AB729">
        <v>8</v>
      </c>
      <c r="AC729">
        <v>3</v>
      </c>
      <c r="AD729">
        <v>0</v>
      </c>
      <c r="AE729">
        <v>9</v>
      </c>
      <c r="AF729" t="s">
        <v>126</v>
      </c>
      <c r="AG729">
        <v>0</v>
      </c>
      <c r="AH729">
        <v>3</v>
      </c>
      <c r="AI729">
        <v>2</v>
      </c>
      <c r="AJ729">
        <v>0</v>
      </c>
      <c r="AK729" t="s">
        <v>331</v>
      </c>
      <c r="AL729">
        <v>32.810153999999997</v>
      </c>
      <c r="AM729" t="s">
        <v>332</v>
      </c>
      <c r="AN729">
        <v>-117.168717</v>
      </c>
      <c r="AO729">
        <v>25</v>
      </c>
      <c r="AP729">
        <v>1800</v>
      </c>
      <c r="AQ729" t="s">
        <v>129</v>
      </c>
      <c r="AR729">
        <v>77</v>
      </c>
      <c r="AS729">
        <v>-72</v>
      </c>
      <c r="AT729">
        <v>64</v>
      </c>
      <c r="BB729" t="str">
        <f t="shared" si="280"/>
        <v>1200</v>
      </c>
      <c r="BC729">
        <v>1</v>
      </c>
      <c r="BD729" t="str">
        <f t="shared" si="281"/>
        <v xml:space="preserve">N1839R  </v>
      </c>
      <c r="BE729">
        <v>1</v>
      </c>
      <c r="BG729">
        <v>0</v>
      </c>
      <c r="BH729">
        <v>0</v>
      </c>
      <c r="BI729">
        <v>0</v>
      </c>
      <c r="BJ729">
        <v>1675</v>
      </c>
      <c r="BK729">
        <v>-125</v>
      </c>
      <c r="BL729" t="s">
        <v>130</v>
      </c>
      <c r="BM729">
        <v>1</v>
      </c>
      <c r="BN729">
        <v>1</v>
      </c>
      <c r="BO729">
        <v>0</v>
      </c>
      <c r="BP729">
        <v>0</v>
      </c>
      <c r="BS729">
        <v>0</v>
      </c>
      <c r="BT729">
        <v>0</v>
      </c>
      <c r="BU729">
        <v>0</v>
      </c>
      <c r="CE729" t="str">
        <f t="shared" si="288"/>
        <v>22:01:18.337</v>
      </c>
      <c r="CF729">
        <v>336530354</v>
      </c>
      <c r="CS729">
        <v>3</v>
      </c>
      <c r="CT729">
        <v>2</v>
      </c>
      <c r="CU729">
        <v>0</v>
      </c>
      <c r="CV729">
        <v>2</v>
      </c>
      <c r="CW729">
        <v>0</v>
      </c>
      <c r="CX729">
        <v>4</v>
      </c>
      <c r="CY729">
        <v>7</v>
      </c>
      <c r="CZ729" t="s">
        <v>131</v>
      </c>
      <c r="DA729">
        <v>745</v>
      </c>
      <c r="DB729">
        <v>0</v>
      </c>
      <c r="DC729" t="s">
        <v>262</v>
      </c>
      <c r="DD729" t="s">
        <v>263</v>
      </c>
      <c r="DG729">
        <v>15619505</v>
      </c>
      <c r="DI729">
        <v>1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 t="shared" ref="A730:A737" si="290">"07/09/2023 22:01:19.568"</f>
        <v>07/09/2023 22:01:19.568</v>
      </c>
      <c r="C730" t="str">
        <f t="shared" si="284"/>
        <v>FFDFD3C0</v>
      </c>
      <c r="D730" t="s">
        <v>144</v>
      </c>
      <c r="E730">
        <v>6</v>
      </c>
      <c r="H730">
        <v>210</v>
      </c>
      <c r="I730" t="s">
        <v>145</v>
      </c>
      <c r="J730" t="s">
        <v>146</v>
      </c>
      <c r="K730">
        <v>0</v>
      </c>
      <c r="L730">
        <v>3</v>
      </c>
      <c r="M730">
        <v>0</v>
      </c>
      <c r="N730">
        <v>2</v>
      </c>
      <c r="O730">
        <v>0</v>
      </c>
      <c r="P730">
        <v>1</v>
      </c>
      <c r="Q730">
        <v>0</v>
      </c>
      <c r="S730" t="str">
        <f t="shared" ref="S730:T737" si="291">"22:01:19.000"</f>
        <v>22:01:19.000</v>
      </c>
      <c r="T730" t="str">
        <f t="shared" si="291"/>
        <v>22:01:19.000</v>
      </c>
      <c r="U730" t="str">
        <f t="shared" si="279"/>
        <v>A14F74</v>
      </c>
      <c r="V730">
        <v>0</v>
      </c>
      <c r="W730">
        <v>0</v>
      </c>
      <c r="X730">
        <v>6</v>
      </c>
      <c r="Y730">
        <v>0</v>
      </c>
      <c r="AA730">
        <v>1</v>
      </c>
      <c r="AB730">
        <v>8</v>
      </c>
      <c r="AC730">
        <v>3</v>
      </c>
      <c r="AD730">
        <v>0</v>
      </c>
      <c r="AE730">
        <v>9</v>
      </c>
      <c r="AF730" t="s">
        <v>126</v>
      </c>
      <c r="AG730">
        <v>0</v>
      </c>
      <c r="AH730">
        <v>0</v>
      </c>
      <c r="AI730">
        <v>2</v>
      </c>
      <c r="AJ730">
        <v>0</v>
      </c>
      <c r="AK730" t="s">
        <v>333</v>
      </c>
      <c r="AL730">
        <v>32.809811000000003</v>
      </c>
      <c r="AM730" t="s">
        <v>334</v>
      </c>
      <c r="AN730">
        <v>-117.16831000000001</v>
      </c>
      <c r="AO730">
        <v>25</v>
      </c>
      <c r="AP730">
        <v>1800</v>
      </c>
      <c r="AQ730" t="s">
        <v>129</v>
      </c>
      <c r="AR730">
        <v>80</v>
      </c>
      <c r="AS730">
        <v>-70</v>
      </c>
      <c r="AT730">
        <v>0</v>
      </c>
      <c r="BB730" t="str">
        <f t="shared" si="280"/>
        <v>1200</v>
      </c>
      <c r="BC730">
        <v>1</v>
      </c>
      <c r="BD730" t="str">
        <f t="shared" si="281"/>
        <v xml:space="preserve">N1839R  </v>
      </c>
      <c r="BE730">
        <v>1</v>
      </c>
      <c r="BG730">
        <v>0</v>
      </c>
      <c r="BH730">
        <v>0</v>
      </c>
      <c r="BI730">
        <v>0</v>
      </c>
      <c r="BJ730">
        <v>1675</v>
      </c>
      <c r="BK730">
        <v>-125</v>
      </c>
      <c r="BL730" t="s">
        <v>130</v>
      </c>
      <c r="BM730">
        <v>1</v>
      </c>
      <c r="BN730">
        <v>1</v>
      </c>
      <c r="BO730">
        <v>0</v>
      </c>
      <c r="BP730">
        <v>0</v>
      </c>
      <c r="BS730">
        <v>0</v>
      </c>
      <c r="BT730">
        <v>0</v>
      </c>
      <c r="BU730">
        <v>0</v>
      </c>
      <c r="CE730" t="str">
        <f t="shared" ref="CE730:CE737" si="292">"22:01:19.247"</f>
        <v>22:01:19.247</v>
      </c>
      <c r="CF730">
        <v>246628753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3</v>
      </c>
      <c r="CY730">
        <v>7</v>
      </c>
      <c r="CZ730" t="s">
        <v>131</v>
      </c>
      <c r="DA730">
        <v>286</v>
      </c>
      <c r="DB730">
        <v>0</v>
      </c>
      <c r="DC730" t="s">
        <v>132</v>
      </c>
      <c r="DD730" t="s">
        <v>133</v>
      </c>
      <c r="DG730">
        <v>16150746</v>
      </c>
      <c r="DI730">
        <v>1</v>
      </c>
      <c r="DJ730">
        <v>0</v>
      </c>
      <c r="DK730">
        <v>0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 t="shared" si="290"/>
        <v>07/09/2023 22:01:19.568</v>
      </c>
      <c r="C731" t="str">
        <f t="shared" si="284"/>
        <v>FFDFD3C0</v>
      </c>
      <c r="D731" t="s">
        <v>149</v>
      </c>
      <c r="E731">
        <v>3</v>
      </c>
      <c r="H731">
        <v>166</v>
      </c>
      <c r="I731" t="s">
        <v>139</v>
      </c>
      <c r="J731" t="s">
        <v>150</v>
      </c>
      <c r="K731">
        <v>0</v>
      </c>
      <c r="L731">
        <v>3</v>
      </c>
      <c r="M731">
        <v>0</v>
      </c>
      <c r="N731">
        <v>2</v>
      </c>
      <c r="O731">
        <v>0</v>
      </c>
      <c r="P731">
        <v>1</v>
      </c>
      <c r="Q731">
        <v>0</v>
      </c>
      <c r="S731" t="str">
        <f t="shared" si="291"/>
        <v>22:01:19.000</v>
      </c>
      <c r="T731" t="str">
        <f t="shared" si="291"/>
        <v>22:01:19.000</v>
      </c>
      <c r="U731" t="str">
        <f t="shared" si="279"/>
        <v>A14F74</v>
      </c>
      <c r="V731">
        <v>0</v>
      </c>
      <c r="W731">
        <v>0</v>
      </c>
      <c r="X731">
        <v>6</v>
      </c>
      <c r="Y731">
        <v>0</v>
      </c>
      <c r="AA731">
        <v>1</v>
      </c>
      <c r="AB731">
        <v>8</v>
      </c>
      <c r="AC731">
        <v>3</v>
      </c>
      <c r="AD731">
        <v>0</v>
      </c>
      <c r="AE731">
        <v>9</v>
      </c>
      <c r="AF731" t="s">
        <v>126</v>
      </c>
      <c r="AG731">
        <v>0</v>
      </c>
      <c r="AH731">
        <v>3</v>
      </c>
      <c r="AI731">
        <v>2</v>
      </c>
      <c r="AJ731">
        <v>0</v>
      </c>
      <c r="AK731" t="s">
        <v>333</v>
      </c>
      <c r="AL731">
        <v>32.809811000000003</v>
      </c>
      <c r="AM731" t="s">
        <v>334</v>
      </c>
      <c r="AN731">
        <v>-117.16831000000001</v>
      </c>
      <c r="AO731">
        <v>25</v>
      </c>
      <c r="AP731">
        <v>1800</v>
      </c>
      <c r="AQ731" t="s">
        <v>129</v>
      </c>
      <c r="AR731">
        <v>80</v>
      </c>
      <c r="AS731">
        <v>-70</v>
      </c>
      <c r="AT731">
        <v>0</v>
      </c>
      <c r="BB731" t="str">
        <f t="shared" si="280"/>
        <v>1200</v>
      </c>
      <c r="BC731">
        <v>1</v>
      </c>
      <c r="BD731" t="str">
        <f t="shared" si="281"/>
        <v xml:space="preserve">N1839R  </v>
      </c>
      <c r="BE731">
        <v>1</v>
      </c>
      <c r="BG731">
        <v>0</v>
      </c>
      <c r="BH731">
        <v>0</v>
      </c>
      <c r="BI731">
        <v>0</v>
      </c>
      <c r="BJ731">
        <v>1675</v>
      </c>
      <c r="BK731">
        <v>-125</v>
      </c>
      <c r="BL731" t="s">
        <v>130</v>
      </c>
      <c r="BM731">
        <v>1</v>
      </c>
      <c r="BN731">
        <v>1</v>
      </c>
      <c r="BO731">
        <v>0</v>
      </c>
      <c r="BP731">
        <v>0</v>
      </c>
      <c r="BS731">
        <v>0</v>
      </c>
      <c r="BT731">
        <v>0</v>
      </c>
      <c r="BU731">
        <v>0</v>
      </c>
      <c r="CE731" t="str">
        <f t="shared" si="292"/>
        <v>22:01:19.247</v>
      </c>
      <c r="CF731">
        <v>246628753</v>
      </c>
      <c r="CS731">
        <v>3</v>
      </c>
      <c r="CT731">
        <v>2</v>
      </c>
      <c r="CU731">
        <v>0</v>
      </c>
      <c r="CV731">
        <v>2</v>
      </c>
      <c r="CW731">
        <v>0</v>
      </c>
      <c r="CX731">
        <v>3</v>
      </c>
      <c r="CY731">
        <v>7</v>
      </c>
      <c r="CZ731" t="s">
        <v>131</v>
      </c>
      <c r="DA731">
        <v>286</v>
      </c>
      <c r="DB731">
        <v>0</v>
      </c>
      <c r="DC731" t="s">
        <v>132</v>
      </c>
      <c r="DD731" t="s">
        <v>133</v>
      </c>
      <c r="DG731">
        <v>16150746</v>
      </c>
      <c r="DI731">
        <v>1</v>
      </c>
      <c r="DJ731">
        <v>0</v>
      </c>
      <c r="DK731">
        <v>1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 t="shared" si="290"/>
        <v>07/09/2023 22:01:19.568</v>
      </c>
      <c r="C732" t="str">
        <f t="shared" si="284"/>
        <v>FFDFD3C0</v>
      </c>
      <c r="D732" t="s">
        <v>138</v>
      </c>
      <c r="E732">
        <v>20</v>
      </c>
      <c r="F732">
        <v>1020</v>
      </c>
      <c r="G732" t="s">
        <v>139</v>
      </c>
      <c r="J732" t="s">
        <v>140</v>
      </c>
      <c r="K732">
        <v>0</v>
      </c>
      <c r="L732">
        <v>3</v>
      </c>
      <c r="M732">
        <v>0</v>
      </c>
      <c r="N732">
        <v>2</v>
      </c>
      <c r="O732">
        <v>0</v>
      </c>
      <c r="P732">
        <v>1</v>
      </c>
      <c r="Q732">
        <v>0</v>
      </c>
      <c r="S732" t="str">
        <f t="shared" si="291"/>
        <v>22:01:19.000</v>
      </c>
      <c r="T732" t="str">
        <f t="shared" si="291"/>
        <v>22:01:19.000</v>
      </c>
      <c r="U732" t="str">
        <f t="shared" si="279"/>
        <v>A14F74</v>
      </c>
      <c r="V732">
        <v>0</v>
      </c>
      <c r="W732">
        <v>0</v>
      </c>
      <c r="X732">
        <v>6</v>
      </c>
      <c r="Y732">
        <v>0</v>
      </c>
      <c r="AA732">
        <v>1</v>
      </c>
      <c r="AB732">
        <v>8</v>
      </c>
      <c r="AC732">
        <v>3</v>
      </c>
      <c r="AD732">
        <v>0</v>
      </c>
      <c r="AE732">
        <v>9</v>
      </c>
      <c r="AF732" t="s">
        <v>126</v>
      </c>
      <c r="AG732">
        <v>0</v>
      </c>
      <c r="AH732">
        <v>3</v>
      </c>
      <c r="AI732">
        <v>2</v>
      </c>
      <c r="AJ732">
        <v>0</v>
      </c>
      <c r="AK732" t="s">
        <v>333</v>
      </c>
      <c r="AL732">
        <v>32.809811000000003</v>
      </c>
      <c r="AM732" t="s">
        <v>334</v>
      </c>
      <c r="AN732">
        <v>-117.16831000000001</v>
      </c>
      <c r="AO732">
        <v>25</v>
      </c>
      <c r="AP732">
        <v>1800</v>
      </c>
      <c r="AQ732" t="s">
        <v>129</v>
      </c>
      <c r="AR732">
        <v>80</v>
      </c>
      <c r="AS732">
        <v>-70</v>
      </c>
      <c r="AT732">
        <v>0</v>
      </c>
      <c r="BB732" t="str">
        <f t="shared" si="280"/>
        <v>1200</v>
      </c>
      <c r="BC732">
        <v>1</v>
      </c>
      <c r="BD732" t="str">
        <f t="shared" si="281"/>
        <v xml:space="preserve">N1839R  </v>
      </c>
      <c r="BE732">
        <v>1</v>
      </c>
      <c r="BG732">
        <v>0</v>
      </c>
      <c r="BH732">
        <v>0</v>
      </c>
      <c r="BI732">
        <v>0</v>
      </c>
      <c r="BJ732">
        <v>1675</v>
      </c>
      <c r="BK732">
        <v>-125</v>
      </c>
      <c r="BL732" t="s">
        <v>130</v>
      </c>
      <c r="BM732">
        <v>1</v>
      </c>
      <c r="BN732">
        <v>1</v>
      </c>
      <c r="BO732">
        <v>0</v>
      </c>
      <c r="BP732">
        <v>0</v>
      </c>
      <c r="BS732">
        <v>0</v>
      </c>
      <c r="BT732">
        <v>0</v>
      </c>
      <c r="BU732">
        <v>0</v>
      </c>
      <c r="CE732" t="str">
        <f t="shared" si="292"/>
        <v>22:01:19.247</v>
      </c>
      <c r="CF732">
        <v>246628753</v>
      </c>
      <c r="CS732">
        <v>3</v>
      </c>
      <c r="CT732">
        <v>2</v>
      </c>
      <c r="CU732">
        <v>0</v>
      </c>
      <c r="CV732">
        <v>2</v>
      </c>
      <c r="CW732">
        <v>0</v>
      </c>
      <c r="CX732">
        <v>3</v>
      </c>
      <c r="CY732">
        <v>7</v>
      </c>
      <c r="CZ732" t="s">
        <v>131</v>
      </c>
      <c r="DA732">
        <v>286</v>
      </c>
      <c r="DB732">
        <v>0</v>
      </c>
      <c r="DC732" t="s">
        <v>132</v>
      </c>
      <c r="DD732" t="s">
        <v>133</v>
      </c>
      <c r="DG732">
        <v>16150746</v>
      </c>
      <c r="DI732">
        <v>1</v>
      </c>
      <c r="DJ732">
        <v>0</v>
      </c>
      <c r="DK732">
        <v>1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 t="shared" si="290"/>
        <v>07/09/2023 22:01:19.568</v>
      </c>
      <c r="C733" t="str">
        <f t="shared" si="284"/>
        <v>FFDFD3C0</v>
      </c>
      <c r="D733" t="s">
        <v>134</v>
      </c>
      <c r="E733">
        <v>3</v>
      </c>
      <c r="H733">
        <v>3</v>
      </c>
      <c r="I733" t="s">
        <v>135</v>
      </c>
      <c r="J733" t="s">
        <v>126</v>
      </c>
      <c r="K733">
        <v>0</v>
      </c>
      <c r="L733">
        <v>3</v>
      </c>
      <c r="M733">
        <v>0</v>
      </c>
      <c r="N733">
        <v>2</v>
      </c>
      <c r="O733">
        <v>0</v>
      </c>
      <c r="P733">
        <v>1</v>
      </c>
      <c r="Q733">
        <v>0</v>
      </c>
      <c r="S733" t="str">
        <f t="shared" si="291"/>
        <v>22:01:19.000</v>
      </c>
      <c r="T733" t="str">
        <f t="shared" si="291"/>
        <v>22:01:19.000</v>
      </c>
      <c r="U733" t="str">
        <f t="shared" si="279"/>
        <v>A14F74</v>
      </c>
      <c r="V733">
        <v>0</v>
      </c>
      <c r="W733">
        <v>0</v>
      </c>
      <c r="X733">
        <v>6</v>
      </c>
      <c r="Y733">
        <v>0</v>
      </c>
      <c r="AA733">
        <v>1</v>
      </c>
      <c r="AB733">
        <v>8</v>
      </c>
      <c r="AC733">
        <v>3</v>
      </c>
      <c r="AD733">
        <v>0</v>
      </c>
      <c r="AE733">
        <v>9</v>
      </c>
      <c r="AF733" t="s">
        <v>126</v>
      </c>
      <c r="AG733">
        <v>0</v>
      </c>
      <c r="AH733">
        <v>3</v>
      </c>
      <c r="AI733">
        <v>2</v>
      </c>
      <c r="AJ733">
        <v>0</v>
      </c>
      <c r="AK733" t="s">
        <v>333</v>
      </c>
      <c r="AL733">
        <v>32.809811000000003</v>
      </c>
      <c r="AM733" t="s">
        <v>334</v>
      </c>
      <c r="AN733">
        <v>-117.16831000000001</v>
      </c>
      <c r="AO733">
        <v>25</v>
      </c>
      <c r="AP733">
        <v>1800</v>
      </c>
      <c r="AQ733" t="s">
        <v>129</v>
      </c>
      <c r="AR733">
        <v>80</v>
      </c>
      <c r="AS733">
        <v>-70</v>
      </c>
      <c r="AT733">
        <v>0</v>
      </c>
      <c r="BB733" t="str">
        <f t="shared" si="280"/>
        <v>1200</v>
      </c>
      <c r="BC733">
        <v>1</v>
      </c>
      <c r="BD733" t="str">
        <f t="shared" si="281"/>
        <v xml:space="preserve">N1839R  </v>
      </c>
      <c r="BE733">
        <v>1</v>
      </c>
      <c r="BG733">
        <v>0</v>
      </c>
      <c r="BH733">
        <v>0</v>
      </c>
      <c r="BI733">
        <v>0</v>
      </c>
      <c r="BJ733">
        <v>1675</v>
      </c>
      <c r="BK733">
        <v>-125</v>
      </c>
      <c r="BL733" t="s">
        <v>130</v>
      </c>
      <c r="BM733">
        <v>1</v>
      </c>
      <c r="BN733">
        <v>1</v>
      </c>
      <c r="BO733">
        <v>0</v>
      </c>
      <c r="BP733">
        <v>0</v>
      </c>
      <c r="BS733">
        <v>0</v>
      </c>
      <c r="BT733">
        <v>0</v>
      </c>
      <c r="BU733">
        <v>0</v>
      </c>
      <c r="CE733" t="str">
        <f t="shared" si="292"/>
        <v>22:01:19.247</v>
      </c>
      <c r="CF733">
        <v>246628753</v>
      </c>
      <c r="CS733">
        <v>3</v>
      </c>
      <c r="CT733">
        <v>2</v>
      </c>
      <c r="CU733">
        <v>0</v>
      </c>
      <c r="CV733">
        <v>2</v>
      </c>
      <c r="CW733">
        <v>0</v>
      </c>
      <c r="CX733">
        <v>3</v>
      </c>
      <c r="CY733">
        <v>7</v>
      </c>
      <c r="CZ733" t="s">
        <v>131</v>
      </c>
      <c r="DA733">
        <v>286</v>
      </c>
      <c r="DB733">
        <v>0</v>
      </c>
      <c r="DC733" t="s">
        <v>132</v>
      </c>
      <c r="DD733" t="s">
        <v>133</v>
      </c>
      <c r="DG733">
        <v>16150746</v>
      </c>
      <c r="DI733">
        <v>1</v>
      </c>
      <c r="DJ733">
        <v>0</v>
      </c>
      <c r="DK733">
        <v>1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 t="shared" si="290"/>
        <v>07/09/2023 22:01:19.568</v>
      </c>
      <c r="C734" t="str">
        <f t="shared" si="284"/>
        <v>FFDFD3C0</v>
      </c>
      <c r="D734" t="s">
        <v>141</v>
      </c>
      <c r="E734">
        <v>15</v>
      </c>
      <c r="J734" t="s">
        <v>142</v>
      </c>
      <c r="K734">
        <v>0</v>
      </c>
      <c r="L734">
        <v>3</v>
      </c>
      <c r="M734">
        <v>0</v>
      </c>
      <c r="N734">
        <v>2</v>
      </c>
      <c r="O734">
        <v>0</v>
      </c>
      <c r="P734">
        <v>1</v>
      </c>
      <c r="Q734">
        <v>0</v>
      </c>
      <c r="S734" t="str">
        <f t="shared" si="291"/>
        <v>22:01:19.000</v>
      </c>
      <c r="T734" t="str">
        <f t="shared" si="291"/>
        <v>22:01:19.000</v>
      </c>
      <c r="U734" t="str">
        <f t="shared" si="279"/>
        <v>A14F74</v>
      </c>
      <c r="V734">
        <v>0</v>
      </c>
      <c r="W734">
        <v>0</v>
      </c>
      <c r="X734">
        <v>6</v>
      </c>
      <c r="Y734">
        <v>0</v>
      </c>
      <c r="AA734">
        <v>1</v>
      </c>
      <c r="AB734">
        <v>8</v>
      </c>
      <c r="AC734">
        <v>3</v>
      </c>
      <c r="AD734">
        <v>0</v>
      </c>
      <c r="AE734">
        <v>9</v>
      </c>
      <c r="AF734" t="s">
        <v>126</v>
      </c>
      <c r="AG734">
        <v>0</v>
      </c>
      <c r="AH734">
        <v>3</v>
      </c>
      <c r="AI734">
        <v>2</v>
      </c>
      <c r="AJ734">
        <v>0</v>
      </c>
      <c r="AK734" t="s">
        <v>333</v>
      </c>
      <c r="AL734">
        <v>32.809811000000003</v>
      </c>
      <c r="AM734" t="s">
        <v>334</v>
      </c>
      <c r="AN734">
        <v>-117.16831000000001</v>
      </c>
      <c r="AO734">
        <v>25</v>
      </c>
      <c r="AP734">
        <v>1800</v>
      </c>
      <c r="AQ734" t="s">
        <v>129</v>
      </c>
      <c r="AR734">
        <v>80</v>
      </c>
      <c r="AS734">
        <v>-70</v>
      </c>
      <c r="AT734">
        <v>0</v>
      </c>
      <c r="BB734" t="str">
        <f t="shared" si="280"/>
        <v>1200</v>
      </c>
      <c r="BC734">
        <v>1</v>
      </c>
      <c r="BD734" t="str">
        <f t="shared" si="281"/>
        <v xml:space="preserve">N1839R  </v>
      </c>
      <c r="BE734">
        <v>1</v>
      </c>
      <c r="BG734">
        <v>0</v>
      </c>
      <c r="BH734">
        <v>0</v>
      </c>
      <c r="BI734">
        <v>0</v>
      </c>
      <c r="BJ734">
        <v>1675</v>
      </c>
      <c r="BK734">
        <v>-125</v>
      </c>
      <c r="BL734" t="s">
        <v>130</v>
      </c>
      <c r="BM734">
        <v>1</v>
      </c>
      <c r="BN734">
        <v>1</v>
      </c>
      <c r="BO734">
        <v>0</v>
      </c>
      <c r="BP734">
        <v>0</v>
      </c>
      <c r="BS734">
        <v>0</v>
      </c>
      <c r="BT734">
        <v>0</v>
      </c>
      <c r="BU734">
        <v>0</v>
      </c>
      <c r="CE734" t="str">
        <f t="shared" si="292"/>
        <v>22:01:19.247</v>
      </c>
      <c r="CF734">
        <v>246628753</v>
      </c>
      <c r="CS734">
        <v>3</v>
      </c>
      <c r="CT734">
        <v>2</v>
      </c>
      <c r="CU734">
        <v>0</v>
      </c>
      <c r="CV734">
        <v>2</v>
      </c>
      <c r="CW734">
        <v>0</v>
      </c>
      <c r="CX734">
        <v>3</v>
      </c>
      <c r="CY734">
        <v>7</v>
      </c>
      <c r="CZ734" t="s">
        <v>131</v>
      </c>
      <c r="DA734">
        <v>286</v>
      </c>
      <c r="DB734">
        <v>0</v>
      </c>
      <c r="DC734" t="s">
        <v>132</v>
      </c>
      <c r="DD734" t="s">
        <v>133</v>
      </c>
      <c r="DG734">
        <v>16150746</v>
      </c>
      <c r="DI734">
        <v>1</v>
      </c>
      <c r="DJ734">
        <v>0</v>
      </c>
      <c r="DK734">
        <v>1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 t="shared" si="290"/>
        <v>07/09/2023 22:01:19.568</v>
      </c>
      <c r="C735" t="str">
        <f t="shared" si="284"/>
        <v>FFDFD3C0</v>
      </c>
      <c r="D735" t="s">
        <v>147</v>
      </c>
      <c r="E735">
        <v>8</v>
      </c>
      <c r="H735">
        <v>225</v>
      </c>
      <c r="I735" t="s">
        <v>148</v>
      </c>
      <c r="J735" t="s">
        <v>126</v>
      </c>
      <c r="K735">
        <v>0</v>
      </c>
      <c r="L735">
        <v>3</v>
      </c>
      <c r="M735">
        <v>0</v>
      </c>
      <c r="N735">
        <v>2</v>
      </c>
      <c r="O735">
        <v>0</v>
      </c>
      <c r="P735">
        <v>1</v>
      </c>
      <c r="Q735">
        <v>0</v>
      </c>
      <c r="S735" t="str">
        <f t="shared" si="291"/>
        <v>22:01:19.000</v>
      </c>
      <c r="T735" t="str">
        <f t="shared" si="291"/>
        <v>22:01:19.000</v>
      </c>
      <c r="U735" t="str">
        <f t="shared" si="279"/>
        <v>A14F74</v>
      </c>
      <c r="V735">
        <v>0</v>
      </c>
      <c r="W735">
        <v>0</v>
      </c>
      <c r="X735">
        <v>6</v>
      </c>
      <c r="Y735">
        <v>0</v>
      </c>
      <c r="AA735">
        <v>1</v>
      </c>
      <c r="AB735">
        <v>8</v>
      </c>
      <c r="AC735">
        <v>3</v>
      </c>
      <c r="AD735">
        <v>0</v>
      </c>
      <c r="AE735">
        <v>9</v>
      </c>
      <c r="AF735" t="s">
        <v>126</v>
      </c>
      <c r="AG735">
        <v>0</v>
      </c>
      <c r="AH735">
        <v>3</v>
      </c>
      <c r="AI735">
        <v>2</v>
      </c>
      <c r="AJ735">
        <v>0</v>
      </c>
      <c r="AK735" t="s">
        <v>333</v>
      </c>
      <c r="AL735">
        <v>32.809811000000003</v>
      </c>
      <c r="AM735" t="s">
        <v>334</v>
      </c>
      <c r="AN735">
        <v>-117.16831000000001</v>
      </c>
      <c r="AO735">
        <v>25</v>
      </c>
      <c r="AP735">
        <v>1800</v>
      </c>
      <c r="AQ735" t="s">
        <v>129</v>
      </c>
      <c r="AR735">
        <v>80</v>
      </c>
      <c r="AS735">
        <v>-70</v>
      </c>
      <c r="AT735">
        <v>0</v>
      </c>
      <c r="BB735" t="str">
        <f t="shared" si="280"/>
        <v>1200</v>
      </c>
      <c r="BC735">
        <v>1</v>
      </c>
      <c r="BD735" t="str">
        <f t="shared" si="281"/>
        <v xml:space="preserve">N1839R  </v>
      </c>
      <c r="BE735">
        <v>1</v>
      </c>
      <c r="BG735">
        <v>0</v>
      </c>
      <c r="BH735">
        <v>0</v>
      </c>
      <c r="BI735">
        <v>0</v>
      </c>
      <c r="BJ735">
        <v>1675</v>
      </c>
      <c r="BK735">
        <v>-125</v>
      </c>
      <c r="BL735" t="s">
        <v>130</v>
      </c>
      <c r="BM735">
        <v>1</v>
      </c>
      <c r="BN735">
        <v>1</v>
      </c>
      <c r="BO735">
        <v>0</v>
      </c>
      <c r="BP735">
        <v>0</v>
      </c>
      <c r="BS735">
        <v>0</v>
      </c>
      <c r="BT735">
        <v>0</v>
      </c>
      <c r="BU735">
        <v>0</v>
      </c>
      <c r="CE735" t="str">
        <f t="shared" si="292"/>
        <v>22:01:19.247</v>
      </c>
      <c r="CF735">
        <v>246628753</v>
      </c>
      <c r="CS735">
        <v>3</v>
      </c>
      <c r="CT735">
        <v>2</v>
      </c>
      <c r="CU735">
        <v>0</v>
      </c>
      <c r="CV735">
        <v>2</v>
      </c>
      <c r="CW735">
        <v>0</v>
      </c>
      <c r="CX735">
        <v>3</v>
      </c>
      <c r="CY735">
        <v>7</v>
      </c>
      <c r="CZ735" t="s">
        <v>131</v>
      </c>
      <c r="DA735">
        <v>286</v>
      </c>
      <c r="DB735">
        <v>0</v>
      </c>
      <c r="DC735" t="s">
        <v>132</v>
      </c>
      <c r="DD735" t="s">
        <v>133</v>
      </c>
      <c r="DG735">
        <v>16150746</v>
      </c>
      <c r="DI735">
        <v>1</v>
      </c>
      <c r="DJ735">
        <v>0</v>
      </c>
      <c r="DK735">
        <v>0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 t="shared" si="290"/>
        <v>07/09/2023 22:01:19.568</v>
      </c>
      <c r="C736" t="str">
        <f t="shared" si="284"/>
        <v>FFDFD3C0</v>
      </c>
      <c r="D736" t="s">
        <v>134</v>
      </c>
      <c r="E736">
        <v>4</v>
      </c>
      <c r="H736">
        <v>4</v>
      </c>
      <c r="I736" t="s">
        <v>143</v>
      </c>
      <c r="J736" t="s">
        <v>126</v>
      </c>
      <c r="K736">
        <v>0</v>
      </c>
      <c r="L736">
        <v>3</v>
      </c>
      <c r="M736">
        <v>0</v>
      </c>
      <c r="N736">
        <v>2</v>
      </c>
      <c r="O736">
        <v>0</v>
      </c>
      <c r="P736">
        <v>1</v>
      </c>
      <c r="Q736">
        <v>0</v>
      </c>
      <c r="S736" t="str">
        <f t="shared" si="291"/>
        <v>22:01:19.000</v>
      </c>
      <c r="T736" t="str">
        <f t="shared" si="291"/>
        <v>22:01:19.000</v>
      </c>
      <c r="U736" t="str">
        <f t="shared" si="279"/>
        <v>A14F74</v>
      </c>
      <c r="V736">
        <v>0</v>
      </c>
      <c r="W736">
        <v>0</v>
      </c>
      <c r="X736">
        <v>6</v>
      </c>
      <c r="Y736">
        <v>0</v>
      </c>
      <c r="AA736">
        <v>1</v>
      </c>
      <c r="AB736">
        <v>8</v>
      </c>
      <c r="AC736">
        <v>3</v>
      </c>
      <c r="AD736">
        <v>0</v>
      </c>
      <c r="AE736">
        <v>9</v>
      </c>
      <c r="AF736" t="s">
        <v>126</v>
      </c>
      <c r="AG736">
        <v>0</v>
      </c>
      <c r="AH736">
        <v>3</v>
      </c>
      <c r="AI736">
        <v>2</v>
      </c>
      <c r="AJ736">
        <v>0</v>
      </c>
      <c r="AK736" t="s">
        <v>333</v>
      </c>
      <c r="AL736">
        <v>32.809811000000003</v>
      </c>
      <c r="AM736" t="s">
        <v>334</v>
      </c>
      <c r="AN736">
        <v>-117.16831000000001</v>
      </c>
      <c r="AO736">
        <v>25</v>
      </c>
      <c r="AP736">
        <v>1800</v>
      </c>
      <c r="AQ736" t="s">
        <v>129</v>
      </c>
      <c r="AR736">
        <v>80</v>
      </c>
      <c r="AS736">
        <v>-70</v>
      </c>
      <c r="AT736">
        <v>0</v>
      </c>
      <c r="BB736" t="str">
        <f t="shared" si="280"/>
        <v>1200</v>
      </c>
      <c r="BC736">
        <v>1</v>
      </c>
      <c r="BD736" t="str">
        <f t="shared" si="281"/>
        <v xml:space="preserve">N1839R  </v>
      </c>
      <c r="BE736">
        <v>1</v>
      </c>
      <c r="BG736">
        <v>0</v>
      </c>
      <c r="BH736">
        <v>0</v>
      </c>
      <c r="BI736">
        <v>0</v>
      </c>
      <c r="BJ736">
        <v>1675</v>
      </c>
      <c r="BK736">
        <v>-125</v>
      </c>
      <c r="BL736" t="s">
        <v>130</v>
      </c>
      <c r="BM736">
        <v>1</v>
      </c>
      <c r="BN736">
        <v>1</v>
      </c>
      <c r="BO736">
        <v>0</v>
      </c>
      <c r="BP736">
        <v>0</v>
      </c>
      <c r="BS736">
        <v>0</v>
      </c>
      <c r="BT736">
        <v>0</v>
      </c>
      <c r="BU736">
        <v>0</v>
      </c>
      <c r="CE736" t="str">
        <f t="shared" si="292"/>
        <v>22:01:19.247</v>
      </c>
      <c r="CF736">
        <v>246628753</v>
      </c>
      <c r="CS736">
        <v>3</v>
      </c>
      <c r="CT736">
        <v>2</v>
      </c>
      <c r="CU736">
        <v>0</v>
      </c>
      <c r="CV736">
        <v>2</v>
      </c>
      <c r="CW736">
        <v>0</v>
      </c>
      <c r="CX736">
        <v>3</v>
      </c>
      <c r="CY736">
        <v>7</v>
      </c>
      <c r="CZ736" t="s">
        <v>131</v>
      </c>
      <c r="DA736">
        <v>286</v>
      </c>
      <c r="DB736">
        <v>0</v>
      </c>
      <c r="DC736" t="s">
        <v>132</v>
      </c>
      <c r="DD736" t="s">
        <v>133</v>
      </c>
      <c r="DG736">
        <v>16150746</v>
      </c>
      <c r="DI736">
        <v>1</v>
      </c>
      <c r="DJ736">
        <v>0</v>
      </c>
      <c r="DK736">
        <v>1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 t="shared" si="290"/>
        <v>07/09/2023 22:01:19.568</v>
      </c>
      <c r="C737" t="str">
        <f t="shared" si="284"/>
        <v>FFDFD3C0</v>
      </c>
      <c r="D737" t="s">
        <v>123</v>
      </c>
      <c r="E737">
        <v>7</v>
      </c>
      <c r="F737">
        <v>2007</v>
      </c>
      <c r="G737" t="s">
        <v>124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0</v>
      </c>
      <c r="P737">
        <v>1</v>
      </c>
      <c r="Q737">
        <v>0</v>
      </c>
      <c r="S737" t="str">
        <f t="shared" si="291"/>
        <v>22:01:19.000</v>
      </c>
      <c r="T737" t="str">
        <f t="shared" si="291"/>
        <v>22:01:19.000</v>
      </c>
      <c r="U737" t="str">
        <f t="shared" si="279"/>
        <v>A14F74</v>
      </c>
      <c r="V737">
        <v>0</v>
      </c>
      <c r="W737">
        <v>0</v>
      </c>
      <c r="X737">
        <v>6</v>
      </c>
      <c r="Y737">
        <v>0</v>
      </c>
      <c r="AA737">
        <v>1</v>
      </c>
      <c r="AB737">
        <v>8</v>
      </c>
      <c r="AC737">
        <v>3</v>
      </c>
      <c r="AD737">
        <v>0</v>
      </c>
      <c r="AE737">
        <v>9</v>
      </c>
      <c r="AF737" t="s">
        <v>126</v>
      </c>
      <c r="AG737">
        <v>0</v>
      </c>
      <c r="AH737">
        <v>3</v>
      </c>
      <c r="AI737">
        <v>2</v>
      </c>
      <c r="AJ737">
        <v>0</v>
      </c>
      <c r="AK737" t="s">
        <v>333</v>
      </c>
      <c r="AL737">
        <v>32.809811000000003</v>
      </c>
      <c r="AM737" t="s">
        <v>334</v>
      </c>
      <c r="AN737">
        <v>-117.16831000000001</v>
      </c>
      <c r="AO737">
        <v>25</v>
      </c>
      <c r="AP737">
        <v>1800</v>
      </c>
      <c r="AQ737" t="s">
        <v>129</v>
      </c>
      <c r="AR737">
        <v>80</v>
      </c>
      <c r="AS737">
        <v>-70</v>
      </c>
      <c r="AT737">
        <v>0</v>
      </c>
      <c r="BB737" t="str">
        <f t="shared" si="280"/>
        <v>1200</v>
      </c>
      <c r="BC737">
        <v>1</v>
      </c>
      <c r="BD737" t="str">
        <f t="shared" si="281"/>
        <v xml:space="preserve">N1839R  </v>
      </c>
      <c r="BE737">
        <v>1</v>
      </c>
      <c r="BG737">
        <v>0</v>
      </c>
      <c r="BH737">
        <v>0</v>
      </c>
      <c r="BI737">
        <v>0</v>
      </c>
      <c r="BJ737">
        <v>1675</v>
      </c>
      <c r="BK737">
        <v>-125</v>
      </c>
      <c r="BL737" t="s">
        <v>130</v>
      </c>
      <c r="BM737">
        <v>1</v>
      </c>
      <c r="BN737">
        <v>1</v>
      </c>
      <c r="BO737">
        <v>0</v>
      </c>
      <c r="BP737">
        <v>0</v>
      </c>
      <c r="BS737">
        <v>0</v>
      </c>
      <c r="BT737">
        <v>0</v>
      </c>
      <c r="BU737">
        <v>0</v>
      </c>
      <c r="CE737" t="str">
        <f t="shared" si="292"/>
        <v>22:01:19.247</v>
      </c>
      <c r="CF737">
        <v>246628753</v>
      </c>
      <c r="CS737">
        <v>3</v>
      </c>
      <c r="CT737">
        <v>2</v>
      </c>
      <c r="CU737">
        <v>0</v>
      </c>
      <c r="CV737">
        <v>2</v>
      </c>
      <c r="CW737">
        <v>0</v>
      </c>
      <c r="CX737">
        <v>3</v>
      </c>
      <c r="CY737">
        <v>7</v>
      </c>
      <c r="CZ737" t="s">
        <v>131</v>
      </c>
      <c r="DA737">
        <v>286</v>
      </c>
      <c r="DB737">
        <v>0</v>
      </c>
      <c r="DC737" t="s">
        <v>132</v>
      </c>
      <c r="DD737" t="s">
        <v>133</v>
      </c>
      <c r="DG737">
        <v>16150746</v>
      </c>
      <c r="DI737">
        <v>1</v>
      </c>
      <c r="DJ737">
        <v>0</v>
      </c>
      <c r="DK737">
        <v>1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"07/09/2023 22:01:20.974"</f>
        <v>07/09/2023 22:01:20.974</v>
      </c>
      <c r="C738" t="str">
        <f t="shared" si="284"/>
        <v>FFDFD3C0</v>
      </c>
      <c r="D738" t="s">
        <v>138</v>
      </c>
      <c r="E738">
        <v>20</v>
      </c>
      <c r="F738">
        <v>1020</v>
      </c>
      <c r="G738" t="s">
        <v>139</v>
      </c>
      <c r="J738" t="s">
        <v>140</v>
      </c>
      <c r="K738">
        <v>0</v>
      </c>
      <c r="L738">
        <v>3</v>
      </c>
      <c r="M738">
        <v>0</v>
      </c>
      <c r="N738">
        <v>2</v>
      </c>
      <c r="O738">
        <v>0</v>
      </c>
      <c r="P738">
        <v>1</v>
      </c>
      <c r="Q738">
        <v>0</v>
      </c>
      <c r="S738" t="str">
        <f t="shared" ref="S738:T745" si="293">"22:01:20.000"</f>
        <v>22:01:20.000</v>
      </c>
      <c r="T738" t="str">
        <f t="shared" si="293"/>
        <v>22:01:20.000</v>
      </c>
      <c r="U738" t="str">
        <f t="shared" si="279"/>
        <v>A14F74</v>
      </c>
      <c r="V738">
        <v>0</v>
      </c>
      <c r="W738">
        <v>0</v>
      </c>
      <c r="X738">
        <v>6</v>
      </c>
      <c r="Y738">
        <v>0</v>
      </c>
      <c r="AA738">
        <v>1</v>
      </c>
      <c r="AB738">
        <v>8</v>
      </c>
      <c r="AC738">
        <v>3</v>
      </c>
      <c r="AD738">
        <v>0</v>
      </c>
      <c r="AE738">
        <v>9</v>
      </c>
      <c r="AF738" t="s">
        <v>126</v>
      </c>
      <c r="AG738">
        <v>0</v>
      </c>
      <c r="AH738">
        <v>3</v>
      </c>
      <c r="AI738">
        <v>2</v>
      </c>
      <c r="AJ738">
        <v>0</v>
      </c>
      <c r="AK738" t="s">
        <v>335</v>
      </c>
      <c r="AL738">
        <v>32.809488999999999</v>
      </c>
      <c r="AM738" t="s">
        <v>336</v>
      </c>
      <c r="AN738">
        <v>-117.16785900000001</v>
      </c>
      <c r="AO738">
        <v>25</v>
      </c>
      <c r="AP738">
        <v>1800</v>
      </c>
      <c r="AQ738" t="s">
        <v>129</v>
      </c>
      <c r="AR738">
        <v>86</v>
      </c>
      <c r="AS738">
        <v>-67</v>
      </c>
      <c r="AT738">
        <v>-128</v>
      </c>
      <c r="BB738" t="str">
        <f t="shared" si="280"/>
        <v>1200</v>
      </c>
      <c r="BC738">
        <v>1</v>
      </c>
      <c r="BD738" t="str">
        <f t="shared" si="281"/>
        <v xml:space="preserve">N1839R  </v>
      </c>
      <c r="BE738">
        <v>1</v>
      </c>
      <c r="BG738">
        <v>0</v>
      </c>
      <c r="BH738">
        <v>0</v>
      </c>
      <c r="BI738">
        <v>0</v>
      </c>
      <c r="BJ738">
        <v>1675</v>
      </c>
      <c r="BK738">
        <v>-125</v>
      </c>
      <c r="BL738" t="s">
        <v>130</v>
      </c>
      <c r="BM738">
        <v>1</v>
      </c>
      <c r="BN738">
        <v>1</v>
      </c>
      <c r="BO738">
        <v>0</v>
      </c>
      <c r="BP738">
        <v>0</v>
      </c>
      <c r="BS738">
        <v>0</v>
      </c>
      <c r="BT738">
        <v>0</v>
      </c>
      <c r="BU738">
        <v>0</v>
      </c>
      <c r="CE738" t="str">
        <f t="shared" ref="CE738:CE745" si="294">"22:01:20.758"</f>
        <v>22:01:20.758</v>
      </c>
      <c r="CF738">
        <v>758096614</v>
      </c>
      <c r="CS738">
        <v>3</v>
      </c>
      <c r="CT738">
        <v>2</v>
      </c>
      <c r="CU738">
        <v>0</v>
      </c>
      <c r="CV738">
        <v>2</v>
      </c>
      <c r="CW738">
        <v>0</v>
      </c>
      <c r="CX738">
        <v>5</v>
      </c>
      <c r="CY738">
        <v>7</v>
      </c>
      <c r="CZ738" t="s">
        <v>131</v>
      </c>
      <c r="DA738">
        <v>300</v>
      </c>
      <c r="DB738">
        <v>0</v>
      </c>
      <c r="DC738" t="s">
        <v>157</v>
      </c>
      <c r="DD738" t="s">
        <v>158</v>
      </c>
      <c r="DG738">
        <v>8337713</v>
      </c>
      <c r="DI738">
        <v>1</v>
      </c>
      <c r="DJ738">
        <v>0</v>
      </c>
      <c r="DK738">
        <v>0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"07/09/2023 22:01:21.006"</f>
        <v>07/09/2023 22:01:21.006</v>
      </c>
      <c r="C739" t="str">
        <f t="shared" si="284"/>
        <v>FFDFD3C0</v>
      </c>
      <c r="D739" t="s">
        <v>134</v>
      </c>
      <c r="E739">
        <v>3</v>
      </c>
      <c r="H739">
        <v>3</v>
      </c>
      <c r="I739" t="s">
        <v>135</v>
      </c>
      <c r="J739" t="s">
        <v>126</v>
      </c>
      <c r="K739">
        <v>0</v>
      </c>
      <c r="L739">
        <v>3</v>
      </c>
      <c r="M739">
        <v>0</v>
      </c>
      <c r="N739">
        <v>2</v>
      </c>
      <c r="O739">
        <v>0</v>
      </c>
      <c r="P739">
        <v>1</v>
      </c>
      <c r="Q739">
        <v>0</v>
      </c>
      <c r="S739" t="str">
        <f t="shared" si="293"/>
        <v>22:01:20.000</v>
      </c>
      <c r="T739" t="str">
        <f t="shared" si="293"/>
        <v>22:01:20.000</v>
      </c>
      <c r="U739" t="str">
        <f t="shared" si="279"/>
        <v>A14F74</v>
      </c>
      <c r="V739">
        <v>0</v>
      </c>
      <c r="W739">
        <v>0</v>
      </c>
      <c r="X739">
        <v>6</v>
      </c>
      <c r="Y739">
        <v>0</v>
      </c>
      <c r="AA739">
        <v>1</v>
      </c>
      <c r="AB739">
        <v>8</v>
      </c>
      <c r="AC739">
        <v>3</v>
      </c>
      <c r="AD739">
        <v>0</v>
      </c>
      <c r="AE739">
        <v>9</v>
      </c>
      <c r="AF739" t="s">
        <v>126</v>
      </c>
      <c r="AG739">
        <v>0</v>
      </c>
      <c r="AH739">
        <v>3</v>
      </c>
      <c r="AI739">
        <v>2</v>
      </c>
      <c r="AJ739">
        <v>0</v>
      </c>
      <c r="AK739" t="s">
        <v>335</v>
      </c>
      <c r="AL739">
        <v>32.809488999999999</v>
      </c>
      <c r="AM739" t="s">
        <v>336</v>
      </c>
      <c r="AN739">
        <v>-117.16785900000001</v>
      </c>
      <c r="AO739">
        <v>25</v>
      </c>
      <c r="AP739">
        <v>1800</v>
      </c>
      <c r="AQ739" t="s">
        <v>129</v>
      </c>
      <c r="AR739">
        <v>86</v>
      </c>
      <c r="AS739">
        <v>-67</v>
      </c>
      <c r="AT739">
        <v>-128</v>
      </c>
      <c r="BB739" t="str">
        <f t="shared" si="280"/>
        <v>1200</v>
      </c>
      <c r="BC739">
        <v>1</v>
      </c>
      <c r="BD739" t="str">
        <f t="shared" si="281"/>
        <v xml:space="preserve">N1839R  </v>
      </c>
      <c r="BE739">
        <v>1</v>
      </c>
      <c r="BG739">
        <v>0</v>
      </c>
      <c r="BH739">
        <v>0</v>
      </c>
      <c r="BI739">
        <v>0</v>
      </c>
      <c r="BJ739">
        <v>1675</v>
      </c>
      <c r="BK739">
        <v>-125</v>
      </c>
      <c r="BL739" t="s">
        <v>130</v>
      </c>
      <c r="BM739">
        <v>1</v>
      </c>
      <c r="BN739">
        <v>1</v>
      </c>
      <c r="BO739">
        <v>0</v>
      </c>
      <c r="BP739">
        <v>0</v>
      </c>
      <c r="BS739">
        <v>0</v>
      </c>
      <c r="BT739">
        <v>0</v>
      </c>
      <c r="BU739">
        <v>0</v>
      </c>
      <c r="CE739" t="str">
        <f t="shared" si="294"/>
        <v>22:01:20.758</v>
      </c>
      <c r="CF739">
        <v>758096614</v>
      </c>
      <c r="CS739">
        <v>3</v>
      </c>
      <c r="CT739">
        <v>2</v>
      </c>
      <c r="CU739">
        <v>0</v>
      </c>
      <c r="CV739">
        <v>2</v>
      </c>
      <c r="CW739">
        <v>0</v>
      </c>
      <c r="CX739">
        <v>5</v>
      </c>
      <c r="CY739">
        <v>7</v>
      </c>
      <c r="CZ739" t="s">
        <v>131</v>
      </c>
      <c r="DA739">
        <v>300</v>
      </c>
      <c r="DB739">
        <v>0</v>
      </c>
      <c r="DC739" t="s">
        <v>157</v>
      </c>
      <c r="DD739" t="s">
        <v>158</v>
      </c>
      <c r="DG739">
        <v>8337713</v>
      </c>
      <c r="DI739">
        <v>1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 t="shared" ref="A740:A745" si="295">"07/09/2023 22:01:21.053"</f>
        <v>07/09/2023 22:01:21.053</v>
      </c>
      <c r="C740" t="str">
        <f t="shared" si="284"/>
        <v>FFDFD3C0</v>
      </c>
      <c r="D740" t="s">
        <v>141</v>
      </c>
      <c r="E740">
        <v>15</v>
      </c>
      <c r="J740" t="s">
        <v>142</v>
      </c>
      <c r="K740">
        <v>0</v>
      </c>
      <c r="L740">
        <v>3</v>
      </c>
      <c r="M740">
        <v>0</v>
      </c>
      <c r="N740">
        <v>2</v>
      </c>
      <c r="O740">
        <v>0</v>
      </c>
      <c r="P740">
        <v>1</v>
      </c>
      <c r="Q740">
        <v>0</v>
      </c>
      <c r="S740" t="str">
        <f t="shared" si="293"/>
        <v>22:01:20.000</v>
      </c>
      <c r="T740" t="str">
        <f t="shared" si="293"/>
        <v>22:01:20.000</v>
      </c>
      <c r="U740" t="str">
        <f t="shared" si="279"/>
        <v>A14F74</v>
      </c>
      <c r="V740">
        <v>0</v>
      </c>
      <c r="W740">
        <v>0</v>
      </c>
      <c r="X740">
        <v>6</v>
      </c>
      <c r="Y740">
        <v>0</v>
      </c>
      <c r="AA740">
        <v>1</v>
      </c>
      <c r="AB740">
        <v>8</v>
      </c>
      <c r="AC740">
        <v>3</v>
      </c>
      <c r="AD740">
        <v>0</v>
      </c>
      <c r="AE740">
        <v>9</v>
      </c>
      <c r="AF740" t="s">
        <v>126</v>
      </c>
      <c r="AG740">
        <v>0</v>
      </c>
      <c r="AH740">
        <v>3</v>
      </c>
      <c r="AI740">
        <v>2</v>
      </c>
      <c r="AJ740">
        <v>0</v>
      </c>
      <c r="AK740" t="s">
        <v>335</v>
      </c>
      <c r="AL740">
        <v>32.809488999999999</v>
      </c>
      <c r="AM740" t="s">
        <v>336</v>
      </c>
      <c r="AN740">
        <v>-117.16785900000001</v>
      </c>
      <c r="AO740">
        <v>25</v>
      </c>
      <c r="AP740">
        <v>1800</v>
      </c>
      <c r="AQ740" t="s">
        <v>129</v>
      </c>
      <c r="AR740">
        <v>86</v>
      </c>
      <c r="AS740">
        <v>-67</v>
      </c>
      <c r="AT740">
        <v>-128</v>
      </c>
      <c r="BB740" t="str">
        <f t="shared" si="280"/>
        <v>1200</v>
      </c>
      <c r="BC740">
        <v>1</v>
      </c>
      <c r="BD740" t="str">
        <f t="shared" si="281"/>
        <v xml:space="preserve">N1839R  </v>
      </c>
      <c r="BE740">
        <v>1</v>
      </c>
      <c r="BG740">
        <v>0</v>
      </c>
      <c r="BH740">
        <v>0</v>
      </c>
      <c r="BI740">
        <v>0</v>
      </c>
      <c r="BJ740">
        <v>1675</v>
      </c>
      <c r="BK740">
        <v>-125</v>
      </c>
      <c r="BL740" t="s">
        <v>130</v>
      </c>
      <c r="BM740">
        <v>1</v>
      </c>
      <c r="BN740">
        <v>1</v>
      </c>
      <c r="BO740">
        <v>0</v>
      </c>
      <c r="BP740">
        <v>0</v>
      </c>
      <c r="BS740">
        <v>0</v>
      </c>
      <c r="BT740">
        <v>0</v>
      </c>
      <c r="BU740">
        <v>0</v>
      </c>
      <c r="CE740" t="str">
        <f t="shared" si="294"/>
        <v>22:01:20.758</v>
      </c>
      <c r="CF740">
        <v>758096614</v>
      </c>
      <c r="CS740">
        <v>3</v>
      </c>
      <c r="CT740">
        <v>2</v>
      </c>
      <c r="CU740">
        <v>0</v>
      </c>
      <c r="CV740">
        <v>2</v>
      </c>
      <c r="CW740">
        <v>0</v>
      </c>
      <c r="CX740">
        <v>5</v>
      </c>
      <c r="CY740">
        <v>7</v>
      </c>
      <c r="CZ740" t="s">
        <v>131</v>
      </c>
      <c r="DA740">
        <v>300</v>
      </c>
      <c r="DB740">
        <v>0</v>
      </c>
      <c r="DC740" t="s">
        <v>157</v>
      </c>
      <c r="DD740" t="s">
        <v>158</v>
      </c>
      <c r="DG740">
        <v>8337713</v>
      </c>
      <c r="DI740">
        <v>1</v>
      </c>
      <c r="DJ740">
        <v>0</v>
      </c>
      <c r="DK740">
        <v>1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 t="shared" si="295"/>
        <v>07/09/2023 22:01:21.053</v>
      </c>
      <c r="C741" t="str">
        <f t="shared" si="284"/>
        <v>FFDFD3C0</v>
      </c>
      <c r="D741" t="s">
        <v>147</v>
      </c>
      <c r="E741">
        <v>8</v>
      </c>
      <c r="H741">
        <v>225</v>
      </c>
      <c r="I741" t="s">
        <v>148</v>
      </c>
      <c r="J741" t="s">
        <v>126</v>
      </c>
      <c r="K741">
        <v>0</v>
      </c>
      <c r="L741">
        <v>3</v>
      </c>
      <c r="M741">
        <v>0</v>
      </c>
      <c r="N741">
        <v>2</v>
      </c>
      <c r="O741">
        <v>0</v>
      </c>
      <c r="P741">
        <v>1</v>
      </c>
      <c r="Q741">
        <v>0</v>
      </c>
      <c r="S741" t="str">
        <f t="shared" si="293"/>
        <v>22:01:20.000</v>
      </c>
      <c r="T741" t="str">
        <f t="shared" si="293"/>
        <v>22:01:20.000</v>
      </c>
      <c r="U741" t="str">
        <f t="shared" si="279"/>
        <v>A14F74</v>
      </c>
      <c r="V741">
        <v>0</v>
      </c>
      <c r="W741">
        <v>0</v>
      </c>
      <c r="X741">
        <v>6</v>
      </c>
      <c r="Y741">
        <v>0</v>
      </c>
      <c r="AA741">
        <v>1</v>
      </c>
      <c r="AB741">
        <v>8</v>
      </c>
      <c r="AC741">
        <v>3</v>
      </c>
      <c r="AD741">
        <v>0</v>
      </c>
      <c r="AE741">
        <v>9</v>
      </c>
      <c r="AF741" t="s">
        <v>126</v>
      </c>
      <c r="AG741">
        <v>0</v>
      </c>
      <c r="AH741">
        <v>3</v>
      </c>
      <c r="AI741">
        <v>2</v>
      </c>
      <c r="AJ741">
        <v>0</v>
      </c>
      <c r="AK741" t="s">
        <v>335</v>
      </c>
      <c r="AL741">
        <v>32.809488999999999</v>
      </c>
      <c r="AM741" t="s">
        <v>336</v>
      </c>
      <c r="AN741">
        <v>-117.16785900000001</v>
      </c>
      <c r="AO741">
        <v>25</v>
      </c>
      <c r="AP741">
        <v>1800</v>
      </c>
      <c r="AQ741" t="s">
        <v>129</v>
      </c>
      <c r="AR741">
        <v>86</v>
      </c>
      <c r="AS741">
        <v>-67</v>
      </c>
      <c r="AT741">
        <v>-128</v>
      </c>
      <c r="BB741" t="str">
        <f t="shared" si="280"/>
        <v>1200</v>
      </c>
      <c r="BC741">
        <v>1</v>
      </c>
      <c r="BD741" t="str">
        <f t="shared" si="281"/>
        <v xml:space="preserve">N1839R  </v>
      </c>
      <c r="BE741">
        <v>1</v>
      </c>
      <c r="BG741">
        <v>0</v>
      </c>
      <c r="BH741">
        <v>0</v>
      </c>
      <c r="BI741">
        <v>0</v>
      </c>
      <c r="BJ741">
        <v>1675</v>
      </c>
      <c r="BK741">
        <v>-125</v>
      </c>
      <c r="BL741" t="s">
        <v>130</v>
      </c>
      <c r="BM741">
        <v>1</v>
      </c>
      <c r="BN741">
        <v>1</v>
      </c>
      <c r="BO741">
        <v>0</v>
      </c>
      <c r="BP741">
        <v>0</v>
      </c>
      <c r="BS741">
        <v>0</v>
      </c>
      <c r="BT741">
        <v>0</v>
      </c>
      <c r="BU741">
        <v>0</v>
      </c>
      <c r="CE741" t="str">
        <f t="shared" si="294"/>
        <v>22:01:20.758</v>
      </c>
      <c r="CF741">
        <v>758096614</v>
      </c>
      <c r="CS741">
        <v>3</v>
      </c>
      <c r="CT741">
        <v>2</v>
      </c>
      <c r="CU741">
        <v>0</v>
      </c>
      <c r="CV741">
        <v>2</v>
      </c>
      <c r="CW741">
        <v>0</v>
      </c>
      <c r="CX741">
        <v>5</v>
      </c>
      <c r="CY741">
        <v>7</v>
      </c>
      <c r="CZ741" t="s">
        <v>131</v>
      </c>
      <c r="DA741">
        <v>300</v>
      </c>
      <c r="DB741">
        <v>0</v>
      </c>
      <c r="DC741" t="s">
        <v>157</v>
      </c>
      <c r="DD741" t="s">
        <v>158</v>
      </c>
      <c r="DG741">
        <v>8337713</v>
      </c>
      <c r="DI741">
        <v>1</v>
      </c>
      <c r="DJ741">
        <v>0</v>
      </c>
      <c r="DK741">
        <v>1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 t="shared" si="295"/>
        <v>07/09/2023 22:01:21.053</v>
      </c>
      <c r="C742" t="str">
        <f t="shared" si="284"/>
        <v>FFDFD3C0</v>
      </c>
      <c r="D742" t="s">
        <v>134</v>
      </c>
      <c r="E742">
        <v>4</v>
      </c>
      <c r="H742">
        <v>4</v>
      </c>
      <c r="I742" t="s">
        <v>143</v>
      </c>
      <c r="J742" t="s">
        <v>126</v>
      </c>
      <c r="K742">
        <v>0</v>
      </c>
      <c r="L742">
        <v>3</v>
      </c>
      <c r="M742">
        <v>0</v>
      </c>
      <c r="N742">
        <v>2</v>
      </c>
      <c r="O742">
        <v>0</v>
      </c>
      <c r="P742">
        <v>1</v>
      </c>
      <c r="Q742">
        <v>0</v>
      </c>
      <c r="S742" t="str">
        <f t="shared" si="293"/>
        <v>22:01:20.000</v>
      </c>
      <c r="T742" t="str">
        <f t="shared" si="293"/>
        <v>22:01:20.000</v>
      </c>
      <c r="U742" t="str">
        <f t="shared" si="279"/>
        <v>A14F74</v>
      </c>
      <c r="V742">
        <v>0</v>
      </c>
      <c r="W742">
        <v>0</v>
      </c>
      <c r="X742">
        <v>6</v>
      </c>
      <c r="Y742">
        <v>0</v>
      </c>
      <c r="AA742">
        <v>1</v>
      </c>
      <c r="AB742">
        <v>8</v>
      </c>
      <c r="AC742">
        <v>3</v>
      </c>
      <c r="AD742">
        <v>0</v>
      </c>
      <c r="AE742">
        <v>9</v>
      </c>
      <c r="AF742" t="s">
        <v>126</v>
      </c>
      <c r="AG742">
        <v>0</v>
      </c>
      <c r="AH742">
        <v>3</v>
      </c>
      <c r="AI742">
        <v>2</v>
      </c>
      <c r="AJ742">
        <v>0</v>
      </c>
      <c r="AK742" t="s">
        <v>335</v>
      </c>
      <c r="AL742">
        <v>32.809488999999999</v>
      </c>
      <c r="AM742" t="s">
        <v>336</v>
      </c>
      <c r="AN742">
        <v>-117.16785900000001</v>
      </c>
      <c r="AO742">
        <v>25</v>
      </c>
      <c r="AP742">
        <v>1800</v>
      </c>
      <c r="AQ742" t="s">
        <v>129</v>
      </c>
      <c r="AR742">
        <v>86</v>
      </c>
      <c r="AS742">
        <v>-67</v>
      </c>
      <c r="AT742">
        <v>-128</v>
      </c>
      <c r="BB742" t="str">
        <f t="shared" si="280"/>
        <v>1200</v>
      </c>
      <c r="BC742">
        <v>1</v>
      </c>
      <c r="BD742" t="str">
        <f t="shared" si="281"/>
        <v xml:space="preserve">N1839R  </v>
      </c>
      <c r="BE742">
        <v>1</v>
      </c>
      <c r="BG742">
        <v>0</v>
      </c>
      <c r="BH742">
        <v>0</v>
      </c>
      <c r="BI742">
        <v>0</v>
      </c>
      <c r="BJ742">
        <v>1675</v>
      </c>
      <c r="BK742">
        <v>-125</v>
      </c>
      <c r="BL742" t="s">
        <v>130</v>
      </c>
      <c r="BM742">
        <v>1</v>
      </c>
      <c r="BN742">
        <v>1</v>
      </c>
      <c r="BO742">
        <v>0</v>
      </c>
      <c r="BP742">
        <v>0</v>
      </c>
      <c r="BS742">
        <v>0</v>
      </c>
      <c r="BT742">
        <v>0</v>
      </c>
      <c r="BU742">
        <v>0</v>
      </c>
      <c r="CE742" t="str">
        <f t="shared" si="294"/>
        <v>22:01:20.758</v>
      </c>
      <c r="CF742">
        <v>758096614</v>
      </c>
      <c r="CS742">
        <v>3</v>
      </c>
      <c r="CT742">
        <v>2</v>
      </c>
      <c r="CU742">
        <v>0</v>
      </c>
      <c r="CV742">
        <v>2</v>
      </c>
      <c r="CW742">
        <v>0</v>
      </c>
      <c r="CX742">
        <v>5</v>
      </c>
      <c r="CY742">
        <v>7</v>
      </c>
      <c r="CZ742" t="s">
        <v>131</v>
      </c>
      <c r="DA742">
        <v>300</v>
      </c>
      <c r="DB742">
        <v>0</v>
      </c>
      <c r="DC742" t="s">
        <v>157</v>
      </c>
      <c r="DD742" t="s">
        <v>158</v>
      </c>
      <c r="DG742">
        <v>8337713</v>
      </c>
      <c r="DI742">
        <v>1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 t="shared" si="295"/>
        <v>07/09/2023 22:01:21.053</v>
      </c>
      <c r="C743" t="str">
        <f t="shared" si="284"/>
        <v>FFDFD3C0</v>
      </c>
      <c r="D743" t="s">
        <v>123</v>
      </c>
      <c r="E743">
        <v>7</v>
      </c>
      <c r="F743">
        <v>2007</v>
      </c>
      <c r="G743" t="s">
        <v>124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0</v>
      </c>
      <c r="P743">
        <v>1</v>
      </c>
      <c r="Q743">
        <v>0</v>
      </c>
      <c r="S743" t="str">
        <f t="shared" si="293"/>
        <v>22:01:20.000</v>
      </c>
      <c r="T743" t="str">
        <f t="shared" si="293"/>
        <v>22:01:20.000</v>
      </c>
      <c r="U743" t="str">
        <f t="shared" si="279"/>
        <v>A14F74</v>
      </c>
      <c r="V743">
        <v>0</v>
      </c>
      <c r="W743">
        <v>0</v>
      </c>
      <c r="X743">
        <v>6</v>
      </c>
      <c r="Y743">
        <v>0</v>
      </c>
      <c r="AA743">
        <v>1</v>
      </c>
      <c r="AB743">
        <v>8</v>
      </c>
      <c r="AC743">
        <v>3</v>
      </c>
      <c r="AD743">
        <v>0</v>
      </c>
      <c r="AE743">
        <v>9</v>
      </c>
      <c r="AF743" t="s">
        <v>126</v>
      </c>
      <c r="AG743">
        <v>0</v>
      </c>
      <c r="AH743">
        <v>3</v>
      </c>
      <c r="AI743">
        <v>2</v>
      </c>
      <c r="AJ743">
        <v>0</v>
      </c>
      <c r="AK743" t="s">
        <v>335</v>
      </c>
      <c r="AL743">
        <v>32.809488999999999</v>
      </c>
      <c r="AM743" t="s">
        <v>336</v>
      </c>
      <c r="AN743">
        <v>-117.16785900000001</v>
      </c>
      <c r="AO743">
        <v>25</v>
      </c>
      <c r="AP743">
        <v>1800</v>
      </c>
      <c r="AQ743" t="s">
        <v>129</v>
      </c>
      <c r="AR743">
        <v>86</v>
      </c>
      <c r="AS743">
        <v>-67</v>
      </c>
      <c r="AT743">
        <v>-128</v>
      </c>
      <c r="BB743" t="str">
        <f t="shared" si="280"/>
        <v>1200</v>
      </c>
      <c r="BC743">
        <v>1</v>
      </c>
      <c r="BD743" t="str">
        <f t="shared" si="281"/>
        <v xml:space="preserve">N1839R  </v>
      </c>
      <c r="BE743">
        <v>1</v>
      </c>
      <c r="BG743">
        <v>0</v>
      </c>
      <c r="BH743">
        <v>0</v>
      </c>
      <c r="BI743">
        <v>0</v>
      </c>
      <c r="BJ743">
        <v>1675</v>
      </c>
      <c r="BK743">
        <v>-125</v>
      </c>
      <c r="BL743" t="s">
        <v>130</v>
      </c>
      <c r="BM743">
        <v>1</v>
      </c>
      <c r="BN743">
        <v>1</v>
      </c>
      <c r="BO743">
        <v>0</v>
      </c>
      <c r="BP743">
        <v>0</v>
      </c>
      <c r="BS743">
        <v>0</v>
      </c>
      <c r="BT743">
        <v>0</v>
      </c>
      <c r="BU743">
        <v>0</v>
      </c>
      <c r="CE743" t="str">
        <f t="shared" si="294"/>
        <v>22:01:20.758</v>
      </c>
      <c r="CF743">
        <v>758096614</v>
      </c>
      <c r="CS743">
        <v>3</v>
      </c>
      <c r="CT743">
        <v>2</v>
      </c>
      <c r="CU743">
        <v>0</v>
      </c>
      <c r="CV743">
        <v>2</v>
      </c>
      <c r="CW743">
        <v>0</v>
      </c>
      <c r="CX743">
        <v>5</v>
      </c>
      <c r="CY743">
        <v>7</v>
      </c>
      <c r="CZ743" t="s">
        <v>131</v>
      </c>
      <c r="DA743">
        <v>300</v>
      </c>
      <c r="DB743">
        <v>0</v>
      </c>
      <c r="DC743" t="s">
        <v>157</v>
      </c>
      <c r="DD743" t="s">
        <v>158</v>
      </c>
      <c r="DG743">
        <v>8337713</v>
      </c>
      <c r="DI743">
        <v>1</v>
      </c>
      <c r="DJ743">
        <v>0</v>
      </c>
      <c r="DK743">
        <v>1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 t="shared" si="295"/>
        <v>07/09/2023 22:01:21.053</v>
      </c>
      <c r="C744" t="str">
        <f t="shared" si="284"/>
        <v>FFDFD3C0</v>
      </c>
      <c r="D744" t="s">
        <v>144</v>
      </c>
      <c r="E744">
        <v>6</v>
      </c>
      <c r="H744">
        <v>210</v>
      </c>
      <c r="I744" t="s">
        <v>145</v>
      </c>
      <c r="J744" t="s">
        <v>146</v>
      </c>
      <c r="K744">
        <v>0</v>
      </c>
      <c r="L744">
        <v>3</v>
      </c>
      <c r="M744">
        <v>0</v>
      </c>
      <c r="N744">
        <v>2</v>
      </c>
      <c r="O744">
        <v>0</v>
      </c>
      <c r="P744">
        <v>1</v>
      </c>
      <c r="Q744">
        <v>0</v>
      </c>
      <c r="S744" t="str">
        <f t="shared" si="293"/>
        <v>22:01:20.000</v>
      </c>
      <c r="T744" t="str">
        <f t="shared" si="293"/>
        <v>22:01:20.000</v>
      </c>
      <c r="U744" t="str">
        <f t="shared" si="279"/>
        <v>A14F74</v>
      </c>
      <c r="V744">
        <v>0</v>
      </c>
      <c r="W744">
        <v>0</v>
      </c>
      <c r="X744">
        <v>6</v>
      </c>
      <c r="Y744">
        <v>0</v>
      </c>
      <c r="AA744">
        <v>1</v>
      </c>
      <c r="AB744">
        <v>8</v>
      </c>
      <c r="AC744">
        <v>3</v>
      </c>
      <c r="AD744">
        <v>0</v>
      </c>
      <c r="AE744">
        <v>9</v>
      </c>
      <c r="AF744" t="s">
        <v>126</v>
      </c>
      <c r="AG744">
        <v>0</v>
      </c>
      <c r="AH744">
        <v>0</v>
      </c>
      <c r="AI744">
        <v>2</v>
      </c>
      <c r="AJ744">
        <v>0</v>
      </c>
      <c r="AK744" t="s">
        <v>335</v>
      </c>
      <c r="AL744">
        <v>32.809488999999999</v>
      </c>
      <c r="AM744" t="s">
        <v>336</v>
      </c>
      <c r="AN744">
        <v>-117.16785900000001</v>
      </c>
      <c r="AO744">
        <v>25</v>
      </c>
      <c r="AP744">
        <v>1800</v>
      </c>
      <c r="AQ744" t="s">
        <v>129</v>
      </c>
      <c r="AR744">
        <v>86</v>
      </c>
      <c r="AS744">
        <v>-67</v>
      </c>
      <c r="AT744">
        <v>-128</v>
      </c>
      <c r="BB744" t="str">
        <f t="shared" si="280"/>
        <v>1200</v>
      </c>
      <c r="BC744">
        <v>1</v>
      </c>
      <c r="BD744" t="str">
        <f t="shared" si="281"/>
        <v xml:space="preserve">N1839R  </v>
      </c>
      <c r="BE744">
        <v>1</v>
      </c>
      <c r="BG744">
        <v>0</v>
      </c>
      <c r="BH744">
        <v>0</v>
      </c>
      <c r="BI744">
        <v>0</v>
      </c>
      <c r="BJ744">
        <v>1675</v>
      </c>
      <c r="BK744">
        <v>-125</v>
      </c>
      <c r="BL744" t="s">
        <v>130</v>
      </c>
      <c r="BM744">
        <v>1</v>
      </c>
      <c r="BN744">
        <v>1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 t="shared" si="294"/>
        <v>22:01:20.758</v>
      </c>
      <c r="CF744">
        <v>758096614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5</v>
      </c>
      <c r="CY744">
        <v>7</v>
      </c>
      <c r="CZ744" t="s">
        <v>131</v>
      </c>
      <c r="DA744">
        <v>300</v>
      </c>
      <c r="DB744">
        <v>0</v>
      </c>
      <c r="DC744" t="s">
        <v>157</v>
      </c>
      <c r="DD744" t="s">
        <v>158</v>
      </c>
      <c r="DG744">
        <v>8337713</v>
      </c>
      <c r="DI744">
        <v>1</v>
      </c>
      <c r="DJ744">
        <v>0</v>
      </c>
      <c r="DK744">
        <v>1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 t="shared" si="295"/>
        <v>07/09/2023 22:01:21.053</v>
      </c>
      <c r="C745" t="str">
        <f t="shared" si="284"/>
        <v>FFDFD3C0</v>
      </c>
      <c r="D745" t="s">
        <v>149</v>
      </c>
      <c r="E745">
        <v>3</v>
      </c>
      <c r="H745">
        <v>166</v>
      </c>
      <c r="I745" t="s">
        <v>139</v>
      </c>
      <c r="J745" t="s">
        <v>150</v>
      </c>
      <c r="K745">
        <v>0</v>
      </c>
      <c r="L745">
        <v>3</v>
      </c>
      <c r="M745">
        <v>0</v>
      </c>
      <c r="N745">
        <v>2</v>
      </c>
      <c r="O745">
        <v>0</v>
      </c>
      <c r="P745">
        <v>1</v>
      </c>
      <c r="Q745">
        <v>0</v>
      </c>
      <c r="S745" t="str">
        <f t="shared" si="293"/>
        <v>22:01:20.000</v>
      </c>
      <c r="T745" t="str">
        <f t="shared" si="293"/>
        <v>22:01:20.000</v>
      </c>
      <c r="U745" t="str">
        <f t="shared" si="279"/>
        <v>A14F74</v>
      </c>
      <c r="V745">
        <v>0</v>
      </c>
      <c r="W745">
        <v>0</v>
      </c>
      <c r="X745">
        <v>6</v>
      </c>
      <c r="Y745">
        <v>0</v>
      </c>
      <c r="AA745">
        <v>1</v>
      </c>
      <c r="AB745">
        <v>8</v>
      </c>
      <c r="AC745">
        <v>3</v>
      </c>
      <c r="AD745">
        <v>0</v>
      </c>
      <c r="AE745">
        <v>9</v>
      </c>
      <c r="AF745" t="s">
        <v>126</v>
      </c>
      <c r="AG745">
        <v>0</v>
      </c>
      <c r="AH745">
        <v>3</v>
      </c>
      <c r="AI745">
        <v>2</v>
      </c>
      <c r="AJ745">
        <v>0</v>
      </c>
      <c r="AK745" t="s">
        <v>335</v>
      </c>
      <c r="AL745">
        <v>32.809488999999999</v>
      </c>
      <c r="AM745" t="s">
        <v>336</v>
      </c>
      <c r="AN745">
        <v>-117.16785900000001</v>
      </c>
      <c r="AO745">
        <v>25</v>
      </c>
      <c r="AP745">
        <v>1800</v>
      </c>
      <c r="AQ745" t="s">
        <v>129</v>
      </c>
      <c r="AR745">
        <v>86</v>
      </c>
      <c r="AS745">
        <v>-67</v>
      </c>
      <c r="AT745">
        <v>-128</v>
      </c>
      <c r="BB745" t="str">
        <f t="shared" si="280"/>
        <v>1200</v>
      </c>
      <c r="BC745">
        <v>1</v>
      </c>
      <c r="BD745" t="str">
        <f t="shared" si="281"/>
        <v xml:space="preserve">N1839R  </v>
      </c>
      <c r="BE745">
        <v>1</v>
      </c>
      <c r="BG745">
        <v>0</v>
      </c>
      <c r="BH745">
        <v>0</v>
      </c>
      <c r="BI745">
        <v>0</v>
      </c>
      <c r="BJ745">
        <v>1675</v>
      </c>
      <c r="BK745">
        <v>-125</v>
      </c>
      <c r="BL745" t="s">
        <v>130</v>
      </c>
      <c r="BM745">
        <v>1</v>
      </c>
      <c r="BN745">
        <v>1</v>
      </c>
      <c r="BO745">
        <v>0</v>
      </c>
      <c r="BP745">
        <v>0</v>
      </c>
      <c r="BS745">
        <v>0</v>
      </c>
      <c r="BT745">
        <v>0</v>
      </c>
      <c r="BU745">
        <v>0</v>
      </c>
      <c r="CE745" t="str">
        <f t="shared" si="294"/>
        <v>22:01:20.758</v>
      </c>
      <c r="CF745">
        <v>758096614</v>
      </c>
      <c r="CS745">
        <v>3</v>
      </c>
      <c r="CT745">
        <v>2</v>
      </c>
      <c r="CU745">
        <v>0</v>
      </c>
      <c r="CV745">
        <v>2</v>
      </c>
      <c r="CW745">
        <v>0</v>
      </c>
      <c r="CX745">
        <v>5</v>
      </c>
      <c r="CY745">
        <v>7</v>
      </c>
      <c r="CZ745" t="s">
        <v>131</v>
      </c>
      <c r="DA745">
        <v>300</v>
      </c>
      <c r="DB745">
        <v>0</v>
      </c>
      <c r="DC745" t="s">
        <v>157</v>
      </c>
      <c r="DD745" t="s">
        <v>158</v>
      </c>
      <c r="DG745">
        <v>8337713</v>
      </c>
      <c r="DI745">
        <v>1</v>
      </c>
      <c r="DJ745">
        <v>0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"07/09/2023 22:01:23.037"</f>
        <v>07/09/2023 22:01:23.037</v>
      </c>
      <c r="C746" t="str">
        <f t="shared" si="284"/>
        <v>FFDFD3C0</v>
      </c>
      <c r="D746" t="s">
        <v>147</v>
      </c>
      <c r="E746">
        <v>8</v>
      </c>
      <c r="H746">
        <v>225</v>
      </c>
      <c r="I746" t="s">
        <v>148</v>
      </c>
      <c r="J746" t="s">
        <v>126</v>
      </c>
      <c r="K746">
        <v>0</v>
      </c>
      <c r="L746">
        <v>3</v>
      </c>
      <c r="M746">
        <v>0</v>
      </c>
      <c r="N746">
        <v>2</v>
      </c>
      <c r="O746">
        <v>0</v>
      </c>
      <c r="P746">
        <v>1</v>
      </c>
      <c r="Q746">
        <v>0</v>
      </c>
      <c r="S746" t="str">
        <f t="shared" ref="S746:T753" si="296">"22:01:22.000"</f>
        <v>22:01:22.000</v>
      </c>
      <c r="T746" t="str">
        <f t="shared" si="296"/>
        <v>22:01:22.000</v>
      </c>
      <c r="U746" t="str">
        <f t="shared" si="279"/>
        <v>A14F74</v>
      </c>
      <c r="V746">
        <v>0</v>
      </c>
      <c r="W746">
        <v>0</v>
      </c>
      <c r="X746">
        <v>6</v>
      </c>
      <c r="Y746">
        <v>0</v>
      </c>
      <c r="AA746">
        <v>1</v>
      </c>
      <c r="AB746">
        <v>8</v>
      </c>
      <c r="AC746">
        <v>3</v>
      </c>
      <c r="AD746">
        <v>0</v>
      </c>
      <c r="AE746">
        <v>9</v>
      </c>
      <c r="AF746" t="s">
        <v>126</v>
      </c>
      <c r="AG746">
        <v>0</v>
      </c>
      <c r="AH746">
        <v>3</v>
      </c>
      <c r="AI746">
        <v>2</v>
      </c>
      <c r="AJ746">
        <v>0</v>
      </c>
      <c r="AK746" t="s">
        <v>337</v>
      </c>
      <c r="AL746">
        <v>32.808866999999999</v>
      </c>
      <c r="AM746" t="s">
        <v>338</v>
      </c>
      <c r="AN746">
        <v>-117.166915</v>
      </c>
      <c r="AO746">
        <v>25</v>
      </c>
      <c r="AP746">
        <v>1800</v>
      </c>
      <c r="AQ746" t="s">
        <v>129</v>
      </c>
      <c r="AR746">
        <v>93</v>
      </c>
      <c r="AS746">
        <v>-63</v>
      </c>
      <c r="AT746">
        <v>-320</v>
      </c>
      <c r="BB746" t="str">
        <f t="shared" si="280"/>
        <v>1200</v>
      </c>
      <c r="BC746">
        <v>1</v>
      </c>
      <c r="BD746" t="str">
        <f t="shared" si="281"/>
        <v xml:space="preserve">N1839R  </v>
      </c>
      <c r="BE746">
        <v>1</v>
      </c>
      <c r="BG746">
        <v>0</v>
      </c>
      <c r="BH746">
        <v>0</v>
      </c>
      <c r="BI746">
        <v>0</v>
      </c>
      <c r="BJ746">
        <v>1675</v>
      </c>
      <c r="BK746">
        <v>-125</v>
      </c>
      <c r="BL746" t="s">
        <v>130</v>
      </c>
      <c r="BM746">
        <v>1</v>
      </c>
      <c r="BN746">
        <v>1</v>
      </c>
      <c r="BO746">
        <v>0</v>
      </c>
      <c r="BP746">
        <v>0</v>
      </c>
      <c r="BS746">
        <v>0</v>
      </c>
      <c r="BT746">
        <v>0</v>
      </c>
      <c r="BU746">
        <v>0</v>
      </c>
      <c r="CE746" t="str">
        <f t="shared" ref="CE746:CE753" si="297">"22:01:22.783"</f>
        <v>22:01:22.783</v>
      </c>
      <c r="CF746">
        <v>783096754</v>
      </c>
      <c r="CS746">
        <v>3</v>
      </c>
      <c r="CT746">
        <v>2</v>
      </c>
      <c r="CU746">
        <v>0</v>
      </c>
      <c r="CV746">
        <v>2</v>
      </c>
      <c r="CW746">
        <v>0</v>
      </c>
      <c r="CX746">
        <v>5</v>
      </c>
      <c r="CY746">
        <v>7</v>
      </c>
      <c r="CZ746" t="s">
        <v>131</v>
      </c>
      <c r="DA746">
        <v>300</v>
      </c>
      <c r="DB746">
        <v>0</v>
      </c>
      <c r="DC746" t="s">
        <v>157</v>
      </c>
      <c r="DD746" t="s">
        <v>158</v>
      </c>
      <c r="DG746">
        <v>8338102</v>
      </c>
      <c r="DI746">
        <v>1</v>
      </c>
      <c r="DJ746">
        <v>0</v>
      </c>
      <c r="DK746">
        <v>0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"07/09/2023 22:01:23.037"</f>
        <v>07/09/2023 22:01:23.037</v>
      </c>
      <c r="C747" t="str">
        <f t="shared" si="284"/>
        <v>FFDFD3C0</v>
      </c>
      <c r="D747" t="s">
        <v>134</v>
      </c>
      <c r="E747">
        <v>4</v>
      </c>
      <c r="H747">
        <v>4</v>
      </c>
      <c r="I747" t="s">
        <v>143</v>
      </c>
      <c r="J747" t="s">
        <v>126</v>
      </c>
      <c r="K747">
        <v>0</v>
      </c>
      <c r="L747">
        <v>3</v>
      </c>
      <c r="M747">
        <v>0</v>
      </c>
      <c r="N747">
        <v>2</v>
      </c>
      <c r="O747">
        <v>0</v>
      </c>
      <c r="P747">
        <v>1</v>
      </c>
      <c r="Q747">
        <v>0</v>
      </c>
      <c r="S747" t="str">
        <f t="shared" si="296"/>
        <v>22:01:22.000</v>
      </c>
      <c r="T747" t="str">
        <f t="shared" si="296"/>
        <v>22:01:22.000</v>
      </c>
      <c r="U747" t="str">
        <f t="shared" si="279"/>
        <v>A14F74</v>
      </c>
      <c r="V747">
        <v>0</v>
      </c>
      <c r="W747">
        <v>0</v>
      </c>
      <c r="X747">
        <v>6</v>
      </c>
      <c r="Y747">
        <v>0</v>
      </c>
      <c r="AA747">
        <v>1</v>
      </c>
      <c r="AB747">
        <v>8</v>
      </c>
      <c r="AC747">
        <v>3</v>
      </c>
      <c r="AD747">
        <v>0</v>
      </c>
      <c r="AE747">
        <v>9</v>
      </c>
      <c r="AF747" t="s">
        <v>126</v>
      </c>
      <c r="AG747">
        <v>0</v>
      </c>
      <c r="AH747">
        <v>3</v>
      </c>
      <c r="AI747">
        <v>2</v>
      </c>
      <c r="AJ747">
        <v>0</v>
      </c>
      <c r="AK747" t="s">
        <v>337</v>
      </c>
      <c r="AL747">
        <v>32.808866999999999</v>
      </c>
      <c r="AM747" t="s">
        <v>338</v>
      </c>
      <c r="AN747">
        <v>-117.166915</v>
      </c>
      <c r="AO747">
        <v>25</v>
      </c>
      <c r="AP747">
        <v>1800</v>
      </c>
      <c r="AQ747" t="s">
        <v>129</v>
      </c>
      <c r="AR747">
        <v>93</v>
      </c>
      <c r="AS747">
        <v>-63</v>
      </c>
      <c r="AT747">
        <v>-320</v>
      </c>
      <c r="BB747" t="str">
        <f t="shared" si="280"/>
        <v>1200</v>
      </c>
      <c r="BC747">
        <v>1</v>
      </c>
      <c r="BD747" t="str">
        <f t="shared" si="281"/>
        <v xml:space="preserve">N1839R  </v>
      </c>
      <c r="BE747">
        <v>1</v>
      </c>
      <c r="BG747">
        <v>0</v>
      </c>
      <c r="BH747">
        <v>0</v>
      </c>
      <c r="BI747">
        <v>0</v>
      </c>
      <c r="BJ747">
        <v>1675</v>
      </c>
      <c r="BK747">
        <v>-125</v>
      </c>
      <c r="BL747" t="s">
        <v>130</v>
      </c>
      <c r="BM747">
        <v>1</v>
      </c>
      <c r="BN747">
        <v>1</v>
      </c>
      <c r="BO747">
        <v>0</v>
      </c>
      <c r="BP747">
        <v>0</v>
      </c>
      <c r="BS747">
        <v>0</v>
      </c>
      <c r="BT747">
        <v>0</v>
      </c>
      <c r="BU747">
        <v>0</v>
      </c>
      <c r="CE747" t="str">
        <f t="shared" si="297"/>
        <v>22:01:22.783</v>
      </c>
      <c r="CF747">
        <v>783096754</v>
      </c>
      <c r="CS747">
        <v>3</v>
      </c>
      <c r="CT747">
        <v>2</v>
      </c>
      <c r="CU747">
        <v>0</v>
      </c>
      <c r="CV747">
        <v>2</v>
      </c>
      <c r="CW747">
        <v>0</v>
      </c>
      <c r="CX747">
        <v>5</v>
      </c>
      <c r="CY747">
        <v>7</v>
      </c>
      <c r="CZ747" t="s">
        <v>131</v>
      </c>
      <c r="DA747">
        <v>300</v>
      </c>
      <c r="DB747">
        <v>0</v>
      </c>
      <c r="DC747" t="s">
        <v>157</v>
      </c>
      <c r="DD747" t="s">
        <v>158</v>
      </c>
      <c r="DG747">
        <v>8338102</v>
      </c>
      <c r="DI747">
        <v>1</v>
      </c>
      <c r="DJ747">
        <v>0</v>
      </c>
      <c r="DK747">
        <v>1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 t="shared" ref="A748:A753" si="298">"07/09/2023 22:01:23.131"</f>
        <v>07/09/2023 22:01:23.131</v>
      </c>
      <c r="C748" t="str">
        <f t="shared" si="284"/>
        <v>FFDFD3C0</v>
      </c>
      <c r="D748" t="s">
        <v>123</v>
      </c>
      <c r="E748">
        <v>7</v>
      </c>
      <c r="F748">
        <v>2007</v>
      </c>
      <c r="G748" t="s">
        <v>124</v>
      </c>
      <c r="J748" t="s">
        <v>125</v>
      </c>
      <c r="K748">
        <v>0</v>
      </c>
      <c r="L748">
        <v>3</v>
      </c>
      <c r="M748">
        <v>0</v>
      </c>
      <c r="N748">
        <v>2</v>
      </c>
      <c r="O748">
        <v>0</v>
      </c>
      <c r="P748">
        <v>1</v>
      </c>
      <c r="Q748">
        <v>0</v>
      </c>
      <c r="S748" t="str">
        <f t="shared" si="296"/>
        <v>22:01:22.000</v>
      </c>
      <c r="T748" t="str">
        <f t="shared" si="296"/>
        <v>22:01:22.000</v>
      </c>
      <c r="U748" t="str">
        <f t="shared" si="279"/>
        <v>A14F74</v>
      </c>
      <c r="V748">
        <v>0</v>
      </c>
      <c r="W748">
        <v>0</v>
      </c>
      <c r="X748">
        <v>6</v>
      </c>
      <c r="Y748">
        <v>0</v>
      </c>
      <c r="AA748">
        <v>1</v>
      </c>
      <c r="AB748">
        <v>8</v>
      </c>
      <c r="AC748">
        <v>3</v>
      </c>
      <c r="AD748">
        <v>0</v>
      </c>
      <c r="AE748">
        <v>9</v>
      </c>
      <c r="AF748" t="s">
        <v>126</v>
      </c>
      <c r="AG748">
        <v>0</v>
      </c>
      <c r="AH748">
        <v>3</v>
      </c>
      <c r="AI748">
        <v>2</v>
      </c>
      <c r="AJ748">
        <v>0</v>
      </c>
      <c r="AK748" t="s">
        <v>337</v>
      </c>
      <c r="AL748">
        <v>32.808866999999999</v>
      </c>
      <c r="AM748" t="s">
        <v>338</v>
      </c>
      <c r="AN748">
        <v>-117.166915</v>
      </c>
      <c r="AO748">
        <v>25</v>
      </c>
      <c r="AP748">
        <v>1800</v>
      </c>
      <c r="AQ748" t="s">
        <v>129</v>
      </c>
      <c r="AR748">
        <v>93</v>
      </c>
      <c r="AS748">
        <v>-63</v>
      </c>
      <c r="AT748">
        <v>-320</v>
      </c>
      <c r="BB748" t="str">
        <f t="shared" si="280"/>
        <v>1200</v>
      </c>
      <c r="BC748">
        <v>1</v>
      </c>
      <c r="BD748" t="str">
        <f t="shared" si="281"/>
        <v xml:space="preserve">N1839R  </v>
      </c>
      <c r="BE748">
        <v>1</v>
      </c>
      <c r="BG748">
        <v>0</v>
      </c>
      <c r="BH748">
        <v>0</v>
      </c>
      <c r="BI748">
        <v>0</v>
      </c>
      <c r="BJ748">
        <v>1675</v>
      </c>
      <c r="BK748">
        <v>-125</v>
      </c>
      <c r="BL748" t="s">
        <v>130</v>
      </c>
      <c r="BM748">
        <v>1</v>
      </c>
      <c r="BN748">
        <v>1</v>
      </c>
      <c r="BO748">
        <v>0</v>
      </c>
      <c r="BP748">
        <v>0</v>
      </c>
      <c r="BS748">
        <v>0</v>
      </c>
      <c r="BT748">
        <v>0</v>
      </c>
      <c r="BU748">
        <v>0</v>
      </c>
      <c r="CE748" t="str">
        <f t="shared" si="297"/>
        <v>22:01:22.783</v>
      </c>
      <c r="CF748">
        <v>783096754</v>
      </c>
      <c r="CS748">
        <v>3</v>
      </c>
      <c r="CT748">
        <v>2</v>
      </c>
      <c r="CU748">
        <v>0</v>
      </c>
      <c r="CV748">
        <v>2</v>
      </c>
      <c r="CW748">
        <v>0</v>
      </c>
      <c r="CX748">
        <v>5</v>
      </c>
      <c r="CY748">
        <v>7</v>
      </c>
      <c r="CZ748" t="s">
        <v>131</v>
      </c>
      <c r="DA748">
        <v>300</v>
      </c>
      <c r="DB748">
        <v>0</v>
      </c>
      <c r="DC748" t="s">
        <v>157</v>
      </c>
      <c r="DD748" t="s">
        <v>158</v>
      </c>
      <c r="DG748">
        <v>8338102</v>
      </c>
      <c r="DI748">
        <v>1</v>
      </c>
      <c r="DJ748">
        <v>0</v>
      </c>
      <c r="DK748">
        <v>1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 t="shared" si="298"/>
        <v>07/09/2023 22:01:23.131</v>
      </c>
      <c r="C749" t="str">
        <f t="shared" si="284"/>
        <v>FFDFD3C0</v>
      </c>
      <c r="D749" t="s">
        <v>149</v>
      </c>
      <c r="E749">
        <v>3</v>
      </c>
      <c r="H749">
        <v>166</v>
      </c>
      <c r="I749" t="s">
        <v>139</v>
      </c>
      <c r="J749" t="s">
        <v>150</v>
      </c>
      <c r="K749">
        <v>0</v>
      </c>
      <c r="L749">
        <v>3</v>
      </c>
      <c r="M749">
        <v>0</v>
      </c>
      <c r="N749">
        <v>2</v>
      </c>
      <c r="O749">
        <v>0</v>
      </c>
      <c r="P749">
        <v>1</v>
      </c>
      <c r="Q749">
        <v>0</v>
      </c>
      <c r="S749" t="str">
        <f t="shared" si="296"/>
        <v>22:01:22.000</v>
      </c>
      <c r="T749" t="str">
        <f t="shared" si="296"/>
        <v>22:01:22.000</v>
      </c>
      <c r="U749" t="str">
        <f t="shared" si="279"/>
        <v>A14F74</v>
      </c>
      <c r="V749">
        <v>0</v>
      </c>
      <c r="W749">
        <v>0</v>
      </c>
      <c r="X749">
        <v>6</v>
      </c>
      <c r="Y749">
        <v>0</v>
      </c>
      <c r="AA749">
        <v>1</v>
      </c>
      <c r="AB749">
        <v>8</v>
      </c>
      <c r="AC749">
        <v>3</v>
      </c>
      <c r="AD749">
        <v>0</v>
      </c>
      <c r="AE749">
        <v>9</v>
      </c>
      <c r="AF749" t="s">
        <v>126</v>
      </c>
      <c r="AG749">
        <v>0</v>
      </c>
      <c r="AH749">
        <v>3</v>
      </c>
      <c r="AI749">
        <v>2</v>
      </c>
      <c r="AJ749">
        <v>0</v>
      </c>
      <c r="AK749" t="s">
        <v>337</v>
      </c>
      <c r="AL749">
        <v>32.808866999999999</v>
      </c>
      <c r="AM749" t="s">
        <v>338</v>
      </c>
      <c r="AN749">
        <v>-117.166915</v>
      </c>
      <c r="AO749">
        <v>25</v>
      </c>
      <c r="AP749">
        <v>1800</v>
      </c>
      <c r="AQ749" t="s">
        <v>129</v>
      </c>
      <c r="AR749">
        <v>93</v>
      </c>
      <c r="AS749">
        <v>-63</v>
      </c>
      <c r="AT749">
        <v>-320</v>
      </c>
      <c r="BB749" t="str">
        <f t="shared" si="280"/>
        <v>1200</v>
      </c>
      <c r="BC749">
        <v>1</v>
      </c>
      <c r="BD749" t="str">
        <f t="shared" si="281"/>
        <v xml:space="preserve">N1839R  </v>
      </c>
      <c r="BE749">
        <v>1</v>
      </c>
      <c r="BG749">
        <v>0</v>
      </c>
      <c r="BH749">
        <v>0</v>
      </c>
      <c r="BI749">
        <v>0</v>
      </c>
      <c r="BJ749">
        <v>1675</v>
      </c>
      <c r="BK749">
        <v>-125</v>
      </c>
      <c r="BL749" t="s">
        <v>130</v>
      </c>
      <c r="BM749">
        <v>1</v>
      </c>
      <c r="BN749">
        <v>1</v>
      </c>
      <c r="BO749">
        <v>0</v>
      </c>
      <c r="BP749">
        <v>0</v>
      </c>
      <c r="BS749">
        <v>0</v>
      </c>
      <c r="BT749">
        <v>0</v>
      </c>
      <c r="BU749">
        <v>0</v>
      </c>
      <c r="CE749" t="str">
        <f t="shared" si="297"/>
        <v>22:01:22.783</v>
      </c>
      <c r="CF749">
        <v>783096754</v>
      </c>
      <c r="CS749">
        <v>3</v>
      </c>
      <c r="CT749">
        <v>2</v>
      </c>
      <c r="CU749">
        <v>0</v>
      </c>
      <c r="CV749">
        <v>2</v>
      </c>
      <c r="CW749">
        <v>0</v>
      </c>
      <c r="CX749">
        <v>5</v>
      </c>
      <c r="CY749">
        <v>7</v>
      </c>
      <c r="CZ749" t="s">
        <v>131</v>
      </c>
      <c r="DA749">
        <v>300</v>
      </c>
      <c r="DB749">
        <v>0</v>
      </c>
      <c r="DC749" t="s">
        <v>157</v>
      </c>
      <c r="DD749" t="s">
        <v>158</v>
      </c>
      <c r="DG749">
        <v>8338102</v>
      </c>
      <c r="DI749">
        <v>1</v>
      </c>
      <c r="DJ749">
        <v>0</v>
      </c>
      <c r="DK749">
        <v>1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 t="shared" si="298"/>
        <v>07/09/2023 22:01:23.131</v>
      </c>
      <c r="C750" t="str">
        <f t="shared" si="284"/>
        <v>FFDFD3C0</v>
      </c>
      <c r="D750" t="s">
        <v>144</v>
      </c>
      <c r="E750">
        <v>6</v>
      </c>
      <c r="H750">
        <v>210</v>
      </c>
      <c r="I750" t="s">
        <v>145</v>
      </c>
      <c r="J750" t="s">
        <v>146</v>
      </c>
      <c r="K750">
        <v>0</v>
      </c>
      <c r="L750">
        <v>3</v>
      </c>
      <c r="M750">
        <v>0</v>
      </c>
      <c r="N750">
        <v>2</v>
      </c>
      <c r="O750">
        <v>0</v>
      </c>
      <c r="P750">
        <v>1</v>
      </c>
      <c r="Q750">
        <v>0</v>
      </c>
      <c r="S750" t="str">
        <f t="shared" si="296"/>
        <v>22:01:22.000</v>
      </c>
      <c r="T750" t="str">
        <f t="shared" si="296"/>
        <v>22:01:22.000</v>
      </c>
      <c r="U750" t="str">
        <f t="shared" si="279"/>
        <v>A14F74</v>
      </c>
      <c r="V750">
        <v>0</v>
      </c>
      <c r="W750">
        <v>0</v>
      </c>
      <c r="X750">
        <v>6</v>
      </c>
      <c r="Y750">
        <v>0</v>
      </c>
      <c r="AA750">
        <v>1</v>
      </c>
      <c r="AB750">
        <v>8</v>
      </c>
      <c r="AC750">
        <v>3</v>
      </c>
      <c r="AD750">
        <v>0</v>
      </c>
      <c r="AE750">
        <v>9</v>
      </c>
      <c r="AF750" t="s">
        <v>126</v>
      </c>
      <c r="AG750">
        <v>0</v>
      </c>
      <c r="AH750">
        <v>0</v>
      </c>
      <c r="AI750">
        <v>2</v>
      </c>
      <c r="AJ750">
        <v>0</v>
      </c>
      <c r="AK750" t="s">
        <v>337</v>
      </c>
      <c r="AL750">
        <v>32.808866999999999</v>
      </c>
      <c r="AM750" t="s">
        <v>338</v>
      </c>
      <c r="AN750">
        <v>-117.166915</v>
      </c>
      <c r="AO750">
        <v>25</v>
      </c>
      <c r="AP750">
        <v>1800</v>
      </c>
      <c r="AQ750" t="s">
        <v>129</v>
      </c>
      <c r="AR750">
        <v>93</v>
      </c>
      <c r="AS750">
        <v>-63</v>
      </c>
      <c r="AT750">
        <v>-320</v>
      </c>
      <c r="BB750" t="str">
        <f t="shared" si="280"/>
        <v>1200</v>
      </c>
      <c r="BC750">
        <v>1</v>
      </c>
      <c r="BD750" t="str">
        <f t="shared" si="281"/>
        <v xml:space="preserve">N1839R  </v>
      </c>
      <c r="BE750">
        <v>1</v>
      </c>
      <c r="BG750">
        <v>0</v>
      </c>
      <c r="BH750">
        <v>0</v>
      </c>
      <c r="BI750">
        <v>0</v>
      </c>
      <c r="BJ750">
        <v>1675</v>
      </c>
      <c r="BK750">
        <v>-125</v>
      </c>
      <c r="BL750" t="s">
        <v>130</v>
      </c>
      <c r="BM750">
        <v>1</v>
      </c>
      <c r="BN750">
        <v>1</v>
      </c>
      <c r="BO750">
        <v>0</v>
      </c>
      <c r="BP750">
        <v>0</v>
      </c>
      <c r="BS750">
        <v>0</v>
      </c>
      <c r="BT750">
        <v>0</v>
      </c>
      <c r="BU750">
        <v>0</v>
      </c>
      <c r="CE750" t="str">
        <f t="shared" si="297"/>
        <v>22:01:22.783</v>
      </c>
      <c r="CF750">
        <v>783096754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5</v>
      </c>
      <c r="CY750">
        <v>7</v>
      </c>
      <c r="CZ750" t="s">
        <v>131</v>
      </c>
      <c r="DA750">
        <v>300</v>
      </c>
      <c r="DB750">
        <v>0</v>
      </c>
      <c r="DC750" t="s">
        <v>157</v>
      </c>
      <c r="DD750" t="s">
        <v>158</v>
      </c>
      <c r="DG750">
        <v>8338102</v>
      </c>
      <c r="DI750">
        <v>1</v>
      </c>
      <c r="DJ750">
        <v>0</v>
      </c>
      <c r="DK750">
        <v>1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 t="shared" si="298"/>
        <v>07/09/2023 22:01:23.131</v>
      </c>
      <c r="C751" t="str">
        <f t="shared" si="284"/>
        <v>FFDFD3C0</v>
      </c>
      <c r="D751" t="s">
        <v>134</v>
      </c>
      <c r="E751">
        <v>3</v>
      </c>
      <c r="H751">
        <v>3</v>
      </c>
      <c r="I751" t="s">
        <v>135</v>
      </c>
      <c r="J751" t="s">
        <v>126</v>
      </c>
      <c r="K751">
        <v>0</v>
      </c>
      <c r="L751">
        <v>3</v>
      </c>
      <c r="M751">
        <v>0</v>
      </c>
      <c r="N751">
        <v>2</v>
      </c>
      <c r="O751">
        <v>0</v>
      </c>
      <c r="P751">
        <v>1</v>
      </c>
      <c r="Q751">
        <v>0</v>
      </c>
      <c r="S751" t="str">
        <f t="shared" si="296"/>
        <v>22:01:22.000</v>
      </c>
      <c r="T751" t="str">
        <f t="shared" si="296"/>
        <v>22:01:22.000</v>
      </c>
      <c r="U751" t="str">
        <f t="shared" si="279"/>
        <v>A14F74</v>
      </c>
      <c r="V751">
        <v>0</v>
      </c>
      <c r="W751">
        <v>0</v>
      </c>
      <c r="X751">
        <v>6</v>
      </c>
      <c r="Y751">
        <v>0</v>
      </c>
      <c r="AA751">
        <v>1</v>
      </c>
      <c r="AB751">
        <v>8</v>
      </c>
      <c r="AC751">
        <v>3</v>
      </c>
      <c r="AD751">
        <v>0</v>
      </c>
      <c r="AE751">
        <v>9</v>
      </c>
      <c r="AF751" t="s">
        <v>126</v>
      </c>
      <c r="AG751">
        <v>0</v>
      </c>
      <c r="AH751">
        <v>3</v>
      </c>
      <c r="AI751">
        <v>2</v>
      </c>
      <c r="AJ751">
        <v>0</v>
      </c>
      <c r="AK751" t="s">
        <v>337</v>
      </c>
      <c r="AL751">
        <v>32.808866999999999</v>
      </c>
      <c r="AM751" t="s">
        <v>338</v>
      </c>
      <c r="AN751">
        <v>-117.166915</v>
      </c>
      <c r="AO751">
        <v>25</v>
      </c>
      <c r="AP751">
        <v>1800</v>
      </c>
      <c r="AQ751" t="s">
        <v>129</v>
      </c>
      <c r="AR751">
        <v>93</v>
      </c>
      <c r="AS751">
        <v>-63</v>
      </c>
      <c r="AT751">
        <v>-320</v>
      </c>
      <c r="BB751" t="str">
        <f t="shared" si="280"/>
        <v>1200</v>
      </c>
      <c r="BC751">
        <v>1</v>
      </c>
      <c r="BD751" t="str">
        <f t="shared" si="281"/>
        <v xml:space="preserve">N1839R  </v>
      </c>
      <c r="BE751">
        <v>1</v>
      </c>
      <c r="BG751">
        <v>0</v>
      </c>
      <c r="BH751">
        <v>0</v>
      </c>
      <c r="BI751">
        <v>0</v>
      </c>
      <c r="BJ751">
        <v>1675</v>
      </c>
      <c r="BK751">
        <v>-125</v>
      </c>
      <c r="BL751" t="s">
        <v>130</v>
      </c>
      <c r="BM751">
        <v>1</v>
      </c>
      <c r="BN751">
        <v>1</v>
      </c>
      <c r="BO751">
        <v>0</v>
      </c>
      <c r="BP751">
        <v>0</v>
      </c>
      <c r="BS751">
        <v>0</v>
      </c>
      <c r="BT751">
        <v>0</v>
      </c>
      <c r="BU751">
        <v>0</v>
      </c>
      <c r="CE751" t="str">
        <f t="shared" si="297"/>
        <v>22:01:22.783</v>
      </c>
      <c r="CF751">
        <v>783096754</v>
      </c>
      <c r="CS751">
        <v>3</v>
      </c>
      <c r="CT751">
        <v>2</v>
      </c>
      <c r="CU751">
        <v>0</v>
      </c>
      <c r="CV751">
        <v>2</v>
      </c>
      <c r="CW751">
        <v>0</v>
      </c>
      <c r="CX751">
        <v>5</v>
      </c>
      <c r="CY751">
        <v>7</v>
      </c>
      <c r="CZ751" t="s">
        <v>131</v>
      </c>
      <c r="DA751">
        <v>300</v>
      </c>
      <c r="DB751">
        <v>0</v>
      </c>
      <c r="DC751" t="s">
        <v>157</v>
      </c>
      <c r="DD751" t="s">
        <v>158</v>
      </c>
      <c r="DG751">
        <v>8338102</v>
      </c>
      <c r="DI751">
        <v>1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 t="shared" si="298"/>
        <v>07/09/2023 22:01:23.131</v>
      </c>
      <c r="C752" t="str">
        <f t="shared" si="284"/>
        <v>FFDFD3C0</v>
      </c>
      <c r="D752" t="s">
        <v>141</v>
      </c>
      <c r="E752">
        <v>15</v>
      </c>
      <c r="J752" t="s">
        <v>142</v>
      </c>
      <c r="K752">
        <v>0</v>
      </c>
      <c r="L752">
        <v>3</v>
      </c>
      <c r="M752">
        <v>0</v>
      </c>
      <c r="N752">
        <v>2</v>
      </c>
      <c r="O752">
        <v>0</v>
      </c>
      <c r="P752">
        <v>1</v>
      </c>
      <c r="Q752">
        <v>0</v>
      </c>
      <c r="S752" t="str">
        <f t="shared" si="296"/>
        <v>22:01:22.000</v>
      </c>
      <c r="T752" t="str">
        <f t="shared" si="296"/>
        <v>22:01:22.000</v>
      </c>
      <c r="U752" t="str">
        <f t="shared" si="279"/>
        <v>A14F74</v>
      </c>
      <c r="V752">
        <v>0</v>
      </c>
      <c r="W752">
        <v>0</v>
      </c>
      <c r="X752">
        <v>6</v>
      </c>
      <c r="Y752">
        <v>0</v>
      </c>
      <c r="AA752">
        <v>1</v>
      </c>
      <c r="AB752">
        <v>8</v>
      </c>
      <c r="AC752">
        <v>3</v>
      </c>
      <c r="AD752">
        <v>0</v>
      </c>
      <c r="AE752">
        <v>9</v>
      </c>
      <c r="AF752" t="s">
        <v>126</v>
      </c>
      <c r="AG752">
        <v>0</v>
      </c>
      <c r="AH752">
        <v>3</v>
      </c>
      <c r="AI752">
        <v>2</v>
      </c>
      <c r="AJ752">
        <v>0</v>
      </c>
      <c r="AK752" t="s">
        <v>337</v>
      </c>
      <c r="AL752">
        <v>32.808866999999999</v>
      </c>
      <c r="AM752" t="s">
        <v>338</v>
      </c>
      <c r="AN752">
        <v>-117.166915</v>
      </c>
      <c r="AO752">
        <v>25</v>
      </c>
      <c r="AP752">
        <v>1800</v>
      </c>
      <c r="AQ752" t="s">
        <v>129</v>
      </c>
      <c r="AR752">
        <v>93</v>
      </c>
      <c r="AS752">
        <v>-63</v>
      </c>
      <c r="AT752">
        <v>-320</v>
      </c>
      <c r="BB752" t="str">
        <f t="shared" si="280"/>
        <v>1200</v>
      </c>
      <c r="BC752">
        <v>1</v>
      </c>
      <c r="BD752" t="str">
        <f t="shared" si="281"/>
        <v xml:space="preserve">N1839R  </v>
      </c>
      <c r="BE752">
        <v>1</v>
      </c>
      <c r="BG752">
        <v>0</v>
      </c>
      <c r="BH752">
        <v>0</v>
      </c>
      <c r="BI752">
        <v>0</v>
      </c>
      <c r="BJ752">
        <v>1675</v>
      </c>
      <c r="BK752">
        <v>-125</v>
      </c>
      <c r="BL752" t="s">
        <v>130</v>
      </c>
      <c r="BM752">
        <v>1</v>
      </c>
      <c r="BN752">
        <v>1</v>
      </c>
      <c r="BO752">
        <v>0</v>
      </c>
      <c r="BP752">
        <v>0</v>
      </c>
      <c r="BS752">
        <v>0</v>
      </c>
      <c r="BT752">
        <v>0</v>
      </c>
      <c r="BU752">
        <v>0</v>
      </c>
      <c r="CE752" t="str">
        <f t="shared" si="297"/>
        <v>22:01:22.783</v>
      </c>
      <c r="CF752">
        <v>783096754</v>
      </c>
      <c r="CS752">
        <v>3</v>
      </c>
      <c r="CT752">
        <v>2</v>
      </c>
      <c r="CU752">
        <v>0</v>
      </c>
      <c r="CV752">
        <v>2</v>
      </c>
      <c r="CW752">
        <v>0</v>
      </c>
      <c r="CX752">
        <v>5</v>
      </c>
      <c r="CY752">
        <v>7</v>
      </c>
      <c r="CZ752" t="s">
        <v>131</v>
      </c>
      <c r="DA752">
        <v>300</v>
      </c>
      <c r="DB752">
        <v>0</v>
      </c>
      <c r="DC752" t="s">
        <v>157</v>
      </c>
      <c r="DD752" t="s">
        <v>158</v>
      </c>
      <c r="DG752">
        <v>8338102</v>
      </c>
      <c r="DI752">
        <v>1</v>
      </c>
      <c r="DJ752">
        <v>0</v>
      </c>
      <c r="DK752">
        <v>1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 t="shared" si="298"/>
        <v>07/09/2023 22:01:23.131</v>
      </c>
      <c r="C753" t="str">
        <f t="shared" si="284"/>
        <v>FFDFD3C0</v>
      </c>
      <c r="D753" t="s">
        <v>138</v>
      </c>
      <c r="E753">
        <v>20</v>
      </c>
      <c r="F753">
        <v>1020</v>
      </c>
      <c r="G753" t="s">
        <v>139</v>
      </c>
      <c r="J753" t="s">
        <v>140</v>
      </c>
      <c r="K753">
        <v>0</v>
      </c>
      <c r="L753">
        <v>3</v>
      </c>
      <c r="M753">
        <v>0</v>
      </c>
      <c r="N753">
        <v>2</v>
      </c>
      <c r="O753">
        <v>0</v>
      </c>
      <c r="P753">
        <v>1</v>
      </c>
      <c r="Q753">
        <v>0</v>
      </c>
      <c r="S753" t="str">
        <f t="shared" si="296"/>
        <v>22:01:22.000</v>
      </c>
      <c r="T753" t="str">
        <f t="shared" si="296"/>
        <v>22:01:22.000</v>
      </c>
      <c r="U753" t="str">
        <f t="shared" si="279"/>
        <v>A14F74</v>
      </c>
      <c r="V753">
        <v>0</v>
      </c>
      <c r="W753">
        <v>0</v>
      </c>
      <c r="X753">
        <v>6</v>
      </c>
      <c r="Y753">
        <v>0</v>
      </c>
      <c r="AA753">
        <v>1</v>
      </c>
      <c r="AB753">
        <v>8</v>
      </c>
      <c r="AC753">
        <v>3</v>
      </c>
      <c r="AD753">
        <v>0</v>
      </c>
      <c r="AE753">
        <v>9</v>
      </c>
      <c r="AF753" t="s">
        <v>126</v>
      </c>
      <c r="AG753">
        <v>0</v>
      </c>
      <c r="AH753">
        <v>3</v>
      </c>
      <c r="AI753">
        <v>2</v>
      </c>
      <c r="AJ753">
        <v>0</v>
      </c>
      <c r="AK753" t="s">
        <v>337</v>
      </c>
      <c r="AL753">
        <v>32.808866999999999</v>
      </c>
      <c r="AM753" t="s">
        <v>338</v>
      </c>
      <c r="AN753">
        <v>-117.166915</v>
      </c>
      <c r="AO753">
        <v>25</v>
      </c>
      <c r="AP753">
        <v>1800</v>
      </c>
      <c r="AQ753" t="s">
        <v>129</v>
      </c>
      <c r="AR753">
        <v>93</v>
      </c>
      <c r="AS753">
        <v>-63</v>
      </c>
      <c r="AT753">
        <v>-320</v>
      </c>
      <c r="BB753" t="str">
        <f t="shared" si="280"/>
        <v>1200</v>
      </c>
      <c r="BC753">
        <v>1</v>
      </c>
      <c r="BD753" t="str">
        <f t="shared" si="281"/>
        <v xml:space="preserve">N1839R  </v>
      </c>
      <c r="BE753">
        <v>1</v>
      </c>
      <c r="BG753">
        <v>0</v>
      </c>
      <c r="BH753">
        <v>0</v>
      </c>
      <c r="BI753">
        <v>0</v>
      </c>
      <c r="BJ753">
        <v>1675</v>
      </c>
      <c r="BK753">
        <v>-125</v>
      </c>
      <c r="BL753" t="s">
        <v>130</v>
      </c>
      <c r="BM753">
        <v>1</v>
      </c>
      <c r="BN753">
        <v>1</v>
      </c>
      <c r="BO753">
        <v>0</v>
      </c>
      <c r="BP753">
        <v>0</v>
      </c>
      <c r="BS753">
        <v>0</v>
      </c>
      <c r="BT753">
        <v>0</v>
      </c>
      <c r="BU753">
        <v>0</v>
      </c>
      <c r="CE753" t="str">
        <f t="shared" si="297"/>
        <v>22:01:22.783</v>
      </c>
      <c r="CF753">
        <v>783096754</v>
      </c>
      <c r="CS753">
        <v>3</v>
      </c>
      <c r="CT753">
        <v>2</v>
      </c>
      <c r="CU753">
        <v>0</v>
      </c>
      <c r="CV753">
        <v>2</v>
      </c>
      <c r="CW753">
        <v>0</v>
      </c>
      <c r="CX753">
        <v>5</v>
      </c>
      <c r="CY753">
        <v>7</v>
      </c>
      <c r="CZ753" t="s">
        <v>131</v>
      </c>
      <c r="DA753">
        <v>300</v>
      </c>
      <c r="DB753">
        <v>0</v>
      </c>
      <c r="DC753" t="s">
        <v>157</v>
      </c>
      <c r="DD753" t="s">
        <v>158</v>
      </c>
      <c r="DG753">
        <v>8338102</v>
      </c>
      <c r="DI753">
        <v>1</v>
      </c>
      <c r="DJ753">
        <v>0</v>
      </c>
      <c r="DK753">
        <v>1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 t="shared" ref="A754:A761" si="299">"07/09/2023 22:01:23.660"</f>
        <v>07/09/2023 22:01:23.660</v>
      </c>
      <c r="C754" t="str">
        <f t="shared" si="284"/>
        <v>FFDFD3C0</v>
      </c>
      <c r="D754" t="s">
        <v>144</v>
      </c>
      <c r="E754">
        <v>6</v>
      </c>
      <c r="H754">
        <v>210</v>
      </c>
      <c r="I754" t="s">
        <v>145</v>
      </c>
      <c r="J754" t="s">
        <v>146</v>
      </c>
      <c r="K754">
        <v>0</v>
      </c>
      <c r="L754">
        <v>3</v>
      </c>
      <c r="M754">
        <v>0</v>
      </c>
      <c r="N754">
        <v>2</v>
      </c>
      <c r="O754">
        <v>0</v>
      </c>
      <c r="P754">
        <v>1</v>
      </c>
      <c r="Q754">
        <v>0</v>
      </c>
      <c r="S754" t="str">
        <f t="shared" ref="S754:T761" si="300">"22:01:23.000"</f>
        <v>22:01:23.000</v>
      </c>
      <c r="T754" t="str">
        <f t="shared" si="300"/>
        <v>22:01:23.000</v>
      </c>
      <c r="U754" t="str">
        <f t="shared" si="279"/>
        <v>A14F74</v>
      </c>
      <c r="V754">
        <v>0</v>
      </c>
      <c r="W754">
        <v>0</v>
      </c>
      <c r="X754">
        <v>6</v>
      </c>
      <c r="Y754">
        <v>0</v>
      </c>
      <c r="AA754">
        <v>1</v>
      </c>
      <c r="AB754">
        <v>8</v>
      </c>
      <c r="AC754">
        <v>3</v>
      </c>
      <c r="AD754">
        <v>0</v>
      </c>
      <c r="AE754">
        <v>9</v>
      </c>
      <c r="AF754" t="s">
        <v>126</v>
      </c>
      <c r="AG754">
        <v>0</v>
      </c>
      <c r="AH754">
        <v>0</v>
      </c>
      <c r="AI754">
        <v>2</v>
      </c>
      <c r="AJ754">
        <v>0</v>
      </c>
      <c r="AK754" t="s">
        <v>339</v>
      </c>
      <c r="AL754">
        <v>32.808565999999999</v>
      </c>
      <c r="AM754" t="s">
        <v>271</v>
      </c>
      <c r="AN754">
        <v>-117.1664</v>
      </c>
      <c r="AO754">
        <v>25</v>
      </c>
      <c r="AP754">
        <v>1800</v>
      </c>
      <c r="AQ754" t="s">
        <v>129</v>
      </c>
      <c r="AR754">
        <v>94</v>
      </c>
      <c r="AS754">
        <v>-63</v>
      </c>
      <c r="AT754">
        <v>-384</v>
      </c>
      <c r="BB754" t="str">
        <f t="shared" si="280"/>
        <v>1200</v>
      </c>
      <c r="BC754">
        <v>1</v>
      </c>
      <c r="BD754" t="str">
        <f t="shared" si="281"/>
        <v xml:space="preserve">N1839R  </v>
      </c>
      <c r="BE754">
        <v>1</v>
      </c>
      <c r="BG754">
        <v>0</v>
      </c>
      <c r="BH754">
        <v>0</v>
      </c>
      <c r="BI754">
        <v>0</v>
      </c>
      <c r="BJ754">
        <v>1675</v>
      </c>
      <c r="BK754">
        <v>-125</v>
      </c>
      <c r="BL754" t="s">
        <v>130</v>
      </c>
      <c r="BM754">
        <v>1</v>
      </c>
      <c r="BN754">
        <v>1</v>
      </c>
      <c r="BO754">
        <v>0</v>
      </c>
      <c r="BP754">
        <v>0</v>
      </c>
      <c r="BS754">
        <v>0</v>
      </c>
      <c r="BT754">
        <v>0</v>
      </c>
      <c r="BU754">
        <v>0</v>
      </c>
      <c r="CE754" t="str">
        <f t="shared" ref="CE754:CE761" si="301">"22:01:23.279"</f>
        <v>22:01:23.279</v>
      </c>
      <c r="CF754">
        <v>278595949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5</v>
      </c>
      <c r="CY754">
        <v>7</v>
      </c>
      <c r="CZ754" t="s">
        <v>131</v>
      </c>
      <c r="DA754">
        <v>300</v>
      </c>
      <c r="DB754">
        <v>0</v>
      </c>
      <c r="DC754" t="s">
        <v>157</v>
      </c>
      <c r="DD754" t="s">
        <v>158</v>
      </c>
      <c r="DG754">
        <v>8338212</v>
      </c>
      <c r="DI754">
        <v>1</v>
      </c>
      <c r="DJ754">
        <v>0</v>
      </c>
      <c r="DK754">
        <v>0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 t="shared" si="299"/>
        <v>07/09/2023 22:01:23.660</v>
      </c>
      <c r="C755" t="str">
        <f t="shared" si="284"/>
        <v>FFDFD3C0</v>
      </c>
      <c r="D755" t="s">
        <v>149</v>
      </c>
      <c r="E755">
        <v>3</v>
      </c>
      <c r="H755">
        <v>166</v>
      </c>
      <c r="I755" t="s">
        <v>139</v>
      </c>
      <c r="J755" t="s">
        <v>150</v>
      </c>
      <c r="K755">
        <v>0</v>
      </c>
      <c r="L755">
        <v>3</v>
      </c>
      <c r="M755">
        <v>0</v>
      </c>
      <c r="N755">
        <v>2</v>
      </c>
      <c r="O755">
        <v>0</v>
      </c>
      <c r="P755">
        <v>1</v>
      </c>
      <c r="Q755">
        <v>0</v>
      </c>
      <c r="S755" t="str">
        <f t="shared" si="300"/>
        <v>22:01:23.000</v>
      </c>
      <c r="T755" t="str">
        <f t="shared" si="300"/>
        <v>22:01:23.000</v>
      </c>
      <c r="U755" t="str">
        <f t="shared" si="279"/>
        <v>A14F74</v>
      </c>
      <c r="V755">
        <v>0</v>
      </c>
      <c r="W755">
        <v>0</v>
      </c>
      <c r="X755">
        <v>6</v>
      </c>
      <c r="Y755">
        <v>0</v>
      </c>
      <c r="AA755">
        <v>1</v>
      </c>
      <c r="AB755">
        <v>8</v>
      </c>
      <c r="AC755">
        <v>3</v>
      </c>
      <c r="AD755">
        <v>0</v>
      </c>
      <c r="AE755">
        <v>9</v>
      </c>
      <c r="AF755" t="s">
        <v>126</v>
      </c>
      <c r="AG755">
        <v>0</v>
      </c>
      <c r="AH755">
        <v>3</v>
      </c>
      <c r="AI755">
        <v>2</v>
      </c>
      <c r="AJ755">
        <v>0</v>
      </c>
      <c r="AK755" t="s">
        <v>339</v>
      </c>
      <c r="AL755">
        <v>32.808565999999999</v>
      </c>
      <c r="AM755" t="s">
        <v>271</v>
      </c>
      <c r="AN755">
        <v>-117.1664</v>
      </c>
      <c r="AO755">
        <v>25</v>
      </c>
      <c r="AP755">
        <v>1800</v>
      </c>
      <c r="AQ755" t="s">
        <v>129</v>
      </c>
      <c r="AR755">
        <v>94</v>
      </c>
      <c r="AS755">
        <v>-63</v>
      </c>
      <c r="AT755">
        <v>-384</v>
      </c>
      <c r="BB755" t="str">
        <f t="shared" si="280"/>
        <v>1200</v>
      </c>
      <c r="BC755">
        <v>1</v>
      </c>
      <c r="BD755" t="str">
        <f t="shared" si="281"/>
        <v xml:space="preserve">N1839R  </v>
      </c>
      <c r="BE755">
        <v>1</v>
      </c>
      <c r="BG755">
        <v>0</v>
      </c>
      <c r="BH755">
        <v>0</v>
      </c>
      <c r="BI755">
        <v>0</v>
      </c>
      <c r="BJ755">
        <v>1675</v>
      </c>
      <c r="BK755">
        <v>-125</v>
      </c>
      <c r="BL755" t="s">
        <v>130</v>
      </c>
      <c r="BM755">
        <v>1</v>
      </c>
      <c r="BN755">
        <v>1</v>
      </c>
      <c r="BO755">
        <v>0</v>
      </c>
      <c r="BP755">
        <v>0</v>
      </c>
      <c r="BS755">
        <v>0</v>
      </c>
      <c r="BT755">
        <v>0</v>
      </c>
      <c r="BU755">
        <v>0</v>
      </c>
      <c r="CE755" t="str">
        <f t="shared" si="301"/>
        <v>22:01:23.279</v>
      </c>
      <c r="CF755">
        <v>278595949</v>
      </c>
      <c r="CS755">
        <v>3</v>
      </c>
      <c r="CT755">
        <v>2</v>
      </c>
      <c r="CU755">
        <v>0</v>
      </c>
      <c r="CV755">
        <v>2</v>
      </c>
      <c r="CW755">
        <v>0</v>
      </c>
      <c r="CX755">
        <v>5</v>
      </c>
      <c r="CY755">
        <v>7</v>
      </c>
      <c r="CZ755" t="s">
        <v>131</v>
      </c>
      <c r="DA755">
        <v>300</v>
      </c>
      <c r="DB755">
        <v>0</v>
      </c>
      <c r="DC755" t="s">
        <v>157</v>
      </c>
      <c r="DD755" t="s">
        <v>158</v>
      </c>
      <c r="DG755">
        <v>8338212</v>
      </c>
      <c r="DI755">
        <v>1</v>
      </c>
      <c r="DJ755">
        <v>0</v>
      </c>
      <c r="DK755">
        <v>1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 t="shared" si="299"/>
        <v>07/09/2023 22:01:23.660</v>
      </c>
      <c r="C756" t="str">
        <f t="shared" si="284"/>
        <v>FFDFD3C0</v>
      </c>
      <c r="D756" t="s">
        <v>138</v>
      </c>
      <c r="E756">
        <v>20</v>
      </c>
      <c r="F756">
        <v>1020</v>
      </c>
      <c r="G756" t="s">
        <v>139</v>
      </c>
      <c r="J756" t="s">
        <v>140</v>
      </c>
      <c r="K756">
        <v>0</v>
      </c>
      <c r="L756">
        <v>3</v>
      </c>
      <c r="M756">
        <v>0</v>
      </c>
      <c r="N756">
        <v>2</v>
      </c>
      <c r="O756">
        <v>0</v>
      </c>
      <c r="P756">
        <v>1</v>
      </c>
      <c r="Q756">
        <v>0</v>
      </c>
      <c r="S756" t="str">
        <f t="shared" si="300"/>
        <v>22:01:23.000</v>
      </c>
      <c r="T756" t="str">
        <f t="shared" si="300"/>
        <v>22:01:23.000</v>
      </c>
      <c r="U756" t="str">
        <f t="shared" si="279"/>
        <v>A14F74</v>
      </c>
      <c r="V756">
        <v>0</v>
      </c>
      <c r="W756">
        <v>0</v>
      </c>
      <c r="X756">
        <v>6</v>
      </c>
      <c r="Y756">
        <v>0</v>
      </c>
      <c r="AA756">
        <v>1</v>
      </c>
      <c r="AB756">
        <v>8</v>
      </c>
      <c r="AC756">
        <v>3</v>
      </c>
      <c r="AD756">
        <v>0</v>
      </c>
      <c r="AE756">
        <v>9</v>
      </c>
      <c r="AF756" t="s">
        <v>126</v>
      </c>
      <c r="AG756">
        <v>0</v>
      </c>
      <c r="AH756">
        <v>3</v>
      </c>
      <c r="AI756">
        <v>2</v>
      </c>
      <c r="AJ756">
        <v>0</v>
      </c>
      <c r="AK756" t="s">
        <v>339</v>
      </c>
      <c r="AL756">
        <v>32.808565999999999</v>
      </c>
      <c r="AM756" t="s">
        <v>271</v>
      </c>
      <c r="AN756">
        <v>-117.1664</v>
      </c>
      <c r="AO756">
        <v>25</v>
      </c>
      <c r="AP756">
        <v>1800</v>
      </c>
      <c r="AQ756" t="s">
        <v>129</v>
      </c>
      <c r="AR756">
        <v>94</v>
      </c>
      <c r="AS756">
        <v>-63</v>
      </c>
      <c r="AT756">
        <v>-384</v>
      </c>
      <c r="BB756" t="str">
        <f t="shared" si="280"/>
        <v>1200</v>
      </c>
      <c r="BC756">
        <v>1</v>
      </c>
      <c r="BD756" t="str">
        <f t="shared" si="281"/>
        <v xml:space="preserve">N1839R  </v>
      </c>
      <c r="BE756">
        <v>1</v>
      </c>
      <c r="BG756">
        <v>0</v>
      </c>
      <c r="BH756">
        <v>0</v>
      </c>
      <c r="BI756">
        <v>0</v>
      </c>
      <c r="BJ756">
        <v>1675</v>
      </c>
      <c r="BK756">
        <v>-125</v>
      </c>
      <c r="BL756" t="s">
        <v>130</v>
      </c>
      <c r="BM756">
        <v>1</v>
      </c>
      <c r="BN756">
        <v>1</v>
      </c>
      <c r="BO756">
        <v>0</v>
      </c>
      <c r="BP756">
        <v>0</v>
      </c>
      <c r="BS756">
        <v>0</v>
      </c>
      <c r="BT756">
        <v>0</v>
      </c>
      <c r="BU756">
        <v>0</v>
      </c>
      <c r="CE756" t="str">
        <f t="shared" si="301"/>
        <v>22:01:23.279</v>
      </c>
      <c r="CF756">
        <v>278595949</v>
      </c>
      <c r="CS756">
        <v>3</v>
      </c>
      <c r="CT756">
        <v>2</v>
      </c>
      <c r="CU756">
        <v>0</v>
      </c>
      <c r="CV756">
        <v>2</v>
      </c>
      <c r="CW756">
        <v>0</v>
      </c>
      <c r="CX756">
        <v>5</v>
      </c>
      <c r="CY756">
        <v>7</v>
      </c>
      <c r="CZ756" t="s">
        <v>131</v>
      </c>
      <c r="DA756">
        <v>300</v>
      </c>
      <c r="DB756">
        <v>0</v>
      </c>
      <c r="DC756" t="s">
        <v>157</v>
      </c>
      <c r="DD756" t="s">
        <v>158</v>
      </c>
      <c r="DG756">
        <v>8338212</v>
      </c>
      <c r="DI756">
        <v>1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 t="shared" si="299"/>
        <v>07/09/2023 22:01:23.660</v>
      </c>
      <c r="C757" t="str">
        <f t="shared" si="284"/>
        <v>FFDFD3C0</v>
      </c>
      <c r="D757" t="s">
        <v>134</v>
      </c>
      <c r="E757">
        <v>3</v>
      </c>
      <c r="H757">
        <v>3</v>
      </c>
      <c r="I757" t="s">
        <v>135</v>
      </c>
      <c r="J757" t="s">
        <v>126</v>
      </c>
      <c r="K757">
        <v>0</v>
      </c>
      <c r="L757">
        <v>3</v>
      </c>
      <c r="M757">
        <v>0</v>
      </c>
      <c r="N757">
        <v>2</v>
      </c>
      <c r="O757">
        <v>0</v>
      </c>
      <c r="P757">
        <v>1</v>
      </c>
      <c r="Q757">
        <v>0</v>
      </c>
      <c r="S757" t="str">
        <f t="shared" si="300"/>
        <v>22:01:23.000</v>
      </c>
      <c r="T757" t="str">
        <f t="shared" si="300"/>
        <v>22:01:23.000</v>
      </c>
      <c r="U757" t="str">
        <f t="shared" si="279"/>
        <v>A14F74</v>
      </c>
      <c r="V757">
        <v>0</v>
      </c>
      <c r="W757">
        <v>0</v>
      </c>
      <c r="X757">
        <v>6</v>
      </c>
      <c r="Y757">
        <v>0</v>
      </c>
      <c r="AA757">
        <v>1</v>
      </c>
      <c r="AB757">
        <v>8</v>
      </c>
      <c r="AC757">
        <v>3</v>
      </c>
      <c r="AD757">
        <v>0</v>
      </c>
      <c r="AE757">
        <v>9</v>
      </c>
      <c r="AF757" t="s">
        <v>126</v>
      </c>
      <c r="AG757">
        <v>0</v>
      </c>
      <c r="AH757">
        <v>3</v>
      </c>
      <c r="AI757">
        <v>2</v>
      </c>
      <c r="AJ757">
        <v>0</v>
      </c>
      <c r="AK757" t="s">
        <v>339</v>
      </c>
      <c r="AL757">
        <v>32.808565999999999</v>
      </c>
      <c r="AM757" t="s">
        <v>271</v>
      </c>
      <c r="AN757">
        <v>-117.1664</v>
      </c>
      <c r="AO757">
        <v>25</v>
      </c>
      <c r="AP757">
        <v>1800</v>
      </c>
      <c r="AQ757" t="s">
        <v>129</v>
      </c>
      <c r="AR757">
        <v>94</v>
      </c>
      <c r="AS757">
        <v>-63</v>
      </c>
      <c r="AT757">
        <v>-384</v>
      </c>
      <c r="BB757" t="str">
        <f t="shared" si="280"/>
        <v>1200</v>
      </c>
      <c r="BC757">
        <v>1</v>
      </c>
      <c r="BD757" t="str">
        <f t="shared" si="281"/>
        <v xml:space="preserve">N1839R  </v>
      </c>
      <c r="BE757">
        <v>1</v>
      </c>
      <c r="BG757">
        <v>0</v>
      </c>
      <c r="BH757">
        <v>0</v>
      </c>
      <c r="BI757">
        <v>0</v>
      </c>
      <c r="BJ757">
        <v>1675</v>
      </c>
      <c r="BK757">
        <v>-125</v>
      </c>
      <c r="BL757" t="s">
        <v>130</v>
      </c>
      <c r="BM757">
        <v>1</v>
      </c>
      <c r="BN757">
        <v>1</v>
      </c>
      <c r="BO757">
        <v>0</v>
      </c>
      <c r="BP757">
        <v>0</v>
      </c>
      <c r="BS757">
        <v>0</v>
      </c>
      <c r="BT757">
        <v>0</v>
      </c>
      <c r="BU757">
        <v>0</v>
      </c>
      <c r="CE757" t="str">
        <f t="shared" si="301"/>
        <v>22:01:23.279</v>
      </c>
      <c r="CF757">
        <v>278595949</v>
      </c>
      <c r="CS757">
        <v>3</v>
      </c>
      <c r="CT757">
        <v>2</v>
      </c>
      <c r="CU757">
        <v>0</v>
      </c>
      <c r="CV757">
        <v>2</v>
      </c>
      <c r="CW757">
        <v>0</v>
      </c>
      <c r="CX757">
        <v>5</v>
      </c>
      <c r="CY757">
        <v>7</v>
      </c>
      <c r="CZ757" t="s">
        <v>131</v>
      </c>
      <c r="DA757">
        <v>300</v>
      </c>
      <c r="DB757">
        <v>0</v>
      </c>
      <c r="DC757" t="s">
        <v>157</v>
      </c>
      <c r="DD757" t="s">
        <v>158</v>
      </c>
      <c r="DG757">
        <v>8338212</v>
      </c>
      <c r="DI757">
        <v>1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 t="shared" si="299"/>
        <v>07/09/2023 22:01:23.660</v>
      </c>
      <c r="C758" t="str">
        <f t="shared" si="284"/>
        <v>FFDFD3C0</v>
      </c>
      <c r="D758" t="s">
        <v>141</v>
      </c>
      <c r="E758">
        <v>15</v>
      </c>
      <c r="J758" t="s">
        <v>142</v>
      </c>
      <c r="K758">
        <v>0</v>
      </c>
      <c r="L758">
        <v>3</v>
      </c>
      <c r="M758">
        <v>0</v>
      </c>
      <c r="N758">
        <v>2</v>
      </c>
      <c r="O758">
        <v>0</v>
      </c>
      <c r="P758">
        <v>1</v>
      </c>
      <c r="Q758">
        <v>0</v>
      </c>
      <c r="S758" t="str">
        <f t="shared" si="300"/>
        <v>22:01:23.000</v>
      </c>
      <c r="T758" t="str">
        <f t="shared" si="300"/>
        <v>22:01:23.000</v>
      </c>
      <c r="U758" t="str">
        <f t="shared" si="279"/>
        <v>A14F74</v>
      </c>
      <c r="V758">
        <v>0</v>
      </c>
      <c r="W758">
        <v>0</v>
      </c>
      <c r="X758">
        <v>6</v>
      </c>
      <c r="Y758">
        <v>0</v>
      </c>
      <c r="AA758">
        <v>1</v>
      </c>
      <c r="AB758">
        <v>8</v>
      </c>
      <c r="AC758">
        <v>3</v>
      </c>
      <c r="AD758">
        <v>0</v>
      </c>
      <c r="AE758">
        <v>9</v>
      </c>
      <c r="AF758" t="s">
        <v>126</v>
      </c>
      <c r="AG758">
        <v>0</v>
      </c>
      <c r="AH758">
        <v>3</v>
      </c>
      <c r="AI758">
        <v>2</v>
      </c>
      <c r="AJ758">
        <v>0</v>
      </c>
      <c r="AK758" t="s">
        <v>339</v>
      </c>
      <c r="AL758">
        <v>32.808565999999999</v>
      </c>
      <c r="AM758" t="s">
        <v>271</v>
      </c>
      <c r="AN758">
        <v>-117.1664</v>
      </c>
      <c r="AO758">
        <v>25</v>
      </c>
      <c r="AP758">
        <v>1800</v>
      </c>
      <c r="AQ758" t="s">
        <v>129</v>
      </c>
      <c r="AR758">
        <v>94</v>
      </c>
      <c r="AS758">
        <v>-63</v>
      </c>
      <c r="AT758">
        <v>-384</v>
      </c>
      <c r="BB758" t="str">
        <f t="shared" si="280"/>
        <v>1200</v>
      </c>
      <c r="BC758">
        <v>1</v>
      </c>
      <c r="BD758" t="str">
        <f t="shared" si="281"/>
        <v xml:space="preserve">N1839R  </v>
      </c>
      <c r="BE758">
        <v>1</v>
      </c>
      <c r="BG758">
        <v>0</v>
      </c>
      <c r="BH758">
        <v>0</v>
      </c>
      <c r="BI758">
        <v>0</v>
      </c>
      <c r="BJ758">
        <v>1675</v>
      </c>
      <c r="BK758">
        <v>-125</v>
      </c>
      <c r="BL758" t="s">
        <v>130</v>
      </c>
      <c r="BM758">
        <v>1</v>
      </c>
      <c r="BN758">
        <v>1</v>
      </c>
      <c r="BO758">
        <v>0</v>
      </c>
      <c r="BP758">
        <v>0</v>
      </c>
      <c r="BS758">
        <v>0</v>
      </c>
      <c r="BT758">
        <v>0</v>
      </c>
      <c r="BU758">
        <v>0</v>
      </c>
      <c r="CE758" t="str">
        <f t="shared" si="301"/>
        <v>22:01:23.279</v>
      </c>
      <c r="CF758">
        <v>278595949</v>
      </c>
      <c r="CS758">
        <v>3</v>
      </c>
      <c r="CT758">
        <v>2</v>
      </c>
      <c r="CU758">
        <v>0</v>
      </c>
      <c r="CV758">
        <v>2</v>
      </c>
      <c r="CW758">
        <v>0</v>
      </c>
      <c r="CX758">
        <v>5</v>
      </c>
      <c r="CY758">
        <v>7</v>
      </c>
      <c r="CZ758" t="s">
        <v>131</v>
      </c>
      <c r="DA758">
        <v>300</v>
      </c>
      <c r="DB758">
        <v>0</v>
      </c>
      <c r="DC758" t="s">
        <v>157</v>
      </c>
      <c r="DD758" t="s">
        <v>158</v>
      </c>
      <c r="DG758">
        <v>8338212</v>
      </c>
      <c r="DI758">
        <v>1</v>
      </c>
      <c r="DJ758">
        <v>0</v>
      </c>
      <c r="DK758">
        <v>1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 t="shared" si="299"/>
        <v>07/09/2023 22:01:23.660</v>
      </c>
      <c r="C759" t="str">
        <f t="shared" si="284"/>
        <v>FFDFD3C0</v>
      </c>
      <c r="D759" t="s">
        <v>147</v>
      </c>
      <c r="E759">
        <v>8</v>
      </c>
      <c r="H759">
        <v>225</v>
      </c>
      <c r="I759" t="s">
        <v>148</v>
      </c>
      <c r="J759" t="s">
        <v>126</v>
      </c>
      <c r="K759">
        <v>0</v>
      </c>
      <c r="L759">
        <v>3</v>
      </c>
      <c r="M759">
        <v>0</v>
      </c>
      <c r="N759">
        <v>2</v>
      </c>
      <c r="O759">
        <v>0</v>
      </c>
      <c r="P759">
        <v>1</v>
      </c>
      <c r="Q759">
        <v>0</v>
      </c>
      <c r="S759" t="str">
        <f t="shared" si="300"/>
        <v>22:01:23.000</v>
      </c>
      <c r="T759" t="str">
        <f t="shared" si="300"/>
        <v>22:01:23.000</v>
      </c>
      <c r="U759" t="str">
        <f t="shared" si="279"/>
        <v>A14F74</v>
      </c>
      <c r="V759">
        <v>0</v>
      </c>
      <c r="W759">
        <v>0</v>
      </c>
      <c r="X759">
        <v>6</v>
      </c>
      <c r="Y759">
        <v>0</v>
      </c>
      <c r="AA759">
        <v>1</v>
      </c>
      <c r="AB759">
        <v>8</v>
      </c>
      <c r="AC759">
        <v>3</v>
      </c>
      <c r="AD759">
        <v>0</v>
      </c>
      <c r="AE759">
        <v>9</v>
      </c>
      <c r="AF759" t="s">
        <v>126</v>
      </c>
      <c r="AG759">
        <v>0</v>
      </c>
      <c r="AH759">
        <v>3</v>
      </c>
      <c r="AI759">
        <v>2</v>
      </c>
      <c r="AJ759">
        <v>0</v>
      </c>
      <c r="AK759" t="s">
        <v>339</v>
      </c>
      <c r="AL759">
        <v>32.808565999999999</v>
      </c>
      <c r="AM759" t="s">
        <v>271</v>
      </c>
      <c r="AN759">
        <v>-117.1664</v>
      </c>
      <c r="AO759">
        <v>25</v>
      </c>
      <c r="AP759">
        <v>1800</v>
      </c>
      <c r="AQ759" t="s">
        <v>129</v>
      </c>
      <c r="AR759">
        <v>94</v>
      </c>
      <c r="AS759">
        <v>-63</v>
      </c>
      <c r="AT759">
        <v>-384</v>
      </c>
      <c r="BB759" t="str">
        <f t="shared" si="280"/>
        <v>1200</v>
      </c>
      <c r="BC759">
        <v>1</v>
      </c>
      <c r="BD759" t="str">
        <f t="shared" si="281"/>
        <v xml:space="preserve">N1839R  </v>
      </c>
      <c r="BE759">
        <v>1</v>
      </c>
      <c r="BG759">
        <v>0</v>
      </c>
      <c r="BH759">
        <v>0</v>
      </c>
      <c r="BI759">
        <v>0</v>
      </c>
      <c r="BJ759">
        <v>1675</v>
      </c>
      <c r="BK759">
        <v>-125</v>
      </c>
      <c r="BL759" t="s">
        <v>130</v>
      </c>
      <c r="BM759">
        <v>1</v>
      </c>
      <c r="BN759">
        <v>1</v>
      </c>
      <c r="BO759">
        <v>0</v>
      </c>
      <c r="BP759">
        <v>0</v>
      </c>
      <c r="BS759">
        <v>0</v>
      </c>
      <c r="BT759">
        <v>0</v>
      </c>
      <c r="BU759">
        <v>0</v>
      </c>
      <c r="CE759" t="str">
        <f t="shared" si="301"/>
        <v>22:01:23.279</v>
      </c>
      <c r="CF759">
        <v>278595949</v>
      </c>
      <c r="CS759">
        <v>3</v>
      </c>
      <c r="CT759">
        <v>2</v>
      </c>
      <c r="CU759">
        <v>0</v>
      </c>
      <c r="CV759">
        <v>2</v>
      </c>
      <c r="CW759">
        <v>0</v>
      </c>
      <c r="CX759">
        <v>5</v>
      </c>
      <c r="CY759">
        <v>7</v>
      </c>
      <c r="CZ759" t="s">
        <v>131</v>
      </c>
      <c r="DA759">
        <v>300</v>
      </c>
      <c r="DB759">
        <v>0</v>
      </c>
      <c r="DC759" t="s">
        <v>157</v>
      </c>
      <c r="DD759" t="s">
        <v>158</v>
      </c>
      <c r="DG759">
        <v>8338212</v>
      </c>
      <c r="DI759">
        <v>1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 t="shared" si="299"/>
        <v>07/09/2023 22:01:23.660</v>
      </c>
      <c r="C760" t="str">
        <f t="shared" si="284"/>
        <v>FFDFD3C0</v>
      </c>
      <c r="D760" t="s">
        <v>134</v>
      </c>
      <c r="E760">
        <v>4</v>
      </c>
      <c r="H760">
        <v>4</v>
      </c>
      <c r="I760" t="s">
        <v>143</v>
      </c>
      <c r="J760" t="s">
        <v>126</v>
      </c>
      <c r="K760">
        <v>0</v>
      </c>
      <c r="L760">
        <v>3</v>
      </c>
      <c r="M760">
        <v>0</v>
      </c>
      <c r="N760">
        <v>2</v>
      </c>
      <c r="O760">
        <v>0</v>
      </c>
      <c r="P760">
        <v>1</v>
      </c>
      <c r="Q760">
        <v>0</v>
      </c>
      <c r="S760" t="str">
        <f t="shared" si="300"/>
        <v>22:01:23.000</v>
      </c>
      <c r="T760" t="str">
        <f t="shared" si="300"/>
        <v>22:01:23.000</v>
      </c>
      <c r="U760" t="str">
        <f t="shared" si="279"/>
        <v>A14F74</v>
      </c>
      <c r="V760">
        <v>0</v>
      </c>
      <c r="W760">
        <v>0</v>
      </c>
      <c r="X760">
        <v>6</v>
      </c>
      <c r="Y760">
        <v>0</v>
      </c>
      <c r="AA760">
        <v>1</v>
      </c>
      <c r="AB760">
        <v>8</v>
      </c>
      <c r="AC760">
        <v>3</v>
      </c>
      <c r="AD760">
        <v>0</v>
      </c>
      <c r="AE760">
        <v>9</v>
      </c>
      <c r="AF760" t="s">
        <v>126</v>
      </c>
      <c r="AG760">
        <v>0</v>
      </c>
      <c r="AH760">
        <v>3</v>
      </c>
      <c r="AI760">
        <v>2</v>
      </c>
      <c r="AJ760">
        <v>0</v>
      </c>
      <c r="AK760" t="s">
        <v>339</v>
      </c>
      <c r="AL760">
        <v>32.808565999999999</v>
      </c>
      <c r="AM760" t="s">
        <v>271</v>
      </c>
      <c r="AN760">
        <v>-117.1664</v>
      </c>
      <c r="AO760">
        <v>25</v>
      </c>
      <c r="AP760">
        <v>1800</v>
      </c>
      <c r="AQ760" t="s">
        <v>129</v>
      </c>
      <c r="AR760">
        <v>94</v>
      </c>
      <c r="AS760">
        <v>-63</v>
      </c>
      <c r="AT760">
        <v>-384</v>
      </c>
      <c r="BB760" t="str">
        <f t="shared" si="280"/>
        <v>1200</v>
      </c>
      <c r="BC760">
        <v>1</v>
      </c>
      <c r="BD760" t="str">
        <f t="shared" si="281"/>
        <v xml:space="preserve">N1839R  </v>
      </c>
      <c r="BE760">
        <v>1</v>
      </c>
      <c r="BG760">
        <v>0</v>
      </c>
      <c r="BH760">
        <v>0</v>
      </c>
      <c r="BI760">
        <v>0</v>
      </c>
      <c r="BJ760">
        <v>1675</v>
      </c>
      <c r="BK760">
        <v>-125</v>
      </c>
      <c r="BL760" t="s">
        <v>130</v>
      </c>
      <c r="BM760">
        <v>1</v>
      </c>
      <c r="BN760">
        <v>1</v>
      </c>
      <c r="BO760">
        <v>0</v>
      </c>
      <c r="BP760">
        <v>0</v>
      </c>
      <c r="BS760">
        <v>0</v>
      </c>
      <c r="BT760">
        <v>0</v>
      </c>
      <c r="BU760">
        <v>0</v>
      </c>
      <c r="CE760" t="str">
        <f t="shared" si="301"/>
        <v>22:01:23.279</v>
      </c>
      <c r="CF760">
        <v>278595949</v>
      </c>
      <c r="CS760">
        <v>3</v>
      </c>
      <c r="CT760">
        <v>2</v>
      </c>
      <c r="CU760">
        <v>0</v>
      </c>
      <c r="CV760">
        <v>2</v>
      </c>
      <c r="CW760">
        <v>0</v>
      </c>
      <c r="CX760">
        <v>5</v>
      </c>
      <c r="CY760">
        <v>7</v>
      </c>
      <c r="CZ760" t="s">
        <v>131</v>
      </c>
      <c r="DA760">
        <v>300</v>
      </c>
      <c r="DB760">
        <v>0</v>
      </c>
      <c r="DC760" t="s">
        <v>157</v>
      </c>
      <c r="DD760" t="s">
        <v>158</v>
      </c>
      <c r="DG760">
        <v>8338212</v>
      </c>
      <c r="DI760">
        <v>1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 t="shared" si="299"/>
        <v>07/09/2023 22:01:23.660</v>
      </c>
      <c r="C761" t="str">
        <f t="shared" si="284"/>
        <v>FFDFD3C0</v>
      </c>
      <c r="D761" t="s">
        <v>123</v>
      </c>
      <c r="E761">
        <v>7</v>
      </c>
      <c r="F761">
        <v>2007</v>
      </c>
      <c r="G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0</v>
      </c>
      <c r="P761">
        <v>1</v>
      </c>
      <c r="Q761">
        <v>0</v>
      </c>
      <c r="S761" t="str">
        <f t="shared" si="300"/>
        <v>22:01:23.000</v>
      </c>
      <c r="T761" t="str">
        <f t="shared" si="300"/>
        <v>22:01:23.000</v>
      </c>
      <c r="U761" t="str">
        <f t="shared" si="279"/>
        <v>A14F74</v>
      </c>
      <c r="V761">
        <v>0</v>
      </c>
      <c r="W761">
        <v>0</v>
      </c>
      <c r="X761">
        <v>6</v>
      </c>
      <c r="Y761">
        <v>0</v>
      </c>
      <c r="AA761">
        <v>1</v>
      </c>
      <c r="AB761">
        <v>8</v>
      </c>
      <c r="AC761">
        <v>3</v>
      </c>
      <c r="AD761">
        <v>0</v>
      </c>
      <c r="AE761">
        <v>9</v>
      </c>
      <c r="AF761" t="s">
        <v>126</v>
      </c>
      <c r="AG761">
        <v>0</v>
      </c>
      <c r="AH761">
        <v>3</v>
      </c>
      <c r="AI761">
        <v>2</v>
      </c>
      <c r="AJ761">
        <v>0</v>
      </c>
      <c r="AK761" t="s">
        <v>339</v>
      </c>
      <c r="AL761">
        <v>32.808565999999999</v>
      </c>
      <c r="AM761" t="s">
        <v>271</v>
      </c>
      <c r="AN761">
        <v>-117.1664</v>
      </c>
      <c r="AO761">
        <v>25</v>
      </c>
      <c r="AP761">
        <v>1800</v>
      </c>
      <c r="AQ761" t="s">
        <v>129</v>
      </c>
      <c r="AR761">
        <v>94</v>
      </c>
      <c r="AS761">
        <v>-63</v>
      </c>
      <c r="AT761">
        <v>-384</v>
      </c>
      <c r="BB761" t="str">
        <f t="shared" si="280"/>
        <v>1200</v>
      </c>
      <c r="BC761">
        <v>1</v>
      </c>
      <c r="BD761" t="str">
        <f t="shared" si="281"/>
        <v xml:space="preserve">N1839R  </v>
      </c>
      <c r="BE761">
        <v>1</v>
      </c>
      <c r="BG761">
        <v>0</v>
      </c>
      <c r="BH761">
        <v>0</v>
      </c>
      <c r="BI761">
        <v>0</v>
      </c>
      <c r="BJ761">
        <v>1675</v>
      </c>
      <c r="BK761">
        <v>-125</v>
      </c>
      <c r="BL761" t="s">
        <v>130</v>
      </c>
      <c r="BM761">
        <v>1</v>
      </c>
      <c r="BN761">
        <v>1</v>
      </c>
      <c r="BO761">
        <v>0</v>
      </c>
      <c r="BP761">
        <v>0</v>
      </c>
      <c r="BS761">
        <v>0</v>
      </c>
      <c r="BT761">
        <v>0</v>
      </c>
      <c r="BU761">
        <v>0</v>
      </c>
      <c r="CE761" t="str">
        <f t="shared" si="301"/>
        <v>22:01:23.279</v>
      </c>
      <c r="CF761">
        <v>278595949</v>
      </c>
      <c r="CS761">
        <v>3</v>
      </c>
      <c r="CT761">
        <v>2</v>
      </c>
      <c r="CU761">
        <v>0</v>
      </c>
      <c r="CV761">
        <v>2</v>
      </c>
      <c r="CW761">
        <v>0</v>
      </c>
      <c r="CX761">
        <v>5</v>
      </c>
      <c r="CY761">
        <v>7</v>
      </c>
      <c r="CZ761" t="s">
        <v>131</v>
      </c>
      <c r="DA761">
        <v>300</v>
      </c>
      <c r="DB761">
        <v>0</v>
      </c>
      <c r="DC761" t="s">
        <v>157</v>
      </c>
      <c r="DD761" t="s">
        <v>158</v>
      </c>
      <c r="DG761">
        <v>8338212</v>
      </c>
      <c r="DI761">
        <v>1</v>
      </c>
      <c r="DJ761">
        <v>0</v>
      </c>
      <c r="DK761">
        <v>1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 t="shared" ref="A762:A769" si="302">"07/09/2023 22:01:25.306"</f>
        <v>07/09/2023 22:01:25.306</v>
      </c>
      <c r="C762" t="str">
        <f t="shared" si="284"/>
        <v>FFDFD3C0</v>
      </c>
      <c r="D762" t="s">
        <v>147</v>
      </c>
      <c r="E762">
        <v>8</v>
      </c>
      <c r="H762">
        <v>225</v>
      </c>
      <c r="I762" t="s">
        <v>148</v>
      </c>
      <c r="J762" t="s">
        <v>126</v>
      </c>
      <c r="K762">
        <v>0</v>
      </c>
      <c r="L762">
        <v>3</v>
      </c>
      <c r="M762">
        <v>0</v>
      </c>
      <c r="N762">
        <v>2</v>
      </c>
      <c r="O762">
        <v>0</v>
      </c>
      <c r="P762">
        <v>1</v>
      </c>
      <c r="Q762">
        <v>0</v>
      </c>
      <c r="S762" t="str">
        <f t="shared" ref="S762:T769" si="303">"22:01:24.000"</f>
        <v>22:01:24.000</v>
      </c>
      <c r="T762" t="str">
        <f t="shared" si="303"/>
        <v>22:01:24.000</v>
      </c>
      <c r="U762" t="str">
        <f t="shared" si="279"/>
        <v>A14F74</v>
      </c>
      <c r="V762">
        <v>0</v>
      </c>
      <c r="W762">
        <v>0</v>
      </c>
      <c r="X762">
        <v>6</v>
      </c>
      <c r="Y762">
        <v>0</v>
      </c>
      <c r="AA762">
        <v>1</v>
      </c>
      <c r="AB762">
        <v>8</v>
      </c>
      <c r="AC762">
        <v>3</v>
      </c>
      <c r="AD762">
        <v>0</v>
      </c>
      <c r="AE762">
        <v>9</v>
      </c>
      <c r="AF762" t="s">
        <v>126</v>
      </c>
      <c r="AG762">
        <v>0</v>
      </c>
      <c r="AH762">
        <v>3</v>
      </c>
      <c r="AI762">
        <v>2</v>
      </c>
      <c r="AJ762">
        <v>0</v>
      </c>
      <c r="AK762" t="s">
        <v>340</v>
      </c>
      <c r="AL762">
        <v>32.808266000000003</v>
      </c>
      <c r="AM762" t="s">
        <v>341</v>
      </c>
      <c r="AN762">
        <v>-117.165864</v>
      </c>
      <c r="AO762">
        <v>25</v>
      </c>
      <c r="AP762">
        <v>1800</v>
      </c>
      <c r="AQ762" t="s">
        <v>129</v>
      </c>
      <c r="AR762">
        <v>96</v>
      </c>
      <c r="AS762">
        <v>-63</v>
      </c>
      <c r="AT762">
        <v>-448</v>
      </c>
      <c r="BB762" t="str">
        <f t="shared" si="280"/>
        <v>1200</v>
      </c>
      <c r="BC762">
        <v>1</v>
      </c>
      <c r="BD762" t="str">
        <f t="shared" si="281"/>
        <v xml:space="preserve">N1839R  </v>
      </c>
      <c r="BE762">
        <v>1</v>
      </c>
      <c r="BG762">
        <v>0</v>
      </c>
      <c r="BH762">
        <v>0</v>
      </c>
      <c r="BI762">
        <v>0</v>
      </c>
      <c r="BJ762">
        <v>1675</v>
      </c>
      <c r="BK762">
        <v>-125</v>
      </c>
      <c r="BL762" t="s">
        <v>130</v>
      </c>
      <c r="BM762">
        <v>1</v>
      </c>
      <c r="BN762">
        <v>1</v>
      </c>
      <c r="BO762">
        <v>0</v>
      </c>
      <c r="BP762">
        <v>0</v>
      </c>
      <c r="BS762">
        <v>0</v>
      </c>
      <c r="BT762">
        <v>0</v>
      </c>
      <c r="BU762">
        <v>0</v>
      </c>
      <c r="CE762" t="str">
        <f t="shared" ref="CE762:CE769" si="304">"22:01:24.813"</f>
        <v>22:01:24.813</v>
      </c>
      <c r="CF762">
        <v>813346653</v>
      </c>
      <c r="CS762">
        <v>3</v>
      </c>
      <c r="CT762">
        <v>2</v>
      </c>
      <c r="CU762">
        <v>0</v>
      </c>
      <c r="CV762">
        <v>2</v>
      </c>
      <c r="CW762">
        <v>0</v>
      </c>
      <c r="CX762">
        <v>5</v>
      </c>
      <c r="CY762">
        <v>7</v>
      </c>
      <c r="CZ762" t="s">
        <v>131</v>
      </c>
      <c r="DA762">
        <v>300</v>
      </c>
      <c r="DB762">
        <v>0</v>
      </c>
      <c r="DC762" t="s">
        <v>157</v>
      </c>
      <c r="DD762" t="s">
        <v>158</v>
      </c>
      <c r="DG762">
        <v>8338531</v>
      </c>
      <c r="DI762">
        <v>1</v>
      </c>
      <c r="DJ762">
        <v>0</v>
      </c>
      <c r="DK762">
        <v>0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 t="shared" si="302"/>
        <v>07/09/2023 22:01:25.306</v>
      </c>
      <c r="C763" t="str">
        <f t="shared" si="284"/>
        <v>FFDFD3C0</v>
      </c>
      <c r="D763" t="s">
        <v>134</v>
      </c>
      <c r="E763">
        <v>4</v>
      </c>
      <c r="H763">
        <v>4</v>
      </c>
      <c r="I763" t="s">
        <v>143</v>
      </c>
      <c r="J763" t="s">
        <v>126</v>
      </c>
      <c r="K763">
        <v>0</v>
      </c>
      <c r="L763">
        <v>3</v>
      </c>
      <c r="M763">
        <v>0</v>
      </c>
      <c r="N763">
        <v>2</v>
      </c>
      <c r="O763">
        <v>0</v>
      </c>
      <c r="P763">
        <v>1</v>
      </c>
      <c r="Q763">
        <v>0</v>
      </c>
      <c r="S763" t="str">
        <f t="shared" si="303"/>
        <v>22:01:24.000</v>
      </c>
      <c r="T763" t="str">
        <f t="shared" si="303"/>
        <v>22:01:24.000</v>
      </c>
      <c r="U763" t="str">
        <f t="shared" si="279"/>
        <v>A14F74</v>
      </c>
      <c r="V763">
        <v>0</v>
      </c>
      <c r="W763">
        <v>0</v>
      </c>
      <c r="X763">
        <v>6</v>
      </c>
      <c r="Y763">
        <v>0</v>
      </c>
      <c r="AA763">
        <v>1</v>
      </c>
      <c r="AB763">
        <v>8</v>
      </c>
      <c r="AC763">
        <v>3</v>
      </c>
      <c r="AD763">
        <v>0</v>
      </c>
      <c r="AE763">
        <v>9</v>
      </c>
      <c r="AF763" t="s">
        <v>126</v>
      </c>
      <c r="AG763">
        <v>0</v>
      </c>
      <c r="AH763">
        <v>3</v>
      </c>
      <c r="AI763">
        <v>2</v>
      </c>
      <c r="AJ763">
        <v>0</v>
      </c>
      <c r="AK763" t="s">
        <v>340</v>
      </c>
      <c r="AL763">
        <v>32.808266000000003</v>
      </c>
      <c r="AM763" t="s">
        <v>341</v>
      </c>
      <c r="AN763">
        <v>-117.165864</v>
      </c>
      <c r="AO763">
        <v>25</v>
      </c>
      <c r="AP763">
        <v>1800</v>
      </c>
      <c r="AQ763" t="s">
        <v>129</v>
      </c>
      <c r="AR763">
        <v>96</v>
      </c>
      <c r="AS763">
        <v>-63</v>
      </c>
      <c r="AT763">
        <v>-448</v>
      </c>
      <c r="BB763" t="str">
        <f t="shared" si="280"/>
        <v>1200</v>
      </c>
      <c r="BC763">
        <v>1</v>
      </c>
      <c r="BD763" t="str">
        <f t="shared" si="281"/>
        <v xml:space="preserve">N1839R  </v>
      </c>
      <c r="BE763">
        <v>1</v>
      </c>
      <c r="BG763">
        <v>0</v>
      </c>
      <c r="BH763">
        <v>0</v>
      </c>
      <c r="BI763">
        <v>0</v>
      </c>
      <c r="BJ763">
        <v>1675</v>
      </c>
      <c r="BK763">
        <v>-125</v>
      </c>
      <c r="BL763" t="s">
        <v>130</v>
      </c>
      <c r="BM763">
        <v>1</v>
      </c>
      <c r="BN763">
        <v>1</v>
      </c>
      <c r="BO763">
        <v>0</v>
      </c>
      <c r="BP763">
        <v>0</v>
      </c>
      <c r="BS763">
        <v>0</v>
      </c>
      <c r="BT763">
        <v>0</v>
      </c>
      <c r="BU763">
        <v>0</v>
      </c>
      <c r="CE763" t="str">
        <f t="shared" si="304"/>
        <v>22:01:24.813</v>
      </c>
      <c r="CF763">
        <v>813346653</v>
      </c>
      <c r="CS763">
        <v>3</v>
      </c>
      <c r="CT763">
        <v>2</v>
      </c>
      <c r="CU763">
        <v>0</v>
      </c>
      <c r="CV763">
        <v>2</v>
      </c>
      <c r="CW763">
        <v>0</v>
      </c>
      <c r="CX763">
        <v>5</v>
      </c>
      <c r="CY763">
        <v>7</v>
      </c>
      <c r="CZ763" t="s">
        <v>131</v>
      </c>
      <c r="DA763">
        <v>300</v>
      </c>
      <c r="DB763">
        <v>0</v>
      </c>
      <c r="DC763" t="s">
        <v>157</v>
      </c>
      <c r="DD763" t="s">
        <v>158</v>
      </c>
      <c r="DG763">
        <v>8338531</v>
      </c>
      <c r="DI763">
        <v>1</v>
      </c>
      <c r="DJ763">
        <v>0</v>
      </c>
      <c r="DK763">
        <v>1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 t="shared" si="302"/>
        <v>07/09/2023 22:01:25.306</v>
      </c>
      <c r="C764" t="str">
        <f t="shared" si="284"/>
        <v>FFDFD3C0</v>
      </c>
      <c r="D764" t="s">
        <v>123</v>
      </c>
      <c r="E764">
        <v>7</v>
      </c>
      <c r="F764">
        <v>2007</v>
      </c>
      <c r="G764" t="s">
        <v>124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0</v>
      </c>
      <c r="P764">
        <v>1</v>
      </c>
      <c r="Q764">
        <v>0</v>
      </c>
      <c r="S764" t="str">
        <f t="shared" si="303"/>
        <v>22:01:24.000</v>
      </c>
      <c r="T764" t="str">
        <f t="shared" si="303"/>
        <v>22:01:24.000</v>
      </c>
      <c r="U764" t="str">
        <f t="shared" si="279"/>
        <v>A14F74</v>
      </c>
      <c r="V764">
        <v>0</v>
      </c>
      <c r="W764">
        <v>0</v>
      </c>
      <c r="X764">
        <v>6</v>
      </c>
      <c r="Y764">
        <v>0</v>
      </c>
      <c r="AA764">
        <v>1</v>
      </c>
      <c r="AB764">
        <v>8</v>
      </c>
      <c r="AC764">
        <v>3</v>
      </c>
      <c r="AD764">
        <v>0</v>
      </c>
      <c r="AE764">
        <v>9</v>
      </c>
      <c r="AF764" t="s">
        <v>126</v>
      </c>
      <c r="AG764">
        <v>0</v>
      </c>
      <c r="AH764">
        <v>3</v>
      </c>
      <c r="AI764">
        <v>2</v>
      </c>
      <c r="AJ764">
        <v>0</v>
      </c>
      <c r="AK764" t="s">
        <v>340</v>
      </c>
      <c r="AL764">
        <v>32.808266000000003</v>
      </c>
      <c r="AM764" t="s">
        <v>341</v>
      </c>
      <c r="AN764">
        <v>-117.165864</v>
      </c>
      <c r="AO764">
        <v>25</v>
      </c>
      <c r="AP764">
        <v>1800</v>
      </c>
      <c r="AQ764" t="s">
        <v>129</v>
      </c>
      <c r="AR764">
        <v>96</v>
      </c>
      <c r="AS764">
        <v>-63</v>
      </c>
      <c r="AT764">
        <v>-448</v>
      </c>
      <c r="BB764" t="str">
        <f t="shared" si="280"/>
        <v>1200</v>
      </c>
      <c r="BC764">
        <v>1</v>
      </c>
      <c r="BD764" t="str">
        <f t="shared" si="281"/>
        <v xml:space="preserve">N1839R  </v>
      </c>
      <c r="BE764">
        <v>1</v>
      </c>
      <c r="BG764">
        <v>0</v>
      </c>
      <c r="BH764">
        <v>0</v>
      </c>
      <c r="BI764">
        <v>0</v>
      </c>
      <c r="BJ764">
        <v>1675</v>
      </c>
      <c r="BK764">
        <v>-125</v>
      </c>
      <c r="BL764" t="s">
        <v>130</v>
      </c>
      <c r="BM764">
        <v>1</v>
      </c>
      <c r="BN764">
        <v>1</v>
      </c>
      <c r="BO764">
        <v>0</v>
      </c>
      <c r="BP764">
        <v>0</v>
      </c>
      <c r="BS764">
        <v>0</v>
      </c>
      <c r="BT764">
        <v>0</v>
      </c>
      <c r="BU764">
        <v>0</v>
      </c>
      <c r="CE764" t="str">
        <f t="shared" si="304"/>
        <v>22:01:24.813</v>
      </c>
      <c r="CF764">
        <v>813346653</v>
      </c>
      <c r="CS764">
        <v>3</v>
      </c>
      <c r="CT764">
        <v>2</v>
      </c>
      <c r="CU764">
        <v>0</v>
      </c>
      <c r="CV764">
        <v>2</v>
      </c>
      <c r="CW764">
        <v>0</v>
      </c>
      <c r="CX764">
        <v>5</v>
      </c>
      <c r="CY764">
        <v>7</v>
      </c>
      <c r="CZ764" t="s">
        <v>131</v>
      </c>
      <c r="DA764">
        <v>300</v>
      </c>
      <c r="DB764">
        <v>0</v>
      </c>
      <c r="DC764" t="s">
        <v>157</v>
      </c>
      <c r="DD764" t="s">
        <v>158</v>
      </c>
      <c r="DG764">
        <v>8338531</v>
      </c>
      <c r="DI764">
        <v>1</v>
      </c>
      <c r="DJ764">
        <v>0</v>
      </c>
      <c r="DK764">
        <v>1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 t="shared" si="302"/>
        <v>07/09/2023 22:01:25.306</v>
      </c>
      <c r="C765" t="str">
        <f t="shared" si="284"/>
        <v>FFDFD3C0</v>
      </c>
      <c r="D765" t="s">
        <v>149</v>
      </c>
      <c r="E765">
        <v>3</v>
      </c>
      <c r="H765">
        <v>166</v>
      </c>
      <c r="I765" t="s">
        <v>139</v>
      </c>
      <c r="J765" t="s">
        <v>150</v>
      </c>
      <c r="K765">
        <v>0</v>
      </c>
      <c r="L765">
        <v>3</v>
      </c>
      <c r="M765">
        <v>0</v>
      </c>
      <c r="N765">
        <v>2</v>
      </c>
      <c r="O765">
        <v>0</v>
      </c>
      <c r="P765">
        <v>1</v>
      </c>
      <c r="Q765">
        <v>0</v>
      </c>
      <c r="S765" t="str">
        <f t="shared" si="303"/>
        <v>22:01:24.000</v>
      </c>
      <c r="T765" t="str">
        <f t="shared" si="303"/>
        <v>22:01:24.000</v>
      </c>
      <c r="U765" t="str">
        <f t="shared" si="279"/>
        <v>A14F74</v>
      </c>
      <c r="V765">
        <v>0</v>
      </c>
      <c r="W765">
        <v>0</v>
      </c>
      <c r="X765">
        <v>6</v>
      </c>
      <c r="Y765">
        <v>0</v>
      </c>
      <c r="AA765">
        <v>1</v>
      </c>
      <c r="AB765">
        <v>8</v>
      </c>
      <c r="AC765">
        <v>3</v>
      </c>
      <c r="AD765">
        <v>0</v>
      </c>
      <c r="AE765">
        <v>9</v>
      </c>
      <c r="AF765" t="s">
        <v>126</v>
      </c>
      <c r="AG765">
        <v>0</v>
      </c>
      <c r="AH765">
        <v>3</v>
      </c>
      <c r="AI765">
        <v>2</v>
      </c>
      <c r="AJ765">
        <v>0</v>
      </c>
      <c r="AK765" t="s">
        <v>340</v>
      </c>
      <c r="AL765">
        <v>32.808266000000003</v>
      </c>
      <c r="AM765" t="s">
        <v>341</v>
      </c>
      <c r="AN765">
        <v>-117.165864</v>
      </c>
      <c r="AO765">
        <v>25</v>
      </c>
      <c r="AP765">
        <v>1800</v>
      </c>
      <c r="AQ765" t="s">
        <v>129</v>
      </c>
      <c r="AR765">
        <v>96</v>
      </c>
      <c r="AS765">
        <v>-63</v>
      </c>
      <c r="AT765">
        <v>-448</v>
      </c>
      <c r="BB765" t="str">
        <f t="shared" si="280"/>
        <v>1200</v>
      </c>
      <c r="BC765">
        <v>1</v>
      </c>
      <c r="BD765" t="str">
        <f t="shared" si="281"/>
        <v xml:space="preserve">N1839R  </v>
      </c>
      <c r="BE765">
        <v>1</v>
      </c>
      <c r="BG765">
        <v>0</v>
      </c>
      <c r="BH765">
        <v>0</v>
      </c>
      <c r="BI765">
        <v>0</v>
      </c>
      <c r="BJ765">
        <v>1675</v>
      </c>
      <c r="BK765">
        <v>-125</v>
      </c>
      <c r="BL765" t="s">
        <v>130</v>
      </c>
      <c r="BM765">
        <v>1</v>
      </c>
      <c r="BN765">
        <v>1</v>
      </c>
      <c r="BO765">
        <v>0</v>
      </c>
      <c r="BP765">
        <v>0</v>
      </c>
      <c r="BS765">
        <v>0</v>
      </c>
      <c r="BT765">
        <v>0</v>
      </c>
      <c r="BU765">
        <v>0</v>
      </c>
      <c r="CE765" t="str">
        <f t="shared" si="304"/>
        <v>22:01:24.813</v>
      </c>
      <c r="CF765">
        <v>813346653</v>
      </c>
      <c r="CS765">
        <v>3</v>
      </c>
      <c r="CT765">
        <v>2</v>
      </c>
      <c r="CU765">
        <v>0</v>
      </c>
      <c r="CV765">
        <v>2</v>
      </c>
      <c r="CW765">
        <v>0</v>
      </c>
      <c r="CX765">
        <v>5</v>
      </c>
      <c r="CY765">
        <v>7</v>
      </c>
      <c r="CZ765" t="s">
        <v>131</v>
      </c>
      <c r="DA765">
        <v>300</v>
      </c>
      <c r="DB765">
        <v>0</v>
      </c>
      <c r="DC765" t="s">
        <v>157</v>
      </c>
      <c r="DD765" t="s">
        <v>158</v>
      </c>
      <c r="DG765">
        <v>8338531</v>
      </c>
      <c r="DI765">
        <v>1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 t="shared" si="302"/>
        <v>07/09/2023 22:01:25.306</v>
      </c>
      <c r="C766" t="str">
        <f t="shared" si="284"/>
        <v>FFDFD3C0</v>
      </c>
      <c r="D766" t="s">
        <v>138</v>
      </c>
      <c r="E766">
        <v>20</v>
      </c>
      <c r="F766">
        <v>1020</v>
      </c>
      <c r="G766" t="s">
        <v>139</v>
      </c>
      <c r="J766" t="s">
        <v>140</v>
      </c>
      <c r="K766">
        <v>0</v>
      </c>
      <c r="L766">
        <v>3</v>
      </c>
      <c r="M766">
        <v>0</v>
      </c>
      <c r="N766">
        <v>2</v>
      </c>
      <c r="O766">
        <v>0</v>
      </c>
      <c r="P766">
        <v>1</v>
      </c>
      <c r="Q766">
        <v>0</v>
      </c>
      <c r="S766" t="str">
        <f t="shared" si="303"/>
        <v>22:01:24.000</v>
      </c>
      <c r="T766" t="str">
        <f t="shared" si="303"/>
        <v>22:01:24.000</v>
      </c>
      <c r="U766" t="str">
        <f t="shared" si="279"/>
        <v>A14F74</v>
      </c>
      <c r="V766">
        <v>0</v>
      </c>
      <c r="W766">
        <v>0</v>
      </c>
      <c r="X766">
        <v>6</v>
      </c>
      <c r="Y766">
        <v>0</v>
      </c>
      <c r="AA766">
        <v>1</v>
      </c>
      <c r="AB766">
        <v>8</v>
      </c>
      <c r="AC766">
        <v>3</v>
      </c>
      <c r="AD766">
        <v>0</v>
      </c>
      <c r="AE766">
        <v>9</v>
      </c>
      <c r="AF766" t="s">
        <v>126</v>
      </c>
      <c r="AG766">
        <v>0</v>
      </c>
      <c r="AH766">
        <v>3</v>
      </c>
      <c r="AI766">
        <v>2</v>
      </c>
      <c r="AJ766">
        <v>0</v>
      </c>
      <c r="AK766" t="s">
        <v>340</v>
      </c>
      <c r="AL766">
        <v>32.808266000000003</v>
      </c>
      <c r="AM766" t="s">
        <v>341</v>
      </c>
      <c r="AN766">
        <v>-117.165864</v>
      </c>
      <c r="AO766">
        <v>25</v>
      </c>
      <c r="AP766">
        <v>1800</v>
      </c>
      <c r="AQ766" t="s">
        <v>129</v>
      </c>
      <c r="AR766">
        <v>96</v>
      </c>
      <c r="AS766">
        <v>-63</v>
      </c>
      <c r="AT766">
        <v>-448</v>
      </c>
      <c r="BB766" t="str">
        <f t="shared" si="280"/>
        <v>1200</v>
      </c>
      <c r="BC766">
        <v>1</v>
      </c>
      <c r="BD766" t="str">
        <f t="shared" si="281"/>
        <v xml:space="preserve">N1839R  </v>
      </c>
      <c r="BE766">
        <v>1</v>
      </c>
      <c r="BG766">
        <v>0</v>
      </c>
      <c r="BH766">
        <v>0</v>
      </c>
      <c r="BI766">
        <v>0</v>
      </c>
      <c r="BJ766">
        <v>1675</v>
      </c>
      <c r="BK766">
        <v>-125</v>
      </c>
      <c r="BL766" t="s">
        <v>130</v>
      </c>
      <c r="BM766">
        <v>1</v>
      </c>
      <c r="BN766">
        <v>1</v>
      </c>
      <c r="BO766">
        <v>0</v>
      </c>
      <c r="BP766">
        <v>0</v>
      </c>
      <c r="BS766">
        <v>0</v>
      </c>
      <c r="BT766">
        <v>0</v>
      </c>
      <c r="BU766">
        <v>0</v>
      </c>
      <c r="CE766" t="str">
        <f t="shared" si="304"/>
        <v>22:01:24.813</v>
      </c>
      <c r="CF766">
        <v>813346653</v>
      </c>
      <c r="CS766">
        <v>3</v>
      </c>
      <c r="CT766">
        <v>2</v>
      </c>
      <c r="CU766">
        <v>0</v>
      </c>
      <c r="CV766">
        <v>2</v>
      </c>
      <c r="CW766">
        <v>0</v>
      </c>
      <c r="CX766">
        <v>5</v>
      </c>
      <c r="CY766">
        <v>7</v>
      </c>
      <c r="CZ766" t="s">
        <v>131</v>
      </c>
      <c r="DA766">
        <v>300</v>
      </c>
      <c r="DB766">
        <v>0</v>
      </c>
      <c r="DC766" t="s">
        <v>157</v>
      </c>
      <c r="DD766" t="s">
        <v>158</v>
      </c>
      <c r="DG766">
        <v>8338531</v>
      </c>
      <c r="DI766">
        <v>1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 t="shared" si="302"/>
        <v>07/09/2023 22:01:25.306</v>
      </c>
      <c r="C767" t="str">
        <f t="shared" si="284"/>
        <v>FFDFD3C0</v>
      </c>
      <c r="D767" t="s">
        <v>144</v>
      </c>
      <c r="E767">
        <v>6</v>
      </c>
      <c r="H767">
        <v>210</v>
      </c>
      <c r="I767" t="s">
        <v>145</v>
      </c>
      <c r="J767" t="s">
        <v>146</v>
      </c>
      <c r="K767">
        <v>0</v>
      </c>
      <c r="L767">
        <v>3</v>
      </c>
      <c r="M767">
        <v>0</v>
      </c>
      <c r="N767">
        <v>2</v>
      </c>
      <c r="O767">
        <v>0</v>
      </c>
      <c r="P767">
        <v>1</v>
      </c>
      <c r="Q767">
        <v>0</v>
      </c>
      <c r="S767" t="str">
        <f t="shared" si="303"/>
        <v>22:01:24.000</v>
      </c>
      <c r="T767" t="str">
        <f t="shared" si="303"/>
        <v>22:01:24.000</v>
      </c>
      <c r="U767" t="str">
        <f t="shared" si="279"/>
        <v>A14F74</v>
      </c>
      <c r="V767">
        <v>0</v>
      </c>
      <c r="W767">
        <v>0</v>
      </c>
      <c r="X767">
        <v>6</v>
      </c>
      <c r="Y767">
        <v>0</v>
      </c>
      <c r="AA767">
        <v>1</v>
      </c>
      <c r="AB767">
        <v>8</v>
      </c>
      <c r="AC767">
        <v>3</v>
      </c>
      <c r="AD767">
        <v>0</v>
      </c>
      <c r="AE767">
        <v>9</v>
      </c>
      <c r="AF767" t="s">
        <v>126</v>
      </c>
      <c r="AG767">
        <v>0</v>
      </c>
      <c r="AH767">
        <v>0</v>
      </c>
      <c r="AI767">
        <v>2</v>
      </c>
      <c r="AJ767">
        <v>0</v>
      </c>
      <c r="AK767" t="s">
        <v>340</v>
      </c>
      <c r="AL767">
        <v>32.808266000000003</v>
      </c>
      <c r="AM767" t="s">
        <v>341</v>
      </c>
      <c r="AN767">
        <v>-117.165864</v>
      </c>
      <c r="AO767">
        <v>25</v>
      </c>
      <c r="AP767">
        <v>1800</v>
      </c>
      <c r="AQ767" t="s">
        <v>129</v>
      </c>
      <c r="AR767">
        <v>96</v>
      </c>
      <c r="AS767">
        <v>-63</v>
      </c>
      <c r="AT767">
        <v>-448</v>
      </c>
      <c r="BB767" t="str">
        <f t="shared" si="280"/>
        <v>1200</v>
      </c>
      <c r="BC767">
        <v>1</v>
      </c>
      <c r="BD767" t="str">
        <f t="shared" si="281"/>
        <v xml:space="preserve">N1839R  </v>
      </c>
      <c r="BE767">
        <v>1</v>
      </c>
      <c r="BG767">
        <v>0</v>
      </c>
      <c r="BH767">
        <v>0</v>
      </c>
      <c r="BI767">
        <v>0</v>
      </c>
      <c r="BJ767">
        <v>1675</v>
      </c>
      <c r="BK767">
        <v>-125</v>
      </c>
      <c r="BL767" t="s">
        <v>130</v>
      </c>
      <c r="BM767">
        <v>1</v>
      </c>
      <c r="BN767">
        <v>1</v>
      </c>
      <c r="BO767">
        <v>0</v>
      </c>
      <c r="BP767">
        <v>0</v>
      </c>
      <c r="BS767">
        <v>0</v>
      </c>
      <c r="BT767">
        <v>0</v>
      </c>
      <c r="BU767">
        <v>0</v>
      </c>
      <c r="CE767" t="str">
        <f t="shared" si="304"/>
        <v>22:01:24.813</v>
      </c>
      <c r="CF767">
        <v>813346653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5</v>
      </c>
      <c r="CY767">
        <v>7</v>
      </c>
      <c r="CZ767" t="s">
        <v>131</v>
      </c>
      <c r="DA767">
        <v>300</v>
      </c>
      <c r="DB767">
        <v>0</v>
      </c>
      <c r="DC767" t="s">
        <v>157</v>
      </c>
      <c r="DD767" t="s">
        <v>158</v>
      </c>
      <c r="DG767">
        <v>8338531</v>
      </c>
      <c r="DI767">
        <v>1</v>
      </c>
      <c r="DJ767">
        <v>0</v>
      </c>
      <c r="DK767">
        <v>1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 t="shared" si="302"/>
        <v>07/09/2023 22:01:25.306</v>
      </c>
      <c r="C768" t="str">
        <f t="shared" si="284"/>
        <v>FFDFD3C0</v>
      </c>
      <c r="D768" t="s">
        <v>134</v>
      </c>
      <c r="E768">
        <v>3</v>
      </c>
      <c r="H768">
        <v>3</v>
      </c>
      <c r="I768" t="s">
        <v>135</v>
      </c>
      <c r="J768" t="s">
        <v>126</v>
      </c>
      <c r="K768">
        <v>0</v>
      </c>
      <c r="L768">
        <v>3</v>
      </c>
      <c r="M768">
        <v>0</v>
      </c>
      <c r="N768">
        <v>2</v>
      </c>
      <c r="O768">
        <v>0</v>
      </c>
      <c r="P768">
        <v>1</v>
      </c>
      <c r="Q768">
        <v>0</v>
      </c>
      <c r="S768" t="str">
        <f t="shared" si="303"/>
        <v>22:01:24.000</v>
      </c>
      <c r="T768" t="str">
        <f t="shared" si="303"/>
        <v>22:01:24.000</v>
      </c>
      <c r="U768" t="str">
        <f t="shared" si="279"/>
        <v>A14F74</v>
      </c>
      <c r="V768">
        <v>0</v>
      </c>
      <c r="W768">
        <v>0</v>
      </c>
      <c r="X768">
        <v>6</v>
      </c>
      <c r="Y768">
        <v>0</v>
      </c>
      <c r="AA768">
        <v>1</v>
      </c>
      <c r="AB768">
        <v>8</v>
      </c>
      <c r="AC768">
        <v>3</v>
      </c>
      <c r="AD768">
        <v>0</v>
      </c>
      <c r="AE768">
        <v>9</v>
      </c>
      <c r="AF768" t="s">
        <v>126</v>
      </c>
      <c r="AG768">
        <v>0</v>
      </c>
      <c r="AH768">
        <v>3</v>
      </c>
      <c r="AI768">
        <v>2</v>
      </c>
      <c r="AJ768">
        <v>0</v>
      </c>
      <c r="AK768" t="s">
        <v>340</v>
      </c>
      <c r="AL768">
        <v>32.808266000000003</v>
      </c>
      <c r="AM768" t="s">
        <v>341</v>
      </c>
      <c r="AN768">
        <v>-117.165864</v>
      </c>
      <c r="AO768">
        <v>25</v>
      </c>
      <c r="AP768">
        <v>1800</v>
      </c>
      <c r="AQ768" t="s">
        <v>129</v>
      </c>
      <c r="AR768">
        <v>96</v>
      </c>
      <c r="AS768">
        <v>-63</v>
      </c>
      <c r="AT768">
        <v>-448</v>
      </c>
      <c r="BB768" t="str">
        <f t="shared" si="280"/>
        <v>1200</v>
      </c>
      <c r="BC768">
        <v>1</v>
      </c>
      <c r="BD768" t="str">
        <f t="shared" si="281"/>
        <v xml:space="preserve">N1839R  </v>
      </c>
      <c r="BE768">
        <v>1</v>
      </c>
      <c r="BG768">
        <v>0</v>
      </c>
      <c r="BH768">
        <v>0</v>
      </c>
      <c r="BI768">
        <v>0</v>
      </c>
      <c r="BJ768">
        <v>1675</v>
      </c>
      <c r="BK768">
        <v>-125</v>
      </c>
      <c r="BL768" t="s">
        <v>130</v>
      </c>
      <c r="BM768">
        <v>1</v>
      </c>
      <c r="BN768">
        <v>1</v>
      </c>
      <c r="BO768">
        <v>0</v>
      </c>
      <c r="BP768">
        <v>0</v>
      </c>
      <c r="BS768">
        <v>0</v>
      </c>
      <c r="BT768">
        <v>0</v>
      </c>
      <c r="BU768">
        <v>0</v>
      </c>
      <c r="CE768" t="str">
        <f t="shared" si="304"/>
        <v>22:01:24.813</v>
      </c>
      <c r="CF768">
        <v>813346653</v>
      </c>
      <c r="CS768">
        <v>3</v>
      </c>
      <c r="CT768">
        <v>2</v>
      </c>
      <c r="CU768">
        <v>0</v>
      </c>
      <c r="CV768">
        <v>2</v>
      </c>
      <c r="CW768">
        <v>0</v>
      </c>
      <c r="CX768">
        <v>5</v>
      </c>
      <c r="CY768">
        <v>7</v>
      </c>
      <c r="CZ768" t="s">
        <v>131</v>
      </c>
      <c r="DA768">
        <v>300</v>
      </c>
      <c r="DB768">
        <v>0</v>
      </c>
      <c r="DC768" t="s">
        <v>157</v>
      </c>
      <c r="DD768" t="s">
        <v>158</v>
      </c>
      <c r="DG768">
        <v>8338531</v>
      </c>
      <c r="DI768">
        <v>1</v>
      </c>
      <c r="DJ768">
        <v>0</v>
      </c>
      <c r="DK768">
        <v>1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 t="shared" si="302"/>
        <v>07/09/2023 22:01:25.306</v>
      </c>
      <c r="C769" t="str">
        <f t="shared" si="284"/>
        <v>FFDFD3C0</v>
      </c>
      <c r="D769" t="s">
        <v>141</v>
      </c>
      <c r="E769">
        <v>15</v>
      </c>
      <c r="J769" t="s">
        <v>142</v>
      </c>
      <c r="K769">
        <v>0</v>
      </c>
      <c r="L769">
        <v>3</v>
      </c>
      <c r="M769">
        <v>0</v>
      </c>
      <c r="N769">
        <v>2</v>
      </c>
      <c r="O769">
        <v>0</v>
      </c>
      <c r="P769">
        <v>1</v>
      </c>
      <c r="Q769">
        <v>0</v>
      </c>
      <c r="S769" t="str">
        <f t="shared" si="303"/>
        <v>22:01:24.000</v>
      </c>
      <c r="T769" t="str">
        <f t="shared" si="303"/>
        <v>22:01:24.000</v>
      </c>
      <c r="U769" t="str">
        <f t="shared" si="279"/>
        <v>A14F74</v>
      </c>
      <c r="V769">
        <v>0</v>
      </c>
      <c r="W769">
        <v>0</v>
      </c>
      <c r="X769">
        <v>6</v>
      </c>
      <c r="Y769">
        <v>0</v>
      </c>
      <c r="AA769">
        <v>1</v>
      </c>
      <c r="AB769">
        <v>8</v>
      </c>
      <c r="AC769">
        <v>3</v>
      </c>
      <c r="AD769">
        <v>0</v>
      </c>
      <c r="AE769">
        <v>9</v>
      </c>
      <c r="AF769" t="s">
        <v>126</v>
      </c>
      <c r="AG769">
        <v>0</v>
      </c>
      <c r="AH769">
        <v>3</v>
      </c>
      <c r="AI769">
        <v>2</v>
      </c>
      <c r="AJ769">
        <v>0</v>
      </c>
      <c r="AK769" t="s">
        <v>340</v>
      </c>
      <c r="AL769">
        <v>32.808266000000003</v>
      </c>
      <c r="AM769" t="s">
        <v>341</v>
      </c>
      <c r="AN769">
        <v>-117.165864</v>
      </c>
      <c r="AO769">
        <v>25</v>
      </c>
      <c r="AP769">
        <v>1800</v>
      </c>
      <c r="AQ769" t="s">
        <v>129</v>
      </c>
      <c r="AR769">
        <v>96</v>
      </c>
      <c r="AS769">
        <v>-63</v>
      </c>
      <c r="AT769">
        <v>-448</v>
      </c>
      <c r="BB769" t="str">
        <f t="shared" si="280"/>
        <v>1200</v>
      </c>
      <c r="BC769">
        <v>1</v>
      </c>
      <c r="BD769" t="str">
        <f t="shared" si="281"/>
        <v xml:space="preserve">N1839R  </v>
      </c>
      <c r="BE769">
        <v>1</v>
      </c>
      <c r="BG769">
        <v>0</v>
      </c>
      <c r="BH769">
        <v>0</v>
      </c>
      <c r="BI769">
        <v>0</v>
      </c>
      <c r="BJ769">
        <v>1675</v>
      </c>
      <c r="BK769">
        <v>-125</v>
      </c>
      <c r="BL769" t="s">
        <v>130</v>
      </c>
      <c r="BM769">
        <v>1</v>
      </c>
      <c r="BN769">
        <v>1</v>
      </c>
      <c r="BO769">
        <v>0</v>
      </c>
      <c r="BP769">
        <v>0</v>
      </c>
      <c r="BS769">
        <v>0</v>
      </c>
      <c r="BT769">
        <v>0</v>
      </c>
      <c r="BU769">
        <v>0</v>
      </c>
      <c r="CE769" t="str">
        <f t="shared" si="304"/>
        <v>22:01:24.813</v>
      </c>
      <c r="CF769">
        <v>813346653</v>
      </c>
      <c r="CS769">
        <v>3</v>
      </c>
      <c r="CT769">
        <v>2</v>
      </c>
      <c r="CU769">
        <v>0</v>
      </c>
      <c r="CV769">
        <v>2</v>
      </c>
      <c r="CW769">
        <v>0</v>
      </c>
      <c r="CX769">
        <v>5</v>
      </c>
      <c r="CY769">
        <v>7</v>
      </c>
      <c r="CZ769" t="s">
        <v>131</v>
      </c>
      <c r="DA769">
        <v>300</v>
      </c>
      <c r="DB769">
        <v>0</v>
      </c>
      <c r="DC769" t="s">
        <v>157</v>
      </c>
      <c r="DD769" t="s">
        <v>158</v>
      </c>
      <c r="DG769">
        <v>8338531</v>
      </c>
      <c r="DI769">
        <v>1</v>
      </c>
      <c r="DJ769">
        <v>0</v>
      </c>
      <c r="DK769">
        <v>1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"07/09/2023 22:01:25.837"</f>
        <v>07/09/2023 22:01:25.837</v>
      </c>
      <c r="C770" t="str">
        <f t="shared" si="284"/>
        <v>FFDFD3C0</v>
      </c>
      <c r="D770" t="s">
        <v>149</v>
      </c>
      <c r="E770">
        <v>3</v>
      </c>
      <c r="H770">
        <v>166</v>
      </c>
      <c r="I770" t="s">
        <v>139</v>
      </c>
      <c r="J770" t="s">
        <v>150</v>
      </c>
      <c r="K770">
        <v>0</v>
      </c>
      <c r="L770">
        <v>3</v>
      </c>
      <c r="M770">
        <v>0</v>
      </c>
      <c r="N770">
        <v>2</v>
      </c>
      <c r="O770">
        <v>0</v>
      </c>
      <c r="P770">
        <v>1</v>
      </c>
      <c r="Q770">
        <v>0</v>
      </c>
      <c r="S770" t="str">
        <f t="shared" ref="S770:T777" si="305">"22:01:25.000"</f>
        <v>22:01:25.000</v>
      </c>
      <c r="T770" t="str">
        <f t="shared" si="305"/>
        <v>22:01:25.000</v>
      </c>
      <c r="U770" t="str">
        <f t="shared" ref="U770:U833" si="306">"A14F74"</f>
        <v>A14F74</v>
      </c>
      <c r="V770">
        <v>0</v>
      </c>
      <c r="W770">
        <v>0</v>
      </c>
      <c r="X770">
        <v>6</v>
      </c>
      <c r="Y770">
        <v>0</v>
      </c>
      <c r="AA770">
        <v>1</v>
      </c>
      <c r="AB770">
        <v>8</v>
      </c>
      <c r="AC770">
        <v>3</v>
      </c>
      <c r="AD770">
        <v>0</v>
      </c>
      <c r="AE770">
        <v>9</v>
      </c>
      <c r="AF770" t="s">
        <v>126</v>
      </c>
      <c r="AG770">
        <v>0</v>
      </c>
      <c r="AH770">
        <v>3</v>
      </c>
      <c r="AI770">
        <v>2</v>
      </c>
      <c r="AJ770">
        <v>0</v>
      </c>
      <c r="AK770" t="s">
        <v>342</v>
      </c>
      <c r="AL770">
        <v>32.807986999999997</v>
      </c>
      <c r="AM770" t="s">
        <v>343</v>
      </c>
      <c r="AN770">
        <v>-117.16534900000001</v>
      </c>
      <c r="AO770">
        <v>25</v>
      </c>
      <c r="AP770">
        <v>1800</v>
      </c>
      <c r="AQ770" t="s">
        <v>129</v>
      </c>
      <c r="AR770">
        <v>97</v>
      </c>
      <c r="AS770">
        <v>-64</v>
      </c>
      <c r="AT770">
        <v>-512</v>
      </c>
      <c r="BB770" t="str">
        <f t="shared" ref="BB770:BB833" si="307">"1200"</f>
        <v>1200</v>
      </c>
      <c r="BC770">
        <v>1</v>
      </c>
      <c r="BD770" t="str">
        <f t="shared" ref="BD770:BD833" si="308">"N1839R  "</f>
        <v xml:space="preserve">N1839R  </v>
      </c>
      <c r="BE770">
        <v>1</v>
      </c>
      <c r="BG770">
        <v>0</v>
      </c>
      <c r="BH770">
        <v>0</v>
      </c>
      <c r="BI770">
        <v>0</v>
      </c>
      <c r="BJ770">
        <v>1650</v>
      </c>
      <c r="BK770">
        <v>-150</v>
      </c>
      <c r="BL770" t="s">
        <v>130</v>
      </c>
      <c r="BM770">
        <v>1</v>
      </c>
      <c r="BN770">
        <v>1</v>
      </c>
      <c r="BO770">
        <v>0</v>
      </c>
      <c r="BP770">
        <v>0</v>
      </c>
      <c r="BS770">
        <v>0</v>
      </c>
      <c r="BT770">
        <v>0</v>
      </c>
      <c r="BU770">
        <v>0</v>
      </c>
      <c r="CE770" t="str">
        <f t="shared" ref="CE770:CE777" si="309">"22:01:25.502"</f>
        <v>22:01:25.502</v>
      </c>
      <c r="CF770">
        <v>501846362</v>
      </c>
      <c r="CS770">
        <v>3</v>
      </c>
      <c r="CT770">
        <v>2</v>
      </c>
      <c r="CU770">
        <v>0</v>
      </c>
      <c r="CV770">
        <v>2</v>
      </c>
      <c r="CW770">
        <v>0</v>
      </c>
      <c r="CX770">
        <v>5</v>
      </c>
      <c r="CY770">
        <v>7</v>
      </c>
      <c r="CZ770" t="s">
        <v>131</v>
      </c>
      <c r="DA770">
        <v>300</v>
      </c>
      <c r="DB770">
        <v>0</v>
      </c>
      <c r="DC770" t="s">
        <v>157</v>
      </c>
      <c r="DD770" t="s">
        <v>158</v>
      </c>
      <c r="DG770">
        <v>8338667</v>
      </c>
      <c r="DI770">
        <v>1</v>
      </c>
      <c r="DJ770">
        <v>0</v>
      </c>
      <c r="DK770">
        <v>0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"07/09/2023 22:01:25.837"</f>
        <v>07/09/2023 22:01:25.837</v>
      </c>
      <c r="C771" t="str">
        <f t="shared" si="284"/>
        <v>FFDFD3C0</v>
      </c>
      <c r="D771" t="s">
        <v>144</v>
      </c>
      <c r="E771">
        <v>6</v>
      </c>
      <c r="H771">
        <v>210</v>
      </c>
      <c r="I771" t="s">
        <v>145</v>
      </c>
      <c r="J771" t="s">
        <v>146</v>
      </c>
      <c r="K771">
        <v>0</v>
      </c>
      <c r="L771">
        <v>3</v>
      </c>
      <c r="M771">
        <v>0</v>
      </c>
      <c r="N771">
        <v>2</v>
      </c>
      <c r="O771">
        <v>0</v>
      </c>
      <c r="P771">
        <v>1</v>
      </c>
      <c r="Q771">
        <v>0</v>
      </c>
      <c r="S771" t="str">
        <f t="shared" si="305"/>
        <v>22:01:25.000</v>
      </c>
      <c r="T771" t="str">
        <f t="shared" si="305"/>
        <v>22:01:25.000</v>
      </c>
      <c r="U771" t="str">
        <f t="shared" si="306"/>
        <v>A14F74</v>
      </c>
      <c r="V771">
        <v>0</v>
      </c>
      <c r="W771">
        <v>0</v>
      </c>
      <c r="X771">
        <v>6</v>
      </c>
      <c r="Y771">
        <v>0</v>
      </c>
      <c r="AA771">
        <v>1</v>
      </c>
      <c r="AB771">
        <v>8</v>
      </c>
      <c r="AC771">
        <v>3</v>
      </c>
      <c r="AD771">
        <v>0</v>
      </c>
      <c r="AE771">
        <v>9</v>
      </c>
      <c r="AF771" t="s">
        <v>126</v>
      </c>
      <c r="AG771">
        <v>0</v>
      </c>
      <c r="AH771">
        <v>0</v>
      </c>
      <c r="AI771">
        <v>2</v>
      </c>
      <c r="AJ771">
        <v>0</v>
      </c>
      <c r="AK771" t="s">
        <v>342</v>
      </c>
      <c r="AL771">
        <v>32.807986999999997</v>
      </c>
      <c r="AM771" t="s">
        <v>343</v>
      </c>
      <c r="AN771">
        <v>-117.16534900000001</v>
      </c>
      <c r="AO771">
        <v>25</v>
      </c>
      <c r="AP771">
        <v>1800</v>
      </c>
      <c r="AQ771" t="s">
        <v>129</v>
      </c>
      <c r="AR771">
        <v>97</v>
      </c>
      <c r="AS771">
        <v>-64</v>
      </c>
      <c r="AT771">
        <v>-512</v>
      </c>
      <c r="BB771" t="str">
        <f t="shared" si="307"/>
        <v>1200</v>
      </c>
      <c r="BC771">
        <v>1</v>
      </c>
      <c r="BD771" t="str">
        <f t="shared" si="308"/>
        <v xml:space="preserve">N1839R  </v>
      </c>
      <c r="BE771">
        <v>1</v>
      </c>
      <c r="BG771">
        <v>0</v>
      </c>
      <c r="BH771">
        <v>0</v>
      </c>
      <c r="BI771">
        <v>0</v>
      </c>
      <c r="BJ771">
        <v>1650</v>
      </c>
      <c r="BK771">
        <v>-150</v>
      </c>
      <c r="BL771" t="s">
        <v>130</v>
      </c>
      <c r="BM771">
        <v>1</v>
      </c>
      <c r="BN771">
        <v>1</v>
      </c>
      <c r="BO771">
        <v>0</v>
      </c>
      <c r="BP771">
        <v>0</v>
      </c>
      <c r="BS771">
        <v>0</v>
      </c>
      <c r="BT771">
        <v>0</v>
      </c>
      <c r="BU771">
        <v>0</v>
      </c>
      <c r="CE771" t="str">
        <f t="shared" si="309"/>
        <v>22:01:25.502</v>
      </c>
      <c r="CF771">
        <v>501846362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5</v>
      </c>
      <c r="CY771">
        <v>7</v>
      </c>
      <c r="CZ771" t="s">
        <v>131</v>
      </c>
      <c r="DA771">
        <v>300</v>
      </c>
      <c r="DB771">
        <v>0</v>
      </c>
      <c r="DC771" t="s">
        <v>157</v>
      </c>
      <c r="DD771" t="s">
        <v>158</v>
      </c>
      <c r="DG771">
        <v>8338667</v>
      </c>
      <c r="DI771">
        <v>1</v>
      </c>
      <c r="DJ771">
        <v>0</v>
      </c>
      <c r="DK771">
        <v>1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"07/09/2023 22:01:25.837"</f>
        <v>07/09/2023 22:01:25.837</v>
      </c>
      <c r="C772" t="str">
        <f t="shared" si="284"/>
        <v>FFDFD3C0</v>
      </c>
      <c r="D772" t="s">
        <v>138</v>
      </c>
      <c r="E772">
        <v>20</v>
      </c>
      <c r="F772">
        <v>1020</v>
      </c>
      <c r="G772" t="s">
        <v>139</v>
      </c>
      <c r="J772" t="s">
        <v>140</v>
      </c>
      <c r="K772">
        <v>0</v>
      </c>
      <c r="L772">
        <v>3</v>
      </c>
      <c r="M772">
        <v>0</v>
      </c>
      <c r="N772">
        <v>2</v>
      </c>
      <c r="O772">
        <v>0</v>
      </c>
      <c r="P772">
        <v>1</v>
      </c>
      <c r="Q772">
        <v>0</v>
      </c>
      <c r="S772" t="str">
        <f t="shared" si="305"/>
        <v>22:01:25.000</v>
      </c>
      <c r="T772" t="str">
        <f t="shared" si="305"/>
        <v>22:01:25.000</v>
      </c>
      <c r="U772" t="str">
        <f t="shared" si="306"/>
        <v>A14F74</v>
      </c>
      <c r="V772">
        <v>0</v>
      </c>
      <c r="W772">
        <v>0</v>
      </c>
      <c r="X772">
        <v>6</v>
      </c>
      <c r="Y772">
        <v>0</v>
      </c>
      <c r="AA772">
        <v>1</v>
      </c>
      <c r="AB772">
        <v>8</v>
      </c>
      <c r="AC772">
        <v>3</v>
      </c>
      <c r="AD772">
        <v>0</v>
      </c>
      <c r="AE772">
        <v>9</v>
      </c>
      <c r="AF772" t="s">
        <v>126</v>
      </c>
      <c r="AG772">
        <v>0</v>
      </c>
      <c r="AH772">
        <v>3</v>
      </c>
      <c r="AI772">
        <v>2</v>
      </c>
      <c r="AJ772">
        <v>0</v>
      </c>
      <c r="AK772" t="s">
        <v>342</v>
      </c>
      <c r="AL772">
        <v>32.807986999999997</v>
      </c>
      <c r="AM772" t="s">
        <v>343</v>
      </c>
      <c r="AN772">
        <v>-117.16534900000001</v>
      </c>
      <c r="AO772">
        <v>25</v>
      </c>
      <c r="AP772">
        <v>1800</v>
      </c>
      <c r="AQ772" t="s">
        <v>129</v>
      </c>
      <c r="AR772">
        <v>97</v>
      </c>
      <c r="AS772">
        <v>-64</v>
      </c>
      <c r="AT772">
        <v>-512</v>
      </c>
      <c r="BB772" t="str">
        <f t="shared" si="307"/>
        <v>1200</v>
      </c>
      <c r="BC772">
        <v>1</v>
      </c>
      <c r="BD772" t="str">
        <f t="shared" si="308"/>
        <v xml:space="preserve">N1839R  </v>
      </c>
      <c r="BE772">
        <v>1</v>
      </c>
      <c r="BG772">
        <v>0</v>
      </c>
      <c r="BH772">
        <v>0</v>
      </c>
      <c r="BI772">
        <v>0</v>
      </c>
      <c r="BJ772">
        <v>1650</v>
      </c>
      <c r="BK772">
        <v>-150</v>
      </c>
      <c r="BL772" t="s">
        <v>130</v>
      </c>
      <c r="BM772">
        <v>1</v>
      </c>
      <c r="BN772">
        <v>1</v>
      </c>
      <c r="BO772">
        <v>0</v>
      </c>
      <c r="BP772">
        <v>0</v>
      </c>
      <c r="BS772">
        <v>0</v>
      </c>
      <c r="BT772">
        <v>0</v>
      </c>
      <c r="BU772">
        <v>0</v>
      </c>
      <c r="CE772" t="str">
        <f t="shared" si="309"/>
        <v>22:01:25.502</v>
      </c>
      <c r="CF772">
        <v>501846362</v>
      </c>
      <c r="CS772">
        <v>3</v>
      </c>
      <c r="CT772">
        <v>2</v>
      </c>
      <c r="CU772">
        <v>0</v>
      </c>
      <c r="CV772">
        <v>2</v>
      </c>
      <c r="CW772">
        <v>0</v>
      </c>
      <c r="CX772">
        <v>5</v>
      </c>
      <c r="CY772">
        <v>7</v>
      </c>
      <c r="CZ772" t="s">
        <v>131</v>
      </c>
      <c r="DA772">
        <v>300</v>
      </c>
      <c r="DB772">
        <v>0</v>
      </c>
      <c r="DC772" t="s">
        <v>157</v>
      </c>
      <c r="DD772" t="s">
        <v>158</v>
      </c>
      <c r="DG772">
        <v>8338667</v>
      </c>
      <c r="DI772">
        <v>1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"07/09/2023 22:01:25.853"</f>
        <v>07/09/2023 22:01:25.853</v>
      </c>
      <c r="C773" t="str">
        <f t="shared" si="284"/>
        <v>FFDFD3C0</v>
      </c>
      <c r="D773" t="s">
        <v>134</v>
      </c>
      <c r="E773">
        <v>3</v>
      </c>
      <c r="H773">
        <v>3</v>
      </c>
      <c r="I773" t="s">
        <v>135</v>
      </c>
      <c r="J773" t="s">
        <v>126</v>
      </c>
      <c r="K773">
        <v>0</v>
      </c>
      <c r="L773">
        <v>3</v>
      </c>
      <c r="M773">
        <v>0</v>
      </c>
      <c r="N773">
        <v>2</v>
      </c>
      <c r="O773">
        <v>0</v>
      </c>
      <c r="P773">
        <v>1</v>
      </c>
      <c r="Q773">
        <v>0</v>
      </c>
      <c r="S773" t="str">
        <f t="shared" si="305"/>
        <v>22:01:25.000</v>
      </c>
      <c r="T773" t="str">
        <f t="shared" si="305"/>
        <v>22:01:25.000</v>
      </c>
      <c r="U773" t="str">
        <f t="shared" si="306"/>
        <v>A14F74</v>
      </c>
      <c r="V773">
        <v>0</v>
      </c>
      <c r="W773">
        <v>0</v>
      </c>
      <c r="X773">
        <v>6</v>
      </c>
      <c r="Y773">
        <v>0</v>
      </c>
      <c r="AA773">
        <v>1</v>
      </c>
      <c r="AB773">
        <v>8</v>
      </c>
      <c r="AC773">
        <v>3</v>
      </c>
      <c r="AD773">
        <v>0</v>
      </c>
      <c r="AE773">
        <v>9</v>
      </c>
      <c r="AF773" t="s">
        <v>126</v>
      </c>
      <c r="AG773">
        <v>0</v>
      </c>
      <c r="AH773">
        <v>3</v>
      </c>
      <c r="AI773">
        <v>2</v>
      </c>
      <c r="AJ773">
        <v>0</v>
      </c>
      <c r="AK773" t="s">
        <v>342</v>
      </c>
      <c r="AL773">
        <v>32.807986999999997</v>
      </c>
      <c r="AM773" t="s">
        <v>343</v>
      </c>
      <c r="AN773">
        <v>-117.16534900000001</v>
      </c>
      <c r="AO773">
        <v>25</v>
      </c>
      <c r="AP773">
        <v>1800</v>
      </c>
      <c r="AQ773" t="s">
        <v>129</v>
      </c>
      <c r="AR773">
        <v>97</v>
      </c>
      <c r="AS773">
        <v>-64</v>
      </c>
      <c r="AT773">
        <v>-512</v>
      </c>
      <c r="BB773" t="str">
        <f t="shared" si="307"/>
        <v>1200</v>
      </c>
      <c r="BC773">
        <v>1</v>
      </c>
      <c r="BD773" t="str">
        <f t="shared" si="308"/>
        <v xml:space="preserve">N1839R  </v>
      </c>
      <c r="BE773">
        <v>1</v>
      </c>
      <c r="BG773">
        <v>0</v>
      </c>
      <c r="BH773">
        <v>0</v>
      </c>
      <c r="BI773">
        <v>0</v>
      </c>
      <c r="BJ773">
        <v>1650</v>
      </c>
      <c r="BK773">
        <v>-150</v>
      </c>
      <c r="BL773" t="s">
        <v>130</v>
      </c>
      <c r="BM773">
        <v>1</v>
      </c>
      <c r="BN773">
        <v>1</v>
      </c>
      <c r="BO773">
        <v>0</v>
      </c>
      <c r="BP773">
        <v>0</v>
      </c>
      <c r="BS773">
        <v>0</v>
      </c>
      <c r="BT773">
        <v>0</v>
      </c>
      <c r="BU773">
        <v>0</v>
      </c>
      <c r="CE773" t="str">
        <f t="shared" si="309"/>
        <v>22:01:25.502</v>
      </c>
      <c r="CF773">
        <v>501846362</v>
      </c>
      <c r="CS773">
        <v>3</v>
      </c>
      <c r="CT773">
        <v>2</v>
      </c>
      <c r="CU773">
        <v>0</v>
      </c>
      <c r="CV773">
        <v>2</v>
      </c>
      <c r="CW773">
        <v>0</v>
      </c>
      <c r="CX773">
        <v>5</v>
      </c>
      <c r="CY773">
        <v>7</v>
      </c>
      <c r="CZ773" t="s">
        <v>131</v>
      </c>
      <c r="DA773">
        <v>300</v>
      </c>
      <c r="DB773">
        <v>0</v>
      </c>
      <c r="DC773" t="s">
        <v>157</v>
      </c>
      <c r="DD773" t="s">
        <v>158</v>
      </c>
      <c r="DG773">
        <v>8338667</v>
      </c>
      <c r="DI773">
        <v>1</v>
      </c>
      <c r="DJ773">
        <v>0</v>
      </c>
      <c r="DK773">
        <v>1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"07/09/2023 22:01:25.853"</f>
        <v>07/09/2023 22:01:25.853</v>
      </c>
      <c r="C774" t="str">
        <f t="shared" si="284"/>
        <v>FFDFD3C0</v>
      </c>
      <c r="D774" t="s">
        <v>141</v>
      </c>
      <c r="E774">
        <v>15</v>
      </c>
      <c r="J774" t="s">
        <v>142</v>
      </c>
      <c r="K774">
        <v>0</v>
      </c>
      <c r="L774">
        <v>3</v>
      </c>
      <c r="M774">
        <v>0</v>
      </c>
      <c r="N774">
        <v>2</v>
      </c>
      <c r="O774">
        <v>0</v>
      </c>
      <c r="P774">
        <v>1</v>
      </c>
      <c r="Q774">
        <v>0</v>
      </c>
      <c r="S774" t="str">
        <f t="shared" si="305"/>
        <v>22:01:25.000</v>
      </c>
      <c r="T774" t="str">
        <f t="shared" si="305"/>
        <v>22:01:25.000</v>
      </c>
      <c r="U774" t="str">
        <f t="shared" si="306"/>
        <v>A14F74</v>
      </c>
      <c r="V774">
        <v>0</v>
      </c>
      <c r="W774">
        <v>0</v>
      </c>
      <c r="X774">
        <v>6</v>
      </c>
      <c r="Y774">
        <v>0</v>
      </c>
      <c r="AA774">
        <v>1</v>
      </c>
      <c r="AB774">
        <v>8</v>
      </c>
      <c r="AC774">
        <v>3</v>
      </c>
      <c r="AD774">
        <v>0</v>
      </c>
      <c r="AE774">
        <v>9</v>
      </c>
      <c r="AF774" t="s">
        <v>126</v>
      </c>
      <c r="AG774">
        <v>0</v>
      </c>
      <c r="AH774">
        <v>3</v>
      </c>
      <c r="AI774">
        <v>2</v>
      </c>
      <c r="AJ774">
        <v>0</v>
      </c>
      <c r="AK774" t="s">
        <v>342</v>
      </c>
      <c r="AL774">
        <v>32.807986999999997</v>
      </c>
      <c r="AM774" t="s">
        <v>343</v>
      </c>
      <c r="AN774">
        <v>-117.16534900000001</v>
      </c>
      <c r="AO774">
        <v>25</v>
      </c>
      <c r="AP774">
        <v>1800</v>
      </c>
      <c r="AQ774" t="s">
        <v>129</v>
      </c>
      <c r="AR774">
        <v>97</v>
      </c>
      <c r="AS774">
        <v>-64</v>
      </c>
      <c r="AT774">
        <v>-512</v>
      </c>
      <c r="BB774" t="str">
        <f t="shared" si="307"/>
        <v>1200</v>
      </c>
      <c r="BC774">
        <v>1</v>
      </c>
      <c r="BD774" t="str">
        <f t="shared" si="308"/>
        <v xml:space="preserve">N1839R  </v>
      </c>
      <c r="BE774">
        <v>1</v>
      </c>
      <c r="BG774">
        <v>0</v>
      </c>
      <c r="BH774">
        <v>0</v>
      </c>
      <c r="BI774">
        <v>0</v>
      </c>
      <c r="BJ774">
        <v>1650</v>
      </c>
      <c r="BK774">
        <v>-150</v>
      </c>
      <c r="BL774" t="s">
        <v>130</v>
      </c>
      <c r="BM774">
        <v>1</v>
      </c>
      <c r="BN774">
        <v>1</v>
      </c>
      <c r="BO774">
        <v>0</v>
      </c>
      <c r="BP774">
        <v>0</v>
      </c>
      <c r="BS774">
        <v>0</v>
      </c>
      <c r="BT774">
        <v>0</v>
      </c>
      <c r="BU774">
        <v>0</v>
      </c>
      <c r="CE774" t="str">
        <f t="shared" si="309"/>
        <v>22:01:25.502</v>
      </c>
      <c r="CF774">
        <v>501846362</v>
      </c>
      <c r="CS774">
        <v>3</v>
      </c>
      <c r="CT774">
        <v>2</v>
      </c>
      <c r="CU774">
        <v>0</v>
      </c>
      <c r="CV774">
        <v>2</v>
      </c>
      <c r="CW774">
        <v>0</v>
      </c>
      <c r="CX774">
        <v>5</v>
      </c>
      <c r="CY774">
        <v>7</v>
      </c>
      <c r="CZ774" t="s">
        <v>131</v>
      </c>
      <c r="DA774">
        <v>300</v>
      </c>
      <c r="DB774">
        <v>0</v>
      </c>
      <c r="DC774" t="s">
        <v>157</v>
      </c>
      <c r="DD774" t="s">
        <v>158</v>
      </c>
      <c r="DG774">
        <v>8338667</v>
      </c>
      <c r="DI774">
        <v>1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"07/09/2023 22:01:25.853"</f>
        <v>07/09/2023 22:01:25.853</v>
      </c>
      <c r="C775" t="str">
        <f t="shared" si="284"/>
        <v>FFDFD3C0</v>
      </c>
      <c r="D775" t="s">
        <v>147</v>
      </c>
      <c r="E775">
        <v>8</v>
      </c>
      <c r="H775">
        <v>225</v>
      </c>
      <c r="I775" t="s">
        <v>148</v>
      </c>
      <c r="J775" t="s">
        <v>126</v>
      </c>
      <c r="K775">
        <v>0</v>
      </c>
      <c r="L775">
        <v>3</v>
      </c>
      <c r="M775">
        <v>0</v>
      </c>
      <c r="N775">
        <v>2</v>
      </c>
      <c r="O775">
        <v>0</v>
      </c>
      <c r="P775">
        <v>1</v>
      </c>
      <c r="Q775">
        <v>0</v>
      </c>
      <c r="S775" t="str">
        <f t="shared" si="305"/>
        <v>22:01:25.000</v>
      </c>
      <c r="T775" t="str">
        <f t="shared" si="305"/>
        <v>22:01:25.000</v>
      </c>
      <c r="U775" t="str">
        <f t="shared" si="306"/>
        <v>A14F74</v>
      </c>
      <c r="V775">
        <v>0</v>
      </c>
      <c r="W775">
        <v>0</v>
      </c>
      <c r="X775">
        <v>6</v>
      </c>
      <c r="Y775">
        <v>0</v>
      </c>
      <c r="AA775">
        <v>1</v>
      </c>
      <c r="AB775">
        <v>8</v>
      </c>
      <c r="AC775">
        <v>3</v>
      </c>
      <c r="AD775">
        <v>0</v>
      </c>
      <c r="AE775">
        <v>9</v>
      </c>
      <c r="AF775" t="s">
        <v>126</v>
      </c>
      <c r="AG775">
        <v>0</v>
      </c>
      <c r="AH775">
        <v>3</v>
      </c>
      <c r="AI775">
        <v>2</v>
      </c>
      <c r="AJ775">
        <v>0</v>
      </c>
      <c r="AK775" t="s">
        <v>342</v>
      </c>
      <c r="AL775">
        <v>32.807986999999997</v>
      </c>
      <c r="AM775" t="s">
        <v>343</v>
      </c>
      <c r="AN775">
        <v>-117.16534900000001</v>
      </c>
      <c r="AO775">
        <v>25</v>
      </c>
      <c r="AP775">
        <v>1800</v>
      </c>
      <c r="AQ775" t="s">
        <v>129</v>
      </c>
      <c r="AR775">
        <v>97</v>
      </c>
      <c r="AS775">
        <v>-64</v>
      </c>
      <c r="AT775">
        <v>-512</v>
      </c>
      <c r="BB775" t="str">
        <f t="shared" si="307"/>
        <v>1200</v>
      </c>
      <c r="BC775">
        <v>1</v>
      </c>
      <c r="BD775" t="str">
        <f t="shared" si="308"/>
        <v xml:space="preserve">N1839R  </v>
      </c>
      <c r="BE775">
        <v>1</v>
      </c>
      <c r="BG775">
        <v>0</v>
      </c>
      <c r="BH775">
        <v>0</v>
      </c>
      <c r="BI775">
        <v>0</v>
      </c>
      <c r="BJ775">
        <v>1650</v>
      </c>
      <c r="BK775">
        <v>-150</v>
      </c>
      <c r="BL775" t="s">
        <v>130</v>
      </c>
      <c r="BM775">
        <v>1</v>
      </c>
      <c r="BN775">
        <v>1</v>
      </c>
      <c r="BO775">
        <v>0</v>
      </c>
      <c r="BP775">
        <v>0</v>
      </c>
      <c r="BS775">
        <v>0</v>
      </c>
      <c r="BT775">
        <v>0</v>
      </c>
      <c r="BU775">
        <v>0</v>
      </c>
      <c r="CE775" t="str">
        <f t="shared" si="309"/>
        <v>22:01:25.502</v>
      </c>
      <c r="CF775">
        <v>501846362</v>
      </c>
      <c r="CS775">
        <v>3</v>
      </c>
      <c r="CT775">
        <v>2</v>
      </c>
      <c r="CU775">
        <v>0</v>
      </c>
      <c r="CV775">
        <v>2</v>
      </c>
      <c r="CW775">
        <v>0</v>
      </c>
      <c r="CX775">
        <v>5</v>
      </c>
      <c r="CY775">
        <v>7</v>
      </c>
      <c r="CZ775" t="s">
        <v>131</v>
      </c>
      <c r="DA775">
        <v>300</v>
      </c>
      <c r="DB775">
        <v>0</v>
      </c>
      <c r="DC775" t="s">
        <v>157</v>
      </c>
      <c r="DD775" t="s">
        <v>158</v>
      </c>
      <c r="DG775">
        <v>8338667</v>
      </c>
      <c r="DI775">
        <v>1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"07/09/2023 22:01:25.853"</f>
        <v>07/09/2023 22:01:25.853</v>
      </c>
      <c r="C776" t="str">
        <f t="shared" si="284"/>
        <v>FFDFD3C0</v>
      </c>
      <c r="D776" t="s">
        <v>134</v>
      </c>
      <c r="E776">
        <v>4</v>
      </c>
      <c r="H776">
        <v>4</v>
      </c>
      <c r="I776" t="s">
        <v>143</v>
      </c>
      <c r="J776" t="s">
        <v>126</v>
      </c>
      <c r="K776">
        <v>0</v>
      </c>
      <c r="L776">
        <v>3</v>
      </c>
      <c r="M776">
        <v>0</v>
      </c>
      <c r="N776">
        <v>2</v>
      </c>
      <c r="O776">
        <v>0</v>
      </c>
      <c r="P776">
        <v>1</v>
      </c>
      <c r="Q776">
        <v>0</v>
      </c>
      <c r="S776" t="str">
        <f t="shared" si="305"/>
        <v>22:01:25.000</v>
      </c>
      <c r="T776" t="str">
        <f t="shared" si="305"/>
        <v>22:01:25.000</v>
      </c>
      <c r="U776" t="str">
        <f t="shared" si="306"/>
        <v>A14F74</v>
      </c>
      <c r="V776">
        <v>0</v>
      </c>
      <c r="W776">
        <v>0</v>
      </c>
      <c r="X776">
        <v>6</v>
      </c>
      <c r="Y776">
        <v>0</v>
      </c>
      <c r="AA776">
        <v>1</v>
      </c>
      <c r="AB776">
        <v>8</v>
      </c>
      <c r="AC776">
        <v>3</v>
      </c>
      <c r="AD776">
        <v>0</v>
      </c>
      <c r="AE776">
        <v>9</v>
      </c>
      <c r="AF776" t="s">
        <v>126</v>
      </c>
      <c r="AG776">
        <v>0</v>
      </c>
      <c r="AH776">
        <v>3</v>
      </c>
      <c r="AI776">
        <v>2</v>
      </c>
      <c r="AJ776">
        <v>0</v>
      </c>
      <c r="AK776" t="s">
        <v>342</v>
      </c>
      <c r="AL776">
        <v>32.807986999999997</v>
      </c>
      <c r="AM776" t="s">
        <v>343</v>
      </c>
      <c r="AN776">
        <v>-117.16534900000001</v>
      </c>
      <c r="AO776">
        <v>25</v>
      </c>
      <c r="AP776">
        <v>1800</v>
      </c>
      <c r="AQ776" t="s">
        <v>129</v>
      </c>
      <c r="AR776">
        <v>97</v>
      </c>
      <c r="AS776">
        <v>-64</v>
      </c>
      <c r="AT776">
        <v>-512</v>
      </c>
      <c r="BB776" t="str">
        <f t="shared" si="307"/>
        <v>1200</v>
      </c>
      <c r="BC776">
        <v>1</v>
      </c>
      <c r="BD776" t="str">
        <f t="shared" si="308"/>
        <v xml:space="preserve">N1839R  </v>
      </c>
      <c r="BE776">
        <v>1</v>
      </c>
      <c r="BG776">
        <v>0</v>
      </c>
      <c r="BH776">
        <v>0</v>
      </c>
      <c r="BI776">
        <v>0</v>
      </c>
      <c r="BJ776">
        <v>1650</v>
      </c>
      <c r="BK776">
        <v>-150</v>
      </c>
      <c r="BL776" t="s">
        <v>130</v>
      </c>
      <c r="BM776">
        <v>1</v>
      </c>
      <c r="BN776">
        <v>1</v>
      </c>
      <c r="BO776">
        <v>0</v>
      </c>
      <c r="BP776">
        <v>0</v>
      </c>
      <c r="BS776">
        <v>0</v>
      </c>
      <c r="BT776">
        <v>0</v>
      </c>
      <c r="BU776">
        <v>0</v>
      </c>
      <c r="CE776" t="str">
        <f t="shared" si="309"/>
        <v>22:01:25.502</v>
      </c>
      <c r="CF776">
        <v>501846362</v>
      </c>
      <c r="CS776">
        <v>3</v>
      </c>
      <c r="CT776">
        <v>2</v>
      </c>
      <c r="CU776">
        <v>0</v>
      </c>
      <c r="CV776">
        <v>2</v>
      </c>
      <c r="CW776">
        <v>0</v>
      </c>
      <c r="CX776">
        <v>5</v>
      </c>
      <c r="CY776">
        <v>7</v>
      </c>
      <c r="CZ776" t="s">
        <v>131</v>
      </c>
      <c r="DA776">
        <v>300</v>
      </c>
      <c r="DB776">
        <v>0</v>
      </c>
      <c r="DC776" t="s">
        <v>157</v>
      </c>
      <c r="DD776" t="s">
        <v>158</v>
      </c>
      <c r="DG776">
        <v>8338667</v>
      </c>
      <c r="DI776">
        <v>1</v>
      </c>
      <c r="DJ776">
        <v>0</v>
      </c>
      <c r="DK776">
        <v>1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"07/09/2023 22:01:25.853"</f>
        <v>07/09/2023 22:01:25.853</v>
      </c>
      <c r="C777" t="str">
        <f t="shared" si="284"/>
        <v>FFDFD3C0</v>
      </c>
      <c r="D777" t="s">
        <v>123</v>
      </c>
      <c r="E777">
        <v>7</v>
      </c>
      <c r="F777">
        <v>2007</v>
      </c>
      <c r="G777" t="s">
        <v>124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0</v>
      </c>
      <c r="P777">
        <v>1</v>
      </c>
      <c r="Q777">
        <v>0</v>
      </c>
      <c r="S777" t="str">
        <f t="shared" si="305"/>
        <v>22:01:25.000</v>
      </c>
      <c r="T777" t="str">
        <f t="shared" si="305"/>
        <v>22:01:25.000</v>
      </c>
      <c r="U777" t="str">
        <f t="shared" si="306"/>
        <v>A14F74</v>
      </c>
      <c r="V777">
        <v>0</v>
      </c>
      <c r="W777">
        <v>0</v>
      </c>
      <c r="X777">
        <v>6</v>
      </c>
      <c r="Y777">
        <v>0</v>
      </c>
      <c r="AA777">
        <v>1</v>
      </c>
      <c r="AB777">
        <v>8</v>
      </c>
      <c r="AC777">
        <v>3</v>
      </c>
      <c r="AD777">
        <v>0</v>
      </c>
      <c r="AE777">
        <v>9</v>
      </c>
      <c r="AF777" t="s">
        <v>126</v>
      </c>
      <c r="AG777">
        <v>0</v>
      </c>
      <c r="AH777">
        <v>3</v>
      </c>
      <c r="AI777">
        <v>2</v>
      </c>
      <c r="AJ777">
        <v>0</v>
      </c>
      <c r="AK777" t="s">
        <v>342</v>
      </c>
      <c r="AL777">
        <v>32.807986999999997</v>
      </c>
      <c r="AM777" t="s">
        <v>343</v>
      </c>
      <c r="AN777">
        <v>-117.16534900000001</v>
      </c>
      <c r="AO777">
        <v>25</v>
      </c>
      <c r="AP777">
        <v>1800</v>
      </c>
      <c r="AQ777" t="s">
        <v>129</v>
      </c>
      <c r="AR777">
        <v>97</v>
      </c>
      <c r="AS777">
        <v>-64</v>
      </c>
      <c r="AT777">
        <v>-512</v>
      </c>
      <c r="BB777" t="str">
        <f t="shared" si="307"/>
        <v>1200</v>
      </c>
      <c r="BC777">
        <v>1</v>
      </c>
      <c r="BD777" t="str">
        <f t="shared" si="308"/>
        <v xml:space="preserve">N1839R  </v>
      </c>
      <c r="BE777">
        <v>1</v>
      </c>
      <c r="BG777">
        <v>0</v>
      </c>
      <c r="BH777">
        <v>0</v>
      </c>
      <c r="BI777">
        <v>0</v>
      </c>
      <c r="BJ777">
        <v>1650</v>
      </c>
      <c r="BK777">
        <v>-150</v>
      </c>
      <c r="BL777" t="s">
        <v>130</v>
      </c>
      <c r="BM777">
        <v>1</v>
      </c>
      <c r="BN777">
        <v>1</v>
      </c>
      <c r="BO777">
        <v>0</v>
      </c>
      <c r="BP777">
        <v>0</v>
      </c>
      <c r="BS777">
        <v>0</v>
      </c>
      <c r="BT777">
        <v>0</v>
      </c>
      <c r="BU777">
        <v>0</v>
      </c>
      <c r="CE777" t="str">
        <f t="shared" si="309"/>
        <v>22:01:25.502</v>
      </c>
      <c r="CF777">
        <v>501846362</v>
      </c>
      <c r="CS777">
        <v>3</v>
      </c>
      <c r="CT777">
        <v>2</v>
      </c>
      <c r="CU777">
        <v>0</v>
      </c>
      <c r="CV777">
        <v>2</v>
      </c>
      <c r="CW777">
        <v>0</v>
      </c>
      <c r="CX777">
        <v>5</v>
      </c>
      <c r="CY777">
        <v>7</v>
      </c>
      <c r="CZ777" t="s">
        <v>131</v>
      </c>
      <c r="DA777">
        <v>300</v>
      </c>
      <c r="DB777">
        <v>0</v>
      </c>
      <c r="DC777" t="s">
        <v>157</v>
      </c>
      <c r="DD777" t="s">
        <v>158</v>
      </c>
      <c r="DG777">
        <v>8338667</v>
      </c>
      <c r="DI777">
        <v>1</v>
      </c>
      <c r="DJ777">
        <v>0</v>
      </c>
      <c r="DK777">
        <v>1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 t="shared" ref="A778:A785" si="310">"07/09/2023 22:01:26.790"</f>
        <v>07/09/2023 22:01:26.790</v>
      </c>
      <c r="C778" t="str">
        <f t="shared" ref="C778:C841" si="311">"FFDFD3C0"</f>
        <v>FFDFD3C0</v>
      </c>
      <c r="D778" t="s">
        <v>123</v>
      </c>
      <c r="E778">
        <v>7</v>
      </c>
      <c r="F778">
        <v>2007</v>
      </c>
      <c r="G778" t="s">
        <v>124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0</v>
      </c>
      <c r="P778">
        <v>1</v>
      </c>
      <c r="Q778">
        <v>0</v>
      </c>
      <c r="S778" t="str">
        <f t="shared" ref="S778:T785" si="312">"22:01:26.000"</f>
        <v>22:01:26.000</v>
      </c>
      <c r="T778" t="str">
        <f t="shared" si="312"/>
        <v>22:01:26.000</v>
      </c>
      <c r="U778" t="str">
        <f t="shared" si="306"/>
        <v>A14F74</v>
      </c>
      <c r="V778">
        <v>0</v>
      </c>
      <c r="W778">
        <v>0</v>
      </c>
      <c r="X778">
        <v>6</v>
      </c>
      <c r="Y778">
        <v>0</v>
      </c>
      <c r="AA778">
        <v>1</v>
      </c>
      <c r="AB778">
        <v>8</v>
      </c>
      <c r="AC778">
        <v>3</v>
      </c>
      <c r="AD778">
        <v>0</v>
      </c>
      <c r="AE778">
        <v>9</v>
      </c>
      <c r="AF778" t="s">
        <v>126</v>
      </c>
      <c r="AG778">
        <v>0</v>
      </c>
      <c r="AH778">
        <v>3</v>
      </c>
      <c r="AI778">
        <v>2</v>
      </c>
      <c r="AJ778">
        <v>0</v>
      </c>
      <c r="AK778" t="s">
        <v>344</v>
      </c>
      <c r="AL778">
        <v>32.807685999999997</v>
      </c>
      <c r="AM778" t="s">
        <v>345</v>
      </c>
      <c r="AN778">
        <v>-117.164812</v>
      </c>
      <c r="AO778">
        <v>25</v>
      </c>
      <c r="AP778">
        <v>1800</v>
      </c>
      <c r="AQ778" t="s">
        <v>129</v>
      </c>
      <c r="AR778">
        <v>99</v>
      </c>
      <c r="AS778">
        <v>-64</v>
      </c>
      <c r="AT778">
        <v>-512</v>
      </c>
      <c r="BB778" t="str">
        <f t="shared" si="307"/>
        <v>1200</v>
      </c>
      <c r="BC778">
        <v>1</v>
      </c>
      <c r="BD778" t="str">
        <f t="shared" si="308"/>
        <v xml:space="preserve">N1839R  </v>
      </c>
      <c r="BE778">
        <v>1</v>
      </c>
      <c r="BG778">
        <v>0</v>
      </c>
      <c r="BH778">
        <v>0</v>
      </c>
      <c r="BI778">
        <v>0</v>
      </c>
      <c r="BJ778">
        <v>1650</v>
      </c>
      <c r="BK778">
        <v>-150</v>
      </c>
      <c r="BL778" t="s">
        <v>130</v>
      </c>
      <c r="BM778">
        <v>1</v>
      </c>
      <c r="BN778">
        <v>1</v>
      </c>
      <c r="BO778">
        <v>0</v>
      </c>
      <c r="BP778">
        <v>0</v>
      </c>
      <c r="BS778">
        <v>0</v>
      </c>
      <c r="BT778">
        <v>0</v>
      </c>
      <c r="BU778">
        <v>0</v>
      </c>
      <c r="CE778" t="str">
        <f t="shared" ref="CE778:CE785" si="313">"22:01:26.449"</f>
        <v>22:01:26.449</v>
      </c>
      <c r="CF778">
        <v>448846155</v>
      </c>
      <c r="CS778">
        <v>3</v>
      </c>
      <c r="CT778">
        <v>2</v>
      </c>
      <c r="CU778">
        <v>0</v>
      </c>
      <c r="CV778">
        <v>2</v>
      </c>
      <c r="CW778">
        <v>0</v>
      </c>
      <c r="CX778">
        <v>5</v>
      </c>
      <c r="CY778">
        <v>7</v>
      </c>
      <c r="CZ778" t="s">
        <v>131</v>
      </c>
      <c r="DA778">
        <v>300</v>
      </c>
      <c r="DB778">
        <v>0</v>
      </c>
      <c r="DC778" t="s">
        <v>157</v>
      </c>
      <c r="DD778" t="s">
        <v>158</v>
      </c>
      <c r="DG778">
        <v>8338851</v>
      </c>
      <c r="DI778">
        <v>1</v>
      </c>
      <c r="DJ778">
        <v>0</v>
      </c>
      <c r="DK778">
        <v>0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 t="shared" si="310"/>
        <v>07/09/2023 22:01:26.790</v>
      </c>
      <c r="C779" t="str">
        <f t="shared" si="311"/>
        <v>FFDFD3C0</v>
      </c>
      <c r="D779" t="s">
        <v>144</v>
      </c>
      <c r="E779">
        <v>6</v>
      </c>
      <c r="H779">
        <v>210</v>
      </c>
      <c r="I779" t="s">
        <v>145</v>
      </c>
      <c r="J779" t="s">
        <v>146</v>
      </c>
      <c r="K779">
        <v>0</v>
      </c>
      <c r="L779">
        <v>3</v>
      </c>
      <c r="M779">
        <v>0</v>
      </c>
      <c r="N779">
        <v>2</v>
      </c>
      <c r="O779">
        <v>0</v>
      </c>
      <c r="P779">
        <v>1</v>
      </c>
      <c r="Q779">
        <v>0</v>
      </c>
      <c r="S779" t="str">
        <f t="shared" si="312"/>
        <v>22:01:26.000</v>
      </c>
      <c r="T779" t="str">
        <f t="shared" si="312"/>
        <v>22:01:26.000</v>
      </c>
      <c r="U779" t="str">
        <f t="shared" si="306"/>
        <v>A14F74</v>
      </c>
      <c r="V779">
        <v>0</v>
      </c>
      <c r="W779">
        <v>0</v>
      </c>
      <c r="X779">
        <v>6</v>
      </c>
      <c r="Y779">
        <v>0</v>
      </c>
      <c r="AA779">
        <v>1</v>
      </c>
      <c r="AB779">
        <v>8</v>
      </c>
      <c r="AC779">
        <v>3</v>
      </c>
      <c r="AD779">
        <v>0</v>
      </c>
      <c r="AE779">
        <v>9</v>
      </c>
      <c r="AF779" t="s">
        <v>126</v>
      </c>
      <c r="AG779">
        <v>0</v>
      </c>
      <c r="AH779">
        <v>0</v>
      </c>
      <c r="AI779">
        <v>2</v>
      </c>
      <c r="AJ779">
        <v>0</v>
      </c>
      <c r="AK779" t="s">
        <v>344</v>
      </c>
      <c r="AL779">
        <v>32.807685999999997</v>
      </c>
      <c r="AM779" t="s">
        <v>345</v>
      </c>
      <c r="AN779">
        <v>-117.164812</v>
      </c>
      <c r="AO779">
        <v>25</v>
      </c>
      <c r="AP779">
        <v>1800</v>
      </c>
      <c r="AQ779" t="s">
        <v>129</v>
      </c>
      <c r="AR779">
        <v>99</v>
      </c>
      <c r="AS779">
        <v>-64</v>
      </c>
      <c r="AT779">
        <v>-512</v>
      </c>
      <c r="BB779" t="str">
        <f t="shared" si="307"/>
        <v>1200</v>
      </c>
      <c r="BC779">
        <v>1</v>
      </c>
      <c r="BD779" t="str">
        <f t="shared" si="308"/>
        <v xml:space="preserve">N1839R  </v>
      </c>
      <c r="BE779">
        <v>1</v>
      </c>
      <c r="BG779">
        <v>0</v>
      </c>
      <c r="BH779">
        <v>0</v>
      </c>
      <c r="BI779">
        <v>0</v>
      </c>
      <c r="BJ779">
        <v>1650</v>
      </c>
      <c r="BK779">
        <v>-150</v>
      </c>
      <c r="BL779" t="s">
        <v>130</v>
      </c>
      <c r="BM779">
        <v>1</v>
      </c>
      <c r="BN779">
        <v>1</v>
      </c>
      <c r="BO779">
        <v>0</v>
      </c>
      <c r="BP779">
        <v>0</v>
      </c>
      <c r="BS779">
        <v>0</v>
      </c>
      <c r="BT779">
        <v>0</v>
      </c>
      <c r="BU779">
        <v>0</v>
      </c>
      <c r="CE779" t="str">
        <f t="shared" si="313"/>
        <v>22:01:26.449</v>
      </c>
      <c r="CF779">
        <v>448846155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5</v>
      </c>
      <c r="CY779">
        <v>7</v>
      </c>
      <c r="CZ779" t="s">
        <v>131</v>
      </c>
      <c r="DA779">
        <v>300</v>
      </c>
      <c r="DB779">
        <v>0</v>
      </c>
      <c r="DC779" t="s">
        <v>157</v>
      </c>
      <c r="DD779" t="s">
        <v>158</v>
      </c>
      <c r="DG779">
        <v>8338851</v>
      </c>
      <c r="DI779">
        <v>1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 t="shared" si="310"/>
        <v>07/09/2023 22:01:26.790</v>
      </c>
      <c r="C780" t="str">
        <f t="shared" si="311"/>
        <v>FFDFD3C0</v>
      </c>
      <c r="D780" t="s">
        <v>149</v>
      </c>
      <c r="E780">
        <v>3</v>
      </c>
      <c r="H780">
        <v>166</v>
      </c>
      <c r="I780" t="s">
        <v>139</v>
      </c>
      <c r="J780" t="s">
        <v>150</v>
      </c>
      <c r="K780">
        <v>0</v>
      </c>
      <c r="L780">
        <v>3</v>
      </c>
      <c r="M780">
        <v>0</v>
      </c>
      <c r="N780">
        <v>2</v>
      </c>
      <c r="O780">
        <v>0</v>
      </c>
      <c r="P780">
        <v>1</v>
      </c>
      <c r="Q780">
        <v>0</v>
      </c>
      <c r="S780" t="str">
        <f t="shared" si="312"/>
        <v>22:01:26.000</v>
      </c>
      <c r="T780" t="str">
        <f t="shared" si="312"/>
        <v>22:01:26.000</v>
      </c>
      <c r="U780" t="str">
        <f t="shared" si="306"/>
        <v>A14F74</v>
      </c>
      <c r="V780">
        <v>0</v>
      </c>
      <c r="W780">
        <v>0</v>
      </c>
      <c r="X780">
        <v>6</v>
      </c>
      <c r="Y780">
        <v>0</v>
      </c>
      <c r="AA780">
        <v>1</v>
      </c>
      <c r="AB780">
        <v>8</v>
      </c>
      <c r="AC780">
        <v>3</v>
      </c>
      <c r="AD780">
        <v>0</v>
      </c>
      <c r="AE780">
        <v>9</v>
      </c>
      <c r="AF780" t="s">
        <v>126</v>
      </c>
      <c r="AG780">
        <v>0</v>
      </c>
      <c r="AH780">
        <v>3</v>
      </c>
      <c r="AI780">
        <v>2</v>
      </c>
      <c r="AJ780">
        <v>0</v>
      </c>
      <c r="AK780" t="s">
        <v>344</v>
      </c>
      <c r="AL780">
        <v>32.807685999999997</v>
      </c>
      <c r="AM780" t="s">
        <v>345</v>
      </c>
      <c r="AN780">
        <v>-117.164812</v>
      </c>
      <c r="AO780">
        <v>25</v>
      </c>
      <c r="AP780">
        <v>1800</v>
      </c>
      <c r="AQ780" t="s">
        <v>129</v>
      </c>
      <c r="AR780">
        <v>99</v>
      </c>
      <c r="AS780">
        <v>-64</v>
      </c>
      <c r="AT780">
        <v>-512</v>
      </c>
      <c r="BB780" t="str">
        <f t="shared" si="307"/>
        <v>1200</v>
      </c>
      <c r="BC780">
        <v>1</v>
      </c>
      <c r="BD780" t="str">
        <f t="shared" si="308"/>
        <v xml:space="preserve">N1839R  </v>
      </c>
      <c r="BE780">
        <v>1</v>
      </c>
      <c r="BG780">
        <v>0</v>
      </c>
      <c r="BH780">
        <v>0</v>
      </c>
      <c r="BI780">
        <v>0</v>
      </c>
      <c r="BJ780">
        <v>1650</v>
      </c>
      <c r="BK780">
        <v>-150</v>
      </c>
      <c r="BL780" t="s">
        <v>130</v>
      </c>
      <c r="BM780">
        <v>1</v>
      </c>
      <c r="BN780">
        <v>1</v>
      </c>
      <c r="BO780">
        <v>0</v>
      </c>
      <c r="BP780">
        <v>0</v>
      </c>
      <c r="BS780">
        <v>0</v>
      </c>
      <c r="BT780">
        <v>0</v>
      </c>
      <c r="BU780">
        <v>0</v>
      </c>
      <c r="CE780" t="str">
        <f t="shared" si="313"/>
        <v>22:01:26.449</v>
      </c>
      <c r="CF780">
        <v>448846155</v>
      </c>
      <c r="CS780">
        <v>3</v>
      </c>
      <c r="CT780">
        <v>2</v>
      </c>
      <c r="CU780">
        <v>0</v>
      </c>
      <c r="CV780">
        <v>2</v>
      </c>
      <c r="CW780">
        <v>0</v>
      </c>
      <c r="CX780">
        <v>5</v>
      </c>
      <c r="CY780">
        <v>7</v>
      </c>
      <c r="CZ780" t="s">
        <v>131</v>
      </c>
      <c r="DA780">
        <v>300</v>
      </c>
      <c r="DB780">
        <v>0</v>
      </c>
      <c r="DC780" t="s">
        <v>157</v>
      </c>
      <c r="DD780" t="s">
        <v>158</v>
      </c>
      <c r="DG780">
        <v>8338851</v>
      </c>
      <c r="DI780">
        <v>1</v>
      </c>
      <c r="DJ780">
        <v>0</v>
      </c>
      <c r="DK780">
        <v>1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 t="shared" si="310"/>
        <v>07/09/2023 22:01:26.790</v>
      </c>
      <c r="C781" t="str">
        <f t="shared" si="311"/>
        <v>FFDFD3C0</v>
      </c>
      <c r="D781" t="s">
        <v>138</v>
      </c>
      <c r="E781">
        <v>20</v>
      </c>
      <c r="F781">
        <v>1020</v>
      </c>
      <c r="G781" t="s">
        <v>139</v>
      </c>
      <c r="J781" t="s">
        <v>140</v>
      </c>
      <c r="K781">
        <v>0</v>
      </c>
      <c r="L781">
        <v>3</v>
      </c>
      <c r="M781">
        <v>0</v>
      </c>
      <c r="N781">
        <v>2</v>
      </c>
      <c r="O781">
        <v>0</v>
      </c>
      <c r="P781">
        <v>1</v>
      </c>
      <c r="Q781">
        <v>0</v>
      </c>
      <c r="S781" t="str">
        <f t="shared" si="312"/>
        <v>22:01:26.000</v>
      </c>
      <c r="T781" t="str">
        <f t="shared" si="312"/>
        <v>22:01:26.000</v>
      </c>
      <c r="U781" t="str">
        <f t="shared" si="306"/>
        <v>A14F74</v>
      </c>
      <c r="V781">
        <v>0</v>
      </c>
      <c r="W781">
        <v>0</v>
      </c>
      <c r="X781">
        <v>6</v>
      </c>
      <c r="Y781">
        <v>0</v>
      </c>
      <c r="AA781">
        <v>1</v>
      </c>
      <c r="AB781">
        <v>8</v>
      </c>
      <c r="AC781">
        <v>3</v>
      </c>
      <c r="AD781">
        <v>0</v>
      </c>
      <c r="AE781">
        <v>9</v>
      </c>
      <c r="AF781" t="s">
        <v>126</v>
      </c>
      <c r="AG781">
        <v>0</v>
      </c>
      <c r="AH781">
        <v>3</v>
      </c>
      <c r="AI781">
        <v>2</v>
      </c>
      <c r="AJ781">
        <v>0</v>
      </c>
      <c r="AK781" t="s">
        <v>344</v>
      </c>
      <c r="AL781">
        <v>32.807685999999997</v>
      </c>
      <c r="AM781" t="s">
        <v>345</v>
      </c>
      <c r="AN781">
        <v>-117.164812</v>
      </c>
      <c r="AO781">
        <v>25</v>
      </c>
      <c r="AP781">
        <v>1800</v>
      </c>
      <c r="AQ781" t="s">
        <v>129</v>
      </c>
      <c r="AR781">
        <v>99</v>
      </c>
      <c r="AS781">
        <v>-64</v>
      </c>
      <c r="AT781">
        <v>-512</v>
      </c>
      <c r="BB781" t="str">
        <f t="shared" si="307"/>
        <v>1200</v>
      </c>
      <c r="BC781">
        <v>1</v>
      </c>
      <c r="BD781" t="str">
        <f t="shared" si="308"/>
        <v xml:space="preserve">N1839R  </v>
      </c>
      <c r="BE781">
        <v>1</v>
      </c>
      <c r="BG781">
        <v>0</v>
      </c>
      <c r="BH781">
        <v>0</v>
      </c>
      <c r="BI781">
        <v>0</v>
      </c>
      <c r="BJ781">
        <v>1650</v>
      </c>
      <c r="BK781">
        <v>-150</v>
      </c>
      <c r="BL781" t="s">
        <v>130</v>
      </c>
      <c r="BM781">
        <v>1</v>
      </c>
      <c r="BN781">
        <v>1</v>
      </c>
      <c r="BO781">
        <v>0</v>
      </c>
      <c r="BP781">
        <v>0</v>
      </c>
      <c r="BS781">
        <v>0</v>
      </c>
      <c r="BT781">
        <v>0</v>
      </c>
      <c r="BU781">
        <v>0</v>
      </c>
      <c r="CE781" t="str">
        <f t="shared" si="313"/>
        <v>22:01:26.449</v>
      </c>
      <c r="CF781">
        <v>448846155</v>
      </c>
      <c r="CS781">
        <v>3</v>
      </c>
      <c r="CT781">
        <v>2</v>
      </c>
      <c r="CU781">
        <v>0</v>
      </c>
      <c r="CV781">
        <v>2</v>
      </c>
      <c r="CW781">
        <v>0</v>
      </c>
      <c r="CX781">
        <v>5</v>
      </c>
      <c r="CY781">
        <v>7</v>
      </c>
      <c r="CZ781" t="s">
        <v>131</v>
      </c>
      <c r="DA781">
        <v>300</v>
      </c>
      <c r="DB781">
        <v>0</v>
      </c>
      <c r="DC781" t="s">
        <v>157</v>
      </c>
      <c r="DD781" t="s">
        <v>158</v>
      </c>
      <c r="DG781">
        <v>8338851</v>
      </c>
      <c r="DI781">
        <v>1</v>
      </c>
      <c r="DJ781">
        <v>0</v>
      </c>
      <c r="DK781">
        <v>1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 t="shared" si="310"/>
        <v>07/09/2023 22:01:26.790</v>
      </c>
      <c r="C782" t="str">
        <f t="shared" si="311"/>
        <v>FFDFD3C0</v>
      </c>
      <c r="D782" t="s">
        <v>134</v>
      </c>
      <c r="E782">
        <v>3</v>
      </c>
      <c r="H782">
        <v>3</v>
      </c>
      <c r="I782" t="s">
        <v>135</v>
      </c>
      <c r="J782" t="s">
        <v>126</v>
      </c>
      <c r="K782">
        <v>0</v>
      </c>
      <c r="L782">
        <v>3</v>
      </c>
      <c r="M782">
        <v>0</v>
      </c>
      <c r="N782">
        <v>2</v>
      </c>
      <c r="O782">
        <v>0</v>
      </c>
      <c r="P782">
        <v>1</v>
      </c>
      <c r="Q782">
        <v>0</v>
      </c>
      <c r="S782" t="str">
        <f t="shared" si="312"/>
        <v>22:01:26.000</v>
      </c>
      <c r="T782" t="str">
        <f t="shared" si="312"/>
        <v>22:01:26.000</v>
      </c>
      <c r="U782" t="str">
        <f t="shared" si="306"/>
        <v>A14F74</v>
      </c>
      <c r="V782">
        <v>0</v>
      </c>
      <c r="W782">
        <v>0</v>
      </c>
      <c r="X782">
        <v>6</v>
      </c>
      <c r="Y782">
        <v>0</v>
      </c>
      <c r="AA782">
        <v>1</v>
      </c>
      <c r="AB782">
        <v>8</v>
      </c>
      <c r="AC782">
        <v>3</v>
      </c>
      <c r="AD782">
        <v>0</v>
      </c>
      <c r="AE782">
        <v>9</v>
      </c>
      <c r="AF782" t="s">
        <v>126</v>
      </c>
      <c r="AG782">
        <v>0</v>
      </c>
      <c r="AH782">
        <v>3</v>
      </c>
      <c r="AI782">
        <v>2</v>
      </c>
      <c r="AJ782">
        <v>0</v>
      </c>
      <c r="AK782" t="s">
        <v>344</v>
      </c>
      <c r="AL782">
        <v>32.807685999999997</v>
      </c>
      <c r="AM782" t="s">
        <v>345</v>
      </c>
      <c r="AN782">
        <v>-117.164812</v>
      </c>
      <c r="AO782">
        <v>25</v>
      </c>
      <c r="AP782">
        <v>1800</v>
      </c>
      <c r="AQ782" t="s">
        <v>129</v>
      </c>
      <c r="AR782">
        <v>99</v>
      </c>
      <c r="AS782">
        <v>-64</v>
      </c>
      <c r="AT782">
        <v>-512</v>
      </c>
      <c r="BB782" t="str">
        <f t="shared" si="307"/>
        <v>1200</v>
      </c>
      <c r="BC782">
        <v>1</v>
      </c>
      <c r="BD782" t="str">
        <f t="shared" si="308"/>
        <v xml:space="preserve">N1839R  </v>
      </c>
      <c r="BE782">
        <v>1</v>
      </c>
      <c r="BG782">
        <v>0</v>
      </c>
      <c r="BH782">
        <v>0</v>
      </c>
      <c r="BI782">
        <v>0</v>
      </c>
      <c r="BJ782">
        <v>1650</v>
      </c>
      <c r="BK782">
        <v>-150</v>
      </c>
      <c r="BL782" t="s">
        <v>130</v>
      </c>
      <c r="BM782">
        <v>1</v>
      </c>
      <c r="BN782">
        <v>1</v>
      </c>
      <c r="BO782">
        <v>0</v>
      </c>
      <c r="BP782">
        <v>0</v>
      </c>
      <c r="BS782">
        <v>0</v>
      </c>
      <c r="BT782">
        <v>0</v>
      </c>
      <c r="BU782">
        <v>0</v>
      </c>
      <c r="CE782" t="str">
        <f t="shared" si="313"/>
        <v>22:01:26.449</v>
      </c>
      <c r="CF782">
        <v>448846155</v>
      </c>
      <c r="CS782">
        <v>3</v>
      </c>
      <c r="CT782">
        <v>2</v>
      </c>
      <c r="CU782">
        <v>0</v>
      </c>
      <c r="CV782">
        <v>2</v>
      </c>
      <c r="CW782">
        <v>0</v>
      </c>
      <c r="CX782">
        <v>5</v>
      </c>
      <c r="CY782">
        <v>7</v>
      </c>
      <c r="CZ782" t="s">
        <v>131</v>
      </c>
      <c r="DA782">
        <v>300</v>
      </c>
      <c r="DB782">
        <v>0</v>
      </c>
      <c r="DC782" t="s">
        <v>157</v>
      </c>
      <c r="DD782" t="s">
        <v>158</v>
      </c>
      <c r="DG782">
        <v>8338851</v>
      </c>
      <c r="DI782">
        <v>1</v>
      </c>
      <c r="DJ782">
        <v>0</v>
      </c>
      <c r="DK782">
        <v>1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 t="shared" si="310"/>
        <v>07/09/2023 22:01:26.790</v>
      </c>
      <c r="C783" t="str">
        <f t="shared" si="311"/>
        <v>FFDFD3C0</v>
      </c>
      <c r="D783" t="s">
        <v>141</v>
      </c>
      <c r="E783">
        <v>15</v>
      </c>
      <c r="J783" t="s">
        <v>142</v>
      </c>
      <c r="K783">
        <v>0</v>
      </c>
      <c r="L783">
        <v>3</v>
      </c>
      <c r="M783">
        <v>0</v>
      </c>
      <c r="N783">
        <v>2</v>
      </c>
      <c r="O783">
        <v>0</v>
      </c>
      <c r="P783">
        <v>1</v>
      </c>
      <c r="Q783">
        <v>0</v>
      </c>
      <c r="S783" t="str">
        <f t="shared" si="312"/>
        <v>22:01:26.000</v>
      </c>
      <c r="T783" t="str">
        <f t="shared" si="312"/>
        <v>22:01:26.000</v>
      </c>
      <c r="U783" t="str">
        <f t="shared" si="306"/>
        <v>A14F74</v>
      </c>
      <c r="V783">
        <v>0</v>
      </c>
      <c r="W783">
        <v>0</v>
      </c>
      <c r="X783">
        <v>6</v>
      </c>
      <c r="Y783">
        <v>0</v>
      </c>
      <c r="AA783">
        <v>1</v>
      </c>
      <c r="AB783">
        <v>8</v>
      </c>
      <c r="AC783">
        <v>3</v>
      </c>
      <c r="AD783">
        <v>0</v>
      </c>
      <c r="AE783">
        <v>9</v>
      </c>
      <c r="AF783" t="s">
        <v>126</v>
      </c>
      <c r="AG783">
        <v>0</v>
      </c>
      <c r="AH783">
        <v>3</v>
      </c>
      <c r="AI783">
        <v>2</v>
      </c>
      <c r="AJ783">
        <v>0</v>
      </c>
      <c r="AK783" t="s">
        <v>344</v>
      </c>
      <c r="AL783">
        <v>32.807685999999997</v>
      </c>
      <c r="AM783" t="s">
        <v>345</v>
      </c>
      <c r="AN783">
        <v>-117.164812</v>
      </c>
      <c r="AO783">
        <v>25</v>
      </c>
      <c r="AP783">
        <v>1800</v>
      </c>
      <c r="AQ783" t="s">
        <v>129</v>
      </c>
      <c r="AR783">
        <v>99</v>
      </c>
      <c r="AS783">
        <v>-64</v>
      </c>
      <c r="AT783">
        <v>-512</v>
      </c>
      <c r="BB783" t="str">
        <f t="shared" si="307"/>
        <v>1200</v>
      </c>
      <c r="BC783">
        <v>1</v>
      </c>
      <c r="BD783" t="str">
        <f t="shared" si="308"/>
        <v xml:space="preserve">N1839R  </v>
      </c>
      <c r="BE783">
        <v>1</v>
      </c>
      <c r="BG783">
        <v>0</v>
      </c>
      <c r="BH783">
        <v>0</v>
      </c>
      <c r="BI783">
        <v>0</v>
      </c>
      <c r="BJ783">
        <v>1650</v>
      </c>
      <c r="BK783">
        <v>-150</v>
      </c>
      <c r="BL783" t="s">
        <v>130</v>
      </c>
      <c r="BM783">
        <v>1</v>
      </c>
      <c r="BN783">
        <v>1</v>
      </c>
      <c r="BO783">
        <v>0</v>
      </c>
      <c r="BP783">
        <v>0</v>
      </c>
      <c r="BS783">
        <v>0</v>
      </c>
      <c r="BT783">
        <v>0</v>
      </c>
      <c r="BU783">
        <v>0</v>
      </c>
      <c r="CE783" t="str">
        <f t="shared" si="313"/>
        <v>22:01:26.449</v>
      </c>
      <c r="CF783">
        <v>448846155</v>
      </c>
      <c r="CS783">
        <v>3</v>
      </c>
      <c r="CT783">
        <v>2</v>
      </c>
      <c r="CU783">
        <v>0</v>
      </c>
      <c r="CV783">
        <v>2</v>
      </c>
      <c r="CW783">
        <v>0</v>
      </c>
      <c r="CX783">
        <v>5</v>
      </c>
      <c r="CY783">
        <v>7</v>
      </c>
      <c r="CZ783" t="s">
        <v>131</v>
      </c>
      <c r="DA783">
        <v>300</v>
      </c>
      <c r="DB783">
        <v>0</v>
      </c>
      <c r="DC783" t="s">
        <v>157</v>
      </c>
      <c r="DD783" t="s">
        <v>158</v>
      </c>
      <c r="DG783">
        <v>8338851</v>
      </c>
      <c r="DI783">
        <v>1</v>
      </c>
      <c r="DJ783">
        <v>0</v>
      </c>
      <c r="DK783">
        <v>1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 t="shared" si="310"/>
        <v>07/09/2023 22:01:26.790</v>
      </c>
      <c r="C784" t="str">
        <f t="shared" si="311"/>
        <v>FFDFD3C0</v>
      </c>
      <c r="D784" t="s">
        <v>147</v>
      </c>
      <c r="E784">
        <v>8</v>
      </c>
      <c r="H784">
        <v>225</v>
      </c>
      <c r="I784" t="s">
        <v>148</v>
      </c>
      <c r="J784" t="s">
        <v>126</v>
      </c>
      <c r="K784">
        <v>0</v>
      </c>
      <c r="L784">
        <v>3</v>
      </c>
      <c r="M784">
        <v>0</v>
      </c>
      <c r="N784">
        <v>2</v>
      </c>
      <c r="O784">
        <v>0</v>
      </c>
      <c r="P784">
        <v>1</v>
      </c>
      <c r="Q784">
        <v>0</v>
      </c>
      <c r="S784" t="str">
        <f t="shared" si="312"/>
        <v>22:01:26.000</v>
      </c>
      <c r="T784" t="str">
        <f t="shared" si="312"/>
        <v>22:01:26.000</v>
      </c>
      <c r="U784" t="str">
        <f t="shared" si="306"/>
        <v>A14F74</v>
      </c>
      <c r="V784">
        <v>0</v>
      </c>
      <c r="W784">
        <v>0</v>
      </c>
      <c r="X784">
        <v>6</v>
      </c>
      <c r="Y784">
        <v>0</v>
      </c>
      <c r="AA784">
        <v>1</v>
      </c>
      <c r="AB784">
        <v>8</v>
      </c>
      <c r="AC784">
        <v>3</v>
      </c>
      <c r="AD784">
        <v>0</v>
      </c>
      <c r="AE784">
        <v>9</v>
      </c>
      <c r="AF784" t="s">
        <v>126</v>
      </c>
      <c r="AG784">
        <v>0</v>
      </c>
      <c r="AH784">
        <v>3</v>
      </c>
      <c r="AI784">
        <v>2</v>
      </c>
      <c r="AJ784">
        <v>0</v>
      </c>
      <c r="AK784" t="s">
        <v>344</v>
      </c>
      <c r="AL784">
        <v>32.807685999999997</v>
      </c>
      <c r="AM784" t="s">
        <v>345</v>
      </c>
      <c r="AN784">
        <v>-117.164812</v>
      </c>
      <c r="AO784">
        <v>25</v>
      </c>
      <c r="AP784">
        <v>1800</v>
      </c>
      <c r="AQ784" t="s">
        <v>129</v>
      </c>
      <c r="AR784">
        <v>99</v>
      </c>
      <c r="AS784">
        <v>-64</v>
      </c>
      <c r="AT784">
        <v>-512</v>
      </c>
      <c r="BB784" t="str">
        <f t="shared" si="307"/>
        <v>1200</v>
      </c>
      <c r="BC784">
        <v>1</v>
      </c>
      <c r="BD784" t="str">
        <f t="shared" si="308"/>
        <v xml:space="preserve">N1839R  </v>
      </c>
      <c r="BE784">
        <v>1</v>
      </c>
      <c r="BG784">
        <v>0</v>
      </c>
      <c r="BH784">
        <v>0</v>
      </c>
      <c r="BI784">
        <v>0</v>
      </c>
      <c r="BJ784">
        <v>1650</v>
      </c>
      <c r="BK784">
        <v>-150</v>
      </c>
      <c r="BL784" t="s">
        <v>130</v>
      </c>
      <c r="BM784">
        <v>1</v>
      </c>
      <c r="BN784">
        <v>1</v>
      </c>
      <c r="BO784">
        <v>0</v>
      </c>
      <c r="BP784">
        <v>0</v>
      </c>
      <c r="BS784">
        <v>0</v>
      </c>
      <c r="BT784">
        <v>0</v>
      </c>
      <c r="BU784">
        <v>0</v>
      </c>
      <c r="CE784" t="str">
        <f t="shared" si="313"/>
        <v>22:01:26.449</v>
      </c>
      <c r="CF784">
        <v>448846155</v>
      </c>
      <c r="CS784">
        <v>3</v>
      </c>
      <c r="CT784">
        <v>2</v>
      </c>
      <c r="CU784">
        <v>0</v>
      </c>
      <c r="CV784">
        <v>2</v>
      </c>
      <c r="CW784">
        <v>0</v>
      </c>
      <c r="CX784">
        <v>5</v>
      </c>
      <c r="CY784">
        <v>7</v>
      </c>
      <c r="CZ784" t="s">
        <v>131</v>
      </c>
      <c r="DA784">
        <v>300</v>
      </c>
      <c r="DB784">
        <v>0</v>
      </c>
      <c r="DC784" t="s">
        <v>157</v>
      </c>
      <c r="DD784" t="s">
        <v>158</v>
      </c>
      <c r="DG784">
        <v>8338851</v>
      </c>
      <c r="DI784">
        <v>1</v>
      </c>
      <c r="DJ784">
        <v>0</v>
      </c>
      <c r="DK784">
        <v>1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 t="shared" si="310"/>
        <v>07/09/2023 22:01:26.790</v>
      </c>
      <c r="C785" t="str">
        <f t="shared" si="311"/>
        <v>FFDFD3C0</v>
      </c>
      <c r="D785" t="s">
        <v>134</v>
      </c>
      <c r="E785">
        <v>4</v>
      </c>
      <c r="H785">
        <v>4</v>
      </c>
      <c r="I785" t="s">
        <v>143</v>
      </c>
      <c r="J785" t="s">
        <v>126</v>
      </c>
      <c r="K785">
        <v>0</v>
      </c>
      <c r="L785">
        <v>3</v>
      </c>
      <c r="M785">
        <v>0</v>
      </c>
      <c r="N785">
        <v>2</v>
      </c>
      <c r="O785">
        <v>0</v>
      </c>
      <c r="P785">
        <v>1</v>
      </c>
      <c r="Q785">
        <v>0</v>
      </c>
      <c r="S785" t="str">
        <f t="shared" si="312"/>
        <v>22:01:26.000</v>
      </c>
      <c r="T785" t="str">
        <f t="shared" si="312"/>
        <v>22:01:26.000</v>
      </c>
      <c r="U785" t="str">
        <f t="shared" si="306"/>
        <v>A14F74</v>
      </c>
      <c r="V785">
        <v>0</v>
      </c>
      <c r="W785">
        <v>0</v>
      </c>
      <c r="X785">
        <v>6</v>
      </c>
      <c r="Y785">
        <v>0</v>
      </c>
      <c r="AA785">
        <v>1</v>
      </c>
      <c r="AB785">
        <v>8</v>
      </c>
      <c r="AC785">
        <v>3</v>
      </c>
      <c r="AD785">
        <v>0</v>
      </c>
      <c r="AE785">
        <v>9</v>
      </c>
      <c r="AF785" t="s">
        <v>126</v>
      </c>
      <c r="AG785">
        <v>0</v>
      </c>
      <c r="AH785">
        <v>3</v>
      </c>
      <c r="AI785">
        <v>2</v>
      </c>
      <c r="AJ785">
        <v>0</v>
      </c>
      <c r="AK785" t="s">
        <v>344</v>
      </c>
      <c r="AL785">
        <v>32.807685999999997</v>
      </c>
      <c r="AM785" t="s">
        <v>345</v>
      </c>
      <c r="AN785">
        <v>-117.164812</v>
      </c>
      <c r="AO785">
        <v>25</v>
      </c>
      <c r="AP785">
        <v>1800</v>
      </c>
      <c r="AQ785" t="s">
        <v>129</v>
      </c>
      <c r="AR785">
        <v>99</v>
      </c>
      <c r="AS785">
        <v>-64</v>
      </c>
      <c r="AT785">
        <v>-512</v>
      </c>
      <c r="BB785" t="str">
        <f t="shared" si="307"/>
        <v>1200</v>
      </c>
      <c r="BC785">
        <v>1</v>
      </c>
      <c r="BD785" t="str">
        <f t="shared" si="308"/>
        <v xml:space="preserve">N1839R  </v>
      </c>
      <c r="BE785">
        <v>1</v>
      </c>
      <c r="BG785">
        <v>0</v>
      </c>
      <c r="BH785">
        <v>0</v>
      </c>
      <c r="BI785">
        <v>0</v>
      </c>
      <c r="BJ785">
        <v>1650</v>
      </c>
      <c r="BK785">
        <v>-150</v>
      </c>
      <c r="BL785" t="s">
        <v>130</v>
      </c>
      <c r="BM785">
        <v>1</v>
      </c>
      <c r="BN785">
        <v>1</v>
      </c>
      <c r="BO785">
        <v>0</v>
      </c>
      <c r="BP785">
        <v>0</v>
      </c>
      <c r="BS785">
        <v>0</v>
      </c>
      <c r="BT785">
        <v>0</v>
      </c>
      <c r="BU785">
        <v>0</v>
      </c>
      <c r="CE785" t="str">
        <f t="shared" si="313"/>
        <v>22:01:26.449</v>
      </c>
      <c r="CF785">
        <v>448846155</v>
      </c>
      <c r="CS785">
        <v>3</v>
      </c>
      <c r="CT785">
        <v>2</v>
      </c>
      <c r="CU785">
        <v>0</v>
      </c>
      <c r="CV785">
        <v>2</v>
      </c>
      <c r="CW785">
        <v>0</v>
      </c>
      <c r="CX785">
        <v>5</v>
      </c>
      <c r="CY785">
        <v>7</v>
      </c>
      <c r="CZ785" t="s">
        <v>131</v>
      </c>
      <c r="DA785">
        <v>300</v>
      </c>
      <c r="DB785">
        <v>0</v>
      </c>
      <c r="DC785" t="s">
        <v>157</v>
      </c>
      <c r="DD785" t="s">
        <v>158</v>
      </c>
      <c r="DG785">
        <v>8338851</v>
      </c>
      <c r="DI785">
        <v>1</v>
      </c>
      <c r="DJ785">
        <v>0</v>
      </c>
      <c r="DK785">
        <v>1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 t="shared" ref="A786:A791" si="314">"07/09/2023 22:01:27.806"</f>
        <v>07/09/2023 22:01:27.806</v>
      </c>
      <c r="C786" t="str">
        <f t="shared" si="311"/>
        <v>FFDFD3C0</v>
      </c>
      <c r="D786" t="s">
        <v>123</v>
      </c>
      <c r="E786">
        <v>7</v>
      </c>
      <c r="F786">
        <v>2007</v>
      </c>
      <c r="G786" t="s">
        <v>124</v>
      </c>
      <c r="J786" t="s">
        <v>125</v>
      </c>
      <c r="K786">
        <v>0</v>
      </c>
      <c r="L786">
        <v>3</v>
      </c>
      <c r="M786">
        <v>0</v>
      </c>
      <c r="N786">
        <v>2</v>
      </c>
      <c r="O786">
        <v>0</v>
      </c>
      <c r="P786">
        <v>1</v>
      </c>
      <c r="Q786">
        <v>0</v>
      </c>
      <c r="S786" t="str">
        <f t="shared" ref="S786:T793" si="315">"22:01:27.000"</f>
        <v>22:01:27.000</v>
      </c>
      <c r="T786" t="str">
        <f t="shared" si="315"/>
        <v>22:01:27.000</v>
      </c>
      <c r="U786" t="str">
        <f t="shared" si="306"/>
        <v>A14F74</v>
      </c>
      <c r="V786">
        <v>0</v>
      </c>
      <c r="W786">
        <v>0</v>
      </c>
      <c r="X786">
        <v>6</v>
      </c>
      <c r="Y786">
        <v>0</v>
      </c>
      <c r="AA786">
        <v>1</v>
      </c>
      <c r="AB786">
        <v>8</v>
      </c>
      <c r="AC786">
        <v>3</v>
      </c>
      <c r="AD786">
        <v>0</v>
      </c>
      <c r="AE786">
        <v>9</v>
      </c>
      <c r="AF786" t="s">
        <v>126</v>
      </c>
      <c r="AG786">
        <v>0</v>
      </c>
      <c r="AH786">
        <v>3</v>
      </c>
      <c r="AI786">
        <v>2</v>
      </c>
      <c r="AJ786">
        <v>0</v>
      </c>
      <c r="AK786" t="s">
        <v>346</v>
      </c>
      <c r="AL786">
        <v>32.807386000000001</v>
      </c>
      <c r="AM786" t="s">
        <v>347</v>
      </c>
      <c r="AN786">
        <v>-117.164254</v>
      </c>
      <c r="AO786">
        <v>25</v>
      </c>
      <c r="AP786">
        <v>1800</v>
      </c>
      <c r="AQ786" t="s">
        <v>129</v>
      </c>
      <c r="AR786">
        <v>101</v>
      </c>
      <c r="AS786">
        <v>-64</v>
      </c>
      <c r="AT786">
        <v>-512</v>
      </c>
      <c r="BB786" t="str">
        <f t="shared" si="307"/>
        <v>1200</v>
      </c>
      <c r="BC786">
        <v>1</v>
      </c>
      <c r="BD786" t="str">
        <f t="shared" si="308"/>
        <v xml:space="preserve">N1839R  </v>
      </c>
      <c r="BE786">
        <v>1</v>
      </c>
      <c r="BG786">
        <v>0</v>
      </c>
      <c r="BH786">
        <v>0</v>
      </c>
      <c r="BI786">
        <v>0</v>
      </c>
      <c r="BJ786">
        <v>1650</v>
      </c>
      <c r="BK786">
        <v>-150</v>
      </c>
      <c r="BL786" t="s">
        <v>130</v>
      </c>
      <c r="BM786">
        <v>1</v>
      </c>
      <c r="BN786">
        <v>1</v>
      </c>
      <c r="BO786">
        <v>0</v>
      </c>
      <c r="BP786">
        <v>0</v>
      </c>
      <c r="BS786">
        <v>0</v>
      </c>
      <c r="BT786">
        <v>0</v>
      </c>
      <c r="BU786">
        <v>0</v>
      </c>
      <c r="CE786" t="str">
        <f t="shared" ref="CE786:CE793" si="316">"22:01:27.531"</f>
        <v>22:01:27.531</v>
      </c>
      <c r="CF786">
        <v>530596263</v>
      </c>
      <c r="CS786">
        <v>3</v>
      </c>
      <c r="CT786">
        <v>2</v>
      </c>
      <c r="CU786">
        <v>0</v>
      </c>
      <c r="CV786">
        <v>2</v>
      </c>
      <c r="CW786">
        <v>0</v>
      </c>
      <c r="CX786">
        <v>5</v>
      </c>
      <c r="CY786">
        <v>7</v>
      </c>
      <c r="CZ786" t="s">
        <v>131</v>
      </c>
      <c r="DA786">
        <v>300</v>
      </c>
      <c r="DB786">
        <v>0</v>
      </c>
      <c r="DC786" t="s">
        <v>157</v>
      </c>
      <c r="DD786" t="s">
        <v>158</v>
      </c>
      <c r="DG786">
        <v>8339058</v>
      </c>
      <c r="DI786">
        <v>1</v>
      </c>
      <c r="DJ786">
        <v>0</v>
      </c>
      <c r="DK786">
        <v>0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 t="shared" si="314"/>
        <v>07/09/2023 22:01:27.806</v>
      </c>
      <c r="C787" t="str">
        <f t="shared" si="311"/>
        <v>FFDFD3C0</v>
      </c>
      <c r="D787" t="s">
        <v>149</v>
      </c>
      <c r="E787">
        <v>3</v>
      </c>
      <c r="H787">
        <v>166</v>
      </c>
      <c r="I787" t="s">
        <v>139</v>
      </c>
      <c r="J787" t="s">
        <v>150</v>
      </c>
      <c r="K787">
        <v>0</v>
      </c>
      <c r="L787">
        <v>3</v>
      </c>
      <c r="M787">
        <v>0</v>
      </c>
      <c r="N787">
        <v>2</v>
      </c>
      <c r="O787">
        <v>0</v>
      </c>
      <c r="P787">
        <v>1</v>
      </c>
      <c r="Q787">
        <v>0</v>
      </c>
      <c r="S787" t="str">
        <f t="shared" si="315"/>
        <v>22:01:27.000</v>
      </c>
      <c r="T787" t="str">
        <f t="shared" si="315"/>
        <v>22:01:27.000</v>
      </c>
      <c r="U787" t="str">
        <f t="shared" si="306"/>
        <v>A14F74</v>
      </c>
      <c r="V787">
        <v>0</v>
      </c>
      <c r="W787">
        <v>0</v>
      </c>
      <c r="X787">
        <v>6</v>
      </c>
      <c r="Y787">
        <v>0</v>
      </c>
      <c r="AA787">
        <v>1</v>
      </c>
      <c r="AB787">
        <v>8</v>
      </c>
      <c r="AC787">
        <v>3</v>
      </c>
      <c r="AD787">
        <v>0</v>
      </c>
      <c r="AE787">
        <v>9</v>
      </c>
      <c r="AF787" t="s">
        <v>126</v>
      </c>
      <c r="AG787">
        <v>0</v>
      </c>
      <c r="AH787">
        <v>3</v>
      </c>
      <c r="AI787">
        <v>2</v>
      </c>
      <c r="AJ787">
        <v>0</v>
      </c>
      <c r="AK787" t="s">
        <v>346</v>
      </c>
      <c r="AL787">
        <v>32.807386000000001</v>
      </c>
      <c r="AM787" t="s">
        <v>347</v>
      </c>
      <c r="AN787">
        <v>-117.164254</v>
      </c>
      <c r="AO787">
        <v>25</v>
      </c>
      <c r="AP787">
        <v>1800</v>
      </c>
      <c r="AQ787" t="s">
        <v>129</v>
      </c>
      <c r="AR787">
        <v>101</v>
      </c>
      <c r="AS787">
        <v>-64</v>
      </c>
      <c r="AT787">
        <v>-512</v>
      </c>
      <c r="BB787" t="str">
        <f t="shared" si="307"/>
        <v>1200</v>
      </c>
      <c r="BC787">
        <v>1</v>
      </c>
      <c r="BD787" t="str">
        <f t="shared" si="308"/>
        <v xml:space="preserve">N1839R  </v>
      </c>
      <c r="BE787">
        <v>1</v>
      </c>
      <c r="BG787">
        <v>0</v>
      </c>
      <c r="BH787">
        <v>0</v>
      </c>
      <c r="BI787">
        <v>0</v>
      </c>
      <c r="BJ787">
        <v>1650</v>
      </c>
      <c r="BK787">
        <v>-150</v>
      </c>
      <c r="BL787" t="s">
        <v>130</v>
      </c>
      <c r="BM787">
        <v>1</v>
      </c>
      <c r="BN787">
        <v>1</v>
      </c>
      <c r="BO787">
        <v>0</v>
      </c>
      <c r="BP787">
        <v>0</v>
      </c>
      <c r="BS787">
        <v>0</v>
      </c>
      <c r="BT787">
        <v>0</v>
      </c>
      <c r="BU787">
        <v>0</v>
      </c>
      <c r="CE787" t="str">
        <f t="shared" si="316"/>
        <v>22:01:27.531</v>
      </c>
      <c r="CF787">
        <v>530596263</v>
      </c>
      <c r="CS787">
        <v>3</v>
      </c>
      <c r="CT787">
        <v>2</v>
      </c>
      <c r="CU787">
        <v>0</v>
      </c>
      <c r="CV787">
        <v>2</v>
      </c>
      <c r="CW787">
        <v>0</v>
      </c>
      <c r="CX787">
        <v>5</v>
      </c>
      <c r="CY787">
        <v>7</v>
      </c>
      <c r="CZ787" t="s">
        <v>131</v>
      </c>
      <c r="DA787">
        <v>300</v>
      </c>
      <c r="DB787">
        <v>0</v>
      </c>
      <c r="DC787" t="s">
        <v>157</v>
      </c>
      <c r="DD787" t="s">
        <v>158</v>
      </c>
      <c r="DG787">
        <v>8339058</v>
      </c>
      <c r="DI787">
        <v>1</v>
      </c>
      <c r="DJ787">
        <v>0</v>
      </c>
      <c r="DK787">
        <v>1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 t="shared" si="314"/>
        <v>07/09/2023 22:01:27.806</v>
      </c>
      <c r="C788" t="str">
        <f t="shared" si="311"/>
        <v>FFDFD3C0</v>
      </c>
      <c r="D788" t="s">
        <v>144</v>
      </c>
      <c r="E788">
        <v>6</v>
      </c>
      <c r="H788">
        <v>210</v>
      </c>
      <c r="I788" t="s">
        <v>145</v>
      </c>
      <c r="J788" t="s">
        <v>146</v>
      </c>
      <c r="K788">
        <v>0</v>
      </c>
      <c r="L788">
        <v>3</v>
      </c>
      <c r="M788">
        <v>0</v>
      </c>
      <c r="N788">
        <v>2</v>
      </c>
      <c r="O788">
        <v>0</v>
      </c>
      <c r="P788">
        <v>1</v>
      </c>
      <c r="Q788">
        <v>0</v>
      </c>
      <c r="S788" t="str">
        <f t="shared" si="315"/>
        <v>22:01:27.000</v>
      </c>
      <c r="T788" t="str">
        <f t="shared" si="315"/>
        <v>22:01:27.000</v>
      </c>
      <c r="U788" t="str">
        <f t="shared" si="306"/>
        <v>A14F74</v>
      </c>
      <c r="V788">
        <v>0</v>
      </c>
      <c r="W788">
        <v>0</v>
      </c>
      <c r="X788">
        <v>6</v>
      </c>
      <c r="Y788">
        <v>0</v>
      </c>
      <c r="AA788">
        <v>1</v>
      </c>
      <c r="AB788">
        <v>8</v>
      </c>
      <c r="AC788">
        <v>3</v>
      </c>
      <c r="AD788">
        <v>0</v>
      </c>
      <c r="AE788">
        <v>9</v>
      </c>
      <c r="AF788" t="s">
        <v>126</v>
      </c>
      <c r="AG788">
        <v>0</v>
      </c>
      <c r="AH788">
        <v>0</v>
      </c>
      <c r="AI788">
        <v>2</v>
      </c>
      <c r="AJ788">
        <v>0</v>
      </c>
      <c r="AK788" t="s">
        <v>346</v>
      </c>
      <c r="AL788">
        <v>32.807386000000001</v>
      </c>
      <c r="AM788" t="s">
        <v>347</v>
      </c>
      <c r="AN788">
        <v>-117.164254</v>
      </c>
      <c r="AO788">
        <v>25</v>
      </c>
      <c r="AP788">
        <v>1800</v>
      </c>
      <c r="AQ788" t="s">
        <v>129</v>
      </c>
      <c r="AR788">
        <v>101</v>
      </c>
      <c r="AS788">
        <v>-64</v>
      </c>
      <c r="AT788">
        <v>-512</v>
      </c>
      <c r="BB788" t="str">
        <f t="shared" si="307"/>
        <v>1200</v>
      </c>
      <c r="BC788">
        <v>1</v>
      </c>
      <c r="BD788" t="str">
        <f t="shared" si="308"/>
        <v xml:space="preserve">N1839R  </v>
      </c>
      <c r="BE788">
        <v>1</v>
      </c>
      <c r="BG788">
        <v>0</v>
      </c>
      <c r="BH788">
        <v>0</v>
      </c>
      <c r="BI788">
        <v>0</v>
      </c>
      <c r="BJ788">
        <v>1650</v>
      </c>
      <c r="BK788">
        <v>-150</v>
      </c>
      <c r="BL788" t="s">
        <v>130</v>
      </c>
      <c r="BM788">
        <v>1</v>
      </c>
      <c r="BN788">
        <v>1</v>
      </c>
      <c r="BO788">
        <v>0</v>
      </c>
      <c r="BP788">
        <v>0</v>
      </c>
      <c r="BS788">
        <v>0</v>
      </c>
      <c r="BT788">
        <v>0</v>
      </c>
      <c r="BU788">
        <v>0</v>
      </c>
      <c r="CE788" t="str">
        <f t="shared" si="316"/>
        <v>22:01:27.531</v>
      </c>
      <c r="CF788">
        <v>530596263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5</v>
      </c>
      <c r="CY788">
        <v>7</v>
      </c>
      <c r="CZ788" t="s">
        <v>131</v>
      </c>
      <c r="DA788">
        <v>300</v>
      </c>
      <c r="DB788">
        <v>0</v>
      </c>
      <c r="DC788" t="s">
        <v>157</v>
      </c>
      <c r="DD788" t="s">
        <v>158</v>
      </c>
      <c r="DG788">
        <v>8339058</v>
      </c>
      <c r="DI788">
        <v>1</v>
      </c>
      <c r="DJ788">
        <v>0</v>
      </c>
      <c r="DK788">
        <v>1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 t="shared" si="314"/>
        <v>07/09/2023 22:01:27.806</v>
      </c>
      <c r="C789" t="str">
        <f t="shared" si="311"/>
        <v>FFDFD3C0</v>
      </c>
      <c r="D789" t="s">
        <v>138</v>
      </c>
      <c r="E789">
        <v>20</v>
      </c>
      <c r="F789">
        <v>1020</v>
      </c>
      <c r="G789" t="s">
        <v>139</v>
      </c>
      <c r="J789" t="s">
        <v>140</v>
      </c>
      <c r="K789">
        <v>0</v>
      </c>
      <c r="L789">
        <v>3</v>
      </c>
      <c r="M789">
        <v>0</v>
      </c>
      <c r="N789">
        <v>2</v>
      </c>
      <c r="O789">
        <v>0</v>
      </c>
      <c r="P789">
        <v>1</v>
      </c>
      <c r="Q789">
        <v>0</v>
      </c>
      <c r="S789" t="str">
        <f t="shared" si="315"/>
        <v>22:01:27.000</v>
      </c>
      <c r="T789" t="str">
        <f t="shared" si="315"/>
        <v>22:01:27.000</v>
      </c>
      <c r="U789" t="str">
        <f t="shared" si="306"/>
        <v>A14F74</v>
      </c>
      <c r="V789">
        <v>0</v>
      </c>
      <c r="W789">
        <v>0</v>
      </c>
      <c r="X789">
        <v>6</v>
      </c>
      <c r="Y789">
        <v>0</v>
      </c>
      <c r="AA789">
        <v>1</v>
      </c>
      <c r="AB789">
        <v>8</v>
      </c>
      <c r="AC789">
        <v>3</v>
      </c>
      <c r="AD789">
        <v>0</v>
      </c>
      <c r="AE789">
        <v>9</v>
      </c>
      <c r="AF789" t="s">
        <v>126</v>
      </c>
      <c r="AG789">
        <v>0</v>
      </c>
      <c r="AH789">
        <v>3</v>
      </c>
      <c r="AI789">
        <v>2</v>
      </c>
      <c r="AJ789">
        <v>0</v>
      </c>
      <c r="AK789" t="s">
        <v>346</v>
      </c>
      <c r="AL789">
        <v>32.807386000000001</v>
      </c>
      <c r="AM789" t="s">
        <v>347</v>
      </c>
      <c r="AN789">
        <v>-117.164254</v>
      </c>
      <c r="AO789">
        <v>25</v>
      </c>
      <c r="AP789">
        <v>1800</v>
      </c>
      <c r="AQ789" t="s">
        <v>129</v>
      </c>
      <c r="AR789">
        <v>101</v>
      </c>
      <c r="AS789">
        <v>-64</v>
      </c>
      <c r="AT789">
        <v>-512</v>
      </c>
      <c r="BB789" t="str">
        <f t="shared" si="307"/>
        <v>1200</v>
      </c>
      <c r="BC789">
        <v>1</v>
      </c>
      <c r="BD789" t="str">
        <f t="shared" si="308"/>
        <v xml:space="preserve">N1839R  </v>
      </c>
      <c r="BE789">
        <v>1</v>
      </c>
      <c r="BG789">
        <v>0</v>
      </c>
      <c r="BH789">
        <v>0</v>
      </c>
      <c r="BI789">
        <v>0</v>
      </c>
      <c r="BJ789">
        <v>1650</v>
      </c>
      <c r="BK789">
        <v>-150</v>
      </c>
      <c r="BL789" t="s">
        <v>130</v>
      </c>
      <c r="BM789">
        <v>1</v>
      </c>
      <c r="BN789">
        <v>1</v>
      </c>
      <c r="BO789">
        <v>0</v>
      </c>
      <c r="BP789">
        <v>0</v>
      </c>
      <c r="BS789">
        <v>0</v>
      </c>
      <c r="BT789">
        <v>0</v>
      </c>
      <c r="BU789">
        <v>0</v>
      </c>
      <c r="CE789" t="str">
        <f t="shared" si="316"/>
        <v>22:01:27.531</v>
      </c>
      <c r="CF789">
        <v>530596263</v>
      </c>
      <c r="CS789">
        <v>3</v>
      </c>
      <c r="CT789">
        <v>2</v>
      </c>
      <c r="CU789">
        <v>0</v>
      </c>
      <c r="CV789">
        <v>2</v>
      </c>
      <c r="CW789">
        <v>0</v>
      </c>
      <c r="CX789">
        <v>5</v>
      </c>
      <c r="CY789">
        <v>7</v>
      </c>
      <c r="CZ789" t="s">
        <v>131</v>
      </c>
      <c r="DA789">
        <v>300</v>
      </c>
      <c r="DB789">
        <v>0</v>
      </c>
      <c r="DC789" t="s">
        <v>157</v>
      </c>
      <c r="DD789" t="s">
        <v>158</v>
      </c>
      <c r="DG789">
        <v>8339058</v>
      </c>
      <c r="DI789">
        <v>1</v>
      </c>
      <c r="DJ789">
        <v>0</v>
      </c>
      <c r="DK789">
        <v>1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 t="shared" si="314"/>
        <v>07/09/2023 22:01:27.806</v>
      </c>
      <c r="C790" t="str">
        <f t="shared" si="311"/>
        <v>FFDFD3C0</v>
      </c>
      <c r="D790" t="s">
        <v>134</v>
      </c>
      <c r="E790">
        <v>3</v>
      </c>
      <c r="H790">
        <v>3</v>
      </c>
      <c r="I790" t="s">
        <v>135</v>
      </c>
      <c r="J790" t="s">
        <v>126</v>
      </c>
      <c r="K790">
        <v>0</v>
      </c>
      <c r="L790">
        <v>3</v>
      </c>
      <c r="M790">
        <v>0</v>
      </c>
      <c r="N790">
        <v>2</v>
      </c>
      <c r="O790">
        <v>0</v>
      </c>
      <c r="P790">
        <v>1</v>
      </c>
      <c r="Q790">
        <v>0</v>
      </c>
      <c r="S790" t="str">
        <f t="shared" si="315"/>
        <v>22:01:27.000</v>
      </c>
      <c r="T790" t="str">
        <f t="shared" si="315"/>
        <v>22:01:27.000</v>
      </c>
      <c r="U790" t="str">
        <f t="shared" si="306"/>
        <v>A14F74</v>
      </c>
      <c r="V790">
        <v>0</v>
      </c>
      <c r="W790">
        <v>0</v>
      </c>
      <c r="X790">
        <v>6</v>
      </c>
      <c r="Y790">
        <v>0</v>
      </c>
      <c r="AA790">
        <v>1</v>
      </c>
      <c r="AB790">
        <v>8</v>
      </c>
      <c r="AC790">
        <v>3</v>
      </c>
      <c r="AD790">
        <v>0</v>
      </c>
      <c r="AE790">
        <v>9</v>
      </c>
      <c r="AF790" t="s">
        <v>126</v>
      </c>
      <c r="AG790">
        <v>0</v>
      </c>
      <c r="AH790">
        <v>3</v>
      </c>
      <c r="AI790">
        <v>2</v>
      </c>
      <c r="AJ790">
        <v>0</v>
      </c>
      <c r="AK790" t="s">
        <v>346</v>
      </c>
      <c r="AL790">
        <v>32.807386000000001</v>
      </c>
      <c r="AM790" t="s">
        <v>347</v>
      </c>
      <c r="AN790">
        <v>-117.164254</v>
      </c>
      <c r="AO790">
        <v>25</v>
      </c>
      <c r="AP790">
        <v>1800</v>
      </c>
      <c r="AQ790" t="s">
        <v>129</v>
      </c>
      <c r="AR790">
        <v>101</v>
      </c>
      <c r="AS790">
        <v>-64</v>
      </c>
      <c r="AT790">
        <v>-512</v>
      </c>
      <c r="BB790" t="str">
        <f t="shared" si="307"/>
        <v>1200</v>
      </c>
      <c r="BC790">
        <v>1</v>
      </c>
      <c r="BD790" t="str">
        <f t="shared" si="308"/>
        <v xml:space="preserve">N1839R  </v>
      </c>
      <c r="BE790">
        <v>1</v>
      </c>
      <c r="BG790">
        <v>0</v>
      </c>
      <c r="BH790">
        <v>0</v>
      </c>
      <c r="BI790">
        <v>0</v>
      </c>
      <c r="BJ790">
        <v>1650</v>
      </c>
      <c r="BK790">
        <v>-150</v>
      </c>
      <c r="BL790" t="s">
        <v>130</v>
      </c>
      <c r="BM790">
        <v>1</v>
      </c>
      <c r="BN790">
        <v>1</v>
      </c>
      <c r="BO790">
        <v>0</v>
      </c>
      <c r="BP790">
        <v>0</v>
      </c>
      <c r="BS790">
        <v>0</v>
      </c>
      <c r="BT790">
        <v>0</v>
      </c>
      <c r="BU790">
        <v>0</v>
      </c>
      <c r="CE790" t="str">
        <f t="shared" si="316"/>
        <v>22:01:27.531</v>
      </c>
      <c r="CF790">
        <v>530596263</v>
      </c>
      <c r="CS790">
        <v>3</v>
      </c>
      <c r="CT790">
        <v>2</v>
      </c>
      <c r="CU790">
        <v>0</v>
      </c>
      <c r="CV790">
        <v>2</v>
      </c>
      <c r="CW790">
        <v>0</v>
      </c>
      <c r="CX790">
        <v>5</v>
      </c>
      <c r="CY790">
        <v>7</v>
      </c>
      <c r="CZ790" t="s">
        <v>131</v>
      </c>
      <c r="DA790">
        <v>300</v>
      </c>
      <c r="DB790">
        <v>0</v>
      </c>
      <c r="DC790" t="s">
        <v>157</v>
      </c>
      <c r="DD790" t="s">
        <v>158</v>
      </c>
      <c r="DG790">
        <v>8339058</v>
      </c>
      <c r="DI790">
        <v>1</v>
      </c>
      <c r="DJ790">
        <v>0</v>
      </c>
      <c r="DK790">
        <v>1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 t="shared" si="314"/>
        <v>07/09/2023 22:01:27.806</v>
      </c>
      <c r="C791" t="str">
        <f t="shared" si="311"/>
        <v>FFDFD3C0</v>
      </c>
      <c r="D791" t="s">
        <v>141</v>
      </c>
      <c r="E791">
        <v>15</v>
      </c>
      <c r="J791" t="s">
        <v>142</v>
      </c>
      <c r="K791">
        <v>0</v>
      </c>
      <c r="L791">
        <v>3</v>
      </c>
      <c r="M791">
        <v>0</v>
      </c>
      <c r="N791">
        <v>2</v>
      </c>
      <c r="O791">
        <v>0</v>
      </c>
      <c r="P791">
        <v>1</v>
      </c>
      <c r="Q791">
        <v>0</v>
      </c>
      <c r="S791" t="str">
        <f t="shared" si="315"/>
        <v>22:01:27.000</v>
      </c>
      <c r="T791" t="str">
        <f t="shared" si="315"/>
        <v>22:01:27.000</v>
      </c>
      <c r="U791" t="str">
        <f t="shared" si="306"/>
        <v>A14F74</v>
      </c>
      <c r="V791">
        <v>0</v>
      </c>
      <c r="W791">
        <v>0</v>
      </c>
      <c r="X791">
        <v>6</v>
      </c>
      <c r="Y791">
        <v>0</v>
      </c>
      <c r="AA791">
        <v>1</v>
      </c>
      <c r="AB791">
        <v>8</v>
      </c>
      <c r="AC791">
        <v>3</v>
      </c>
      <c r="AD791">
        <v>0</v>
      </c>
      <c r="AE791">
        <v>9</v>
      </c>
      <c r="AF791" t="s">
        <v>126</v>
      </c>
      <c r="AG791">
        <v>0</v>
      </c>
      <c r="AH791">
        <v>3</v>
      </c>
      <c r="AI791">
        <v>2</v>
      </c>
      <c r="AJ791">
        <v>0</v>
      </c>
      <c r="AK791" t="s">
        <v>346</v>
      </c>
      <c r="AL791">
        <v>32.807386000000001</v>
      </c>
      <c r="AM791" t="s">
        <v>347</v>
      </c>
      <c r="AN791">
        <v>-117.164254</v>
      </c>
      <c r="AO791">
        <v>25</v>
      </c>
      <c r="AP791">
        <v>1800</v>
      </c>
      <c r="AQ791" t="s">
        <v>129</v>
      </c>
      <c r="AR791">
        <v>101</v>
      </c>
      <c r="AS791">
        <v>-64</v>
      </c>
      <c r="AT791">
        <v>-512</v>
      </c>
      <c r="BB791" t="str">
        <f t="shared" si="307"/>
        <v>1200</v>
      </c>
      <c r="BC791">
        <v>1</v>
      </c>
      <c r="BD791" t="str">
        <f t="shared" si="308"/>
        <v xml:space="preserve">N1839R  </v>
      </c>
      <c r="BE791">
        <v>1</v>
      </c>
      <c r="BG791">
        <v>0</v>
      </c>
      <c r="BH791">
        <v>0</v>
      </c>
      <c r="BI791">
        <v>0</v>
      </c>
      <c r="BJ791">
        <v>1650</v>
      </c>
      <c r="BK791">
        <v>-150</v>
      </c>
      <c r="BL791" t="s">
        <v>130</v>
      </c>
      <c r="BM791">
        <v>1</v>
      </c>
      <c r="BN791">
        <v>1</v>
      </c>
      <c r="BO791">
        <v>0</v>
      </c>
      <c r="BP791">
        <v>0</v>
      </c>
      <c r="BS791">
        <v>0</v>
      </c>
      <c r="BT791">
        <v>0</v>
      </c>
      <c r="BU791">
        <v>0</v>
      </c>
      <c r="CE791" t="str">
        <f t="shared" si="316"/>
        <v>22:01:27.531</v>
      </c>
      <c r="CF791">
        <v>530596263</v>
      </c>
      <c r="CS791">
        <v>3</v>
      </c>
      <c r="CT791">
        <v>2</v>
      </c>
      <c r="CU791">
        <v>0</v>
      </c>
      <c r="CV791">
        <v>2</v>
      </c>
      <c r="CW791">
        <v>0</v>
      </c>
      <c r="CX791">
        <v>5</v>
      </c>
      <c r="CY791">
        <v>7</v>
      </c>
      <c r="CZ791" t="s">
        <v>131</v>
      </c>
      <c r="DA791">
        <v>300</v>
      </c>
      <c r="DB791">
        <v>0</v>
      </c>
      <c r="DC791" t="s">
        <v>157</v>
      </c>
      <c r="DD791" t="s">
        <v>158</v>
      </c>
      <c r="DG791">
        <v>8339058</v>
      </c>
      <c r="DI791">
        <v>1</v>
      </c>
      <c r="DJ791">
        <v>0</v>
      </c>
      <c r="DK791">
        <v>1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"07/09/2023 22:01:27.869"</f>
        <v>07/09/2023 22:01:27.869</v>
      </c>
      <c r="C792" t="str">
        <f t="shared" si="311"/>
        <v>FFDFD3C0</v>
      </c>
      <c r="D792" t="s">
        <v>147</v>
      </c>
      <c r="E792">
        <v>8</v>
      </c>
      <c r="H792">
        <v>225</v>
      </c>
      <c r="I792" t="s">
        <v>148</v>
      </c>
      <c r="J792" t="s">
        <v>126</v>
      </c>
      <c r="K792">
        <v>0</v>
      </c>
      <c r="L792">
        <v>3</v>
      </c>
      <c r="M792">
        <v>0</v>
      </c>
      <c r="N792">
        <v>2</v>
      </c>
      <c r="O792">
        <v>0</v>
      </c>
      <c r="P792">
        <v>1</v>
      </c>
      <c r="Q792">
        <v>0</v>
      </c>
      <c r="S792" t="str">
        <f t="shared" si="315"/>
        <v>22:01:27.000</v>
      </c>
      <c r="T792" t="str">
        <f t="shared" si="315"/>
        <v>22:01:27.000</v>
      </c>
      <c r="U792" t="str">
        <f t="shared" si="306"/>
        <v>A14F74</v>
      </c>
      <c r="V792">
        <v>0</v>
      </c>
      <c r="W792">
        <v>0</v>
      </c>
      <c r="X792">
        <v>6</v>
      </c>
      <c r="Y792">
        <v>0</v>
      </c>
      <c r="AA792">
        <v>1</v>
      </c>
      <c r="AB792">
        <v>8</v>
      </c>
      <c r="AC792">
        <v>3</v>
      </c>
      <c r="AD792">
        <v>0</v>
      </c>
      <c r="AE792">
        <v>9</v>
      </c>
      <c r="AF792" t="s">
        <v>126</v>
      </c>
      <c r="AG792">
        <v>0</v>
      </c>
      <c r="AH792">
        <v>3</v>
      </c>
      <c r="AI792">
        <v>2</v>
      </c>
      <c r="AJ792">
        <v>0</v>
      </c>
      <c r="AK792" t="s">
        <v>346</v>
      </c>
      <c r="AL792">
        <v>32.807386000000001</v>
      </c>
      <c r="AM792" t="s">
        <v>347</v>
      </c>
      <c r="AN792">
        <v>-117.164254</v>
      </c>
      <c r="AO792">
        <v>25</v>
      </c>
      <c r="AP792">
        <v>1800</v>
      </c>
      <c r="AQ792" t="s">
        <v>129</v>
      </c>
      <c r="AR792">
        <v>101</v>
      </c>
      <c r="AS792">
        <v>-64</v>
      </c>
      <c r="AT792">
        <v>-512</v>
      </c>
      <c r="BB792" t="str">
        <f t="shared" si="307"/>
        <v>1200</v>
      </c>
      <c r="BC792">
        <v>1</v>
      </c>
      <c r="BD792" t="str">
        <f t="shared" si="308"/>
        <v xml:space="preserve">N1839R  </v>
      </c>
      <c r="BE792">
        <v>1</v>
      </c>
      <c r="BG792">
        <v>0</v>
      </c>
      <c r="BH792">
        <v>0</v>
      </c>
      <c r="BI792">
        <v>0</v>
      </c>
      <c r="BJ792">
        <v>1650</v>
      </c>
      <c r="BK792">
        <v>-150</v>
      </c>
      <c r="BL792" t="s">
        <v>130</v>
      </c>
      <c r="BM792">
        <v>1</v>
      </c>
      <c r="BN792">
        <v>1</v>
      </c>
      <c r="BO792">
        <v>0</v>
      </c>
      <c r="BP792">
        <v>0</v>
      </c>
      <c r="BS792">
        <v>0</v>
      </c>
      <c r="BT792">
        <v>0</v>
      </c>
      <c r="BU792">
        <v>0</v>
      </c>
      <c r="CE792" t="str">
        <f t="shared" si="316"/>
        <v>22:01:27.531</v>
      </c>
      <c r="CF792">
        <v>530596263</v>
      </c>
      <c r="CS792">
        <v>3</v>
      </c>
      <c r="CT792">
        <v>2</v>
      </c>
      <c r="CU792">
        <v>0</v>
      </c>
      <c r="CV792">
        <v>2</v>
      </c>
      <c r="CW792">
        <v>0</v>
      </c>
      <c r="CX792">
        <v>5</v>
      </c>
      <c r="CY792">
        <v>7</v>
      </c>
      <c r="CZ792" t="s">
        <v>131</v>
      </c>
      <c r="DA792">
        <v>300</v>
      </c>
      <c r="DB792">
        <v>0</v>
      </c>
      <c r="DC792" t="s">
        <v>157</v>
      </c>
      <c r="DD792" t="s">
        <v>158</v>
      </c>
      <c r="DG792">
        <v>8339058</v>
      </c>
      <c r="DI792">
        <v>1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"07/09/2023 22:01:27.869"</f>
        <v>07/09/2023 22:01:27.869</v>
      </c>
      <c r="C793" t="str">
        <f t="shared" si="311"/>
        <v>FFDFD3C0</v>
      </c>
      <c r="D793" t="s">
        <v>134</v>
      </c>
      <c r="E793">
        <v>4</v>
      </c>
      <c r="H793">
        <v>4</v>
      </c>
      <c r="I793" t="s">
        <v>143</v>
      </c>
      <c r="J793" t="s">
        <v>126</v>
      </c>
      <c r="K793">
        <v>0</v>
      </c>
      <c r="L793">
        <v>3</v>
      </c>
      <c r="M793">
        <v>0</v>
      </c>
      <c r="N793">
        <v>2</v>
      </c>
      <c r="O793">
        <v>0</v>
      </c>
      <c r="P793">
        <v>1</v>
      </c>
      <c r="Q793">
        <v>0</v>
      </c>
      <c r="S793" t="str">
        <f t="shared" si="315"/>
        <v>22:01:27.000</v>
      </c>
      <c r="T793" t="str">
        <f t="shared" si="315"/>
        <v>22:01:27.000</v>
      </c>
      <c r="U793" t="str">
        <f t="shared" si="306"/>
        <v>A14F74</v>
      </c>
      <c r="V793">
        <v>0</v>
      </c>
      <c r="W793">
        <v>0</v>
      </c>
      <c r="X793">
        <v>6</v>
      </c>
      <c r="Y793">
        <v>0</v>
      </c>
      <c r="AA793">
        <v>1</v>
      </c>
      <c r="AB793">
        <v>8</v>
      </c>
      <c r="AC793">
        <v>3</v>
      </c>
      <c r="AD793">
        <v>0</v>
      </c>
      <c r="AE793">
        <v>9</v>
      </c>
      <c r="AF793" t="s">
        <v>126</v>
      </c>
      <c r="AG793">
        <v>0</v>
      </c>
      <c r="AH793">
        <v>3</v>
      </c>
      <c r="AI793">
        <v>2</v>
      </c>
      <c r="AJ793">
        <v>0</v>
      </c>
      <c r="AK793" t="s">
        <v>346</v>
      </c>
      <c r="AL793">
        <v>32.807386000000001</v>
      </c>
      <c r="AM793" t="s">
        <v>347</v>
      </c>
      <c r="AN793">
        <v>-117.164254</v>
      </c>
      <c r="AO793">
        <v>25</v>
      </c>
      <c r="AP793">
        <v>1800</v>
      </c>
      <c r="AQ793" t="s">
        <v>129</v>
      </c>
      <c r="AR793">
        <v>101</v>
      </c>
      <c r="AS793">
        <v>-64</v>
      </c>
      <c r="AT793">
        <v>-512</v>
      </c>
      <c r="BB793" t="str">
        <f t="shared" si="307"/>
        <v>1200</v>
      </c>
      <c r="BC793">
        <v>1</v>
      </c>
      <c r="BD793" t="str">
        <f t="shared" si="308"/>
        <v xml:space="preserve">N1839R  </v>
      </c>
      <c r="BE793">
        <v>1</v>
      </c>
      <c r="BG793">
        <v>0</v>
      </c>
      <c r="BH793">
        <v>0</v>
      </c>
      <c r="BI793">
        <v>0</v>
      </c>
      <c r="BJ793">
        <v>1650</v>
      </c>
      <c r="BK793">
        <v>-150</v>
      </c>
      <c r="BL793" t="s">
        <v>130</v>
      </c>
      <c r="BM793">
        <v>1</v>
      </c>
      <c r="BN793">
        <v>1</v>
      </c>
      <c r="BO793">
        <v>0</v>
      </c>
      <c r="BP793">
        <v>0</v>
      </c>
      <c r="BS793">
        <v>0</v>
      </c>
      <c r="BT793">
        <v>0</v>
      </c>
      <c r="BU793">
        <v>0</v>
      </c>
      <c r="CE793" t="str">
        <f t="shared" si="316"/>
        <v>22:01:27.531</v>
      </c>
      <c r="CF793">
        <v>530596263</v>
      </c>
      <c r="CS793">
        <v>3</v>
      </c>
      <c r="CT793">
        <v>2</v>
      </c>
      <c r="CU793">
        <v>0</v>
      </c>
      <c r="CV793">
        <v>2</v>
      </c>
      <c r="CW793">
        <v>0</v>
      </c>
      <c r="CX793">
        <v>5</v>
      </c>
      <c r="CY793">
        <v>7</v>
      </c>
      <c r="CZ793" t="s">
        <v>131</v>
      </c>
      <c r="DA793">
        <v>300</v>
      </c>
      <c r="DB793">
        <v>0</v>
      </c>
      <c r="DC793" t="s">
        <v>157</v>
      </c>
      <c r="DD793" t="s">
        <v>158</v>
      </c>
      <c r="DG793">
        <v>8339058</v>
      </c>
      <c r="DI793">
        <v>1</v>
      </c>
      <c r="DJ793">
        <v>0</v>
      </c>
      <c r="DK793">
        <v>1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 t="shared" ref="A794:A801" si="317">"07/09/2023 22:01:28.551"</f>
        <v>07/09/2023 22:01:28.551</v>
      </c>
      <c r="C794" t="str">
        <f t="shared" si="311"/>
        <v>FFDFD3C0</v>
      </c>
      <c r="D794" t="s">
        <v>147</v>
      </c>
      <c r="E794">
        <v>8</v>
      </c>
      <c r="H794">
        <v>225</v>
      </c>
      <c r="I794" t="s">
        <v>148</v>
      </c>
      <c r="J794" t="s">
        <v>126</v>
      </c>
      <c r="K794">
        <v>0</v>
      </c>
      <c r="L794">
        <v>3</v>
      </c>
      <c r="M794">
        <v>0</v>
      </c>
      <c r="N794">
        <v>2</v>
      </c>
      <c r="O794">
        <v>0</v>
      </c>
      <c r="P794">
        <v>1</v>
      </c>
      <c r="Q794">
        <v>0</v>
      </c>
      <c r="S794" t="str">
        <f t="shared" ref="S794:T801" si="318">"22:01:28.000"</f>
        <v>22:01:28.000</v>
      </c>
      <c r="T794" t="str">
        <f t="shared" si="318"/>
        <v>22:01:28.000</v>
      </c>
      <c r="U794" t="str">
        <f t="shared" si="306"/>
        <v>A14F74</v>
      </c>
      <c r="V794">
        <v>0</v>
      </c>
      <c r="W794">
        <v>0</v>
      </c>
      <c r="X794">
        <v>6</v>
      </c>
      <c r="Y794">
        <v>0</v>
      </c>
      <c r="AA794">
        <v>1</v>
      </c>
      <c r="AB794">
        <v>8</v>
      </c>
      <c r="AC794">
        <v>3</v>
      </c>
      <c r="AD794">
        <v>0</v>
      </c>
      <c r="AE794">
        <v>9</v>
      </c>
      <c r="AF794" t="s">
        <v>126</v>
      </c>
      <c r="AG794">
        <v>0</v>
      </c>
      <c r="AH794">
        <v>3</v>
      </c>
      <c r="AI794">
        <v>2</v>
      </c>
      <c r="AJ794">
        <v>0</v>
      </c>
      <c r="AK794" t="s">
        <v>348</v>
      </c>
      <c r="AL794">
        <v>32.807085999999998</v>
      </c>
      <c r="AM794" t="s">
        <v>349</v>
      </c>
      <c r="AN794">
        <v>-117.163696</v>
      </c>
      <c r="AO794">
        <v>25</v>
      </c>
      <c r="AP794">
        <v>1800</v>
      </c>
      <c r="AQ794" t="s">
        <v>129</v>
      </c>
      <c r="AR794">
        <v>102</v>
      </c>
      <c r="AS794">
        <v>-63</v>
      </c>
      <c r="AT794">
        <v>-384</v>
      </c>
      <c r="BB794" t="str">
        <f t="shared" si="307"/>
        <v>1200</v>
      </c>
      <c r="BC794">
        <v>1</v>
      </c>
      <c r="BD794" t="str">
        <f t="shared" si="308"/>
        <v xml:space="preserve">N1839R  </v>
      </c>
      <c r="BE794">
        <v>1</v>
      </c>
      <c r="BG794">
        <v>0</v>
      </c>
      <c r="BH794">
        <v>0</v>
      </c>
      <c r="BI794">
        <v>0</v>
      </c>
      <c r="BJ794">
        <v>1625</v>
      </c>
      <c r="BK794">
        <v>-175</v>
      </c>
      <c r="BL794" t="s">
        <v>130</v>
      </c>
      <c r="BM794">
        <v>1</v>
      </c>
      <c r="BN794">
        <v>1</v>
      </c>
      <c r="BO794">
        <v>0</v>
      </c>
      <c r="BP794">
        <v>0</v>
      </c>
      <c r="BS794">
        <v>0</v>
      </c>
      <c r="BT794">
        <v>0</v>
      </c>
      <c r="BU794">
        <v>0</v>
      </c>
      <c r="CE794" t="str">
        <f t="shared" ref="CE794:CE801" si="319">"22:01:28.291"</f>
        <v>22:01:28.291</v>
      </c>
      <c r="CF794">
        <v>290595775</v>
      </c>
      <c r="CS794">
        <v>3</v>
      </c>
      <c r="CT794">
        <v>2</v>
      </c>
      <c r="CU794">
        <v>0</v>
      </c>
      <c r="CV794">
        <v>2</v>
      </c>
      <c r="CW794">
        <v>0</v>
      </c>
      <c r="CX794">
        <v>5</v>
      </c>
      <c r="CY794">
        <v>7</v>
      </c>
      <c r="CZ794" t="s">
        <v>131</v>
      </c>
      <c r="DA794">
        <v>300</v>
      </c>
      <c r="DB794">
        <v>0</v>
      </c>
      <c r="DC794" t="s">
        <v>157</v>
      </c>
      <c r="DD794" t="s">
        <v>158</v>
      </c>
      <c r="DG794">
        <v>8339217</v>
      </c>
      <c r="DI794">
        <v>1</v>
      </c>
      <c r="DJ794">
        <v>0</v>
      </c>
      <c r="DK794">
        <v>0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 t="shared" si="317"/>
        <v>07/09/2023 22:01:28.551</v>
      </c>
      <c r="C795" t="str">
        <f t="shared" si="311"/>
        <v>FFDFD3C0</v>
      </c>
      <c r="D795" t="s">
        <v>134</v>
      </c>
      <c r="E795">
        <v>4</v>
      </c>
      <c r="H795">
        <v>4</v>
      </c>
      <c r="I795" t="s">
        <v>143</v>
      </c>
      <c r="J795" t="s">
        <v>126</v>
      </c>
      <c r="K795">
        <v>0</v>
      </c>
      <c r="L795">
        <v>3</v>
      </c>
      <c r="M795">
        <v>0</v>
      </c>
      <c r="N795">
        <v>2</v>
      </c>
      <c r="O795">
        <v>0</v>
      </c>
      <c r="P795">
        <v>1</v>
      </c>
      <c r="Q795">
        <v>0</v>
      </c>
      <c r="S795" t="str">
        <f t="shared" si="318"/>
        <v>22:01:28.000</v>
      </c>
      <c r="T795" t="str">
        <f t="shared" si="318"/>
        <v>22:01:28.000</v>
      </c>
      <c r="U795" t="str">
        <f t="shared" si="306"/>
        <v>A14F74</v>
      </c>
      <c r="V795">
        <v>0</v>
      </c>
      <c r="W795">
        <v>0</v>
      </c>
      <c r="X795">
        <v>6</v>
      </c>
      <c r="Y795">
        <v>0</v>
      </c>
      <c r="AA795">
        <v>1</v>
      </c>
      <c r="AB795">
        <v>8</v>
      </c>
      <c r="AC795">
        <v>3</v>
      </c>
      <c r="AD795">
        <v>0</v>
      </c>
      <c r="AE795">
        <v>9</v>
      </c>
      <c r="AF795" t="s">
        <v>126</v>
      </c>
      <c r="AG795">
        <v>0</v>
      </c>
      <c r="AH795">
        <v>3</v>
      </c>
      <c r="AI795">
        <v>2</v>
      </c>
      <c r="AJ795">
        <v>0</v>
      </c>
      <c r="AK795" t="s">
        <v>348</v>
      </c>
      <c r="AL795">
        <v>32.807085999999998</v>
      </c>
      <c r="AM795" t="s">
        <v>349</v>
      </c>
      <c r="AN795">
        <v>-117.163696</v>
      </c>
      <c r="AO795">
        <v>25</v>
      </c>
      <c r="AP795">
        <v>1800</v>
      </c>
      <c r="AQ795" t="s">
        <v>129</v>
      </c>
      <c r="AR795">
        <v>102</v>
      </c>
      <c r="AS795">
        <v>-63</v>
      </c>
      <c r="AT795">
        <v>-384</v>
      </c>
      <c r="BB795" t="str">
        <f t="shared" si="307"/>
        <v>1200</v>
      </c>
      <c r="BC795">
        <v>1</v>
      </c>
      <c r="BD795" t="str">
        <f t="shared" si="308"/>
        <v xml:space="preserve">N1839R  </v>
      </c>
      <c r="BE795">
        <v>1</v>
      </c>
      <c r="BG795">
        <v>0</v>
      </c>
      <c r="BH795">
        <v>0</v>
      </c>
      <c r="BI795">
        <v>0</v>
      </c>
      <c r="BJ795">
        <v>1625</v>
      </c>
      <c r="BK795">
        <v>-175</v>
      </c>
      <c r="BL795" t="s">
        <v>130</v>
      </c>
      <c r="BM795">
        <v>1</v>
      </c>
      <c r="BN795">
        <v>1</v>
      </c>
      <c r="BO795">
        <v>0</v>
      </c>
      <c r="BP795">
        <v>0</v>
      </c>
      <c r="BS795">
        <v>0</v>
      </c>
      <c r="BT795">
        <v>0</v>
      </c>
      <c r="BU795">
        <v>0</v>
      </c>
      <c r="CE795" t="str">
        <f t="shared" si="319"/>
        <v>22:01:28.291</v>
      </c>
      <c r="CF795">
        <v>290595775</v>
      </c>
      <c r="CS795">
        <v>3</v>
      </c>
      <c r="CT795">
        <v>2</v>
      </c>
      <c r="CU795">
        <v>0</v>
      </c>
      <c r="CV795">
        <v>2</v>
      </c>
      <c r="CW795">
        <v>0</v>
      </c>
      <c r="CX795">
        <v>5</v>
      </c>
      <c r="CY795">
        <v>7</v>
      </c>
      <c r="CZ795" t="s">
        <v>131</v>
      </c>
      <c r="DA795">
        <v>300</v>
      </c>
      <c r="DB795">
        <v>0</v>
      </c>
      <c r="DC795" t="s">
        <v>157</v>
      </c>
      <c r="DD795" t="s">
        <v>158</v>
      </c>
      <c r="DG795">
        <v>8339217</v>
      </c>
      <c r="DI795">
        <v>1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 t="shared" si="317"/>
        <v>07/09/2023 22:01:28.551</v>
      </c>
      <c r="C796" t="str">
        <f t="shared" si="311"/>
        <v>FFDFD3C0</v>
      </c>
      <c r="D796" t="s">
        <v>123</v>
      </c>
      <c r="E796">
        <v>7</v>
      </c>
      <c r="F796">
        <v>2007</v>
      </c>
      <c r="G796" t="s">
        <v>124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0</v>
      </c>
      <c r="P796">
        <v>1</v>
      </c>
      <c r="Q796">
        <v>0</v>
      </c>
      <c r="S796" t="str">
        <f t="shared" si="318"/>
        <v>22:01:28.000</v>
      </c>
      <c r="T796" t="str">
        <f t="shared" si="318"/>
        <v>22:01:28.000</v>
      </c>
      <c r="U796" t="str">
        <f t="shared" si="306"/>
        <v>A14F74</v>
      </c>
      <c r="V796">
        <v>0</v>
      </c>
      <c r="W796">
        <v>0</v>
      </c>
      <c r="X796">
        <v>6</v>
      </c>
      <c r="Y796">
        <v>0</v>
      </c>
      <c r="AA796">
        <v>1</v>
      </c>
      <c r="AB796">
        <v>8</v>
      </c>
      <c r="AC796">
        <v>3</v>
      </c>
      <c r="AD796">
        <v>0</v>
      </c>
      <c r="AE796">
        <v>9</v>
      </c>
      <c r="AF796" t="s">
        <v>126</v>
      </c>
      <c r="AG796">
        <v>0</v>
      </c>
      <c r="AH796">
        <v>3</v>
      </c>
      <c r="AI796">
        <v>2</v>
      </c>
      <c r="AJ796">
        <v>0</v>
      </c>
      <c r="AK796" t="s">
        <v>348</v>
      </c>
      <c r="AL796">
        <v>32.807085999999998</v>
      </c>
      <c r="AM796" t="s">
        <v>349</v>
      </c>
      <c r="AN796">
        <v>-117.163696</v>
      </c>
      <c r="AO796">
        <v>25</v>
      </c>
      <c r="AP796">
        <v>1800</v>
      </c>
      <c r="AQ796" t="s">
        <v>129</v>
      </c>
      <c r="AR796">
        <v>102</v>
      </c>
      <c r="AS796">
        <v>-63</v>
      </c>
      <c r="AT796">
        <v>-384</v>
      </c>
      <c r="BB796" t="str">
        <f t="shared" si="307"/>
        <v>1200</v>
      </c>
      <c r="BC796">
        <v>1</v>
      </c>
      <c r="BD796" t="str">
        <f t="shared" si="308"/>
        <v xml:space="preserve">N1839R  </v>
      </c>
      <c r="BE796">
        <v>1</v>
      </c>
      <c r="BG796">
        <v>0</v>
      </c>
      <c r="BH796">
        <v>0</v>
      </c>
      <c r="BI796">
        <v>0</v>
      </c>
      <c r="BJ796">
        <v>1625</v>
      </c>
      <c r="BK796">
        <v>-175</v>
      </c>
      <c r="BL796" t="s">
        <v>130</v>
      </c>
      <c r="BM796">
        <v>1</v>
      </c>
      <c r="BN796">
        <v>1</v>
      </c>
      <c r="BO796">
        <v>0</v>
      </c>
      <c r="BP796">
        <v>0</v>
      </c>
      <c r="BS796">
        <v>0</v>
      </c>
      <c r="BT796">
        <v>0</v>
      </c>
      <c r="BU796">
        <v>0</v>
      </c>
      <c r="CE796" t="str">
        <f t="shared" si="319"/>
        <v>22:01:28.291</v>
      </c>
      <c r="CF796">
        <v>290595775</v>
      </c>
      <c r="CS796">
        <v>3</v>
      </c>
      <c r="CT796">
        <v>2</v>
      </c>
      <c r="CU796">
        <v>0</v>
      </c>
      <c r="CV796">
        <v>2</v>
      </c>
      <c r="CW796">
        <v>0</v>
      </c>
      <c r="CX796">
        <v>5</v>
      </c>
      <c r="CY796">
        <v>7</v>
      </c>
      <c r="CZ796" t="s">
        <v>131</v>
      </c>
      <c r="DA796">
        <v>300</v>
      </c>
      <c r="DB796">
        <v>0</v>
      </c>
      <c r="DC796" t="s">
        <v>157</v>
      </c>
      <c r="DD796" t="s">
        <v>158</v>
      </c>
      <c r="DG796">
        <v>8339217</v>
      </c>
      <c r="DI796">
        <v>1</v>
      </c>
      <c r="DJ796">
        <v>0</v>
      </c>
      <c r="DK796">
        <v>1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 t="shared" si="317"/>
        <v>07/09/2023 22:01:28.551</v>
      </c>
      <c r="C797" t="str">
        <f t="shared" si="311"/>
        <v>FFDFD3C0</v>
      </c>
      <c r="D797" t="s">
        <v>149</v>
      </c>
      <c r="E797">
        <v>3</v>
      </c>
      <c r="H797">
        <v>166</v>
      </c>
      <c r="I797" t="s">
        <v>139</v>
      </c>
      <c r="J797" t="s">
        <v>150</v>
      </c>
      <c r="K797">
        <v>0</v>
      </c>
      <c r="L797">
        <v>3</v>
      </c>
      <c r="M797">
        <v>0</v>
      </c>
      <c r="N797">
        <v>2</v>
      </c>
      <c r="O797">
        <v>0</v>
      </c>
      <c r="P797">
        <v>1</v>
      </c>
      <c r="Q797">
        <v>0</v>
      </c>
      <c r="S797" t="str">
        <f t="shared" si="318"/>
        <v>22:01:28.000</v>
      </c>
      <c r="T797" t="str">
        <f t="shared" si="318"/>
        <v>22:01:28.000</v>
      </c>
      <c r="U797" t="str">
        <f t="shared" si="306"/>
        <v>A14F74</v>
      </c>
      <c r="V797">
        <v>0</v>
      </c>
      <c r="W797">
        <v>0</v>
      </c>
      <c r="X797">
        <v>6</v>
      </c>
      <c r="Y797">
        <v>0</v>
      </c>
      <c r="AA797">
        <v>1</v>
      </c>
      <c r="AB797">
        <v>8</v>
      </c>
      <c r="AC797">
        <v>3</v>
      </c>
      <c r="AD797">
        <v>0</v>
      </c>
      <c r="AE797">
        <v>9</v>
      </c>
      <c r="AF797" t="s">
        <v>126</v>
      </c>
      <c r="AG797">
        <v>0</v>
      </c>
      <c r="AH797">
        <v>3</v>
      </c>
      <c r="AI797">
        <v>2</v>
      </c>
      <c r="AJ797">
        <v>0</v>
      </c>
      <c r="AK797" t="s">
        <v>348</v>
      </c>
      <c r="AL797">
        <v>32.807085999999998</v>
      </c>
      <c r="AM797" t="s">
        <v>349</v>
      </c>
      <c r="AN797">
        <v>-117.163696</v>
      </c>
      <c r="AO797">
        <v>25</v>
      </c>
      <c r="AP797">
        <v>1800</v>
      </c>
      <c r="AQ797" t="s">
        <v>129</v>
      </c>
      <c r="AR797">
        <v>102</v>
      </c>
      <c r="AS797">
        <v>-63</v>
      </c>
      <c r="AT797">
        <v>-384</v>
      </c>
      <c r="BB797" t="str">
        <f t="shared" si="307"/>
        <v>1200</v>
      </c>
      <c r="BC797">
        <v>1</v>
      </c>
      <c r="BD797" t="str">
        <f t="shared" si="308"/>
        <v xml:space="preserve">N1839R  </v>
      </c>
      <c r="BE797">
        <v>1</v>
      </c>
      <c r="BG797">
        <v>0</v>
      </c>
      <c r="BH797">
        <v>0</v>
      </c>
      <c r="BI797">
        <v>0</v>
      </c>
      <c r="BJ797">
        <v>1625</v>
      </c>
      <c r="BK797">
        <v>-175</v>
      </c>
      <c r="BL797" t="s">
        <v>130</v>
      </c>
      <c r="BM797">
        <v>1</v>
      </c>
      <c r="BN797">
        <v>1</v>
      </c>
      <c r="BO797">
        <v>0</v>
      </c>
      <c r="BP797">
        <v>0</v>
      </c>
      <c r="BS797">
        <v>0</v>
      </c>
      <c r="BT797">
        <v>0</v>
      </c>
      <c r="BU797">
        <v>0</v>
      </c>
      <c r="CE797" t="str">
        <f t="shared" si="319"/>
        <v>22:01:28.291</v>
      </c>
      <c r="CF797">
        <v>290595775</v>
      </c>
      <c r="CS797">
        <v>3</v>
      </c>
      <c r="CT797">
        <v>2</v>
      </c>
      <c r="CU797">
        <v>0</v>
      </c>
      <c r="CV797">
        <v>2</v>
      </c>
      <c r="CW797">
        <v>0</v>
      </c>
      <c r="CX797">
        <v>5</v>
      </c>
      <c r="CY797">
        <v>7</v>
      </c>
      <c r="CZ797" t="s">
        <v>131</v>
      </c>
      <c r="DA797">
        <v>300</v>
      </c>
      <c r="DB797">
        <v>0</v>
      </c>
      <c r="DC797" t="s">
        <v>157</v>
      </c>
      <c r="DD797" t="s">
        <v>158</v>
      </c>
      <c r="DG797">
        <v>8339217</v>
      </c>
      <c r="DI797">
        <v>1</v>
      </c>
      <c r="DJ797">
        <v>0</v>
      </c>
      <c r="DK797">
        <v>1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 t="shared" si="317"/>
        <v>07/09/2023 22:01:28.551</v>
      </c>
      <c r="C798" t="str">
        <f t="shared" si="311"/>
        <v>FFDFD3C0</v>
      </c>
      <c r="D798" t="s">
        <v>144</v>
      </c>
      <c r="E798">
        <v>6</v>
      </c>
      <c r="H798">
        <v>210</v>
      </c>
      <c r="I798" t="s">
        <v>145</v>
      </c>
      <c r="J798" t="s">
        <v>146</v>
      </c>
      <c r="K798">
        <v>0</v>
      </c>
      <c r="L798">
        <v>3</v>
      </c>
      <c r="M798">
        <v>0</v>
      </c>
      <c r="N798">
        <v>2</v>
      </c>
      <c r="O798">
        <v>0</v>
      </c>
      <c r="P798">
        <v>1</v>
      </c>
      <c r="Q798">
        <v>0</v>
      </c>
      <c r="S798" t="str">
        <f t="shared" si="318"/>
        <v>22:01:28.000</v>
      </c>
      <c r="T798" t="str">
        <f t="shared" si="318"/>
        <v>22:01:28.000</v>
      </c>
      <c r="U798" t="str">
        <f t="shared" si="306"/>
        <v>A14F74</v>
      </c>
      <c r="V798">
        <v>0</v>
      </c>
      <c r="W798">
        <v>0</v>
      </c>
      <c r="X798">
        <v>6</v>
      </c>
      <c r="Y798">
        <v>0</v>
      </c>
      <c r="AA798">
        <v>1</v>
      </c>
      <c r="AB798">
        <v>8</v>
      </c>
      <c r="AC798">
        <v>3</v>
      </c>
      <c r="AD798">
        <v>0</v>
      </c>
      <c r="AE798">
        <v>9</v>
      </c>
      <c r="AF798" t="s">
        <v>126</v>
      </c>
      <c r="AG798">
        <v>0</v>
      </c>
      <c r="AH798">
        <v>0</v>
      </c>
      <c r="AI798">
        <v>2</v>
      </c>
      <c r="AJ798">
        <v>0</v>
      </c>
      <c r="AK798" t="s">
        <v>348</v>
      </c>
      <c r="AL798">
        <v>32.807085999999998</v>
      </c>
      <c r="AM798" t="s">
        <v>349</v>
      </c>
      <c r="AN798">
        <v>-117.163696</v>
      </c>
      <c r="AO798">
        <v>25</v>
      </c>
      <c r="AP798">
        <v>1800</v>
      </c>
      <c r="AQ798" t="s">
        <v>129</v>
      </c>
      <c r="AR798">
        <v>102</v>
      </c>
      <c r="AS798">
        <v>-63</v>
      </c>
      <c r="AT798">
        <v>-384</v>
      </c>
      <c r="BB798" t="str">
        <f t="shared" si="307"/>
        <v>1200</v>
      </c>
      <c r="BC798">
        <v>1</v>
      </c>
      <c r="BD798" t="str">
        <f t="shared" si="308"/>
        <v xml:space="preserve">N1839R  </v>
      </c>
      <c r="BE798">
        <v>1</v>
      </c>
      <c r="BG798">
        <v>0</v>
      </c>
      <c r="BH798">
        <v>0</v>
      </c>
      <c r="BI798">
        <v>0</v>
      </c>
      <c r="BJ798">
        <v>1625</v>
      </c>
      <c r="BK798">
        <v>-175</v>
      </c>
      <c r="BL798" t="s">
        <v>130</v>
      </c>
      <c r="BM798">
        <v>1</v>
      </c>
      <c r="BN798">
        <v>1</v>
      </c>
      <c r="BO798">
        <v>0</v>
      </c>
      <c r="BP798">
        <v>0</v>
      </c>
      <c r="BS798">
        <v>0</v>
      </c>
      <c r="BT798">
        <v>0</v>
      </c>
      <c r="BU798">
        <v>0</v>
      </c>
      <c r="CE798" t="str">
        <f t="shared" si="319"/>
        <v>22:01:28.291</v>
      </c>
      <c r="CF798">
        <v>290595775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5</v>
      </c>
      <c r="CY798">
        <v>7</v>
      </c>
      <c r="CZ798" t="s">
        <v>131</v>
      </c>
      <c r="DA798">
        <v>300</v>
      </c>
      <c r="DB798">
        <v>0</v>
      </c>
      <c r="DC798" t="s">
        <v>157</v>
      </c>
      <c r="DD798" t="s">
        <v>158</v>
      </c>
      <c r="DG798">
        <v>8339217</v>
      </c>
      <c r="DI798">
        <v>1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 t="shared" si="317"/>
        <v>07/09/2023 22:01:28.551</v>
      </c>
      <c r="C799" t="str">
        <f t="shared" si="311"/>
        <v>FFDFD3C0</v>
      </c>
      <c r="D799" t="s">
        <v>138</v>
      </c>
      <c r="E799">
        <v>20</v>
      </c>
      <c r="F799">
        <v>1020</v>
      </c>
      <c r="G799" t="s">
        <v>139</v>
      </c>
      <c r="J799" t="s">
        <v>140</v>
      </c>
      <c r="K799">
        <v>0</v>
      </c>
      <c r="L799">
        <v>3</v>
      </c>
      <c r="M799">
        <v>0</v>
      </c>
      <c r="N799">
        <v>2</v>
      </c>
      <c r="O799">
        <v>0</v>
      </c>
      <c r="P799">
        <v>1</v>
      </c>
      <c r="Q799">
        <v>0</v>
      </c>
      <c r="S799" t="str">
        <f t="shared" si="318"/>
        <v>22:01:28.000</v>
      </c>
      <c r="T799" t="str">
        <f t="shared" si="318"/>
        <v>22:01:28.000</v>
      </c>
      <c r="U799" t="str">
        <f t="shared" si="306"/>
        <v>A14F74</v>
      </c>
      <c r="V799">
        <v>0</v>
      </c>
      <c r="W799">
        <v>0</v>
      </c>
      <c r="X799">
        <v>6</v>
      </c>
      <c r="Y799">
        <v>0</v>
      </c>
      <c r="AA799">
        <v>1</v>
      </c>
      <c r="AB799">
        <v>8</v>
      </c>
      <c r="AC799">
        <v>3</v>
      </c>
      <c r="AD799">
        <v>0</v>
      </c>
      <c r="AE799">
        <v>9</v>
      </c>
      <c r="AF799" t="s">
        <v>126</v>
      </c>
      <c r="AG799">
        <v>0</v>
      </c>
      <c r="AH799">
        <v>3</v>
      </c>
      <c r="AI799">
        <v>2</v>
      </c>
      <c r="AJ799">
        <v>0</v>
      </c>
      <c r="AK799" t="s">
        <v>348</v>
      </c>
      <c r="AL799">
        <v>32.807085999999998</v>
      </c>
      <c r="AM799" t="s">
        <v>349</v>
      </c>
      <c r="AN799">
        <v>-117.163696</v>
      </c>
      <c r="AO799">
        <v>25</v>
      </c>
      <c r="AP799">
        <v>1800</v>
      </c>
      <c r="AQ799" t="s">
        <v>129</v>
      </c>
      <c r="AR799">
        <v>102</v>
      </c>
      <c r="AS799">
        <v>-63</v>
      </c>
      <c r="AT799">
        <v>-384</v>
      </c>
      <c r="BB799" t="str">
        <f t="shared" si="307"/>
        <v>1200</v>
      </c>
      <c r="BC799">
        <v>1</v>
      </c>
      <c r="BD799" t="str">
        <f t="shared" si="308"/>
        <v xml:space="preserve">N1839R  </v>
      </c>
      <c r="BE799">
        <v>1</v>
      </c>
      <c r="BG799">
        <v>0</v>
      </c>
      <c r="BH799">
        <v>0</v>
      </c>
      <c r="BI799">
        <v>0</v>
      </c>
      <c r="BJ799">
        <v>1625</v>
      </c>
      <c r="BK799">
        <v>-175</v>
      </c>
      <c r="BL799" t="s">
        <v>130</v>
      </c>
      <c r="BM799">
        <v>1</v>
      </c>
      <c r="BN799">
        <v>1</v>
      </c>
      <c r="BO799">
        <v>0</v>
      </c>
      <c r="BP799">
        <v>0</v>
      </c>
      <c r="BS799">
        <v>0</v>
      </c>
      <c r="BT799">
        <v>0</v>
      </c>
      <c r="BU799">
        <v>0</v>
      </c>
      <c r="CE799" t="str">
        <f t="shared" si="319"/>
        <v>22:01:28.291</v>
      </c>
      <c r="CF799">
        <v>290595775</v>
      </c>
      <c r="CS799">
        <v>3</v>
      </c>
      <c r="CT799">
        <v>2</v>
      </c>
      <c r="CU799">
        <v>0</v>
      </c>
      <c r="CV799">
        <v>2</v>
      </c>
      <c r="CW799">
        <v>0</v>
      </c>
      <c r="CX799">
        <v>5</v>
      </c>
      <c r="CY799">
        <v>7</v>
      </c>
      <c r="CZ799" t="s">
        <v>131</v>
      </c>
      <c r="DA799">
        <v>300</v>
      </c>
      <c r="DB799">
        <v>0</v>
      </c>
      <c r="DC799" t="s">
        <v>157</v>
      </c>
      <c r="DD799" t="s">
        <v>158</v>
      </c>
      <c r="DG799">
        <v>8339217</v>
      </c>
      <c r="DI799">
        <v>1</v>
      </c>
      <c r="DJ799">
        <v>0</v>
      </c>
      <c r="DK799">
        <v>1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 t="shared" si="317"/>
        <v>07/09/2023 22:01:28.551</v>
      </c>
      <c r="C800" t="str">
        <f t="shared" si="311"/>
        <v>FFDFD3C0</v>
      </c>
      <c r="D800" t="s">
        <v>134</v>
      </c>
      <c r="E800">
        <v>3</v>
      </c>
      <c r="H800">
        <v>3</v>
      </c>
      <c r="I800" t="s">
        <v>135</v>
      </c>
      <c r="J800" t="s">
        <v>126</v>
      </c>
      <c r="K800">
        <v>0</v>
      </c>
      <c r="L800">
        <v>3</v>
      </c>
      <c r="M800">
        <v>0</v>
      </c>
      <c r="N800">
        <v>2</v>
      </c>
      <c r="O800">
        <v>0</v>
      </c>
      <c r="P800">
        <v>1</v>
      </c>
      <c r="Q800">
        <v>0</v>
      </c>
      <c r="S800" t="str">
        <f t="shared" si="318"/>
        <v>22:01:28.000</v>
      </c>
      <c r="T800" t="str">
        <f t="shared" si="318"/>
        <v>22:01:28.000</v>
      </c>
      <c r="U800" t="str">
        <f t="shared" si="306"/>
        <v>A14F74</v>
      </c>
      <c r="V800">
        <v>0</v>
      </c>
      <c r="W800">
        <v>0</v>
      </c>
      <c r="X800">
        <v>6</v>
      </c>
      <c r="Y800">
        <v>0</v>
      </c>
      <c r="AA800">
        <v>1</v>
      </c>
      <c r="AB800">
        <v>8</v>
      </c>
      <c r="AC800">
        <v>3</v>
      </c>
      <c r="AD800">
        <v>0</v>
      </c>
      <c r="AE800">
        <v>9</v>
      </c>
      <c r="AF800" t="s">
        <v>126</v>
      </c>
      <c r="AG800">
        <v>0</v>
      </c>
      <c r="AH800">
        <v>3</v>
      </c>
      <c r="AI800">
        <v>2</v>
      </c>
      <c r="AJ800">
        <v>0</v>
      </c>
      <c r="AK800" t="s">
        <v>348</v>
      </c>
      <c r="AL800">
        <v>32.807085999999998</v>
      </c>
      <c r="AM800" t="s">
        <v>349</v>
      </c>
      <c r="AN800">
        <v>-117.163696</v>
      </c>
      <c r="AO800">
        <v>25</v>
      </c>
      <c r="AP800">
        <v>1800</v>
      </c>
      <c r="AQ800" t="s">
        <v>129</v>
      </c>
      <c r="AR800">
        <v>102</v>
      </c>
      <c r="AS800">
        <v>-63</v>
      </c>
      <c r="AT800">
        <v>-384</v>
      </c>
      <c r="BB800" t="str">
        <f t="shared" si="307"/>
        <v>1200</v>
      </c>
      <c r="BC800">
        <v>1</v>
      </c>
      <c r="BD800" t="str">
        <f t="shared" si="308"/>
        <v xml:space="preserve">N1839R  </v>
      </c>
      <c r="BE800">
        <v>1</v>
      </c>
      <c r="BG800">
        <v>0</v>
      </c>
      <c r="BH800">
        <v>0</v>
      </c>
      <c r="BI800">
        <v>0</v>
      </c>
      <c r="BJ800">
        <v>1625</v>
      </c>
      <c r="BK800">
        <v>-175</v>
      </c>
      <c r="BL800" t="s">
        <v>130</v>
      </c>
      <c r="BM800">
        <v>1</v>
      </c>
      <c r="BN800">
        <v>1</v>
      </c>
      <c r="BO800">
        <v>0</v>
      </c>
      <c r="BP800">
        <v>0</v>
      </c>
      <c r="BS800">
        <v>0</v>
      </c>
      <c r="BT800">
        <v>0</v>
      </c>
      <c r="BU800">
        <v>0</v>
      </c>
      <c r="CE800" t="str">
        <f t="shared" si="319"/>
        <v>22:01:28.291</v>
      </c>
      <c r="CF800">
        <v>290595775</v>
      </c>
      <c r="CS800">
        <v>3</v>
      </c>
      <c r="CT800">
        <v>2</v>
      </c>
      <c r="CU800">
        <v>0</v>
      </c>
      <c r="CV800">
        <v>2</v>
      </c>
      <c r="CW800">
        <v>0</v>
      </c>
      <c r="CX800">
        <v>5</v>
      </c>
      <c r="CY800">
        <v>7</v>
      </c>
      <c r="CZ800" t="s">
        <v>131</v>
      </c>
      <c r="DA800">
        <v>300</v>
      </c>
      <c r="DB800">
        <v>0</v>
      </c>
      <c r="DC800" t="s">
        <v>157</v>
      </c>
      <c r="DD800" t="s">
        <v>158</v>
      </c>
      <c r="DG800">
        <v>8339217</v>
      </c>
      <c r="DI800">
        <v>1</v>
      </c>
      <c r="DJ800">
        <v>0</v>
      </c>
      <c r="DK800">
        <v>1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 t="shared" si="317"/>
        <v>07/09/2023 22:01:28.551</v>
      </c>
      <c r="C801" t="str">
        <f t="shared" si="311"/>
        <v>FFDFD3C0</v>
      </c>
      <c r="D801" t="s">
        <v>141</v>
      </c>
      <c r="E801">
        <v>15</v>
      </c>
      <c r="J801" t="s">
        <v>142</v>
      </c>
      <c r="K801">
        <v>0</v>
      </c>
      <c r="L801">
        <v>3</v>
      </c>
      <c r="M801">
        <v>0</v>
      </c>
      <c r="N801">
        <v>2</v>
      </c>
      <c r="O801">
        <v>0</v>
      </c>
      <c r="P801">
        <v>1</v>
      </c>
      <c r="Q801">
        <v>0</v>
      </c>
      <c r="S801" t="str">
        <f t="shared" si="318"/>
        <v>22:01:28.000</v>
      </c>
      <c r="T801" t="str">
        <f t="shared" si="318"/>
        <v>22:01:28.000</v>
      </c>
      <c r="U801" t="str">
        <f t="shared" si="306"/>
        <v>A14F74</v>
      </c>
      <c r="V801">
        <v>0</v>
      </c>
      <c r="W801">
        <v>0</v>
      </c>
      <c r="X801">
        <v>6</v>
      </c>
      <c r="Y801">
        <v>0</v>
      </c>
      <c r="AA801">
        <v>1</v>
      </c>
      <c r="AB801">
        <v>8</v>
      </c>
      <c r="AC801">
        <v>3</v>
      </c>
      <c r="AD801">
        <v>0</v>
      </c>
      <c r="AE801">
        <v>9</v>
      </c>
      <c r="AF801" t="s">
        <v>126</v>
      </c>
      <c r="AG801">
        <v>0</v>
      </c>
      <c r="AH801">
        <v>3</v>
      </c>
      <c r="AI801">
        <v>2</v>
      </c>
      <c r="AJ801">
        <v>0</v>
      </c>
      <c r="AK801" t="s">
        <v>348</v>
      </c>
      <c r="AL801">
        <v>32.807085999999998</v>
      </c>
      <c r="AM801" t="s">
        <v>349</v>
      </c>
      <c r="AN801">
        <v>-117.163696</v>
      </c>
      <c r="AO801">
        <v>25</v>
      </c>
      <c r="AP801">
        <v>1800</v>
      </c>
      <c r="AQ801" t="s">
        <v>129</v>
      </c>
      <c r="AR801">
        <v>102</v>
      </c>
      <c r="AS801">
        <v>-63</v>
      </c>
      <c r="AT801">
        <v>-384</v>
      </c>
      <c r="BB801" t="str">
        <f t="shared" si="307"/>
        <v>1200</v>
      </c>
      <c r="BC801">
        <v>1</v>
      </c>
      <c r="BD801" t="str">
        <f t="shared" si="308"/>
        <v xml:space="preserve">N1839R  </v>
      </c>
      <c r="BE801">
        <v>1</v>
      </c>
      <c r="BG801">
        <v>0</v>
      </c>
      <c r="BH801">
        <v>0</v>
      </c>
      <c r="BI801">
        <v>0</v>
      </c>
      <c r="BJ801">
        <v>1625</v>
      </c>
      <c r="BK801">
        <v>-175</v>
      </c>
      <c r="BL801" t="s">
        <v>130</v>
      </c>
      <c r="BM801">
        <v>1</v>
      </c>
      <c r="BN801">
        <v>1</v>
      </c>
      <c r="BO801">
        <v>0</v>
      </c>
      <c r="BP801">
        <v>0</v>
      </c>
      <c r="BS801">
        <v>0</v>
      </c>
      <c r="BT801">
        <v>0</v>
      </c>
      <c r="BU801">
        <v>0</v>
      </c>
      <c r="CE801" t="str">
        <f t="shared" si="319"/>
        <v>22:01:28.291</v>
      </c>
      <c r="CF801">
        <v>290595775</v>
      </c>
      <c r="CS801">
        <v>3</v>
      </c>
      <c r="CT801">
        <v>2</v>
      </c>
      <c r="CU801">
        <v>0</v>
      </c>
      <c r="CV801">
        <v>2</v>
      </c>
      <c r="CW801">
        <v>0</v>
      </c>
      <c r="CX801">
        <v>5</v>
      </c>
      <c r="CY801">
        <v>7</v>
      </c>
      <c r="CZ801" t="s">
        <v>131</v>
      </c>
      <c r="DA801">
        <v>300</v>
      </c>
      <c r="DB801">
        <v>0</v>
      </c>
      <c r="DC801" t="s">
        <v>157</v>
      </c>
      <c r="DD801" t="s">
        <v>158</v>
      </c>
      <c r="DG801">
        <v>8339217</v>
      </c>
      <c r="DI801">
        <v>1</v>
      </c>
      <c r="DJ801">
        <v>0</v>
      </c>
      <c r="DK801">
        <v>1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"07/09/2023 22:01:30.208"</f>
        <v>07/09/2023 22:01:30.208</v>
      </c>
      <c r="C802" t="str">
        <f t="shared" si="311"/>
        <v>FFDFD3C0</v>
      </c>
      <c r="D802" t="s">
        <v>144</v>
      </c>
      <c r="E802">
        <v>6</v>
      </c>
      <c r="H802">
        <v>210</v>
      </c>
      <c r="I802" t="s">
        <v>145</v>
      </c>
      <c r="J802" t="s">
        <v>146</v>
      </c>
      <c r="K802">
        <v>0</v>
      </c>
      <c r="L802">
        <v>3</v>
      </c>
      <c r="M802">
        <v>0</v>
      </c>
      <c r="N802">
        <v>2</v>
      </c>
      <c r="O802">
        <v>0</v>
      </c>
      <c r="P802">
        <v>1</v>
      </c>
      <c r="Q802">
        <v>0</v>
      </c>
      <c r="S802" t="str">
        <f t="shared" ref="S802:T809" si="320">"22:01:29.000"</f>
        <v>22:01:29.000</v>
      </c>
      <c r="T802" t="str">
        <f t="shared" si="320"/>
        <v>22:01:29.000</v>
      </c>
      <c r="U802" t="str">
        <f t="shared" si="306"/>
        <v>A14F74</v>
      </c>
      <c r="V802">
        <v>0</v>
      </c>
      <c r="W802">
        <v>0</v>
      </c>
      <c r="X802">
        <v>6</v>
      </c>
      <c r="Y802">
        <v>0</v>
      </c>
      <c r="AA802">
        <v>1</v>
      </c>
      <c r="AB802">
        <v>8</v>
      </c>
      <c r="AC802">
        <v>3</v>
      </c>
      <c r="AD802">
        <v>0</v>
      </c>
      <c r="AE802">
        <v>9</v>
      </c>
      <c r="AF802" t="s">
        <v>126</v>
      </c>
      <c r="AG802">
        <v>0</v>
      </c>
      <c r="AH802">
        <v>0</v>
      </c>
      <c r="AI802">
        <v>2</v>
      </c>
      <c r="AJ802">
        <v>0</v>
      </c>
      <c r="AK802" t="s">
        <v>350</v>
      </c>
      <c r="AL802">
        <v>32.806784999999998</v>
      </c>
      <c r="AM802" t="s">
        <v>351</v>
      </c>
      <c r="AN802">
        <v>-117.163117</v>
      </c>
      <c r="AO802">
        <v>25</v>
      </c>
      <c r="AP802">
        <v>1700</v>
      </c>
      <c r="AQ802" t="s">
        <v>129</v>
      </c>
      <c r="AR802">
        <v>104</v>
      </c>
      <c r="AS802">
        <v>-63</v>
      </c>
      <c r="AT802">
        <v>-256</v>
      </c>
      <c r="BB802" t="str">
        <f t="shared" si="307"/>
        <v>1200</v>
      </c>
      <c r="BC802">
        <v>1</v>
      </c>
      <c r="BD802" t="str">
        <f t="shared" si="308"/>
        <v xml:space="preserve">N1839R  </v>
      </c>
      <c r="BE802">
        <v>1</v>
      </c>
      <c r="BG802">
        <v>0</v>
      </c>
      <c r="BH802">
        <v>0</v>
      </c>
      <c r="BI802">
        <v>0</v>
      </c>
      <c r="BJ802">
        <v>1625</v>
      </c>
      <c r="BK802">
        <v>-75</v>
      </c>
      <c r="BL802" t="s">
        <v>130</v>
      </c>
      <c r="BM802">
        <v>1</v>
      </c>
      <c r="BN802">
        <v>1</v>
      </c>
      <c r="BO802">
        <v>0</v>
      </c>
      <c r="BP802">
        <v>0</v>
      </c>
      <c r="BS802">
        <v>0</v>
      </c>
      <c r="BT802">
        <v>0</v>
      </c>
      <c r="BU802">
        <v>0</v>
      </c>
      <c r="CE802" t="str">
        <f t="shared" ref="CE802:CE809" si="321">"22:01:29.965"</f>
        <v>22:01:29.965</v>
      </c>
      <c r="CF802">
        <v>965346917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131</v>
      </c>
      <c r="DA802">
        <v>300</v>
      </c>
      <c r="DB802">
        <v>0</v>
      </c>
      <c r="DC802" t="s">
        <v>157</v>
      </c>
      <c r="DD802" t="s">
        <v>158</v>
      </c>
      <c r="DG802">
        <v>8339551</v>
      </c>
      <c r="DI802">
        <v>1</v>
      </c>
      <c r="DJ802">
        <v>0</v>
      </c>
      <c r="DK802">
        <v>0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"07/09/2023 22:01:30.208"</f>
        <v>07/09/2023 22:01:30.208</v>
      </c>
      <c r="C803" t="str">
        <f t="shared" si="311"/>
        <v>FFDFD3C0</v>
      </c>
      <c r="D803" t="s">
        <v>134</v>
      </c>
      <c r="E803">
        <v>3</v>
      </c>
      <c r="H803">
        <v>3</v>
      </c>
      <c r="I803" t="s">
        <v>135</v>
      </c>
      <c r="J803" t="s">
        <v>126</v>
      </c>
      <c r="K803">
        <v>0</v>
      </c>
      <c r="L803">
        <v>3</v>
      </c>
      <c r="M803">
        <v>0</v>
      </c>
      <c r="N803">
        <v>2</v>
      </c>
      <c r="O803">
        <v>0</v>
      </c>
      <c r="P803">
        <v>1</v>
      </c>
      <c r="Q803">
        <v>0</v>
      </c>
      <c r="S803" t="str">
        <f t="shared" si="320"/>
        <v>22:01:29.000</v>
      </c>
      <c r="T803" t="str">
        <f t="shared" si="320"/>
        <v>22:01:29.000</v>
      </c>
      <c r="U803" t="str">
        <f t="shared" si="306"/>
        <v>A14F74</v>
      </c>
      <c r="V803">
        <v>0</v>
      </c>
      <c r="W803">
        <v>0</v>
      </c>
      <c r="X803">
        <v>6</v>
      </c>
      <c r="Y803">
        <v>0</v>
      </c>
      <c r="AA803">
        <v>1</v>
      </c>
      <c r="AB803">
        <v>8</v>
      </c>
      <c r="AC803">
        <v>3</v>
      </c>
      <c r="AD803">
        <v>0</v>
      </c>
      <c r="AE803">
        <v>9</v>
      </c>
      <c r="AF803" t="s">
        <v>126</v>
      </c>
      <c r="AG803">
        <v>0</v>
      </c>
      <c r="AH803">
        <v>3</v>
      </c>
      <c r="AI803">
        <v>2</v>
      </c>
      <c r="AJ803">
        <v>0</v>
      </c>
      <c r="AK803" t="s">
        <v>350</v>
      </c>
      <c r="AL803">
        <v>32.806784999999998</v>
      </c>
      <c r="AM803" t="s">
        <v>351</v>
      </c>
      <c r="AN803">
        <v>-117.163117</v>
      </c>
      <c r="AO803">
        <v>25</v>
      </c>
      <c r="AP803">
        <v>1700</v>
      </c>
      <c r="AQ803" t="s">
        <v>129</v>
      </c>
      <c r="AR803">
        <v>104</v>
      </c>
      <c r="AS803">
        <v>-63</v>
      </c>
      <c r="AT803">
        <v>-256</v>
      </c>
      <c r="BB803" t="str">
        <f t="shared" si="307"/>
        <v>1200</v>
      </c>
      <c r="BC803">
        <v>1</v>
      </c>
      <c r="BD803" t="str">
        <f t="shared" si="308"/>
        <v xml:space="preserve">N1839R  </v>
      </c>
      <c r="BE803">
        <v>1</v>
      </c>
      <c r="BG803">
        <v>0</v>
      </c>
      <c r="BH803">
        <v>0</v>
      </c>
      <c r="BI803">
        <v>0</v>
      </c>
      <c r="BJ803">
        <v>1625</v>
      </c>
      <c r="BK803">
        <v>-75</v>
      </c>
      <c r="BL803" t="s">
        <v>130</v>
      </c>
      <c r="BM803">
        <v>1</v>
      </c>
      <c r="BN803">
        <v>1</v>
      </c>
      <c r="BO803">
        <v>0</v>
      </c>
      <c r="BP803">
        <v>0</v>
      </c>
      <c r="BS803">
        <v>0</v>
      </c>
      <c r="BT803">
        <v>0</v>
      </c>
      <c r="BU803">
        <v>0</v>
      </c>
      <c r="CE803" t="str">
        <f t="shared" si="321"/>
        <v>22:01:29.965</v>
      </c>
      <c r="CF803">
        <v>965346917</v>
      </c>
      <c r="CS803">
        <v>3</v>
      </c>
      <c r="CT803">
        <v>2</v>
      </c>
      <c r="CU803">
        <v>0</v>
      </c>
      <c r="CV803">
        <v>2</v>
      </c>
      <c r="CW803">
        <v>0</v>
      </c>
      <c r="CX803">
        <v>5</v>
      </c>
      <c r="CY803">
        <v>7</v>
      </c>
      <c r="CZ803" t="s">
        <v>131</v>
      </c>
      <c r="DA803">
        <v>300</v>
      </c>
      <c r="DB803">
        <v>0</v>
      </c>
      <c r="DC803" t="s">
        <v>157</v>
      </c>
      <c r="DD803" t="s">
        <v>158</v>
      </c>
      <c r="DG803">
        <v>8339551</v>
      </c>
      <c r="DI803">
        <v>1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"07/09/2023 22:01:30.208"</f>
        <v>07/09/2023 22:01:30.208</v>
      </c>
      <c r="C804" t="str">
        <f t="shared" si="311"/>
        <v>FFDFD3C0</v>
      </c>
      <c r="D804" t="s">
        <v>141</v>
      </c>
      <c r="E804">
        <v>15</v>
      </c>
      <c r="J804" t="s">
        <v>142</v>
      </c>
      <c r="K804">
        <v>0</v>
      </c>
      <c r="L804">
        <v>3</v>
      </c>
      <c r="M804">
        <v>0</v>
      </c>
      <c r="N804">
        <v>2</v>
      </c>
      <c r="O804">
        <v>0</v>
      </c>
      <c r="P804">
        <v>1</v>
      </c>
      <c r="Q804">
        <v>0</v>
      </c>
      <c r="S804" t="str">
        <f t="shared" si="320"/>
        <v>22:01:29.000</v>
      </c>
      <c r="T804" t="str">
        <f t="shared" si="320"/>
        <v>22:01:29.000</v>
      </c>
      <c r="U804" t="str">
        <f t="shared" si="306"/>
        <v>A14F74</v>
      </c>
      <c r="V804">
        <v>0</v>
      </c>
      <c r="W804">
        <v>0</v>
      </c>
      <c r="X804">
        <v>6</v>
      </c>
      <c r="Y804">
        <v>0</v>
      </c>
      <c r="AA804">
        <v>1</v>
      </c>
      <c r="AB804">
        <v>8</v>
      </c>
      <c r="AC804">
        <v>3</v>
      </c>
      <c r="AD804">
        <v>0</v>
      </c>
      <c r="AE804">
        <v>9</v>
      </c>
      <c r="AF804" t="s">
        <v>126</v>
      </c>
      <c r="AG804">
        <v>0</v>
      </c>
      <c r="AH804">
        <v>3</v>
      </c>
      <c r="AI804">
        <v>2</v>
      </c>
      <c r="AJ804">
        <v>0</v>
      </c>
      <c r="AK804" t="s">
        <v>350</v>
      </c>
      <c r="AL804">
        <v>32.806784999999998</v>
      </c>
      <c r="AM804" t="s">
        <v>351</v>
      </c>
      <c r="AN804">
        <v>-117.163117</v>
      </c>
      <c r="AO804">
        <v>25</v>
      </c>
      <c r="AP804">
        <v>1700</v>
      </c>
      <c r="AQ804" t="s">
        <v>129</v>
      </c>
      <c r="AR804">
        <v>104</v>
      </c>
      <c r="AS804">
        <v>-63</v>
      </c>
      <c r="AT804">
        <v>-256</v>
      </c>
      <c r="BB804" t="str">
        <f t="shared" si="307"/>
        <v>1200</v>
      </c>
      <c r="BC804">
        <v>1</v>
      </c>
      <c r="BD804" t="str">
        <f t="shared" si="308"/>
        <v xml:space="preserve">N1839R  </v>
      </c>
      <c r="BE804">
        <v>1</v>
      </c>
      <c r="BG804">
        <v>0</v>
      </c>
      <c r="BH804">
        <v>0</v>
      </c>
      <c r="BI804">
        <v>0</v>
      </c>
      <c r="BJ804">
        <v>1625</v>
      </c>
      <c r="BK804">
        <v>-75</v>
      </c>
      <c r="BL804" t="s">
        <v>130</v>
      </c>
      <c r="BM804">
        <v>1</v>
      </c>
      <c r="BN804">
        <v>1</v>
      </c>
      <c r="BO804">
        <v>0</v>
      </c>
      <c r="BP804">
        <v>0</v>
      </c>
      <c r="BS804">
        <v>0</v>
      </c>
      <c r="BT804">
        <v>0</v>
      </c>
      <c r="BU804">
        <v>0</v>
      </c>
      <c r="CE804" t="str">
        <f t="shared" si="321"/>
        <v>22:01:29.965</v>
      </c>
      <c r="CF804">
        <v>965346917</v>
      </c>
      <c r="CS804">
        <v>3</v>
      </c>
      <c r="CT804">
        <v>2</v>
      </c>
      <c r="CU804">
        <v>0</v>
      </c>
      <c r="CV804">
        <v>2</v>
      </c>
      <c r="CW804">
        <v>0</v>
      </c>
      <c r="CX804">
        <v>5</v>
      </c>
      <c r="CY804">
        <v>7</v>
      </c>
      <c r="CZ804" t="s">
        <v>131</v>
      </c>
      <c r="DA804">
        <v>300</v>
      </c>
      <c r="DB804">
        <v>0</v>
      </c>
      <c r="DC804" t="s">
        <v>157</v>
      </c>
      <c r="DD804" t="s">
        <v>158</v>
      </c>
      <c r="DG804">
        <v>8339551</v>
      </c>
      <c r="DI804">
        <v>1</v>
      </c>
      <c r="DJ804">
        <v>0</v>
      </c>
      <c r="DK804">
        <v>1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"07/09/2023 22:01:30.224"</f>
        <v>07/09/2023 22:01:30.224</v>
      </c>
      <c r="C805" t="str">
        <f t="shared" si="311"/>
        <v>FFDFD3C0</v>
      </c>
      <c r="D805" t="s">
        <v>147</v>
      </c>
      <c r="E805">
        <v>8</v>
      </c>
      <c r="H805">
        <v>225</v>
      </c>
      <c r="I805" t="s">
        <v>148</v>
      </c>
      <c r="J805" t="s">
        <v>126</v>
      </c>
      <c r="K805">
        <v>0</v>
      </c>
      <c r="L805">
        <v>3</v>
      </c>
      <c r="M805">
        <v>0</v>
      </c>
      <c r="N805">
        <v>2</v>
      </c>
      <c r="O805">
        <v>0</v>
      </c>
      <c r="P805">
        <v>1</v>
      </c>
      <c r="Q805">
        <v>0</v>
      </c>
      <c r="S805" t="str">
        <f t="shared" si="320"/>
        <v>22:01:29.000</v>
      </c>
      <c r="T805" t="str">
        <f t="shared" si="320"/>
        <v>22:01:29.000</v>
      </c>
      <c r="U805" t="str">
        <f t="shared" si="306"/>
        <v>A14F74</v>
      </c>
      <c r="V805">
        <v>0</v>
      </c>
      <c r="W805">
        <v>0</v>
      </c>
      <c r="X805">
        <v>6</v>
      </c>
      <c r="Y805">
        <v>0</v>
      </c>
      <c r="AA805">
        <v>1</v>
      </c>
      <c r="AB805">
        <v>8</v>
      </c>
      <c r="AC805">
        <v>3</v>
      </c>
      <c r="AD805">
        <v>0</v>
      </c>
      <c r="AE805">
        <v>9</v>
      </c>
      <c r="AF805" t="s">
        <v>126</v>
      </c>
      <c r="AG805">
        <v>0</v>
      </c>
      <c r="AH805">
        <v>3</v>
      </c>
      <c r="AI805">
        <v>2</v>
      </c>
      <c r="AJ805">
        <v>0</v>
      </c>
      <c r="AK805" t="s">
        <v>350</v>
      </c>
      <c r="AL805">
        <v>32.806784999999998</v>
      </c>
      <c r="AM805" t="s">
        <v>351</v>
      </c>
      <c r="AN805">
        <v>-117.163117</v>
      </c>
      <c r="AO805">
        <v>25</v>
      </c>
      <c r="AP805">
        <v>1700</v>
      </c>
      <c r="AQ805" t="s">
        <v>129</v>
      </c>
      <c r="AR805">
        <v>104</v>
      </c>
      <c r="AS805">
        <v>-63</v>
      </c>
      <c r="AT805">
        <v>-256</v>
      </c>
      <c r="BB805" t="str">
        <f t="shared" si="307"/>
        <v>1200</v>
      </c>
      <c r="BC805">
        <v>1</v>
      </c>
      <c r="BD805" t="str">
        <f t="shared" si="308"/>
        <v xml:space="preserve">N1839R  </v>
      </c>
      <c r="BE805">
        <v>1</v>
      </c>
      <c r="BG805">
        <v>0</v>
      </c>
      <c r="BH805">
        <v>0</v>
      </c>
      <c r="BI805">
        <v>0</v>
      </c>
      <c r="BJ805">
        <v>1625</v>
      </c>
      <c r="BK805">
        <v>-75</v>
      </c>
      <c r="BL805" t="s">
        <v>130</v>
      </c>
      <c r="BM805">
        <v>1</v>
      </c>
      <c r="BN805">
        <v>1</v>
      </c>
      <c r="BO805">
        <v>0</v>
      </c>
      <c r="BP805">
        <v>0</v>
      </c>
      <c r="BS805">
        <v>0</v>
      </c>
      <c r="BT805">
        <v>0</v>
      </c>
      <c r="BU805">
        <v>0</v>
      </c>
      <c r="CE805" t="str">
        <f t="shared" si="321"/>
        <v>22:01:29.965</v>
      </c>
      <c r="CF805">
        <v>965346917</v>
      </c>
      <c r="CS805">
        <v>3</v>
      </c>
      <c r="CT805">
        <v>2</v>
      </c>
      <c r="CU805">
        <v>0</v>
      </c>
      <c r="CV805">
        <v>2</v>
      </c>
      <c r="CW805">
        <v>0</v>
      </c>
      <c r="CX805">
        <v>5</v>
      </c>
      <c r="CY805">
        <v>7</v>
      </c>
      <c r="CZ805" t="s">
        <v>131</v>
      </c>
      <c r="DA805">
        <v>300</v>
      </c>
      <c r="DB805">
        <v>0</v>
      </c>
      <c r="DC805" t="s">
        <v>157</v>
      </c>
      <c r="DD805" t="s">
        <v>158</v>
      </c>
      <c r="DG805">
        <v>8339551</v>
      </c>
      <c r="DI805">
        <v>1</v>
      </c>
      <c r="DJ805">
        <v>0</v>
      </c>
      <c r="DK805">
        <v>1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"07/09/2023 22:01:30.224"</f>
        <v>07/09/2023 22:01:30.224</v>
      </c>
      <c r="C806" t="str">
        <f t="shared" si="311"/>
        <v>FFDFD3C0</v>
      </c>
      <c r="D806" t="s">
        <v>134</v>
      </c>
      <c r="E806">
        <v>4</v>
      </c>
      <c r="H806">
        <v>4</v>
      </c>
      <c r="I806" t="s">
        <v>143</v>
      </c>
      <c r="J806" t="s">
        <v>126</v>
      </c>
      <c r="K806">
        <v>0</v>
      </c>
      <c r="L806">
        <v>3</v>
      </c>
      <c r="M806">
        <v>0</v>
      </c>
      <c r="N806">
        <v>2</v>
      </c>
      <c r="O806">
        <v>0</v>
      </c>
      <c r="P806">
        <v>1</v>
      </c>
      <c r="Q806">
        <v>0</v>
      </c>
      <c r="S806" t="str">
        <f t="shared" si="320"/>
        <v>22:01:29.000</v>
      </c>
      <c r="T806" t="str">
        <f t="shared" si="320"/>
        <v>22:01:29.000</v>
      </c>
      <c r="U806" t="str">
        <f t="shared" si="306"/>
        <v>A14F74</v>
      </c>
      <c r="V806">
        <v>0</v>
      </c>
      <c r="W806">
        <v>0</v>
      </c>
      <c r="X806">
        <v>6</v>
      </c>
      <c r="Y806">
        <v>0</v>
      </c>
      <c r="AA806">
        <v>1</v>
      </c>
      <c r="AB806">
        <v>8</v>
      </c>
      <c r="AC806">
        <v>3</v>
      </c>
      <c r="AD806">
        <v>0</v>
      </c>
      <c r="AE806">
        <v>9</v>
      </c>
      <c r="AF806" t="s">
        <v>126</v>
      </c>
      <c r="AG806">
        <v>0</v>
      </c>
      <c r="AH806">
        <v>3</v>
      </c>
      <c r="AI806">
        <v>2</v>
      </c>
      <c r="AJ806">
        <v>0</v>
      </c>
      <c r="AK806" t="s">
        <v>350</v>
      </c>
      <c r="AL806">
        <v>32.806784999999998</v>
      </c>
      <c r="AM806" t="s">
        <v>351</v>
      </c>
      <c r="AN806">
        <v>-117.163117</v>
      </c>
      <c r="AO806">
        <v>25</v>
      </c>
      <c r="AP806">
        <v>1700</v>
      </c>
      <c r="AQ806" t="s">
        <v>129</v>
      </c>
      <c r="AR806">
        <v>104</v>
      </c>
      <c r="AS806">
        <v>-63</v>
      </c>
      <c r="AT806">
        <v>-256</v>
      </c>
      <c r="BB806" t="str">
        <f t="shared" si="307"/>
        <v>1200</v>
      </c>
      <c r="BC806">
        <v>1</v>
      </c>
      <c r="BD806" t="str">
        <f t="shared" si="308"/>
        <v xml:space="preserve">N1839R  </v>
      </c>
      <c r="BE806">
        <v>1</v>
      </c>
      <c r="BG806">
        <v>0</v>
      </c>
      <c r="BH806">
        <v>0</v>
      </c>
      <c r="BI806">
        <v>0</v>
      </c>
      <c r="BJ806">
        <v>1625</v>
      </c>
      <c r="BK806">
        <v>-75</v>
      </c>
      <c r="BL806" t="s">
        <v>130</v>
      </c>
      <c r="BM806">
        <v>1</v>
      </c>
      <c r="BN806">
        <v>1</v>
      </c>
      <c r="BO806">
        <v>0</v>
      </c>
      <c r="BP806">
        <v>0</v>
      </c>
      <c r="BS806">
        <v>0</v>
      </c>
      <c r="BT806">
        <v>0</v>
      </c>
      <c r="BU806">
        <v>0</v>
      </c>
      <c r="CE806" t="str">
        <f t="shared" si="321"/>
        <v>22:01:29.965</v>
      </c>
      <c r="CF806">
        <v>965346917</v>
      </c>
      <c r="CS806">
        <v>3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131</v>
      </c>
      <c r="DA806">
        <v>300</v>
      </c>
      <c r="DB806">
        <v>0</v>
      </c>
      <c r="DC806" t="s">
        <v>157</v>
      </c>
      <c r="DD806" t="s">
        <v>158</v>
      </c>
      <c r="DG806">
        <v>8339551</v>
      </c>
      <c r="DI806">
        <v>1</v>
      </c>
      <c r="DJ806">
        <v>0</v>
      </c>
      <c r="DK806">
        <v>1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"07/09/2023 22:01:30.208"</f>
        <v>07/09/2023 22:01:30.208</v>
      </c>
      <c r="C807" t="str">
        <f t="shared" si="311"/>
        <v>FFDFD3C0</v>
      </c>
      <c r="D807" t="s">
        <v>138</v>
      </c>
      <c r="E807">
        <v>20</v>
      </c>
      <c r="F807">
        <v>1020</v>
      </c>
      <c r="G807" t="s">
        <v>139</v>
      </c>
      <c r="J807" t="s">
        <v>140</v>
      </c>
      <c r="K807">
        <v>0</v>
      </c>
      <c r="L807">
        <v>3</v>
      </c>
      <c r="M807">
        <v>0</v>
      </c>
      <c r="N807">
        <v>2</v>
      </c>
      <c r="O807">
        <v>0</v>
      </c>
      <c r="P807">
        <v>1</v>
      </c>
      <c r="Q807">
        <v>0</v>
      </c>
      <c r="S807" t="str">
        <f t="shared" si="320"/>
        <v>22:01:29.000</v>
      </c>
      <c r="T807" t="str">
        <f t="shared" si="320"/>
        <v>22:01:29.000</v>
      </c>
      <c r="U807" t="str">
        <f t="shared" si="306"/>
        <v>A14F74</v>
      </c>
      <c r="V807">
        <v>0</v>
      </c>
      <c r="W807">
        <v>0</v>
      </c>
      <c r="X807">
        <v>6</v>
      </c>
      <c r="Y807">
        <v>0</v>
      </c>
      <c r="AA807">
        <v>1</v>
      </c>
      <c r="AB807">
        <v>8</v>
      </c>
      <c r="AC807">
        <v>3</v>
      </c>
      <c r="AD807">
        <v>0</v>
      </c>
      <c r="AE807">
        <v>9</v>
      </c>
      <c r="AF807" t="s">
        <v>126</v>
      </c>
      <c r="AG807">
        <v>0</v>
      </c>
      <c r="AH807">
        <v>3</v>
      </c>
      <c r="AI807">
        <v>2</v>
      </c>
      <c r="AJ807">
        <v>0</v>
      </c>
      <c r="AK807" t="s">
        <v>350</v>
      </c>
      <c r="AL807">
        <v>32.806784999999998</v>
      </c>
      <c r="AM807" t="s">
        <v>351</v>
      </c>
      <c r="AN807">
        <v>-117.163117</v>
      </c>
      <c r="AO807">
        <v>25</v>
      </c>
      <c r="AP807">
        <v>1700</v>
      </c>
      <c r="AQ807" t="s">
        <v>129</v>
      </c>
      <c r="AR807">
        <v>104</v>
      </c>
      <c r="AS807">
        <v>-63</v>
      </c>
      <c r="AT807">
        <v>-256</v>
      </c>
      <c r="BB807" t="str">
        <f t="shared" si="307"/>
        <v>1200</v>
      </c>
      <c r="BC807">
        <v>1</v>
      </c>
      <c r="BD807" t="str">
        <f t="shared" si="308"/>
        <v xml:space="preserve">N1839R  </v>
      </c>
      <c r="BE807">
        <v>1</v>
      </c>
      <c r="BG807">
        <v>0</v>
      </c>
      <c r="BH807">
        <v>0</v>
      </c>
      <c r="BI807">
        <v>0</v>
      </c>
      <c r="BJ807">
        <v>1625</v>
      </c>
      <c r="BK807">
        <v>-75</v>
      </c>
      <c r="BL807" t="s">
        <v>130</v>
      </c>
      <c r="BM807">
        <v>1</v>
      </c>
      <c r="BN807">
        <v>1</v>
      </c>
      <c r="BO807">
        <v>0</v>
      </c>
      <c r="BP807">
        <v>0</v>
      </c>
      <c r="BS807">
        <v>0</v>
      </c>
      <c r="BT807">
        <v>0</v>
      </c>
      <c r="BU807">
        <v>0</v>
      </c>
      <c r="CE807" t="str">
        <f t="shared" si="321"/>
        <v>22:01:29.965</v>
      </c>
      <c r="CF807">
        <v>965346917</v>
      </c>
      <c r="CS807">
        <v>3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131</v>
      </c>
      <c r="DA807">
        <v>300</v>
      </c>
      <c r="DB807">
        <v>0</v>
      </c>
      <c r="DC807" t="s">
        <v>157</v>
      </c>
      <c r="DD807" t="s">
        <v>158</v>
      </c>
      <c r="DG807">
        <v>8339551</v>
      </c>
      <c r="DI807">
        <v>1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"07/09/2023 22:01:30.208"</f>
        <v>07/09/2023 22:01:30.208</v>
      </c>
      <c r="C808" t="str">
        <f t="shared" si="311"/>
        <v>FFDFD3C0</v>
      </c>
      <c r="D808" t="s">
        <v>149</v>
      </c>
      <c r="E808">
        <v>3</v>
      </c>
      <c r="H808">
        <v>166</v>
      </c>
      <c r="I808" t="s">
        <v>139</v>
      </c>
      <c r="J808" t="s">
        <v>150</v>
      </c>
      <c r="K808">
        <v>0</v>
      </c>
      <c r="L808">
        <v>3</v>
      </c>
      <c r="M808">
        <v>0</v>
      </c>
      <c r="N808">
        <v>2</v>
      </c>
      <c r="O808">
        <v>0</v>
      </c>
      <c r="P808">
        <v>1</v>
      </c>
      <c r="Q808">
        <v>0</v>
      </c>
      <c r="S808" t="str">
        <f t="shared" si="320"/>
        <v>22:01:29.000</v>
      </c>
      <c r="T808" t="str">
        <f t="shared" si="320"/>
        <v>22:01:29.000</v>
      </c>
      <c r="U808" t="str">
        <f t="shared" si="306"/>
        <v>A14F74</v>
      </c>
      <c r="V808">
        <v>0</v>
      </c>
      <c r="W808">
        <v>0</v>
      </c>
      <c r="X808">
        <v>6</v>
      </c>
      <c r="Y808">
        <v>0</v>
      </c>
      <c r="AA808">
        <v>1</v>
      </c>
      <c r="AB808">
        <v>8</v>
      </c>
      <c r="AC808">
        <v>3</v>
      </c>
      <c r="AD808">
        <v>0</v>
      </c>
      <c r="AE808">
        <v>9</v>
      </c>
      <c r="AF808" t="s">
        <v>126</v>
      </c>
      <c r="AG808">
        <v>0</v>
      </c>
      <c r="AH808">
        <v>3</v>
      </c>
      <c r="AI808">
        <v>2</v>
      </c>
      <c r="AJ808">
        <v>0</v>
      </c>
      <c r="AK808" t="s">
        <v>350</v>
      </c>
      <c r="AL808">
        <v>32.806784999999998</v>
      </c>
      <c r="AM808" t="s">
        <v>351</v>
      </c>
      <c r="AN808">
        <v>-117.163117</v>
      </c>
      <c r="AO808">
        <v>25</v>
      </c>
      <c r="AP808">
        <v>1700</v>
      </c>
      <c r="AQ808" t="s">
        <v>129</v>
      </c>
      <c r="AR808">
        <v>104</v>
      </c>
      <c r="AS808">
        <v>-63</v>
      </c>
      <c r="AT808">
        <v>-256</v>
      </c>
      <c r="BB808" t="str">
        <f t="shared" si="307"/>
        <v>1200</v>
      </c>
      <c r="BC808">
        <v>1</v>
      </c>
      <c r="BD808" t="str">
        <f t="shared" si="308"/>
        <v xml:space="preserve">N1839R  </v>
      </c>
      <c r="BE808">
        <v>1</v>
      </c>
      <c r="BG808">
        <v>0</v>
      </c>
      <c r="BH808">
        <v>0</v>
      </c>
      <c r="BI808">
        <v>0</v>
      </c>
      <c r="BJ808">
        <v>1625</v>
      </c>
      <c r="BK808">
        <v>-75</v>
      </c>
      <c r="BL808" t="s">
        <v>130</v>
      </c>
      <c r="BM808">
        <v>1</v>
      </c>
      <c r="BN808">
        <v>1</v>
      </c>
      <c r="BO808">
        <v>0</v>
      </c>
      <c r="BP808">
        <v>0</v>
      </c>
      <c r="BS808">
        <v>0</v>
      </c>
      <c r="BT808">
        <v>0</v>
      </c>
      <c r="BU808">
        <v>0</v>
      </c>
      <c r="CE808" t="str">
        <f t="shared" si="321"/>
        <v>22:01:29.965</v>
      </c>
      <c r="CF808">
        <v>965346917</v>
      </c>
      <c r="CS808">
        <v>3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131</v>
      </c>
      <c r="DA808">
        <v>300</v>
      </c>
      <c r="DB808">
        <v>0</v>
      </c>
      <c r="DC808" t="s">
        <v>157</v>
      </c>
      <c r="DD808" t="s">
        <v>158</v>
      </c>
      <c r="DG808">
        <v>8339551</v>
      </c>
      <c r="DI808">
        <v>1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"07/09/2023 22:01:30.271"</f>
        <v>07/09/2023 22:01:30.271</v>
      </c>
      <c r="C809" t="str">
        <f t="shared" si="311"/>
        <v>FFDFD3C0</v>
      </c>
      <c r="D809" t="s">
        <v>123</v>
      </c>
      <c r="E809">
        <v>7</v>
      </c>
      <c r="F809">
        <v>2007</v>
      </c>
      <c r="G809" t="s">
        <v>124</v>
      </c>
      <c r="J809" t="s">
        <v>125</v>
      </c>
      <c r="K809">
        <v>0</v>
      </c>
      <c r="L809">
        <v>3</v>
      </c>
      <c r="M809">
        <v>0</v>
      </c>
      <c r="N809">
        <v>2</v>
      </c>
      <c r="O809">
        <v>0</v>
      </c>
      <c r="P809">
        <v>1</v>
      </c>
      <c r="Q809">
        <v>0</v>
      </c>
      <c r="S809" t="str">
        <f t="shared" si="320"/>
        <v>22:01:29.000</v>
      </c>
      <c r="T809" t="str">
        <f t="shared" si="320"/>
        <v>22:01:29.000</v>
      </c>
      <c r="U809" t="str">
        <f t="shared" si="306"/>
        <v>A14F74</v>
      </c>
      <c r="V809">
        <v>0</v>
      </c>
      <c r="W809">
        <v>0</v>
      </c>
      <c r="X809">
        <v>6</v>
      </c>
      <c r="Y809">
        <v>0</v>
      </c>
      <c r="AA809">
        <v>1</v>
      </c>
      <c r="AB809">
        <v>8</v>
      </c>
      <c r="AC809">
        <v>3</v>
      </c>
      <c r="AD809">
        <v>0</v>
      </c>
      <c r="AE809">
        <v>9</v>
      </c>
      <c r="AF809" t="s">
        <v>126</v>
      </c>
      <c r="AG809">
        <v>0</v>
      </c>
      <c r="AH809">
        <v>3</v>
      </c>
      <c r="AI809">
        <v>2</v>
      </c>
      <c r="AJ809">
        <v>0</v>
      </c>
      <c r="AK809" t="s">
        <v>350</v>
      </c>
      <c r="AL809">
        <v>32.806784999999998</v>
      </c>
      <c r="AM809" t="s">
        <v>351</v>
      </c>
      <c r="AN809">
        <v>-117.163117</v>
      </c>
      <c r="AO809">
        <v>25</v>
      </c>
      <c r="AP809">
        <v>1700</v>
      </c>
      <c r="AQ809" t="s">
        <v>129</v>
      </c>
      <c r="AR809">
        <v>104</v>
      </c>
      <c r="AS809">
        <v>-63</v>
      </c>
      <c r="AT809">
        <v>-256</v>
      </c>
      <c r="BB809" t="str">
        <f t="shared" si="307"/>
        <v>1200</v>
      </c>
      <c r="BC809">
        <v>1</v>
      </c>
      <c r="BD809" t="str">
        <f t="shared" si="308"/>
        <v xml:space="preserve">N1839R  </v>
      </c>
      <c r="BE809">
        <v>1</v>
      </c>
      <c r="BG809">
        <v>0</v>
      </c>
      <c r="BH809">
        <v>0</v>
      </c>
      <c r="BI809">
        <v>0</v>
      </c>
      <c r="BJ809">
        <v>1625</v>
      </c>
      <c r="BK809">
        <v>-75</v>
      </c>
      <c r="BL809" t="s">
        <v>130</v>
      </c>
      <c r="BM809">
        <v>1</v>
      </c>
      <c r="BN809">
        <v>1</v>
      </c>
      <c r="BO809">
        <v>0</v>
      </c>
      <c r="BP809">
        <v>0</v>
      </c>
      <c r="BS809">
        <v>0</v>
      </c>
      <c r="BT809">
        <v>0</v>
      </c>
      <c r="BU809">
        <v>0</v>
      </c>
      <c r="CE809" t="str">
        <f t="shared" si="321"/>
        <v>22:01:29.965</v>
      </c>
      <c r="CF809">
        <v>965346917</v>
      </c>
      <c r="CS809">
        <v>3</v>
      </c>
      <c r="CT809">
        <v>2</v>
      </c>
      <c r="CU809">
        <v>0</v>
      </c>
      <c r="CV809">
        <v>2</v>
      </c>
      <c r="CW809">
        <v>0</v>
      </c>
      <c r="CX809">
        <v>5</v>
      </c>
      <c r="CY809">
        <v>7</v>
      </c>
      <c r="CZ809" t="s">
        <v>131</v>
      </c>
      <c r="DA809">
        <v>300</v>
      </c>
      <c r="DB809">
        <v>0</v>
      </c>
      <c r="DC809" t="s">
        <v>157</v>
      </c>
      <c r="DD809" t="s">
        <v>158</v>
      </c>
      <c r="DG809">
        <v>8339551</v>
      </c>
      <c r="DI809">
        <v>1</v>
      </c>
      <c r="DJ809">
        <v>0</v>
      </c>
      <c r="DK809">
        <v>1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"07/09/2023 22:01:30.786"</f>
        <v>07/09/2023 22:01:30.786</v>
      </c>
      <c r="C810" t="str">
        <f t="shared" si="311"/>
        <v>FFDFD3C0</v>
      </c>
      <c r="D810" t="s">
        <v>123</v>
      </c>
      <c r="E810">
        <v>7</v>
      </c>
      <c r="F810">
        <v>2007</v>
      </c>
      <c r="G810" t="s">
        <v>124</v>
      </c>
      <c r="J810" t="s">
        <v>125</v>
      </c>
      <c r="K810">
        <v>0</v>
      </c>
      <c r="L810">
        <v>3</v>
      </c>
      <c r="M810">
        <v>0</v>
      </c>
      <c r="N810">
        <v>2</v>
      </c>
      <c r="O810">
        <v>0</v>
      </c>
      <c r="P810">
        <v>1</v>
      </c>
      <c r="Q810">
        <v>0</v>
      </c>
      <c r="S810" t="str">
        <f t="shared" ref="S810:T817" si="322">"22:01:30.000"</f>
        <v>22:01:30.000</v>
      </c>
      <c r="T810" t="str">
        <f t="shared" si="322"/>
        <v>22:01:30.000</v>
      </c>
      <c r="U810" t="str">
        <f t="shared" si="306"/>
        <v>A14F74</v>
      </c>
      <c r="V810">
        <v>0</v>
      </c>
      <c r="W810">
        <v>0</v>
      </c>
      <c r="X810">
        <v>6</v>
      </c>
      <c r="Y810">
        <v>0</v>
      </c>
      <c r="AA810">
        <v>1</v>
      </c>
      <c r="AB810">
        <v>8</v>
      </c>
      <c r="AC810">
        <v>3</v>
      </c>
      <c r="AD810">
        <v>0</v>
      </c>
      <c r="AE810">
        <v>9</v>
      </c>
      <c r="AF810" t="s">
        <v>126</v>
      </c>
      <c r="AG810">
        <v>0</v>
      </c>
      <c r="AH810">
        <v>3</v>
      </c>
      <c r="AI810">
        <v>2</v>
      </c>
      <c r="AJ810">
        <v>0</v>
      </c>
      <c r="AK810" t="s">
        <v>352</v>
      </c>
      <c r="AL810">
        <v>32.806505999999999</v>
      </c>
      <c r="AM810" t="s">
        <v>353</v>
      </c>
      <c r="AN810">
        <v>-117.162559</v>
      </c>
      <c r="AO810">
        <v>25</v>
      </c>
      <c r="AP810">
        <v>1800</v>
      </c>
      <c r="AQ810" t="s">
        <v>129</v>
      </c>
      <c r="AR810">
        <v>105</v>
      </c>
      <c r="AS810">
        <v>-62</v>
      </c>
      <c r="AT810">
        <v>-128</v>
      </c>
      <c r="BB810" t="str">
        <f t="shared" si="307"/>
        <v>1200</v>
      </c>
      <c r="BC810">
        <v>1</v>
      </c>
      <c r="BD810" t="str">
        <f t="shared" si="308"/>
        <v xml:space="preserve">N1839R  </v>
      </c>
      <c r="BE810">
        <v>1</v>
      </c>
      <c r="BG810">
        <v>0</v>
      </c>
      <c r="BH810">
        <v>0</v>
      </c>
      <c r="BI810">
        <v>0</v>
      </c>
      <c r="BJ810">
        <v>1625</v>
      </c>
      <c r="BK810">
        <v>-175</v>
      </c>
      <c r="BL810" t="s">
        <v>130</v>
      </c>
      <c r="BM810">
        <v>1</v>
      </c>
      <c r="BN810">
        <v>1</v>
      </c>
      <c r="BO810">
        <v>0</v>
      </c>
      <c r="BP810">
        <v>0</v>
      </c>
      <c r="BS810">
        <v>0</v>
      </c>
      <c r="BT810">
        <v>0</v>
      </c>
      <c r="BU810">
        <v>0</v>
      </c>
      <c r="CE810" t="str">
        <f t="shared" ref="CE810:CE817" si="323">"22:01:30.539"</f>
        <v>22:01:30.539</v>
      </c>
      <c r="CF810">
        <v>538529556</v>
      </c>
      <c r="CS810">
        <v>3</v>
      </c>
      <c r="CT810">
        <v>2</v>
      </c>
      <c r="CU810">
        <v>0</v>
      </c>
      <c r="CV810">
        <v>2</v>
      </c>
      <c r="CW810">
        <v>0</v>
      </c>
      <c r="CX810">
        <v>5</v>
      </c>
      <c r="CY810">
        <v>7</v>
      </c>
      <c r="CZ810" t="s">
        <v>131</v>
      </c>
      <c r="DA810">
        <v>745</v>
      </c>
      <c r="DB810">
        <v>0</v>
      </c>
      <c r="DC810" t="s">
        <v>262</v>
      </c>
      <c r="DD810" t="s">
        <v>263</v>
      </c>
      <c r="DG810">
        <v>15619887</v>
      </c>
      <c r="DI810">
        <v>1</v>
      </c>
      <c r="DJ810">
        <v>0</v>
      </c>
      <c r="DK810">
        <v>0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"07/09/2023 22:01:30.802"</f>
        <v>07/09/2023 22:01:30.802</v>
      </c>
      <c r="C811" t="str">
        <f t="shared" si="311"/>
        <v>FFDFD3C0</v>
      </c>
      <c r="D811" t="s">
        <v>144</v>
      </c>
      <c r="E811">
        <v>6</v>
      </c>
      <c r="H811">
        <v>210</v>
      </c>
      <c r="I811" t="s">
        <v>145</v>
      </c>
      <c r="J811" t="s">
        <v>146</v>
      </c>
      <c r="K811">
        <v>0</v>
      </c>
      <c r="L811">
        <v>3</v>
      </c>
      <c r="M811">
        <v>0</v>
      </c>
      <c r="N811">
        <v>2</v>
      </c>
      <c r="O811">
        <v>0</v>
      </c>
      <c r="P811">
        <v>1</v>
      </c>
      <c r="Q811">
        <v>0</v>
      </c>
      <c r="S811" t="str">
        <f t="shared" si="322"/>
        <v>22:01:30.000</v>
      </c>
      <c r="T811" t="str">
        <f t="shared" si="322"/>
        <v>22:01:30.000</v>
      </c>
      <c r="U811" t="str">
        <f t="shared" si="306"/>
        <v>A14F74</v>
      </c>
      <c r="V811">
        <v>0</v>
      </c>
      <c r="W811">
        <v>0</v>
      </c>
      <c r="X811">
        <v>6</v>
      </c>
      <c r="Y811">
        <v>0</v>
      </c>
      <c r="AA811">
        <v>1</v>
      </c>
      <c r="AB811">
        <v>8</v>
      </c>
      <c r="AC811">
        <v>3</v>
      </c>
      <c r="AD811">
        <v>0</v>
      </c>
      <c r="AE811">
        <v>9</v>
      </c>
      <c r="AF811" t="s">
        <v>126</v>
      </c>
      <c r="AG811">
        <v>0</v>
      </c>
      <c r="AH811">
        <v>0</v>
      </c>
      <c r="AI811">
        <v>2</v>
      </c>
      <c r="AJ811">
        <v>0</v>
      </c>
      <c r="AK811" t="s">
        <v>352</v>
      </c>
      <c r="AL811">
        <v>32.806505999999999</v>
      </c>
      <c r="AM811" t="s">
        <v>353</v>
      </c>
      <c r="AN811">
        <v>-117.162559</v>
      </c>
      <c r="AO811">
        <v>25</v>
      </c>
      <c r="AP811">
        <v>1800</v>
      </c>
      <c r="AQ811" t="s">
        <v>129</v>
      </c>
      <c r="AR811">
        <v>105</v>
      </c>
      <c r="AS811">
        <v>-62</v>
      </c>
      <c r="AT811">
        <v>-128</v>
      </c>
      <c r="BB811" t="str">
        <f t="shared" si="307"/>
        <v>1200</v>
      </c>
      <c r="BC811">
        <v>1</v>
      </c>
      <c r="BD811" t="str">
        <f t="shared" si="308"/>
        <v xml:space="preserve">N1839R  </v>
      </c>
      <c r="BE811">
        <v>1</v>
      </c>
      <c r="BG811">
        <v>0</v>
      </c>
      <c r="BH811">
        <v>0</v>
      </c>
      <c r="BI811">
        <v>0</v>
      </c>
      <c r="BJ811">
        <v>1625</v>
      </c>
      <c r="BK811">
        <v>-175</v>
      </c>
      <c r="BL811" t="s">
        <v>130</v>
      </c>
      <c r="BM811">
        <v>1</v>
      </c>
      <c r="BN811">
        <v>1</v>
      </c>
      <c r="BO811">
        <v>0</v>
      </c>
      <c r="BP811">
        <v>0</v>
      </c>
      <c r="BS811">
        <v>0</v>
      </c>
      <c r="BT811">
        <v>0</v>
      </c>
      <c r="BU811">
        <v>0</v>
      </c>
      <c r="CE811" t="str">
        <f t="shared" si="323"/>
        <v>22:01:30.539</v>
      </c>
      <c r="CF811">
        <v>538529556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5</v>
      </c>
      <c r="CY811">
        <v>7</v>
      </c>
      <c r="CZ811" t="s">
        <v>131</v>
      </c>
      <c r="DA811">
        <v>745</v>
      </c>
      <c r="DB811">
        <v>0</v>
      </c>
      <c r="DC811" t="s">
        <v>262</v>
      </c>
      <c r="DD811" t="s">
        <v>263</v>
      </c>
      <c r="DG811">
        <v>15619887</v>
      </c>
      <c r="DI811">
        <v>1</v>
      </c>
      <c r="DJ811">
        <v>0</v>
      </c>
      <c r="DK811">
        <v>1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"07/09/2023 22:01:30.802"</f>
        <v>07/09/2023 22:01:30.802</v>
      </c>
      <c r="C812" t="str">
        <f t="shared" si="311"/>
        <v>FFDFD3C0</v>
      </c>
      <c r="D812" t="s">
        <v>138</v>
      </c>
      <c r="E812">
        <v>20</v>
      </c>
      <c r="F812">
        <v>1020</v>
      </c>
      <c r="G812" t="s">
        <v>139</v>
      </c>
      <c r="J812" t="s">
        <v>140</v>
      </c>
      <c r="K812">
        <v>0</v>
      </c>
      <c r="L812">
        <v>3</v>
      </c>
      <c r="M812">
        <v>0</v>
      </c>
      <c r="N812">
        <v>2</v>
      </c>
      <c r="O812">
        <v>0</v>
      </c>
      <c r="P812">
        <v>1</v>
      </c>
      <c r="Q812">
        <v>0</v>
      </c>
      <c r="S812" t="str">
        <f t="shared" si="322"/>
        <v>22:01:30.000</v>
      </c>
      <c r="T812" t="str">
        <f t="shared" si="322"/>
        <v>22:01:30.000</v>
      </c>
      <c r="U812" t="str">
        <f t="shared" si="306"/>
        <v>A14F74</v>
      </c>
      <c r="V812">
        <v>0</v>
      </c>
      <c r="W812">
        <v>0</v>
      </c>
      <c r="X812">
        <v>6</v>
      </c>
      <c r="Y812">
        <v>0</v>
      </c>
      <c r="AA812">
        <v>1</v>
      </c>
      <c r="AB812">
        <v>8</v>
      </c>
      <c r="AC812">
        <v>3</v>
      </c>
      <c r="AD812">
        <v>0</v>
      </c>
      <c r="AE812">
        <v>9</v>
      </c>
      <c r="AF812" t="s">
        <v>126</v>
      </c>
      <c r="AG812">
        <v>0</v>
      </c>
      <c r="AH812">
        <v>3</v>
      </c>
      <c r="AI812">
        <v>2</v>
      </c>
      <c r="AJ812">
        <v>0</v>
      </c>
      <c r="AK812" t="s">
        <v>352</v>
      </c>
      <c r="AL812">
        <v>32.806505999999999</v>
      </c>
      <c r="AM812" t="s">
        <v>353</v>
      </c>
      <c r="AN812">
        <v>-117.162559</v>
      </c>
      <c r="AO812">
        <v>25</v>
      </c>
      <c r="AP812">
        <v>1800</v>
      </c>
      <c r="AQ812" t="s">
        <v>129</v>
      </c>
      <c r="AR812">
        <v>105</v>
      </c>
      <c r="AS812">
        <v>-62</v>
      </c>
      <c r="AT812">
        <v>-128</v>
      </c>
      <c r="BB812" t="str">
        <f t="shared" si="307"/>
        <v>1200</v>
      </c>
      <c r="BC812">
        <v>1</v>
      </c>
      <c r="BD812" t="str">
        <f t="shared" si="308"/>
        <v xml:space="preserve">N1839R  </v>
      </c>
      <c r="BE812">
        <v>1</v>
      </c>
      <c r="BG812">
        <v>0</v>
      </c>
      <c r="BH812">
        <v>0</v>
      </c>
      <c r="BI812">
        <v>0</v>
      </c>
      <c r="BJ812">
        <v>1625</v>
      </c>
      <c r="BK812">
        <v>-175</v>
      </c>
      <c r="BL812" t="s">
        <v>130</v>
      </c>
      <c r="BM812">
        <v>1</v>
      </c>
      <c r="BN812">
        <v>1</v>
      </c>
      <c r="BO812">
        <v>0</v>
      </c>
      <c r="BP812">
        <v>0</v>
      </c>
      <c r="BS812">
        <v>0</v>
      </c>
      <c r="BT812">
        <v>0</v>
      </c>
      <c r="BU812">
        <v>0</v>
      </c>
      <c r="CE812" t="str">
        <f t="shared" si="323"/>
        <v>22:01:30.539</v>
      </c>
      <c r="CF812">
        <v>538529556</v>
      </c>
      <c r="CS812">
        <v>3</v>
      </c>
      <c r="CT812">
        <v>2</v>
      </c>
      <c r="CU812">
        <v>0</v>
      </c>
      <c r="CV812">
        <v>2</v>
      </c>
      <c r="CW812">
        <v>0</v>
      </c>
      <c r="CX812">
        <v>5</v>
      </c>
      <c r="CY812">
        <v>7</v>
      </c>
      <c r="CZ812" t="s">
        <v>131</v>
      </c>
      <c r="DA812">
        <v>745</v>
      </c>
      <c r="DB812">
        <v>0</v>
      </c>
      <c r="DC812" t="s">
        <v>262</v>
      </c>
      <c r="DD812" t="s">
        <v>263</v>
      </c>
      <c r="DG812">
        <v>15619887</v>
      </c>
      <c r="DI812">
        <v>1</v>
      </c>
      <c r="DJ812">
        <v>0</v>
      </c>
      <c r="DK812">
        <v>1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"07/09/2023 22:01:30.802"</f>
        <v>07/09/2023 22:01:30.802</v>
      </c>
      <c r="C813" t="str">
        <f t="shared" si="311"/>
        <v>FFDFD3C0</v>
      </c>
      <c r="D813" t="s">
        <v>149</v>
      </c>
      <c r="E813">
        <v>3</v>
      </c>
      <c r="H813">
        <v>166</v>
      </c>
      <c r="I813" t="s">
        <v>139</v>
      </c>
      <c r="J813" t="s">
        <v>150</v>
      </c>
      <c r="K813">
        <v>0</v>
      </c>
      <c r="L813">
        <v>3</v>
      </c>
      <c r="M813">
        <v>0</v>
      </c>
      <c r="N813">
        <v>2</v>
      </c>
      <c r="O813">
        <v>0</v>
      </c>
      <c r="P813">
        <v>1</v>
      </c>
      <c r="Q813">
        <v>0</v>
      </c>
      <c r="S813" t="str">
        <f t="shared" si="322"/>
        <v>22:01:30.000</v>
      </c>
      <c r="T813" t="str">
        <f t="shared" si="322"/>
        <v>22:01:30.000</v>
      </c>
      <c r="U813" t="str">
        <f t="shared" si="306"/>
        <v>A14F74</v>
      </c>
      <c r="V813">
        <v>0</v>
      </c>
      <c r="W813">
        <v>0</v>
      </c>
      <c r="X813">
        <v>6</v>
      </c>
      <c r="Y813">
        <v>0</v>
      </c>
      <c r="AA813">
        <v>1</v>
      </c>
      <c r="AB813">
        <v>8</v>
      </c>
      <c r="AC813">
        <v>3</v>
      </c>
      <c r="AD813">
        <v>0</v>
      </c>
      <c r="AE813">
        <v>9</v>
      </c>
      <c r="AF813" t="s">
        <v>126</v>
      </c>
      <c r="AG813">
        <v>0</v>
      </c>
      <c r="AH813">
        <v>3</v>
      </c>
      <c r="AI813">
        <v>2</v>
      </c>
      <c r="AJ813">
        <v>0</v>
      </c>
      <c r="AK813" t="s">
        <v>352</v>
      </c>
      <c r="AL813">
        <v>32.806505999999999</v>
      </c>
      <c r="AM813" t="s">
        <v>353</v>
      </c>
      <c r="AN813">
        <v>-117.162559</v>
      </c>
      <c r="AO813">
        <v>25</v>
      </c>
      <c r="AP813">
        <v>1800</v>
      </c>
      <c r="AQ813" t="s">
        <v>129</v>
      </c>
      <c r="AR813">
        <v>105</v>
      </c>
      <c r="AS813">
        <v>-62</v>
      </c>
      <c r="AT813">
        <v>-128</v>
      </c>
      <c r="BB813" t="str">
        <f t="shared" si="307"/>
        <v>1200</v>
      </c>
      <c r="BC813">
        <v>1</v>
      </c>
      <c r="BD813" t="str">
        <f t="shared" si="308"/>
        <v xml:space="preserve">N1839R  </v>
      </c>
      <c r="BE813">
        <v>1</v>
      </c>
      <c r="BG813">
        <v>0</v>
      </c>
      <c r="BH813">
        <v>0</v>
      </c>
      <c r="BI813">
        <v>0</v>
      </c>
      <c r="BJ813">
        <v>1625</v>
      </c>
      <c r="BK813">
        <v>-175</v>
      </c>
      <c r="BL813" t="s">
        <v>130</v>
      </c>
      <c r="BM813">
        <v>1</v>
      </c>
      <c r="BN813">
        <v>1</v>
      </c>
      <c r="BO813">
        <v>0</v>
      </c>
      <c r="BP813">
        <v>0</v>
      </c>
      <c r="BS813">
        <v>0</v>
      </c>
      <c r="BT813">
        <v>0</v>
      </c>
      <c r="BU813">
        <v>0</v>
      </c>
      <c r="CE813" t="str">
        <f t="shared" si="323"/>
        <v>22:01:30.539</v>
      </c>
      <c r="CF813">
        <v>538627130</v>
      </c>
      <c r="CS813">
        <v>3</v>
      </c>
      <c r="CT813">
        <v>2</v>
      </c>
      <c r="CU813">
        <v>0</v>
      </c>
      <c r="CV813">
        <v>2</v>
      </c>
      <c r="CW813">
        <v>0</v>
      </c>
      <c r="CX813">
        <v>0</v>
      </c>
      <c r="CY813">
        <v>7</v>
      </c>
      <c r="CZ813" t="s">
        <v>131</v>
      </c>
      <c r="DA813">
        <v>286</v>
      </c>
      <c r="DB813">
        <v>0</v>
      </c>
      <c r="DC813" t="s">
        <v>132</v>
      </c>
      <c r="DD813" t="s">
        <v>133</v>
      </c>
      <c r="DG813">
        <v>16154316</v>
      </c>
      <c r="DI813">
        <v>1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"07/09/2023 22:01:30.802"</f>
        <v>07/09/2023 22:01:30.802</v>
      </c>
      <c r="C814" t="str">
        <f t="shared" si="311"/>
        <v>FFDFD3C0</v>
      </c>
      <c r="D814" t="s">
        <v>134</v>
      </c>
      <c r="E814">
        <v>3</v>
      </c>
      <c r="H814">
        <v>3</v>
      </c>
      <c r="I814" t="s">
        <v>135</v>
      </c>
      <c r="J814" t="s">
        <v>126</v>
      </c>
      <c r="K814">
        <v>0</v>
      </c>
      <c r="L814">
        <v>3</v>
      </c>
      <c r="M814">
        <v>0</v>
      </c>
      <c r="N814">
        <v>2</v>
      </c>
      <c r="O814">
        <v>0</v>
      </c>
      <c r="P814">
        <v>1</v>
      </c>
      <c r="Q814">
        <v>0</v>
      </c>
      <c r="S814" t="str">
        <f t="shared" si="322"/>
        <v>22:01:30.000</v>
      </c>
      <c r="T814" t="str">
        <f t="shared" si="322"/>
        <v>22:01:30.000</v>
      </c>
      <c r="U814" t="str">
        <f t="shared" si="306"/>
        <v>A14F74</v>
      </c>
      <c r="V814">
        <v>0</v>
      </c>
      <c r="W814">
        <v>0</v>
      </c>
      <c r="X814">
        <v>6</v>
      </c>
      <c r="Y814">
        <v>0</v>
      </c>
      <c r="AA814">
        <v>1</v>
      </c>
      <c r="AB814">
        <v>8</v>
      </c>
      <c r="AC814">
        <v>3</v>
      </c>
      <c r="AD814">
        <v>0</v>
      </c>
      <c r="AE814">
        <v>9</v>
      </c>
      <c r="AF814" t="s">
        <v>126</v>
      </c>
      <c r="AG814">
        <v>0</v>
      </c>
      <c r="AH814">
        <v>3</v>
      </c>
      <c r="AI814">
        <v>2</v>
      </c>
      <c r="AJ814">
        <v>0</v>
      </c>
      <c r="AK814" t="s">
        <v>352</v>
      </c>
      <c r="AL814">
        <v>32.806505999999999</v>
      </c>
      <c r="AM814" t="s">
        <v>353</v>
      </c>
      <c r="AN814">
        <v>-117.162559</v>
      </c>
      <c r="AO814">
        <v>25</v>
      </c>
      <c r="AP814">
        <v>1800</v>
      </c>
      <c r="AQ814" t="s">
        <v>129</v>
      </c>
      <c r="AR814">
        <v>105</v>
      </c>
      <c r="AS814">
        <v>-62</v>
      </c>
      <c r="AT814">
        <v>-128</v>
      </c>
      <c r="BB814" t="str">
        <f t="shared" si="307"/>
        <v>1200</v>
      </c>
      <c r="BC814">
        <v>1</v>
      </c>
      <c r="BD814" t="str">
        <f t="shared" si="308"/>
        <v xml:space="preserve">N1839R  </v>
      </c>
      <c r="BE814">
        <v>1</v>
      </c>
      <c r="BG814">
        <v>0</v>
      </c>
      <c r="BH814">
        <v>0</v>
      </c>
      <c r="BI814">
        <v>0</v>
      </c>
      <c r="BJ814">
        <v>1625</v>
      </c>
      <c r="BK814">
        <v>-175</v>
      </c>
      <c r="BL814" t="s">
        <v>130</v>
      </c>
      <c r="BM814">
        <v>1</v>
      </c>
      <c r="BN814">
        <v>1</v>
      </c>
      <c r="BO814">
        <v>0</v>
      </c>
      <c r="BP814">
        <v>0</v>
      </c>
      <c r="BS814">
        <v>0</v>
      </c>
      <c r="BT814">
        <v>0</v>
      </c>
      <c r="BU814">
        <v>0</v>
      </c>
      <c r="CE814" t="str">
        <f t="shared" si="323"/>
        <v>22:01:30.539</v>
      </c>
      <c r="CF814">
        <v>538529556</v>
      </c>
      <c r="CS814">
        <v>3</v>
      </c>
      <c r="CT814">
        <v>2</v>
      </c>
      <c r="CU814">
        <v>0</v>
      </c>
      <c r="CV814">
        <v>2</v>
      </c>
      <c r="CW814">
        <v>0</v>
      </c>
      <c r="CX814">
        <v>5</v>
      </c>
      <c r="CY814">
        <v>7</v>
      </c>
      <c r="CZ814" t="s">
        <v>131</v>
      </c>
      <c r="DA814">
        <v>745</v>
      </c>
      <c r="DB814">
        <v>0</v>
      </c>
      <c r="DC814" t="s">
        <v>262</v>
      </c>
      <c r="DD814" t="s">
        <v>263</v>
      </c>
      <c r="DG814">
        <v>15619887</v>
      </c>
      <c r="DI814">
        <v>1</v>
      </c>
      <c r="DJ814">
        <v>0</v>
      </c>
      <c r="DK814">
        <v>1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"07/09/2023 22:01:30.802"</f>
        <v>07/09/2023 22:01:30.802</v>
      </c>
      <c r="C815" t="str">
        <f t="shared" si="311"/>
        <v>FFDFD3C0</v>
      </c>
      <c r="D815" t="s">
        <v>141</v>
      </c>
      <c r="E815">
        <v>15</v>
      </c>
      <c r="J815" t="s">
        <v>142</v>
      </c>
      <c r="K815">
        <v>0</v>
      </c>
      <c r="L815">
        <v>3</v>
      </c>
      <c r="M815">
        <v>0</v>
      </c>
      <c r="N815">
        <v>2</v>
      </c>
      <c r="O815">
        <v>0</v>
      </c>
      <c r="P815">
        <v>1</v>
      </c>
      <c r="Q815">
        <v>0</v>
      </c>
      <c r="S815" t="str">
        <f t="shared" si="322"/>
        <v>22:01:30.000</v>
      </c>
      <c r="T815" t="str">
        <f t="shared" si="322"/>
        <v>22:01:30.000</v>
      </c>
      <c r="U815" t="str">
        <f t="shared" si="306"/>
        <v>A14F74</v>
      </c>
      <c r="V815">
        <v>0</v>
      </c>
      <c r="W815">
        <v>0</v>
      </c>
      <c r="X815">
        <v>6</v>
      </c>
      <c r="Y815">
        <v>0</v>
      </c>
      <c r="AA815">
        <v>1</v>
      </c>
      <c r="AB815">
        <v>8</v>
      </c>
      <c r="AC815">
        <v>3</v>
      </c>
      <c r="AD815">
        <v>0</v>
      </c>
      <c r="AE815">
        <v>9</v>
      </c>
      <c r="AF815" t="s">
        <v>126</v>
      </c>
      <c r="AG815">
        <v>0</v>
      </c>
      <c r="AH815">
        <v>3</v>
      </c>
      <c r="AI815">
        <v>2</v>
      </c>
      <c r="AJ815">
        <v>0</v>
      </c>
      <c r="AK815" t="s">
        <v>352</v>
      </c>
      <c r="AL815">
        <v>32.806505999999999</v>
      </c>
      <c r="AM815" t="s">
        <v>353</v>
      </c>
      <c r="AN815">
        <v>-117.162559</v>
      </c>
      <c r="AO815">
        <v>25</v>
      </c>
      <c r="AP815">
        <v>1800</v>
      </c>
      <c r="AQ815" t="s">
        <v>129</v>
      </c>
      <c r="AR815">
        <v>105</v>
      </c>
      <c r="AS815">
        <v>-62</v>
      </c>
      <c r="AT815">
        <v>-128</v>
      </c>
      <c r="BB815" t="str">
        <f t="shared" si="307"/>
        <v>1200</v>
      </c>
      <c r="BC815">
        <v>1</v>
      </c>
      <c r="BD815" t="str">
        <f t="shared" si="308"/>
        <v xml:space="preserve">N1839R  </v>
      </c>
      <c r="BE815">
        <v>1</v>
      </c>
      <c r="BG815">
        <v>0</v>
      </c>
      <c r="BH815">
        <v>0</v>
      </c>
      <c r="BI815">
        <v>0</v>
      </c>
      <c r="BJ815">
        <v>1625</v>
      </c>
      <c r="BK815">
        <v>-175</v>
      </c>
      <c r="BL815" t="s">
        <v>130</v>
      </c>
      <c r="BM815">
        <v>1</v>
      </c>
      <c r="BN815">
        <v>1</v>
      </c>
      <c r="BO815">
        <v>0</v>
      </c>
      <c r="BP815">
        <v>0</v>
      </c>
      <c r="BS815">
        <v>0</v>
      </c>
      <c r="BT815">
        <v>0</v>
      </c>
      <c r="BU815">
        <v>0</v>
      </c>
      <c r="CE815" t="str">
        <f t="shared" si="323"/>
        <v>22:01:30.539</v>
      </c>
      <c r="CF815">
        <v>538529556</v>
      </c>
      <c r="CS815">
        <v>3</v>
      </c>
      <c r="CT815">
        <v>2</v>
      </c>
      <c r="CU815">
        <v>0</v>
      </c>
      <c r="CV815">
        <v>2</v>
      </c>
      <c r="CW815">
        <v>0</v>
      </c>
      <c r="CX815">
        <v>5</v>
      </c>
      <c r="CY815">
        <v>7</v>
      </c>
      <c r="CZ815" t="s">
        <v>131</v>
      </c>
      <c r="DA815">
        <v>745</v>
      </c>
      <c r="DB815">
        <v>0</v>
      </c>
      <c r="DC815" t="s">
        <v>262</v>
      </c>
      <c r="DD815" t="s">
        <v>263</v>
      </c>
      <c r="DG815">
        <v>15619887</v>
      </c>
      <c r="DI815">
        <v>1</v>
      </c>
      <c r="DJ815">
        <v>0</v>
      </c>
      <c r="DK815">
        <v>1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"07/09/2023 22:01:30.818"</f>
        <v>07/09/2023 22:01:30.818</v>
      </c>
      <c r="C816" t="str">
        <f t="shared" si="311"/>
        <v>FFDFD3C0</v>
      </c>
      <c r="D816" t="s">
        <v>147</v>
      </c>
      <c r="E816">
        <v>8</v>
      </c>
      <c r="H816">
        <v>225</v>
      </c>
      <c r="I816" t="s">
        <v>148</v>
      </c>
      <c r="J816" t="s">
        <v>126</v>
      </c>
      <c r="K816">
        <v>0</v>
      </c>
      <c r="L816">
        <v>3</v>
      </c>
      <c r="M816">
        <v>0</v>
      </c>
      <c r="N816">
        <v>2</v>
      </c>
      <c r="O816">
        <v>0</v>
      </c>
      <c r="P816">
        <v>1</v>
      </c>
      <c r="Q816">
        <v>0</v>
      </c>
      <c r="S816" t="str">
        <f t="shared" si="322"/>
        <v>22:01:30.000</v>
      </c>
      <c r="T816" t="str">
        <f t="shared" si="322"/>
        <v>22:01:30.000</v>
      </c>
      <c r="U816" t="str">
        <f t="shared" si="306"/>
        <v>A14F74</v>
      </c>
      <c r="V816">
        <v>0</v>
      </c>
      <c r="W816">
        <v>0</v>
      </c>
      <c r="X816">
        <v>6</v>
      </c>
      <c r="Y816">
        <v>0</v>
      </c>
      <c r="AA816">
        <v>1</v>
      </c>
      <c r="AB816">
        <v>8</v>
      </c>
      <c r="AC816">
        <v>3</v>
      </c>
      <c r="AD816">
        <v>0</v>
      </c>
      <c r="AE816">
        <v>9</v>
      </c>
      <c r="AF816" t="s">
        <v>126</v>
      </c>
      <c r="AG816">
        <v>0</v>
      </c>
      <c r="AH816">
        <v>3</v>
      </c>
      <c r="AI816">
        <v>2</v>
      </c>
      <c r="AJ816">
        <v>0</v>
      </c>
      <c r="AK816" t="s">
        <v>352</v>
      </c>
      <c r="AL816">
        <v>32.806505999999999</v>
      </c>
      <c r="AM816" t="s">
        <v>353</v>
      </c>
      <c r="AN816">
        <v>-117.162559</v>
      </c>
      <c r="AO816">
        <v>25</v>
      </c>
      <c r="AP816">
        <v>1800</v>
      </c>
      <c r="AQ816" t="s">
        <v>129</v>
      </c>
      <c r="AR816">
        <v>105</v>
      </c>
      <c r="AS816">
        <v>-62</v>
      </c>
      <c r="AT816">
        <v>-128</v>
      </c>
      <c r="BB816" t="str">
        <f t="shared" si="307"/>
        <v>1200</v>
      </c>
      <c r="BC816">
        <v>1</v>
      </c>
      <c r="BD816" t="str">
        <f t="shared" si="308"/>
        <v xml:space="preserve">N1839R  </v>
      </c>
      <c r="BE816">
        <v>1</v>
      </c>
      <c r="BG816">
        <v>0</v>
      </c>
      <c r="BH816">
        <v>0</v>
      </c>
      <c r="BI816">
        <v>0</v>
      </c>
      <c r="BJ816">
        <v>1625</v>
      </c>
      <c r="BK816">
        <v>-175</v>
      </c>
      <c r="BL816" t="s">
        <v>130</v>
      </c>
      <c r="BM816">
        <v>1</v>
      </c>
      <c r="BN816">
        <v>1</v>
      </c>
      <c r="BO816">
        <v>0</v>
      </c>
      <c r="BP816">
        <v>0</v>
      </c>
      <c r="BS816">
        <v>0</v>
      </c>
      <c r="BT816">
        <v>0</v>
      </c>
      <c r="BU816">
        <v>0</v>
      </c>
      <c r="CE816" t="str">
        <f t="shared" si="323"/>
        <v>22:01:30.539</v>
      </c>
      <c r="CF816">
        <v>538529556</v>
      </c>
      <c r="CS816">
        <v>3</v>
      </c>
      <c r="CT816">
        <v>2</v>
      </c>
      <c r="CU816">
        <v>0</v>
      </c>
      <c r="CV816">
        <v>2</v>
      </c>
      <c r="CW816">
        <v>0</v>
      </c>
      <c r="CX816">
        <v>5</v>
      </c>
      <c r="CY816">
        <v>7</v>
      </c>
      <c r="CZ816" t="s">
        <v>131</v>
      </c>
      <c r="DA816">
        <v>745</v>
      </c>
      <c r="DB816">
        <v>0</v>
      </c>
      <c r="DC816" t="s">
        <v>262</v>
      </c>
      <c r="DD816" t="s">
        <v>263</v>
      </c>
      <c r="DG816">
        <v>15619887</v>
      </c>
      <c r="DI816">
        <v>1</v>
      </c>
      <c r="DJ816">
        <v>0</v>
      </c>
      <c r="DK816">
        <v>1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"07/09/2023 22:01:30.833"</f>
        <v>07/09/2023 22:01:30.833</v>
      </c>
      <c r="C817" t="str">
        <f t="shared" si="311"/>
        <v>FFDFD3C0</v>
      </c>
      <c r="D817" t="s">
        <v>134</v>
      </c>
      <c r="E817">
        <v>4</v>
      </c>
      <c r="H817">
        <v>4</v>
      </c>
      <c r="I817" t="s">
        <v>143</v>
      </c>
      <c r="J817" t="s">
        <v>126</v>
      </c>
      <c r="K817">
        <v>0</v>
      </c>
      <c r="L817">
        <v>3</v>
      </c>
      <c r="M817">
        <v>0</v>
      </c>
      <c r="N817">
        <v>2</v>
      </c>
      <c r="O817">
        <v>0</v>
      </c>
      <c r="P817">
        <v>1</v>
      </c>
      <c r="Q817">
        <v>0</v>
      </c>
      <c r="S817" t="str">
        <f t="shared" si="322"/>
        <v>22:01:30.000</v>
      </c>
      <c r="T817" t="str">
        <f t="shared" si="322"/>
        <v>22:01:30.000</v>
      </c>
      <c r="U817" t="str">
        <f t="shared" si="306"/>
        <v>A14F74</v>
      </c>
      <c r="V817">
        <v>0</v>
      </c>
      <c r="W817">
        <v>0</v>
      </c>
      <c r="X817">
        <v>6</v>
      </c>
      <c r="Y817">
        <v>0</v>
      </c>
      <c r="AA817">
        <v>1</v>
      </c>
      <c r="AB817">
        <v>8</v>
      </c>
      <c r="AC817">
        <v>3</v>
      </c>
      <c r="AD817">
        <v>0</v>
      </c>
      <c r="AE817">
        <v>9</v>
      </c>
      <c r="AF817" t="s">
        <v>126</v>
      </c>
      <c r="AG817">
        <v>0</v>
      </c>
      <c r="AH817">
        <v>3</v>
      </c>
      <c r="AI817">
        <v>2</v>
      </c>
      <c r="AJ817">
        <v>0</v>
      </c>
      <c r="AK817" t="s">
        <v>352</v>
      </c>
      <c r="AL817">
        <v>32.806505999999999</v>
      </c>
      <c r="AM817" t="s">
        <v>353</v>
      </c>
      <c r="AN817">
        <v>-117.162559</v>
      </c>
      <c r="AO817">
        <v>25</v>
      </c>
      <c r="AP817">
        <v>1800</v>
      </c>
      <c r="AQ817" t="s">
        <v>129</v>
      </c>
      <c r="AR817">
        <v>105</v>
      </c>
      <c r="AS817">
        <v>-62</v>
      </c>
      <c r="AT817">
        <v>-128</v>
      </c>
      <c r="BB817" t="str">
        <f t="shared" si="307"/>
        <v>1200</v>
      </c>
      <c r="BC817">
        <v>1</v>
      </c>
      <c r="BD817" t="str">
        <f t="shared" si="308"/>
        <v xml:space="preserve">N1839R  </v>
      </c>
      <c r="BE817">
        <v>1</v>
      </c>
      <c r="BG817">
        <v>0</v>
      </c>
      <c r="BH817">
        <v>0</v>
      </c>
      <c r="BI817">
        <v>0</v>
      </c>
      <c r="BJ817">
        <v>1625</v>
      </c>
      <c r="BK817">
        <v>-175</v>
      </c>
      <c r="BL817" t="s">
        <v>130</v>
      </c>
      <c r="BM817">
        <v>1</v>
      </c>
      <c r="BN817">
        <v>1</v>
      </c>
      <c r="BO817">
        <v>0</v>
      </c>
      <c r="BP817">
        <v>0</v>
      </c>
      <c r="BS817">
        <v>0</v>
      </c>
      <c r="BT817">
        <v>0</v>
      </c>
      <c r="BU817">
        <v>0</v>
      </c>
      <c r="CE817" t="str">
        <f t="shared" si="323"/>
        <v>22:01:30.539</v>
      </c>
      <c r="CF817">
        <v>538529556</v>
      </c>
      <c r="CS817">
        <v>3</v>
      </c>
      <c r="CT817">
        <v>2</v>
      </c>
      <c r="CU817">
        <v>0</v>
      </c>
      <c r="CV817">
        <v>2</v>
      </c>
      <c r="CW817">
        <v>0</v>
      </c>
      <c r="CX817">
        <v>5</v>
      </c>
      <c r="CY817">
        <v>7</v>
      </c>
      <c r="CZ817" t="s">
        <v>131</v>
      </c>
      <c r="DA817">
        <v>745</v>
      </c>
      <c r="DB817">
        <v>0</v>
      </c>
      <c r="DC817" t="s">
        <v>262</v>
      </c>
      <c r="DD817" t="s">
        <v>263</v>
      </c>
      <c r="DG817">
        <v>15619887</v>
      </c>
      <c r="DI817">
        <v>1</v>
      </c>
      <c r="DJ817">
        <v>0</v>
      </c>
      <c r="DK817">
        <v>1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"07/09/2023 22:01:31.630"</f>
        <v>07/09/2023 22:01:31.630</v>
      </c>
      <c r="C818" t="str">
        <f t="shared" si="311"/>
        <v>FFDFD3C0</v>
      </c>
      <c r="D818" t="s">
        <v>134</v>
      </c>
      <c r="E818">
        <v>4</v>
      </c>
      <c r="H818">
        <v>4</v>
      </c>
      <c r="I818" t="s">
        <v>143</v>
      </c>
      <c r="J818" t="s">
        <v>126</v>
      </c>
      <c r="K818">
        <v>0</v>
      </c>
      <c r="L818">
        <v>3</v>
      </c>
      <c r="M818">
        <v>0</v>
      </c>
      <c r="N818">
        <v>2</v>
      </c>
      <c r="O818">
        <v>0</v>
      </c>
      <c r="P818">
        <v>1</v>
      </c>
      <c r="Q818">
        <v>0</v>
      </c>
      <c r="S818" t="str">
        <f t="shared" ref="S818:T825" si="324">"22:01:31.000"</f>
        <v>22:01:31.000</v>
      </c>
      <c r="T818" t="str">
        <f t="shared" si="324"/>
        <v>22:01:31.000</v>
      </c>
      <c r="U818" t="str">
        <f t="shared" si="306"/>
        <v>A14F74</v>
      </c>
      <c r="V818">
        <v>0</v>
      </c>
      <c r="W818">
        <v>0</v>
      </c>
      <c r="X818">
        <v>6</v>
      </c>
      <c r="Y818">
        <v>0</v>
      </c>
      <c r="AA818">
        <v>1</v>
      </c>
      <c r="AB818">
        <v>8</v>
      </c>
      <c r="AC818">
        <v>3</v>
      </c>
      <c r="AD818">
        <v>0</v>
      </c>
      <c r="AE818">
        <v>9</v>
      </c>
      <c r="AF818" t="s">
        <v>126</v>
      </c>
      <c r="AG818">
        <v>0</v>
      </c>
      <c r="AH818">
        <v>3</v>
      </c>
      <c r="AI818">
        <v>2</v>
      </c>
      <c r="AJ818">
        <v>0</v>
      </c>
      <c r="AK818" t="s">
        <v>354</v>
      </c>
      <c r="AL818">
        <v>32.806206000000003</v>
      </c>
      <c r="AM818" t="s">
        <v>355</v>
      </c>
      <c r="AN818">
        <v>-117.162001</v>
      </c>
      <c r="AO818">
        <v>25</v>
      </c>
      <c r="AP818">
        <v>1700</v>
      </c>
      <c r="AQ818" t="s">
        <v>129</v>
      </c>
      <c r="AR818">
        <v>105</v>
      </c>
      <c r="AS818">
        <v>-61</v>
      </c>
      <c r="AT818">
        <v>-64</v>
      </c>
      <c r="BB818" t="str">
        <f t="shared" si="307"/>
        <v>1200</v>
      </c>
      <c r="BC818">
        <v>1</v>
      </c>
      <c r="BD818" t="str">
        <f t="shared" si="308"/>
        <v xml:space="preserve">N1839R  </v>
      </c>
      <c r="BE818">
        <v>1</v>
      </c>
      <c r="BG818">
        <v>0</v>
      </c>
      <c r="BH818">
        <v>0</v>
      </c>
      <c r="BI818">
        <v>0</v>
      </c>
      <c r="BJ818">
        <v>1600</v>
      </c>
      <c r="BK818">
        <v>-100</v>
      </c>
      <c r="BL818" t="s">
        <v>130</v>
      </c>
      <c r="BM818">
        <v>1</v>
      </c>
      <c r="BN818">
        <v>1</v>
      </c>
      <c r="BO818">
        <v>0</v>
      </c>
      <c r="BP818">
        <v>0</v>
      </c>
      <c r="BS818">
        <v>0</v>
      </c>
      <c r="BT818">
        <v>0</v>
      </c>
      <c r="BU818">
        <v>0</v>
      </c>
      <c r="CE818" t="str">
        <f t="shared" ref="CE818:CE825" si="325">"22:01:31.407"</f>
        <v>22:01:31.407</v>
      </c>
      <c r="CF818">
        <v>406529329</v>
      </c>
      <c r="CS818">
        <v>3</v>
      </c>
      <c r="CT818">
        <v>2</v>
      </c>
      <c r="CU818">
        <v>0</v>
      </c>
      <c r="CV818">
        <v>2</v>
      </c>
      <c r="CW818">
        <v>0</v>
      </c>
      <c r="CX818">
        <v>6</v>
      </c>
      <c r="CY818">
        <v>7</v>
      </c>
      <c r="CZ818" t="s">
        <v>131</v>
      </c>
      <c r="DA818">
        <v>745</v>
      </c>
      <c r="DB818">
        <v>0</v>
      </c>
      <c r="DC818" t="s">
        <v>262</v>
      </c>
      <c r="DD818" t="s">
        <v>263</v>
      </c>
      <c r="DG818">
        <v>15619927</v>
      </c>
      <c r="DI818">
        <v>1</v>
      </c>
      <c r="DJ818">
        <v>0</v>
      </c>
      <c r="DK818">
        <v>0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"07/09/2023 22:01:31.646"</f>
        <v>07/09/2023 22:01:31.646</v>
      </c>
      <c r="C819" t="str">
        <f t="shared" si="311"/>
        <v>FFDFD3C0</v>
      </c>
      <c r="D819" t="s">
        <v>123</v>
      </c>
      <c r="E819">
        <v>7</v>
      </c>
      <c r="F819">
        <v>2007</v>
      </c>
      <c r="G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0</v>
      </c>
      <c r="P819">
        <v>1</v>
      </c>
      <c r="Q819">
        <v>0</v>
      </c>
      <c r="S819" t="str">
        <f t="shared" si="324"/>
        <v>22:01:31.000</v>
      </c>
      <c r="T819" t="str">
        <f t="shared" si="324"/>
        <v>22:01:31.000</v>
      </c>
      <c r="U819" t="str">
        <f t="shared" si="306"/>
        <v>A14F74</v>
      </c>
      <c r="V819">
        <v>0</v>
      </c>
      <c r="W819">
        <v>0</v>
      </c>
      <c r="X819">
        <v>6</v>
      </c>
      <c r="Y819">
        <v>0</v>
      </c>
      <c r="AA819">
        <v>1</v>
      </c>
      <c r="AB819">
        <v>8</v>
      </c>
      <c r="AC819">
        <v>3</v>
      </c>
      <c r="AD819">
        <v>0</v>
      </c>
      <c r="AE819">
        <v>9</v>
      </c>
      <c r="AF819" t="s">
        <v>126</v>
      </c>
      <c r="AG819">
        <v>0</v>
      </c>
      <c r="AH819">
        <v>3</v>
      </c>
      <c r="AI819">
        <v>2</v>
      </c>
      <c r="AJ819">
        <v>0</v>
      </c>
      <c r="AK819" t="s">
        <v>354</v>
      </c>
      <c r="AL819">
        <v>32.806206000000003</v>
      </c>
      <c r="AM819" t="s">
        <v>355</v>
      </c>
      <c r="AN819">
        <v>-117.162001</v>
      </c>
      <c r="AO819">
        <v>25</v>
      </c>
      <c r="AP819">
        <v>1700</v>
      </c>
      <c r="AQ819" t="s">
        <v>129</v>
      </c>
      <c r="AR819">
        <v>105</v>
      </c>
      <c r="AS819">
        <v>-61</v>
      </c>
      <c r="AT819">
        <v>-64</v>
      </c>
      <c r="BB819" t="str">
        <f t="shared" si="307"/>
        <v>1200</v>
      </c>
      <c r="BC819">
        <v>1</v>
      </c>
      <c r="BD819" t="str">
        <f t="shared" si="308"/>
        <v xml:space="preserve">N1839R  </v>
      </c>
      <c r="BE819">
        <v>1</v>
      </c>
      <c r="BG819">
        <v>0</v>
      </c>
      <c r="BH819">
        <v>0</v>
      </c>
      <c r="BI819">
        <v>0</v>
      </c>
      <c r="BJ819">
        <v>1600</v>
      </c>
      <c r="BK819">
        <v>-100</v>
      </c>
      <c r="BL819" t="s">
        <v>130</v>
      </c>
      <c r="BM819">
        <v>1</v>
      </c>
      <c r="BN819">
        <v>1</v>
      </c>
      <c r="BO819">
        <v>0</v>
      </c>
      <c r="BP819">
        <v>0</v>
      </c>
      <c r="BS819">
        <v>0</v>
      </c>
      <c r="BT819">
        <v>0</v>
      </c>
      <c r="BU819">
        <v>0</v>
      </c>
      <c r="CE819" t="str">
        <f t="shared" si="325"/>
        <v>22:01:31.407</v>
      </c>
      <c r="CF819">
        <v>406529329</v>
      </c>
      <c r="CS819">
        <v>3</v>
      </c>
      <c r="CT819">
        <v>2</v>
      </c>
      <c r="CU819">
        <v>0</v>
      </c>
      <c r="CV819">
        <v>2</v>
      </c>
      <c r="CW819">
        <v>0</v>
      </c>
      <c r="CX819">
        <v>6</v>
      </c>
      <c r="CY819">
        <v>7</v>
      </c>
      <c r="CZ819" t="s">
        <v>131</v>
      </c>
      <c r="DA819">
        <v>745</v>
      </c>
      <c r="DB819">
        <v>0</v>
      </c>
      <c r="DC819" t="s">
        <v>262</v>
      </c>
      <c r="DD819" t="s">
        <v>263</v>
      </c>
      <c r="DG819">
        <v>15619927</v>
      </c>
      <c r="DI819">
        <v>1</v>
      </c>
      <c r="DJ819">
        <v>0</v>
      </c>
      <c r="DK819">
        <v>0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"07/09/2023 22:01:31.646"</f>
        <v>07/09/2023 22:01:31.646</v>
      </c>
      <c r="C820" t="str">
        <f t="shared" si="311"/>
        <v>FFDFD3C0</v>
      </c>
      <c r="D820" t="s">
        <v>149</v>
      </c>
      <c r="E820">
        <v>3</v>
      </c>
      <c r="H820">
        <v>166</v>
      </c>
      <c r="I820" t="s">
        <v>139</v>
      </c>
      <c r="J820" t="s">
        <v>150</v>
      </c>
      <c r="K820">
        <v>0</v>
      </c>
      <c r="L820">
        <v>3</v>
      </c>
      <c r="M820">
        <v>0</v>
      </c>
      <c r="N820">
        <v>2</v>
      </c>
      <c r="O820">
        <v>0</v>
      </c>
      <c r="P820">
        <v>1</v>
      </c>
      <c r="Q820">
        <v>0</v>
      </c>
      <c r="S820" t="str">
        <f t="shared" si="324"/>
        <v>22:01:31.000</v>
      </c>
      <c r="T820" t="str">
        <f t="shared" si="324"/>
        <v>22:01:31.000</v>
      </c>
      <c r="U820" t="str">
        <f t="shared" si="306"/>
        <v>A14F74</v>
      </c>
      <c r="V820">
        <v>0</v>
      </c>
      <c r="W820">
        <v>0</v>
      </c>
      <c r="X820">
        <v>6</v>
      </c>
      <c r="Y820">
        <v>0</v>
      </c>
      <c r="AA820">
        <v>1</v>
      </c>
      <c r="AB820">
        <v>8</v>
      </c>
      <c r="AC820">
        <v>3</v>
      </c>
      <c r="AD820">
        <v>0</v>
      </c>
      <c r="AE820">
        <v>9</v>
      </c>
      <c r="AF820" t="s">
        <v>126</v>
      </c>
      <c r="AG820">
        <v>0</v>
      </c>
      <c r="AH820">
        <v>3</v>
      </c>
      <c r="AI820">
        <v>2</v>
      </c>
      <c r="AJ820">
        <v>0</v>
      </c>
      <c r="AK820" t="s">
        <v>354</v>
      </c>
      <c r="AL820">
        <v>32.806206000000003</v>
      </c>
      <c r="AM820" t="s">
        <v>355</v>
      </c>
      <c r="AN820">
        <v>-117.162001</v>
      </c>
      <c r="AO820">
        <v>25</v>
      </c>
      <c r="AP820">
        <v>1700</v>
      </c>
      <c r="AQ820" t="s">
        <v>129</v>
      </c>
      <c r="AR820">
        <v>105</v>
      </c>
      <c r="AS820">
        <v>-61</v>
      </c>
      <c r="AT820">
        <v>-64</v>
      </c>
      <c r="BB820" t="str">
        <f t="shared" si="307"/>
        <v>1200</v>
      </c>
      <c r="BC820">
        <v>1</v>
      </c>
      <c r="BD820" t="str">
        <f t="shared" si="308"/>
        <v xml:space="preserve">N1839R  </v>
      </c>
      <c r="BE820">
        <v>1</v>
      </c>
      <c r="BG820">
        <v>0</v>
      </c>
      <c r="BH820">
        <v>0</v>
      </c>
      <c r="BI820">
        <v>0</v>
      </c>
      <c r="BJ820">
        <v>1600</v>
      </c>
      <c r="BK820">
        <v>-100</v>
      </c>
      <c r="BL820" t="s">
        <v>130</v>
      </c>
      <c r="BM820">
        <v>1</v>
      </c>
      <c r="BN820">
        <v>1</v>
      </c>
      <c r="BO820">
        <v>0</v>
      </c>
      <c r="BP820">
        <v>0</v>
      </c>
      <c r="BS820">
        <v>0</v>
      </c>
      <c r="BT820">
        <v>0</v>
      </c>
      <c r="BU820">
        <v>0</v>
      </c>
      <c r="CE820" t="str">
        <f t="shared" si="325"/>
        <v>22:01:31.407</v>
      </c>
      <c r="CF820">
        <v>406595980</v>
      </c>
      <c r="CS820">
        <v>3</v>
      </c>
      <c r="CT820">
        <v>2</v>
      </c>
      <c r="CU820">
        <v>0</v>
      </c>
      <c r="CV820">
        <v>2</v>
      </c>
      <c r="CW820">
        <v>0</v>
      </c>
      <c r="CX820">
        <v>4</v>
      </c>
      <c r="CY820">
        <v>7</v>
      </c>
      <c r="CZ820" t="s">
        <v>131</v>
      </c>
      <c r="DA820">
        <v>300</v>
      </c>
      <c r="DB820">
        <v>0</v>
      </c>
      <c r="DC820" t="s">
        <v>157</v>
      </c>
      <c r="DD820" t="s">
        <v>158</v>
      </c>
      <c r="DG820">
        <v>8339834</v>
      </c>
      <c r="DI820">
        <v>1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"07/09/2023 22:01:31.646"</f>
        <v>07/09/2023 22:01:31.646</v>
      </c>
      <c r="C821" t="str">
        <f t="shared" si="311"/>
        <v>FFDFD3C0</v>
      </c>
      <c r="D821" t="s">
        <v>138</v>
      </c>
      <c r="E821">
        <v>20</v>
      </c>
      <c r="F821">
        <v>1020</v>
      </c>
      <c r="G821" t="s">
        <v>139</v>
      </c>
      <c r="J821" t="s">
        <v>140</v>
      </c>
      <c r="K821">
        <v>0</v>
      </c>
      <c r="L821">
        <v>3</v>
      </c>
      <c r="M821">
        <v>0</v>
      </c>
      <c r="N821">
        <v>2</v>
      </c>
      <c r="O821">
        <v>0</v>
      </c>
      <c r="P821">
        <v>1</v>
      </c>
      <c r="Q821">
        <v>0</v>
      </c>
      <c r="S821" t="str">
        <f t="shared" si="324"/>
        <v>22:01:31.000</v>
      </c>
      <c r="T821" t="str">
        <f t="shared" si="324"/>
        <v>22:01:31.000</v>
      </c>
      <c r="U821" t="str">
        <f t="shared" si="306"/>
        <v>A14F74</v>
      </c>
      <c r="V821">
        <v>0</v>
      </c>
      <c r="W821">
        <v>0</v>
      </c>
      <c r="X821">
        <v>6</v>
      </c>
      <c r="Y821">
        <v>0</v>
      </c>
      <c r="AA821">
        <v>1</v>
      </c>
      <c r="AB821">
        <v>8</v>
      </c>
      <c r="AC821">
        <v>3</v>
      </c>
      <c r="AD821">
        <v>0</v>
      </c>
      <c r="AE821">
        <v>9</v>
      </c>
      <c r="AF821" t="s">
        <v>126</v>
      </c>
      <c r="AG821">
        <v>0</v>
      </c>
      <c r="AH821">
        <v>3</v>
      </c>
      <c r="AI821">
        <v>2</v>
      </c>
      <c r="AJ821">
        <v>0</v>
      </c>
      <c r="AK821" t="s">
        <v>354</v>
      </c>
      <c r="AL821">
        <v>32.806206000000003</v>
      </c>
      <c r="AM821" t="s">
        <v>355</v>
      </c>
      <c r="AN821">
        <v>-117.162001</v>
      </c>
      <c r="AO821">
        <v>25</v>
      </c>
      <c r="AP821">
        <v>1700</v>
      </c>
      <c r="AQ821" t="s">
        <v>129</v>
      </c>
      <c r="AR821">
        <v>105</v>
      </c>
      <c r="AS821">
        <v>-61</v>
      </c>
      <c r="AT821">
        <v>-64</v>
      </c>
      <c r="BB821" t="str">
        <f t="shared" si="307"/>
        <v>1200</v>
      </c>
      <c r="BC821">
        <v>1</v>
      </c>
      <c r="BD821" t="str">
        <f t="shared" si="308"/>
        <v xml:space="preserve">N1839R  </v>
      </c>
      <c r="BE821">
        <v>1</v>
      </c>
      <c r="BG821">
        <v>0</v>
      </c>
      <c r="BH821">
        <v>0</v>
      </c>
      <c r="BI821">
        <v>0</v>
      </c>
      <c r="BJ821">
        <v>1600</v>
      </c>
      <c r="BK821">
        <v>-100</v>
      </c>
      <c r="BL821" t="s">
        <v>130</v>
      </c>
      <c r="BM821">
        <v>1</v>
      </c>
      <c r="BN821">
        <v>1</v>
      </c>
      <c r="BO821">
        <v>0</v>
      </c>
      <c r="BP821">
        <v>0</v>
      </c>
      <c r="BS821">
        <v>0</v>
      </c>
      <c r="BT821">
        <v>0</v>
      </c>
      <c r="BU821">
        <v>0</v>
      </c>
      <c r="CE821" t="str">
        <f t="shared" si="325"/>
        <v>22:01:31.407</v>
      </c>
      <c r="CF821">
        <v>406529329</v>
      </c>
      <c r="CS821">
        <v>3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131</v>
      </c>
      <c r="DA821">
        <v>745</v>
      </c>
      <c r="DB821">
        <v>0</v>
      </c>
      <c r="DC821" t="s">
        <v>262</v>
      </c>
      <c r="DD821" t="s">
        <v>263</v>
      </c>
      <c r="DG821">
        <v>15619927</v>
      </c>
      <c r="DI821">
        <v>1</v>
      </c>
      <c r="DJ821">
        <v>0</v>
      </c>
      <c r="DK821">
        <v>1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"07/09/2023 22:01:31.646"</f>
        <v>07/09/2023 22:01:31.646</v>
      </c>
      <c r="C822" t="str">
        <f t="shared" si="311"/>
        <v>FFDFD3C0</v>
      </c>
      <c r="D822" t="s">
        <v>134</v>
      </c>
      <c r="E822">
        <v>3</v>
      </c>
      <c r="H822">
        <v>3</v>
      </c>
      <c r="I822" t="s">
        <v>135</v>
      </c>
      <c r="J822" t="s">
        <v>126</v>
      </c>
      <c r="K822">
        <v>0</v>
      </c>
      <c r="L822">
        <v>3</v>
      </c>
      <c r="M822">
        <v>0</v>
      </c>
      <c r="N822">
        <v>2</v>
      </c>
      <c r="O822">
        <v>0</v>
      </c>
      <c r="P822">
        <v>1</v>
      </c>
      <c r="Q822">
        <v>0</v>
      </c>
      <c r="S822" t="str">
        <f t="shared" si="324"/>
        <v>22:01:31.000</v>
      </c>
      <c r="T822" t="str">
        <f t="shared" si="324"/>
        <v>22:01:31.000</v>
      </c>
      <c r="U822" t="str">
        <f t="shared" si="306"/>
        <v>A14F74</v>
      </c>
      <c r="V822">
        <v>0</v>
      </c>
      <c r="W822">
        <v>0</v>
      </c>
      <c r="X822">
        <v>6</v>
      </c>
      <c r="Y822">
        <v>0</v>
      </c>
      <c r="AA822">
        <v>1</v>
      </c>
      <c r="AB822">
        <v>8</v>
      </c>
      <c r="AC822">
        <v>3</v>
      </c>
      <c r="AD822">
        <v>0</v>
      </c>
      <c r="AE822">
        <v>9</v>
      </c>
      <c r="AF822" t="s">
        <v>126</v>
      </c>
      <c r="AG822">
        <v>0</v>
      </c>
      <c r="AH822">
        <v>3</v>
      </c>
      <c r="AI822">
        <v>2</v>
      </c>
      <c r="AJ822">
        <v>0</v>
      </c>
      <c r="AK822" t="s">
        <v>354</v>
      </c>
      <c r="AL822">
        <v>32.806206000000003</v>
      </c>
      <c r="AM822" t="s">
        <v>355</v>
      </c>
      <c r="AN822">
        <v>-117.162001</v>
      </c>
      <c r="AO822">
        <v>25</v>
      </c>
      <c r="AP822">
        <v>1700</v>
      </c>
      <c r="AQ822" t="s">
        <v>129</v>
      </c>
      <c r="AR822">
        <v>105</v>
      </c>
      <c r="AS822">
        <v>-61</v>
      </c>
      <c r="AT822">
        <v>-64</v>
      </c>
      <c r="BB822" t="str">
        <f t="shared" si="307"/>
        <v>1200</v>
      </c>
      <c r="BC822">
        <v>1</v>
      </c>
      <c r="BD822" t="str">
        <f t="shared" si="308"/>
        <v xml:space="preserve">N1839R  </v>
      </c>
      <c r="BE822">
        <v>1</v>
      </c>
      <c r="BG822">
        <v>0</v>
      </c>
      <c r="BH822">
        <v>0</v>
      </c>
      <c r="BI822">
        <v>0</v>
      </c>
      <c r="BJ822">
        <v>1600</v>
      </c>
      <c r="BK822">
        <v>-100</v>
      </c>
      <c r="BL822" t="s">
        <v>130</v>
      </c>
      <c r="BM822">
        <v>1</v>
      </c>
      <c r="BN822">
        <v>1</v>
      </c>
      <c r="BO822">
        <v>0</v>
      </c>
      <c r="BP822">
        <v>0</v>
      </c>
      <c r="BS822">
        <v>0</v>
      </c>
      <c r="BT822">
        <v>0</v>
      </c>
      <c r="BU822">
        <v>0</v>
      </c>
      <c r="CE822" t="str">
        <f t="shared" si="325"/>
        <v>22:01:31.407</v>
      </c>
      <c r="CF822">
        <v>406529329</v>
      </c>
      <c r="CS822">
        <v>3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131</v>
      </c>
      <c r="DA822">
        <v>745</v>
      </c>
      <c r="DB822">
        <v>0</v>
      </c>
      <c r="DC822" t="s">
        <v>262</v>
      </c>
      <c r="DD822" t="s">
        <v>263</v>
      </c>
      <c r="DG822">
        <v>15619927</v>
      </c>
      <c r="DI822">
        <v>1</v>
      </c>
      <c r="DJ822">
        <v>0</v>
      </c>
      <c r="DK822">
        <v>1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"07/09/2023 22:01:31.646"</f>
        <v>07/09/2023 22:01:31.646</v>
      </c>
      <c r="C823" t="str">
        <f t="shared" si="311"/>
        <v>FFDFD3C0</v>
      </c>
      <c r="D823" t="s">
        <v>144</v>
      </c>
      <c r="E823">
        <v>6</v>
      </c>
      <c r="H823">
        <v>210</v>
      </c>
      <c r="I823" t="s">
        <v>145</v>
      </c>
      <c r="J823" t="s">
        <v>146</v>
      </c>
      <c r="K823">
        <v>0</v>
      </c>
      <c r="L823">
        <v>3</v>
      </c>
      <c r="M823">
        <v>0</v>
      </c>
      <c r="N823">
        <v>2</v>
      </c>
      <c r="O823">
        <v>0</v>
      </c>
      <c r="P823">
        <v>1</v>
      </c>
      <c r="Q823">
        <v>0</v>
      </c>
      <c r="S823" t="str">
        <f t="shared" si="324"/>
        <v>22:01:31.000</v>
      </c>
      <c r="T823" t="str">
        <f t="shared" si="324"/>
        <v>22:01:31.000</v>
      </c>
      <c r="U823" t="str">
        <f t="shared" si="306"/>
        <v>A14F74</v>
      </c>
      <c r="V823">
        <v>0</v>
      </c>
      <c r="W823">
        <v>0</v>
      </c>
      <c r="X823">
        <v>6</v>
      </c>
      <c r="Y823">
        <v>0</v>
      </c>
      <c r="AA823">
        <v>1</v>
      </c>
      <c r="AB823">
        <v>8</v>
      </c>
      <c r="AC823">
        <v>3</v>
      </c>
      <c r="AD823">
        <v>0</v>
      </c>
      <c r="AE823">
        <v>9</v>
      </c>
      <c r="AF823" t="s">
        <v>126</v>
      </c>
      <c r="AG823">
        <v>0</v>
      </c>
      <c r="AH823">
        <v>0</v>
      </c>
      <c r="AI823">
        <v>2</v>
      </c>
      <c r="AJ823">
        <v>0</v>
      </c>
      <c r="AK823" t="s">
        <v>354</v>
      </c>
      <c r="AL823">
        <v>32.806206000000003</v>
      </c>
      <c r="AM823" t="s">
        <v>355</v>
      </c>
      <c r="AN823">
        <v>-117.162001</v>
      </c>
      <c r="AO823">
        <v>25</v>
      </c>
      <c r="AP823">
        <v>1700</v>
      </c>
      <c r="AQ823" t="s">
        <v>129</v>
      </c>
      <c r="AR823">
        <v>105</v>
      </c>
      <c r="AS823">
        <v>-61</v>
      </c>
      <c r="AT823">
        <v>-64</v>
      </c>
      <c r="BB823" t="str">
        <f t="shared" si="307"/>
        <v>1200</v>
      </c>
      <c r="BC823">
        <v>1</v>
      </c>
      <c r="BD823" t="str">
        <f t="shared" si="308"/>
        <v xml:space="preserve">N1839R  </v>
      </c>
      <c r="BE823">
        <v>1</v>
      </c>
      <c r="BG823">
        <v>0</v>
      </c>
      <c r="BH823">
        <v>0</v>
      </c>
      <c r="BI823">
        <v>0</v>
      </c>
      <c r="BJ823">
        <v>1600</v>
      </c>
      <c r="BK823">
        <v>-100</v>
      </c>
      <c r="BL823" t="s">
        <v>130</v>
      </c>
      <c r="BM823">
        <v>1</v>
      </c>
      <c r="BN823">
        <v>1</v>
      </c>
      <c r="BO823">
        <v>0</v>
      </c>
      <c r="BP823">
        <v>0</v>
      </c>
      <c r="BS823">
        <v>0</v>
      </c>
      <c r="BT823">
        <v>0</v>
      </c>
      <c r="BU823">
        <v>0</v>
      </c>
      <c r="CE823" t="str">
        <f t="shared" si="325"/>
        <v>22:01:31.407</v>
      </c>
      <c r="CF823">
        <v>406529329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745</v>
      </c>
      <c r="DB823">
        <v>0</v>
      </c>
      <c r="DC823" t="s">
        <v>262</v>
      </c>
      <c r="DD823" t="s">
        <v>263</v>
      </c>
      <c r="DG823">
        <v>15619927</v>
      </c>
      <c r="DI823">
        <v>1</v>
      </c>
      <c r="DJ823">
        <v>0</v>
      </c>
      <c r="DK823">
        <v>1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"07/09/2023 22:01:31.662"</f>
        <v>07/09/2023 22:01:31.662</v>
      </c>
      <c r="C824" t="str">
        <f t="shared" si="311"/>
        <v>FFDFD3C0</v>
      </c>
      <c r="D824" t="s">
        <v>141</v>
      </c>
      <c r="E824">
        <v>15</v>
      </c>
      <c r="J824" t="s">
        <v>142</v>
      </c>
      <c r="K824">
        <v>0</v>
      </c>
      <c r="L824">
        <v>3</v>
      </c>
      <c r="M824">
        <v>0</v>
      </c>
      <c r="N824">
        <v>2</v>
      </c>
      <c r="O824">
        <v>0</v>
      </c>
      <c r="P824">
        <v>1</v>
      </c>
      <c r="Q824">
        <v>0</v>
      </c>
      <c r="S824" t="str">
        <f t="shared" si="324"/>
        <v>22:01:31.000</v>
      </c>
      <c r="T824" t="str">
        <f t="shared" si="324"/>
        <v>22:01:31.000</v>
      </c>
      <c r="U824" t="str">
        <f t="shared" si="306"/>
        <v>A14F74</v>
      </c>
      <c r="V824">
        <v>0</v>
      </c>
      <c r="W824">
        <v>0</v>
      </c>
      <c r="X824">
        <v>6</v>
      </c>
      <c r="Y824">
        <v>0</v>
      </c>
      <c r="AA824">
        <v>1</v>
      </c>
      <c r="AB824">
        <v>8</v>
      </c>
      <c r="AC824">
        <v>3</v>
      </c>
      <c r="AD824">
        <v>0</v>
      </c>
      <c r="AE824">
        <v>9</v>
      </c>
      <c r="AF824" t="s">
        <v>126</v>
      </c>
      <c r="AG824">
        <v>0</v>
      </c>
      <c r="AH824">
        <v>3</v>
      </c>
      <c r="AI824">
        <v>2</v>
      </c>
      <c r="AJ824">
        <v>0</v>
      </c>
      <c r="AK824" t="s">
        <v>354</v>
      </c>
      <c r="AL824">
        <v>32.806206000000003</v>
      </c>
      <c r="AM824" t="s">
        <v>355</v>
      </c>
      <c r="AN824">
        <v>-117.162001</v>
      </c>
      <c r="AO824">
        <v>25</v>
      </c>
      <c r="AP824">
        <v>1700</v>
      </c>
      <c r="AQ824" t="s">
        <v>129</v>
      </c>
      <c r="AR824">
        <v>105</v>
      </c>
      <c r="AS824">
        <v>-61</v>
      </c>
      <c r="AT824">
        <v>-64</v>
      </c>
      <c r="BB824" t="str">
        <f t="shared" si="307"/>
        <v>1200</v>
      </c>
      <c r="BC824">
        <v>1</v>
      </c>
      <c r="BD824" t="str">
        <f t="shared" si="308"/>
        <v xml:space="preserve">N1839R  </v>
      </c>
      <c r="BE824">
        <v>1</v>
      </c>
      <c r="BG824">
        <v>0</v>
      </c>
      <c r="BH824">
        <v>0</v>
      </c>
      <c r="BI824">
        <v>0</v>
      </c>
      <c r="BJ824">
        <v>1600</v>
      </c>
      <c r="BK824">
        <v>-100</v>
      </c>
      <c r="BL824" t="s">
        <v>130</v>
      </c>
      <c r="BM824">
        <v>1</v>
      </c>
      <c r="BN824">
        <v>1</v>
      </c>
      <c r="BO824">
        <v>0</v>
      </c>
      <c r="BP824">
        <v>0</v>
      </c>
      <c r="BS824">
        <v>0</v>
      </c>
      <c r="BT824">
        <v>0</v>
      </c>
      <c r="BU824">
        <v>0</v>
      </c>
      <c r="CE824" t="str">
        <f t="shared" si="325"/>
        <v>22:01:31.407</v>
      </c>
      <c r="CF824">
        <v>406529329</v>
      </c>
      <c r="CS824">
        <v>3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745</v>
      </c>
      <c r="DB824">
        <v>0</v>
      </c>
      <c r="DC824" t="s">
        <v>262</v>
      </c>
      <c r="DD824" t="s">
        <v>263</v>
      </c>
      <c r="DG824">
        <v>15619927</v>
      </c>
      <c r="DI824">
        <v>1</v>
      </c>
      <c r="DJ824">
        <v>0</v>
      </c>
      <c r="DK824">
        <v>1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"07/09/2023 22:01:31.693"</f>
        <v>07/09/2023 22:01:31.693</v>
      </c>
      <c r="C825" t="str">
        <f t="shared" si="311"/>
        <v>FFDFD3C0</v>
      </c>
      <c r="D825" t="s">
        <v>147</v>
      </c>
      <c r="E825">
        <v>8</v>
      </c>
      <c r="H825">
        <v>225</v>
      </c>
      <c r="I825" t="s">
        <v>148</v>
      </c>
      <c r="J825" t="s">
        <v>126</v>
      </c>
      <c r="K825">
        <v>0</v>
      </c>
      <c r="L825">
        <v>3</v>
      </c>
      <c r="M825">
        <v>0</v>
      </c>
      <c r="N825">
        <v>2</v>
      </c>
      <c r="O825">
        <v>0</v>
      </c>
      <c r="P825">
        <v>1</v>
      </c>
      <c r="Q825">
        <v>0</v>
      </c>
      <c r="S825" t="str">
        <f t="shared" si="324"/>
        <v>22:01:31.000</v>
      </c>
      <c r="T825" t="str">
        <f t="shared" si="324"/>
        <v>22:01:31.000</v>
      </c>
      <c r="U825" t="str">
        <f t="shared" si="306"/>
        <v>A14F74</v>
      </c>
      <c r="V825">
        <v>0</v>
      </c>
      <c r="W825">
        <v>0</v>
      </c>
      <c r="X825">
        <v>6</v>
      </c>
      <c r="Y825">
        <v>0</v>
      </c>
      <c r="AA825">
        <v>1</v>
      </c>
      <c r="AB825">
        <v>8</v>
      </c>
      <c r="AC825">
        <v>3</v>
      </c>
      <c r="AD825">
        <v>0</v>
      </c>
      <c r="AE825">
        <v>9</v>
      </c>
      <c r="AF825" t="s">
        <v>126</v>
      </c>
      <c r="AG825">
        <v>0</v>
      </c>
      <c r="AH825">
        <v>3</v>
      </c>
      <c r="AI825">
        <v>2</v>
      </c>
      <c r="AJ825">
        <v>0</v>
      </c>
      <c r="AK825" t="s">
        <v>354</v>
      </c>
      <c r="AL825">
        <v>32.806206000000003</v>
      </c>
      <c r="AM825" t="s">
        <v>355</v>
      </c>
      <c r="AN825">
        <v>-117.162001</v>
      </c>
      <c r="AO825">
        <v>25</v>
      </c>
      <c r="AP825">
        <v>1700</v>
      </c>
      <c r="AQ825" t="s">
        <v>129</v>
      </c>
      <c r="AR825">
        <v>105</v>
      </c>
      <c r="AS825">
        <v>-61</v>
      </c>
      <c r="AT825">
        <v>-64</v>
      </c>
      <c r="BB825" t="str">
        <f t="shared" si="307"/>
        <v>1200</v>
      </c>
      <c r="BC825">
        <v>1</v>
      </c>
      <c r="BD825" t="str">
        <f t="shared" si="308"/>
        <v xml:space="preserve">N1839R  </v>
      </c>
      <c r="BE825">
        <v>1</v>
      </c>
      <c r="BG825">
        <v>0</v>
      </c>
      <c r="BH825">
        <v>0</v>
      </c>
      <c r="BI825">
        <v>0</v>
      </c>
      <c r="BJ825">
        <v>1600</v>
      </c>
      <c r="BK825">
        <v>-100</v>
      </c>
      <c r="BL825" t="s">
        <v>130</v>
      </c>
      <c r="BM825">
        <v>1</v>
      </c>
      <c r="BN825">
        <v>1</v>
      </c>
      <c r="BO825">
        <v>0</v>
      </c>
      <c r="BP825">
        <v>0</v>
      </c>
      <c r="BS825">
        <v>0</v>
      </c>
      <c r="BT825">
        <v>0</v>
      </c>
      <c r="BU825">
        <v>0</v>
      </c>
      <c r="CE825" t="str">
        <f t="shared" si="325"/>
        <v>22:01:31.407</v>
      </c>
      <c r="CF825">
        <v>406529329</v>
      </c>
      <c r="CS825">
        <v>3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745</v>
      </c>
      <c r="DB825">
        <v>0</v>
      </c>
      <c r="DC825" t="s">
        <v>262</v>
      </c>
      <c r="DD825" t="s">
        <v>263</v>
      </c>
      <c r="DG825">
        <v>15619927</v>
      </c>
      <c r="DI825">
        <v>1</v>
      </c>
      <c r="DJ825">
        <v>0</v>
      </c>
      <c r="DK825">
        <v>0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 t="shared" ref="A826:A833" si="326">"07/09/2023 22:01:33.271"</f>
        <v>07/09/2023 22:01:33.271</v>
      </c>
      <c r="C826" t="str">
        <f t="shared" si="311"/>
        <v>FFDFD3C0</v>
      </c>
      <c r="D826" t="s">
        <v>147</v>
      </c>
      <c r="E826">
        <v>8</v>
      </c>
      <c r="H826">
        <v>225</v>
      </c>
      <c r="I826" t="s">
        <v>148</v>
      </c>
      <c r="J826" t="s">
        <v>126</v>
      </c>
      <c r="K826">
        <v>0</v>
      </c>
      <c r="L826">
        <v>3</v>
      </c>
      <c r="M826">
        <v>0</v>
      </c>
      <c r="N826">
        <v>2</v>
      </c>
      <c r="O826">
        <v>0</v>
      </c>
      <c r="P826">
        <v>1</v>
      </c>
      <c r="Q826">
        <v>0</v>
      </c>
      <c r="S826" t="str">
        <f t="shared" ref="S826:T833" si="327">"22:01:32.000"</f>
        <v>22:01:32.000</v>
      </c>
      <c r="T826" t="str">
        <f t="shared" si="327"/>
        <v>22:01:32.000</v>
      </c>
      <c r="U826" t="str">
        <f t="shared" si="306"/>
        <v>A14F74</v>
      </c>
      <c r="V826">
        <v>0</v>
      </c>
      <c r="W826">
        <v>0</v>
      </c>
      <c r="X826">
        <v>6</v>
      </c>
      <c r="Y826">
        <v>0</v>
      </c>
      <c r="AA826">
        <v>1</v>
      </c>
      <c r="AB826">
        <v>8</v>
      </c>
      <c r="AC826">
        <v>3</v>
      </c>
      <c r="AD826">
        <v>0</v>
      </c>
      <c r="AE826">
        <v>9</v>
      </c>
      <c r="AF826" t="s">
        <v>126</v>
      </c>
      <c r="AG826">
        <v>0</v>
      </c>
      <c r="AH826">
        <v>3</v>
      </c>
      <c r="AI826">
        <v>2</v>
      </c>
      <c r="AJ826">
        <v>0</v>
      </c>
      <c r="AK826" t="s">
        <v>356</v>
      </c>
      <c r="AL826">
        <v>32.805926999999997</v>
      </c>
      <c r="AM826" t="s">
        <v>357</v>
      </c>
      <c r="AN826">
        <v>-117.161422</v>
      </c>
      <c r="AO826">
        <v>25</v>
      </c>
      <c r="AP826">
        <v>1800</v>
      </c>
      <c r="AQ826" t="s">
        <v>129</v>
      </c>
      <c r="AR826">
        <v>107</v>
      </c>
      <c r="AS826">
        <v>-58</v>
      </c>
      <c r="AT826">
        <v>0</v>
      </c>
      <c r="BB826" t="str">
        <f t="shared" si="307"/>
        <v>1200</v>
      </c>
      <c r="BC826">
        <v>1</v>
      </c>
      <c r="BD826" t="str">
        <f t="shared" si="308"/>
        <v xml:space="preserve">N1839R  </v>
      </c>
      <c r="BE826">
        <v>1</v>
      </c>
      <c r="BG826">
        <v>0</v>
      </c>
      <c r="BH826">
        <v>0</v>
      </c>
      <c r="BI826">
        <v>0</v>
      </c>
      <c r="BJ826">
        <v>1600</v>
      </c>
      <c r="BK826">
        <v>-200</v>
      </c>
      <c r="BL826" t="s">
        <v>130</v>
      </c>
      <c r="BM826">
        <v>1</v>
      </c>
      <c r="BN826">
        <v>1</v>
      </c>
      <c r="BO826">
        <v>0</v>
      </c>
      <c r="BP826">
        <v>0</v>
      </c>
      <c r="BS826">
        <v>0</v>
      </c>
      <c r="BT826">
        <v>0</v>
      </c>
      <c r="BU826">
        <v>0</v>
      </c>
      <c r="CE826" t="str">
        <f t="shared" ref="CE826:CE833" si="328">"22:01:32.993"</f>
        <v>22:01:32.993</v>
      </c>
      <c r="CF826">
        <v>993030039</v>
      </c>
      <c r="CS826">
        <v>3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745</v>
      </c>
      <c r="DB826">
        <v>0</v>
      </c>
      <c r="DC826" t="s">
        <v>262</v>
      </c>
      <c r="DD826" t="s">
        <v>263</v>
      </c>
      <c r="DG826">
        <v>15619983</v>
      </c>
      <c r="DI826">
        <v>1</v>
      </c>
      <c r="DJ826">
        <v>0</v>
      </c>
      <c r="DK826">
        <v>0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 t="shared" si="326"/>
        <v>07/09/2023 22:01:33.271</v>
      </c>
      <c r="C827" t="str">
        <f t="shared" si="311"/>
        <v>FFDFD3C0</v>
      </c>
      <c r="D827" t="s">
        <v>134</v>
      </c>
      <c r="E827">
        <v>4</v>
      </c>
      <c r="H827">
        <v>4</v>
      </c>
      <c r="I827" t="s">
        <v>143</v>
      </c>
      <c r="J827" t="s">
        <v>126</v>
      </c>
      <c r="K827">
        <v>0</v>
      </c>
      <c r="L827">
        <v>3</v>
      </c>
      <c r="M827">
        <v>0</v>
      </c>
      <c r="N827">
        <v>2</v>
      </c>
      <c r="O827">
        <v>0</v>
      </c>
      <c r="P827">
        <v>1</v>
      </c>
      <c r="Q827">
        <v>0</v>
      </c>
      <c r="S827" t="str">
        <f t="shared" si="327"/>
        <v>22:01:32.000</v>
      </c>
      <c r="T827" t="str">
        <f t="shared" si="327"/>
        <v>22:01:32.000</v>
      </c>
      <c r="U827" t="str">
        <f t="shared" si="306"/>
        <v>A14F74</v>
      </c>
      <c r="V827">
        <v>0</v>
      </c>
      <c r="W827">
        <v>0</v>
      </c>
      <c r="X827">
        <v>6</v>
      </c>
      <c r="Y827">
        <v>0</v>
      </c>
      <c r="AA827">
        <v>1</v>
      </c>
      <c r="AB827">
        <v>8</v>
      </c>
      <c r="AC827">
        <v>3</v>
      </c>
      <c r="AD827">
        <v>0</v>
      </c>
      <c r="AE827">
        <v>9</v>
      </c>
      <c r="AF827" t="s">
        <v>126</v>
      </c>
      <c r="AG827">
        <v>0</v>
      </c>
      <c r="AH827">
        <v>3</v>
      </c>
      <c r="AI827">
        <v>2</v>
      </c>
      <c r="AJ827">
        <v>0</v>
      </c>
      <c r="AK827" t="s">
        <v>356</v>
      </c>
      <c r="AL827">
        <v>32.805926999999997</v>
      </c>
      <c r="AM827" t="s">
        <v>357</v>
      </c>
      <c r="AN827">
        <v>-117.161422</v>
      </c>
      <c r="AO827">
        <v>25</v>
      </c>
      <c r="AP827">
        <v>1800</v>
      </c>
      <c r="AQ827" t="s">
        <v>129</v>
      </c>
      <c r="AR827">
        <v>107</v>
      </c>
      <c r="AS827">
        <v>-58</v>
      </c>
      <c r="AT827">
        <v>0</v>
      </c>
      <c r="BB827" t="str">
        <f t="shared" si="307"/>
        <v>1200</v>
      </c>
      <c r="BC827">
        <v>1</v>
      </c>
      <c r="BD827" t="str">
        <f t="shared" si="308"/>
        <v xml:space="preserve">N1839R  </v>
      </c>
      <c r="BE827">
        <v>1</v>
      </c>
      <c r="BG827">
        <v>0</v>
      </c>
      <c r="BH827">
        <v>0</v>
      </c>
      <c r="BI827">
        <v>0</v>
      </c>
      <c r="BJ827">
        <v>1600</v>
      </c>
      <c r="BK827">
        <v>-200</v>
      </c>
      <c r="BL827" t="s">
        <v>130</v>
      </c>
      <c r="BM827">
        <v>1</v>
      </c>
      <c r="BN827">
        <v>1</v>
      </c>
      <c r="BO827">
        <v>0</v>
      </c>
      <c r="BP827">
        <v>0</v>
      </c>
      <c r="BS827">
        <v>0</v>
      </c>
      <c r="BT827">
        <v>0</v>
      </c>
      <c r="BU827">
        <v>0</v>
      </c>
      <c r="CE827" t="str">
        <f t="shared" si="328"/>
        <v>22:01:32.993</v>
      </c>
      <c r="CF827">
        <v>993030039</v>
      </c>
      <c r="CS827">
        <v>3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745</v>
      </c>
      <c r="DB827">
        <v>0</v>
      </c>
      <c r="DC827" t="s">
        <v>262</v>
      </c>
      <c r="DD827" t="s">
        <v>263</v>
      </c>
      <c r="DG827">
        <v>15619983</v>
      </c>
      <c r="DI827">
        <v>1</v>
      </c>
      <c r="DJ827">
        <v>0</v>
      </c>
      <c r="DK827">
        <v>1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 t="shared" si="326"/>
        <v>07/09/2023 22:01:33.271</v>
      </c>
      <c r="C828" t="str">
        <f t="shared" si="311"/>
        <v>FFDFD3C0</v>
      </c>
      <c r="D828" t="s">
        <v>123</v>
      </c>
      <c r="E828">
        <v>7</v>
      </c>
      <c r="F828">
        <v>2007</v>
      </c>
      <c r="G828" t="s">
        <v>124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0</v>
      </c>
      <c r="P828">
        <v>1</v>
      </c>
      <c r="Q828">
        <v>0</v>
      </c>
      <c r="S828" t="str">
        <f t="shared" si="327"/>
        <v>22:01:32.000</v>
      </c>
      <c r="T828" t="str">
        <f t="shared" si="327"/>
        <v>22:01:32.000</v>
      </c>
      <c r="U828" t="str">
        <f t="shared" si="306"/>
        <v>A14F74</v>
      </c>
      <c r="V828">
        <v>0</v>
      </c>
      <c r="W828">
        <v>0</v>
      </c>
      <c r="X828">
        <v>6</v>
      </c>
      <c r="Y828">
        <v>0</v>
      </c>
      <c r="AA828">
        <v>1</v>
      </c>
      <c r="AB828">
        <v>8</v>
      </c>
      <c r="AC828">
        <v>3</v>
      </c>
      <c r="AD828">
        <v>0</v>
      </c>
      <c r="AE828">
        <v>9</v>
      </c>
      <c r="AF828" t="s">
        <v>126</v>
      </c>
      <c r="AG828">
        <v>0</v>
      </c>
      <c r="AH828">
        <v>3</v>
      </c>
      <c r="AI828">
        <v>2</v>
      </c>
      <c r="AJ828">
        <v>0</v>
      </c>
      <c r="AK828" t="s">
        <v>356</v>
      </c>
      <c r="AL828">
        <v>32.805926999999997</v>
      </c>
      <c r="AM828" t="s">
        <v>357</v>
      </c>
      <c r="AN828">
        <v>-117.161422</v>
      </c>
      <c r="AO828">
        <v>25</v>
      </c>
      <c r="AP828">
        <v>1800</v>
      </c>
      <c r="AQ828" t="s">
        <v>129</v>
      </c>
      <c r="AR828">
        <v>107</v>
      </c>
      <c r="AS828">
        <v>-58</v>
      </c>
      <c r="AT828">
        <v>0</v>
      </c>
      <c r="BB828" t="str">
        <f t="shared" si="307"/>
        <v>1200</v>
      </c>
      <c r="BC828">
        <v>1</v>
      </c>
      <c r="BD828" t="str">
        <f t="shared" si="308"/>
        <v xml:space="preserve">N1839R  </v>
      </c>
      <c r="BE828">
        <v>1</v>
      </c>
      <c r="BG828">
        <v>0</v>
      </c>
      <c r="BH828">
        <v>0</v>
      </c>
      <c r="BI828">
        <v>0</v>
      </c>
      <c r="BJ828">
        <v>1600</v>
      </c>
      <c r="BK828">
        <v>-200</v>
      </c>
      <c r="BL828" t="s">
        <v>130</v>
      </c>
      <c r="BM828">
        <v>1</v>
      </c>
      <c r="BN828">
        <v>1</v>
      </c>
      <c r="BO828">
        <v>0</v>
      </c>
      <c r="BP828">
        <v>0</v>
      </c>
      <c r="BS828">
        <v>0</v>
      </c>
      <c r="BT828">
        <v>0</v>
      </c>
      <c r="BU828">
        <v>0</v>
      </c>
      <c r="CE828" t="str">
        <f t="shared" si="328"/>
        <v>22:01:32.993</v>
      </c>
      <c r="CF828">
        <v>993030039</v>
      </c>
      <c r="CS828">
        <v>3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745</v>
      </c>
      <c r="DB828">
        <v>0</v>
      </c>
      <c r="DC828" t="s">
        <v>262</v>
      </c>
      <c r="DD828" t="s">
        <v>263</v>
      </c>
      <c r="DG828">
        <v>15619983</v>
      </c>
      <c r="DI828">
        <v>1</v>
      </c>
      <c r="DJ828">
        <v>0</v>
      </c>
      <c r="DK828">
        <v>1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 t="shared" si="326"/>
        <v>07/09/2023 22:01:33.271</v>
      </c>
      <c r="C829" t="str">
        <f t="shared" si="311"/>
        <v>FFDFD3C0</v>
      </c>
      <c r="D829" t="s">
        <v>144</v>
      </c>
      <c r="E829">
        <v>6</v>
      </c>
      <c r="H829">
        <v>210</v>
      </c>
      <c r="I829" t="s">
        <v>145</v>
      </c>
      <c r="J829" t="s">
        <v>146</v>
      </c>
      <c r="K829">
        <v>0</v>
      </c>
      <c r="L829">
        <v>3</v>
      </c>
      <c r="M829">
        <v>0</v>
      </c>
      <c r="N829">
        <v>2</v>
      </c>
      <c r="O829">
        <v>0</v>
      </c>
      <c r="P829">
        <v>1</v>
      </c>
      <c r="Q829">
        <v>0</v>
      </c>
      <c r="S829" t="str">
        <f t="shared" si="327"/>
        <v>22:01:32.000</v>
      </c>
      <c r="T829" t="str">
        <f t="shared" si="327"/>
        <v>22:01:32.000</v>
      </c>
      <c r="U829" t="str">
        <f t="shared" si="306"/>
        <v>A14F74</v>
      </c>
      <c r="V829">
        <v>0</v>
      </c>
      <c r="W829">
        <v>0</v>
      </c>
      <c r="X829">
        <v>6</v>
      </c>
      <c r="Y829">
        <v>0</v>
      </c>
      <c r="AA829">
        <v>1</v>
      </c>
      <c r="AB829">
        <v>8</v>
      </c>
      <c r="AC829">
        <v>3</v>
      </c>
      <c r="AD829">
        <v>0</v>
      </c>
      <c r="AE829">
        <v>9</v>
      </c>
      <c r="AF829" t="s">
        <v>126</v>
      </c>
      <c r="AG829">
        <v>0</v>
      </c>
      <c r="AH829">
        <v>0</v>
      </c>
      <c r="AI829">
        <v>2</v>
      </c>
      <c r="AJ829">
        <v>0</v>
      </c>
      <c r="AK829" t="s">
        <v>356</v>
      </c>
      <c r="AL829">
        <v>32.805926999999997</v>
      </c>
      <c r="AM829" t="s">
        <v>357</v>
      </c>
      <c r="AN829">
        <v>-117.161422</v>
      </c>
      <c r="AO829">
        <v>25</v>
      </c>
      <c r="AP829">
        <v>1800</v>
      </c>
      <c r="AQ829" t="s">
        <v>129</v>
      </c>
      <c r="AR829">
        <v>107</v>
      </c>
      <c r="AS829">
        <v>-58</v>
      </c>
      <c r="AT829">
        <v>0</v>
      </c>
      <c r="BB829" t="str">
        <f t="shared" si="307"/>
        <v>1200</v>
      </c>
      <c r="BC829">
        <v>1</v>
      </c>
      <c r="BD829" t="str">
        <f t="shared" si="308"/>
        <v xml:space="preserve">N1839R  </v>
      </c>
      <c r="BE829">
        <v>1</v>
      </c>
      <c r="BG829">
        <v>0</v>
      </c>
      <c r="BH829">
        <v>0</v>
      </c>
      <c r="BI829">
        <v>0</v>
      </c>
      <c r="BJ829">
        <v>1600</v>
      </c>
      <c r="BK829">
        <v>-200</v>
      </c>
      <c r="BL829" t="s">
        <v>130</v>
      </c>
      <c r="BM829">
        <v>1</v>
      </c>
      <c r="BN829">
        <v>1</v>
      </c>
      <c r="BO829">
        <v>0</v>
      </c>
      <c r="BP829">
        <v>0</v>
      </c>
      <c r="BS829">
        <v>0</v>
      </c>
      <c r="BT829">
        <v>0</v>
      </c>
      <c r="BU829">
        <v>0</v>
      </c>
      <c r="CE829" t="str">
        <f t="shared" si="328"/>
        <v>22:01:32.993</v>
      </c>
      <c r="CF829">
        <v>993030039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745</v>
      </c>
      <c r="DB829">
        <v>0</v>
      </c>
      <c r="DC829" t="s">
        <v>262</v>
      </c>
      <c r="DD829" t="s">
        <v>263</v>
      </c>
      <c r="DG829">
        <v>15619983</v>
      </c>
      <c r="DI829">
        <v>1</v>
      </c>
      <c r="DJ829">
        <v>0</v>
      </c>
      <c r="DK829">
        <v>1</v>
      </c>
      <c r="DL829">
        <v>0</v>
      </c>
      <c r="DM829">
        <v>0</v>
      </c>
      <c r="DN829">
        <v>1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 t="shared" si="326"/>
        <v>07/09/2023 22:01:33.271</v>
      </c>
      <c r="C830" t="str">
        <f t="shared" si="311"/>
        <v>FFDFD3C0</v>
      </c>
      <c r="D830" t="s">
        <v>149</v>
      </c>
      <c r="E830">
        <v>3</v>
      </c>
      <c r="H830">
        <v>166</v>
      </c>
      <c r="I830" t="s">
        <v>139</v>
      </c>
      <c r="J830" t="s">
        <v>150</v>
      </c>
      <c r="K830">
        <v>0</v>
      </c>
      <c r="L830">
        <v>3</v>
      </c>
      <c r="M830">
        <v>0</v>
      </c>
      <c r="N830">
        <v>2</v>
      </c>
      <c r="O830">
        <v>0</v>
      </c>
      <c r="P830">
        <v>1</v>
      </c>
      <c r="Q830">
        <v>0</v>
      </c>
      <c r="S830" t="str">
        <f t="shared" si="327"/>
        <v>22:01:32.000</v>
      </c>
      <c r="T830" t="str">
        <f t="shared" si="327"/>
        <v>22:01:32.000</v>
      </c>
      <c r="U830" t="str">
        <f t="shared" si="306"/>
        <v>A14F74</v>
      </c>
      <c r="V830">
        <v>0</v>
      </c>
      <c r="W830">
        <v>0</v>
      </c>
      <c r="X830">
        <v>6</v>
      </c>
      <c r="Y830">
        <v>0</v>
      </c>
      <c r="AA830">
        <v>1</v>
      </c>
      <c r="AB830">
        <v>8</v>
      </c>
      <c r="AC830">
        <v>3</v>
      </c>
      <c r="AD830">
        <v>0</v>
      </c>
      <c r="AE830">
        <v>9</v>
      </c>
      <c r="AF830" t="s">
        <v>126</v>
      </c>
      <c r="AG830">
        <v>0</v>
      </c>
      <c r="AH830">
        <v>3</v>
      </c>
      <c r="AI830">
        <v>2</v>
      </c>
      <c r="AJ830">
        <v>0</v>
      </c>
      <c r="AK830" t="s">
        <v>356</v>
      </c>
      <c r="AL830">
        <v>32.805926999999997</v>
      </c>
      <c r="AM830" t="s">
        <v>357</v>
      </c>
      <c r="AN830">
        <v>-117.161422</v>
      </c>
      <c r="AO830">
        <v>25</v>
      </c>
      <c r="AP830">
        <v>1800</v>
      </c>
      <c r="AQ830" t="s">
        <v>129</v>
      </c>
      <c r="AR830">
        <v>107</v>
      </c>
      <c r="AS830">
        <v>-58</v>
      </c>
      <c r="AT830">
        <v>0</v>
      </c>
      <c r="BB830" t="str">
        <f t="shared" si="307"/>
        <v>1200</v>
      </c>
      <c r="BC830">
        <v>1</v>
      </c>
      <c r="BD830" t="str">
        <f t="shared" si="308"/>
        <v xml:space="preserve">N1839R  </v>
      </c>
      <c r="BE830">
        <v>1</v>
      </c>
      <c r="BG830">
        <v>0</v>
      </c>
      <c r="BH830">
        <v>0</v>
      </c>
      <c r="BI830">
        <v>0</v>
      </c>
      <c r="BJ830">
        <v>1600</v>
      </c>
      <c r="BK830">
        <v>-200</v>
      </c>
      <c r="BL830" t="s">
        <v>130</v>
      </c>
      <c r="BM830">
        <v>1</v>
      </c>
      <c r="BN830">
        <v>1</v>
      </c>
      <c r="BO830">
        <v>0</v>
      </c>
      <c r="BP830">
        <v>0</v>
      </c>
      <c r="BS830">
        <v>0</v>
      </c>
      <c r="BT830">
        <v>0</v>
      </c>
      <c r="BU830">
        <v>0</v>
      </c>
      <c r="CE830" t="str">
        <f t="shared" si="328"/>
        <v>22:01:32.993</v>
      </c>
      <c r="CF830">
        <v>993096723</v>
      </c>
      <c r="CS830">
        <v>3</v>
      </c>
      <c r="CT830">
        <v>2</v>
      </c>
      <c r="CU830">
        <v>0</v>
      </c>
      <c r="CV830">
        <v>2</v>
      </c>
      <c r="CW830">
        <v>0</v>
      </c>
      <c r="CX830">
        <v>4</v>
      </c>
      <c r="CY830">
        <v>7</v>
      </c>
      <c r="CZ830" t="s">
        <v>131</v>
      </c>
      <c r="DA830">
        <v>300</v>
      </c>
      <c r="DB830">
        <v>0</v>
      </c>
      <c r="DC830" t="s">
        <v>157</v>
      </c>
      <c r="DD830" t="s">
        <v>158</v>
      </c>
      <c r="DG830">
        <v>8340172</v>
      </c>
      <c r="DI830">
        <v>1</v>
      </c>
      <c r="DJ830">
        <v>0</v>
      </c>
      <c r="DK830">
        <v>1</v>
      </c>
      <c r="DL830">
        <v>0</v>
      </c>
      <c r="DM830">
        <v>0</v>
      </c>
      <c r="DN830">
        <v>1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 t="shared" si="326"/>
        <v>07/09/2023 22:01:33.271</v>
      </c>
      <c r="C831" t="str">
        <f t="shared" si="311"/>
        <v>FFDFD3C0</v>
      </c>
      <c r="D831" t="s">
        <v>138</v>
      </c>
      <c r="E831">
        <v>20</v>
      </c>
      <c r="F831">
        <v>1020</v>
      </c>
      <c r="G831" t="s">
        <v>139</v>
      </c>
      <c r="J831" t="s">
        <v>140</v>
      </c>
      <c r="K831">
        <v>0</v>
      </c>
      <c r="L831">
        <v>3</v>
      </c>
      <c r="M831">
        <v>0</v>
      </c>
      <c r="N831">
        <v>2</v>
      </c>
      <c r="O831">
        <v>0</v>
      </c>
      <c r="P831">
        <v>1</v>
      </c>
      <c r="Q831">
        <v>0</v>
      </c>
      <c r="S831" t="str">
        <f t="shared" si="327"/>
        <v>22:01:32.000</v>
      </c>
      <c r="T831" t="str">
        <f t="shared" si="327"/>
        <v>22:01:32.000</v>
      </c>
      <c r="U831" t="str">
        <f t="shared" si="306"/>
        <v>A14F74</v>
      </c>
      <c r="V831">
        <v>0</v>
      </c>
      <c r="W831">
        <v>0</v>
      </c>
      <c r="X831">
        <v>6</v>
      </c>
      <c r="Y831">
        <v>0</v>
      </c>
      <c r="AA831">
        <v>1</v>
      </c>
      <c r="AB831">
        <v>8</v>
      </c>
      <c r="AC831">
        <v>3</v>
      </c>
      <c r="AD831">
        <v>0</v>
      </c>
      <c r="AE831">
        <v>9</v>
      </c>
      <c r="AF831" t="s">
        <v>126</v>
      </c>
      <c r="AG831">
        <v>0</v>
      </c>
      <c r="AH831">
        <v>3</v>
      </c>
      <c r="AI831">
        <v>2</v>
      </c>
      <c r="AJ831">
        <v>0</v>
      </c>
      <c r="AK831" t="s">
        <v>356</v>
      </c>
      <c r="AL831">
        <v>32.805926999999997</v>
      </c>
      <c r="AM831" t="s">
        <v>357</v>
      </c>
      <c r="AN831">
        <v>-117.161422</v>
      </c>
      <c r="AO831">
        <v>25</v>
      </c>
      <c r="AP831">
        <v>1800</v>
      </c>
      <c r="AQ831" t="s">
        <v>129</v>
      </c>
      <c r="AR831">
        <v>107</v>
      </c>
      <c r="AS831">
        <v>-58</v>
      </c>
      <c r="AT831">
        <v>0</v>
      </c>
      <c r="BB831" t="str">
        <f t="shared" si="307"/>
        <v>1200</v>
      </c>
      <c r="BC831">
        <v>1</v>
      </c>
      <c r="BD831" t="str">
        <f t="shared" si="308"/>
        <v xml:space="preserve">N1839R  </v>
      </c>
      <c r="BE831">
        <v>1</v>
      </c>
      <c r="BG831">
        <v>0</v>
      </c>
      <c r="BH831">
        <v>0</v>
      </c>
      <c r="BI831">
        <v>0</v>
      </c>
      <c r="BJ831">
        <v>1600</v>
      </c>
      <c r="BK831">
        <v>-200</v>
      </c>
      <c r="BL831" t="s">
        <v>130</v>
      </c>
      <c r="BM831">
        <v>1</v>
      </c>
      <c r="BN831">
        <v>1</v>
      </c>
      <c r="BO831">
        <v>0</v>
      </c>
      <c r="BP831">
        <v>0</v>
      </c>
      <c r="BS831">
        <v>0</v>
      </c>
      <c r="BT831">
        <v>0</v>
      </c>
      <c r="BU831">
        <v>0</v>
      </c>
      <c r="CE831" t="str">
        <f t="shared" si="328"/>
        <v>22:01:32.993</v>
      </c>
      <c r="CF831">
        <v>993030039</v>
      </c>
      <c r="CS831">
        <v>3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745</v>
      </c>
      <c r="DB831">
        <v>0</v>
      </c>
      <c r="DC831" t="s">
        <v>262</v>
      </c>
      <c r="DD831" t="s">
        <v>263</v>
      </c>
      <c r="DG831">
        <v>15619983</v>
      </c>
      <c r="DI831">
        <v>1</v>
      </c>
      <c r="DJ831">
        <v>0</v>
      </c>
      <c r="DK831">
        <v>1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 t="shared" si="326"/>
        <v>07/09/2023 22:01:33.271</v>
      </c>
      <c r="C832" t="str">
        <f t="shared" si="311"/>
        <v>FFDFD3C0</v>
      </c>
      <c r="D832" t="s">
        <v>134</v>
      </c>
      <c r="E832">
        <v>3</v>
      </c>
      <c r="H832">
        <v>3</v>
      </c>
      <c r="I832" t="s">
        <v>135</v>
      </c>
      <c r="J832" t="s">
        <v>126</v>
      </c>
      <c r="K832">
        <v>0</v>
      </c>
      <c r="L832">
        <v>3</v>
      </c>
      <c r="M832">
        <v>0</v>
      </c>
      <c r="N832">
        <v>2</v>
      </c>
      <c r="O832">
        <v>0</v>
      </c>
      <c r="P832">
        <v>1</v>
      </c>
      <c r="Q832">
        <v>0</v>
      </c>
      <c r="S832" t="str">
        <f t="shared" si="327"/>
        <v>22:01:32.000</v>
      </c>
      <c r="T832" t="str">
        <f t="shared" si="327"/>
        <v>22:01:32.000</v>
      </c>
      <c r="U832" t="str">
        <f t="shared" si="306"/>
        <v>A14F74</v>
      </c>
      <c r="V832">
        <v>0</v>
      </c>
      <c r="W832">
        <v>0</v>
      </c>
      <c r="X832">
        <v>6</v>
      </c>
      <c r="Y832">
        <v>0</v>
      </c>
      <c r="AA832">
        <v>1</v>
      </c>
      <c r="AB832">
        <v>8</v>
      </c>
      <c r="AC832">
        <v>3</v>
      </c>
      <c r="AD832">
        <v>0</v>
      </c>
      <c r="AE832">
        <v>9</v>
      </c>
      <c r="AF832" t="s">
        <v>126</v>
      </c>
      <c r="AG832">
        <v>0</v>
      </c>
      <c r="AH832">
        <v>3</v>
      </c>
      <c r="AI832">
        <v>2</v>
      </c>
      <c r="AJ832">
        <v>0</v>
      </c>
      <c r="AK832" t="s">
        <v>356</v>
      </c>
      <c r="AL832">
        <v>32.805926999999997</v>
      </c>
      <c r="AM832" t="s">
        <v>357</v>
      </c>
      <c r="AN832">
        <v>-117.161422</v>
      </c>
      <c r="AO832">
        <v>25</v>
      </c>
      <c r="AP832">
        <v>1800</v>
      </c>
      <c r="AQ832" t="s">
        <v>129</v>
      </c>
      <c r="AR832">
        <v>107</v>
      </c>
      <c r="AS832">
        <v>-58</v>
      </c>
      <c r="AT832">
        <v>0</v>
      </c>
      <c r="BB832" t="str">
        <f t="shared" si="307"/>
        <v>1200</v>
      </c>
      <c r="BC832">
        <v>1</v>
      </c>
      <c r="BD832" t="str">
        <f t="shared" si="308"/>
        <v xml:space="preserve">N1839R  </v>
      </c>
      <c r="BE832">
        <v>1</v>
      </c>
      <c r="BG832">
        <v>0</v>
      </c>
      <c r="BH832">
        <v>0</v>
      </c>
      <c r="BI832">
        <v>0</v>
      </c>
      <c r="BJ832">
        <v>1600</v>
      </c>
      <c r="BK832">
        <v>-200</v>
      </c>
      <c r="BL832" t="s">
        <v>130</v>
      </c>
      <c r="BM832">
        <v>1</v>
      </c>
      <c r="BN832">
        <v>1</v>
      </c>
      <c r="BO832">
        <v>0</v>
      </c>
      <c r="BP832">
        <v>0</v>
      </c>
      <c r="BS832">
        <v>0</v>
      </c>
      <c r="BT832">
        <v>0</v>
      </c>
      <c r="BU832">
        <v>0</v>
      </c>
      <c r="CE832" t="str">
        <f t="shared" si="328"/>
        <v>22:01:32.993</v>
      </c>
      <c r="CF832">
        <v>993030039</v>
      </c>
      <c r="CS832">
        <v>3</v>
      </c>
      <c r="CT832">
        <v>2</v>
      </c>
      <c r="CU832">
        <v>0</v>
      </c>
      <c r="CV832">
        <v>2</v>
      </c>
      <c r="CW832">
        <v>0</v>
      </c>
      <c r="CX832">
        <v>6</v>
      </c>
      <c r="CY832">
        <v>7</v>
      </c>
      <c r="CZ832" t="s">
        <v>131</v>
      </c>
      <c r="DA832">
        <v>745</v>
      </c>
      <c r="DB832">
        <v>0</v>
      </c>
      <c r="DC832" t="s">
        <v>262</v>
      </c>
      <c r="DD832" t="s">
        <v>263</v>
      </c>
      <c r="DG832">
        <v>15619983</v>
      </c>
      <c r="DI832">
        <v>1</v>
      </c>
      <c r="DJ832">
        <v>0</v>
      </c>
      <c r="DK832">
        <v>1</v>
      </c>
      <c r="DL832">
        <v>0</v>
      </c>
      <c r="DM832">
        <v>0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 t="shared" si="326"/>
        <v>07/09/2023 22:01:33.271</v>
      </c>
      <c r="C833" t="str">
        <f t="shared" si="311"/>
        <v>FFDFD3C0</v>
      </c>
      <c r="D833" t="s">
        <v>141</v>
      </c>
      <c r="E833">
        <v>15</v>
      </c>
      <c r="J833" t="s">
        <v>142</v>
      </c>
      <c r="K833">
        <v>0</v>
      </c>
      <c r="L833">
        <v>3</v>
      </c>
      <c r="M833">
        <v>0</v>
      </c>
      <c r="N833">
        <v>2</v>
      </c>
      <c r="O833">
        <v>0</v>
      </c>
      <c r="P833">
        <v>1</v>
      </c>
      <c r="Q833">
        <v>0</v>
      </c>
      <c r="S833" t="str">
        <f t="shared" si="327"/>
        <v>22:01:32.000</v>
      </c>
      <c r="T833" t="str">
        <f t="shared" si="327"/>
        <v>22:01:32.000</v>
      </c>
      <c r="U833" t="str">
        <f t="shared" si="306"/>
        <v>A14F74</v>
      </c>
      <c r="V833">
        <v>0</v>
      </c>
      <c r="W833">
        <v>0</v>
      </c>
      <c r="X833">
        <v>6</v>
      </c>
      <c r="Y833">
        <v>0</v>
      </c>
      <c r="AA833">
        <v>1</v>
      </c>
      <c r="AB833">
        <v>8</v>
      </c>
      <c r="AC833">
        <v>3</v>
      </c>
      <c r="AD833">
        <v>0</v>
      </c>
      <c r="AE833">
        <v>9</v>
      </c>
      <c r="AF833" t="s">
        <v>126</v>
      </c>
      <c r="AG833">
        <v>0</v>
      </c>
      <c r="AH833">
        <v>3</v>
      </c>
      <c r="AI833">
        <v>2</v>
      </c>
      <c r="AJ833">
        <v>0</v>
      </c>
      <c r="AK833" t="s">
        <v>356</v>
      </c>
      <c r="AL833">
        <v>32.805926999999997</v>
      </c>
      <c r="AM833" t="s">
        <v>357</v>
      </c>
      <c r="AN833">
        <v>-117.161422</v>
      </c>
      <c r="AO833">
        <v>25</v>
      </c>
      <c r="AP833">
        <v>1800</v>
      </c>
      <c r="AQ833" t="s">
        <v>129</v>
      </c>
      <c r="AR833">
        <v>107</v>
      </c>
      <c r="AS833">
        <v>-58</v>
      </c>
      <c r="AT833">
        <v>0</v>
      </c>
      <c r="BB833" t="str">
        <f t="shared" si="307"/>
        <v>1200</v>
      </c>
      <c r="BC833">
        <v>1</v>
      </c>
      <c r="BD833" t="str">
        <f t="shared" si="308"/>
        <v xml:space="preserve">N1839R  </v>
      </c>
      <c r="BE833">
        <v>1</v>
      </c>
      <c r="BG833">
        <v>0</v>
      </c>
      <c r="BH833">
        <v>0</v>
      </c>
      <c r="BI833">
        <v>0</v>
      </c>
      <c r="BJ833">
        <v>1600</v>
      </c>
      <c r="BK833">
        <v>-200</v>
      </c>
      <c r="BL833" t="s">
        <v>130</v>
      </c>
      <c r="BM833">
        <v>1</v>
      </c>
      <c r="BN833">
        <v>1</v>
      </c>
      <c r="BO833">
        <v>0</v>
      </c>
      <c r="BP833">
        <v>0</v>
      </c>
      <c r="BS833">
        <v>0</v>
      </c>
      <c r="BT833">
        <v>0</v>
      </c>
      <c r="BU833">
        <v>0</v>
      </c>
      <c r="CE833" t="str">
        <f t="shared" si="328"/>
        <v>22:01:32.993</v>
      </c>
      <c r="CF833">
        <v>993030039</v>
      </c>
      <c r="CS833">
        <v>3</v>
      </c>
      <c r="CT833">
        <v>2</v>
      </c>
      <c r="CU833">
        <v>0</v>
      </c>
      <c r="CV833">
        <v>2</v>
      </c>
      <c r="CW833">
        <v>0</v>
      </c>
      <c r="CX833">
        <v>6</v>
      </c>
      <c r="CY833">
        <v>7</v>
      </c>
      <c r="CZ833" t="s">
        <v>131</v>
      </c>
      <c r="DA833">
        <v>745</v>
      </c>
      <c r="DB833">
        <v>0</v>
      </c>
      <c r="DC833" t="s">
        <v>262</v>
      </c>
      <c r="DD833" t="s">
        <v>263</v>
      </c>
      <c r="DG833">
        <v>15619983</v>
      </c>
      <c r="DI833">
        <v>1</v>
      </c>
      <c r="DJ833">
        <v>0</v>
      </c>
      <c r="DK833">
        <v>1</v>
      </c>
      <c r="DL833">
        <v>0</v>
      </c>
      <c r="DM833">
        <v>0</v>
      </c>
      <c r="DN833">
        <v>1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"07/09/2023 22:01:33.677"</f>
        <v>07/09/2023 22:01:33.677</v>
      </c>
      <c r="C834" t="str">
        <f t="shared" si="311"/>
        <v>FFDFD3C0</v>
      </c>
      <c r="D834" t="s">
        <v>123</v>
      </c>
      <c r="E834">
        <v>7</v>
      </c>
      <c r="F834">
        <v>2007</v>
      </c>
      <c r="G834" t="s">
        <v>124</v>
      </c>
      <c r="J834" t="s">
        <v>125</v>
      </c>
      <c r="K834">
        <v>0</v>
      </c>
      <c r="L834">
        <v>3</v>
      </c>
      <c r="M834">
        <v>0</v>
      </c>
      <c r="N834">
        <v>2</v>
      </c>
      <c r="O834">
        <v>0</v>
      </c>
      <c r="P834">
        <v>1</v>
      </c>
      <c r="Q834">
        <v>0</v>
      </c>
      <c r="S834" t="str">
        <f t="shared" ref="S834:T841" si="329">"22:01:33.000"</f>
        <v>22:01:33.000</v>
      </c>
      <c r="T834" t="str">
        <f t="shared" si="329"/>
        <v>22:01:33.000</v>
      </c>
      <c r="U834" t="str">
        <f t="shared" ref="U834:U897" si="330">"A14F74"</f>
        <v>A14F74</v>
      </c>
      <c r="V834">
        <v>0</v>
      </c>
      <c r="W834">
        <v>0</v>
      </c>
      <c r="X834">
        <v>6</v>
      </c>
      <c r="Y834">
        <v>0</v>
      </c>
      <c r="AA834">
        <v>1</v>
      </c>
      <c r="AB834">
        <v>8</v>
      </c>
      <c r="AC834">
        <v>3</v>
      </c>
      <c r="AD834">
        <v>0</v>
      </c>
      <c r="AE834">
        <v>9</v>
      </c>
      <c r="AF834" t="s">
        <v>126</v>
      </c>
      <c r="AG834">
        <v>0</v>
      </c>
      <c r="AH834">
        <v>3</v>
      </c>
      <c r="AI834">
        <v>2</v>
      </c>
      <c r="AJ834">
        <v>0</v>
      </c>
      <c r="AK834" t="s">
        <v>358</v>
      </c>
      <c r="AL834">
        <v>32.805647999999998</v>
      </c>
      <c r="AM834" t="s">
        <v>359</v>
      </c>
      <c r="AN834">
        <v>-117.160821</v>
      </c>
      <c r="AO834">
        <v>25</v>
      </c>
      <c r="AP834">
        <v>1800</v>
      </c>
      <c r="AQ834" t="s">
        <v>129</v>
      </c>
      <c r="AR834">
        <v>108</v>
      </c>
      <c r="AS834">
        <v>-57</v>
      </c>
      <c r="AT834">
        <v>64</v>
      </c>
      <c r="BB834" t="str">
        <f t="shared" ref="BB834:BB897" si="331">"1200"</f>
        <v>1200</v>
      </c>
      <c r="BC834">
        <v>1</v>
      </c>
      <c r="BD834" t="str">
        <f t="shared" ref="BD834:BD897" si="332">"N1839R  "</f>
        <v xml:space="preserve">N1839R  </v>
      </c>
      <c r="BE834">
        <v>1</v>
      </c>
      <c r="BG834">
        <v>0</v>
      </c>
      <c r="BH834">
        <v>0</v>
      </c>
      <c r="BI834">
        <v>0</v>
      </c>
      <c r="BJ834">
        <v>1600</v>
      </c>
      <c r="BK834">
        <v>-200</v>
      </c>
      <c r="BL834" t="s">
        <v>130</v>
      </c>
      <c r="BM834">
        <v>1</v>
      </c>
      <c r="BN834">
        <v>1</v>
      </c>
      <c r="BO834">
        <v>0</v>
      </c>
      <c r="BP834">
        <v>0</v>
      </c>
      <c r="BS834">
        <v>0</v>
      </c>
      <c r="BT834">
        <v>0</v>
      </c>
      <c r="BU834">
        <v>0</v>
      </c>
      <c r="CE834" t="str">
        <f t="shared" ref="CE834:CE841" si="333">"22:01:33.455"</f>
        <v>22:01:33.455</v>
      </c>
      <c r="CF834">
        <v>454529207</v>
      </c>
      <c r="CS834">
        <v>3</v>
      </c>
      <c r="CT834">
        <v>2</v>
      </c>
      <c r="CU834">
        <v>0</v>
      </c>
      <c r="CV834">
        <v>2</v>
      </c>
      <c r="CW834">
        <v>0</v>
      </c>
      <c r="CX834">
        <v>6</v>
      </c>
      <c r="CY834">
        <v>7</v>
      </c>
      <c r="CZ834" t="s">
        <v>131</v>
      </c>
      <c r="DA834">
        <v>745</v>
      </c>
      <c r="DB834">
        <v>0</v>
      </c>
      <c r="DC834" t="s">
        <v>262</v>
      </c>
      <c r="DD834" t="s">
        <v>263</v>
      </c>
      <c r="DG834">
        <v>15619988</v>
      </c>
      <c r="DI834">
        <v>1</v>
      </c>
      <c r="DJ834">
        <v>0</v>
      </c>
      <c r="DK834">
        <v>0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"07/09/2023 22:01:33.755"</f>
        <v>07/09/2023 22:01:33.755</v>
      </c>
      <c r="C835" t="str">
        <f t="shared" si="311"/>
        <v>FFDFD3C0</v>
      </c>
      <c r="D835" t="s">
        <v>144</v>
      </c>
      <c r="E835">
        <v>6</v>
      </c>
      <c r="H835">
        <v>210</v>
      </c>
      <c r="I835" t="s">
        <v>145</v>
      </c>
      <c r="J835" t="s">
        <v>146</v>
      </c>
      <c r="K835">
        <v>0</v>
      </c>
      <c r="L835">
        <v>3</v>
      </c>
      <c r="M835">
        <v>0</v>
      </c>
      <c r="N835">
        <v>2</v>
      </c>
      <c r="O835">
        <v>0</v>
      </c>
      <c r="P835">
        <v>1</v>
      </c>
      <c r="Q835">
        <v>0</v>
      </c>
      <c r="S835" t="str">
        <f t="shared" si="329"/>
        <v>22:01:33.000</v>
      </c>
      <c r="T835" t="str">
        <f t="shared" si="329"/>
        <v>22:01:33.000</v>
      </c>
      <c r="U835" t="str">
        <f t="shared" si="330"/>
        <v>A14F74</v>
      </c>
      <c r="V835">
        <v>0</v>
      </c>
      <c r="W835">
        <v>0</v>
      </c>
      <c r="X835">
        <v>6</v>
      </c>
      <c r="Y835">
        <v>0</v>
      </c>
      <c r="AA835">
        <v>1</v>
      </c>
      <c r="AB835">
        <v>8</v>
      </c>
      <c r="AC835">
        <v>3</v>
      </c>
      <c r="AD835">
        <v>0</v>
      </c>
      <c r="AE835">
        <v>9</v>
      </c>
      <c r="AF835" t="s">
        <v>126</v>
      </c>
      <c r="AG835">
        <v>0</v>
      </c>
      <c r="AH835">
        <v>0</v>
      </c>
      <c r="AI835">
        <v>2</v>
      </c>
      <c r="AJ835">
        <v>0</v>
      </c>
      <c r="AK835" t="s">
        <v>358</v>
      </c>
      <c r="AL835">
        <v>32.805647999999998</v>
      </c>
      <c r="AM835" t="s">
        <v>359</v>
      </c>
      <c r="AN835">
        <v>-117.160821</v>
      </c>
      <c r="AO835">
        <v>25</v>
      </c>
      <c r="AP835">
        <v>1800</v>
      </c>
      <c r="AQ835" t="s">
        <v>129</v>
      </c>
      <c r="AR835">
        <v>108</v>
      </c>
      <c r="AS835">
        <v>-57</v>
      </c>
      <c r="AT835">
        <v>64</v>
      </c>
      <c r="BB835" t="str">
        <f t="shared" si="331"/>
        <v>1200</v>
      </c>
      <c r="BC835">
        <v>1</v>
      </c>
      <c r="BD835" t="str">
        <f t="shared" si="332"/>
        <v xml:space="preserve">N1839R  </v>
      </c>
      <c r="BE835">
        <v>1</v>
      </c>
      <c r="BG835">
        <v>0</v>
      </c>
      <c r="BH835">
        <v>0</v>
      </c>
      <c r="BI835">
        <v>0</v>
      </c>
      <c r="BJ835">
        <v>1600</v>
      </c>
      <c r="BK835">
        <v>-200</v>
      </c>
      <c r="BL835" t="s">
        <v>130</v>
      </c>
      <c r="BM835">
        <v>1</v>
      </c>
      <c r="BN835">
        <v>1</v>
      </c>
      <c r="BO835">
        <v>0</v>
      </c>
      <c r="BP835">
        <v>0</v>
      </c>
      <c r="BS835">
        <v>0</v>
      </c>
      <c r="BT835">
        <v>0</v>
      </c>
      <c r="BU835">
        <v>0</v>
      </c>
      <c r="CE835" t="str">
        <f t="shared" si="333"/>
        <v>22:01:33.455</v>
      </c>
      <c r="CF835">
        <v>454529207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6</v>
      </c>
      <c r="CY835">
        <v>7</v>
      </c>
      <c r="CZ835" t="s">
        <v>131</v>
      </c>
      <c r="DA835">
        <v>745</v>
      </c>
      <c r="DB835">
        <v>0</v>
      </c>
      <c r="DC835" t="s">
        <v>262</v>
      </c>
      <c r="DD835" t="s">
        <v>263</v>
      </c>
      <c r="DG835">
        <v>15619988</v>
      </c>
      <c r="DI835">
        <v>1</v>
      </c>
      <c r="DJ835">
        <v>0</v>
      </c>
      <c r="DK835">
        <v>1</v>
      </c>
      <c r="DL835">
        <v>0</v>
      </c>
      <c r="DM835">
        <v>0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"07/09/2023 22:01:33.755"</f>
        <v>07/09/2023 22:01:33.755</v>
      </c>
      <c r="C836" t="str">
        <f t="shared" si="311"/>
        <v>FFDFD3C0</v>
      </c>
      <c r="D836" t="s">
        <v>149</v>
      </c>
      <c r="E836">
        <v>3</v>
      </c>
      <c r="H836">
        <v>166</v>
      </c>
      <c r="I836" t="s">
        <v>139</v>
      </c>
      <c r="J836" t="s">
        <v>150</v>
      </c>
      <c r="K836">
        <v>0</v>
      </c>
      <c r="L836">
        <v>3</v>
      </c>
      <c r="M836">
        <v>0</v>
      </c>
      <c r="N836">
        <v>2</v>
      </c>
      <c r="O836">
        <v>0</v>
      </c>
      <c r="P836">
        <v>1</v>
      </c>
      <c r="Q836">
        <v>0</v>
      </c>
      <c r="S836" t="str">
        <f t="shared" si="329"/>
        <v>22:01:33.000</v>
      </c>
      <c r="T836" t="str">
        <f t="shared" si="329"/>
        <v>22:01:33.000</v>
      </c>
      <c r="U836" t="str">
        <f t="shared" si="330"/>
        <v>A14F74</v>
      </c>
      <c r="V836">
        <v>0</v>
      </c>
      <c r="W836">
        <v>0</v>
      </c>
      <c r="X836">
        <v>6</v>
      </c>
      <c r="Y836">
        <v>0</v>
      </c>
      <c r="AA836">
        <v>1</v>
      </c>
      <c r="AB836">
        <v>8</v>
      </c>
      <c r="AC836">
        <v>3</v>
      </c>
      <c r="AD836">
        <v>0</v>
      </c>
      <c r="AE836">
        <v>9</v>
      </c>
      <c r="AF836" t="s">
        <v>126</v>
      </c>
      <c r="AG836">
        <v>0</v>
      </c>
      <c r="AH836">
        <v>3</v>
      </c>
      <c r="AI836">
        <v>2</v>
      </c>
      <c r="AJ836">
        <v>0</v>
      </c>
      <c r="AK836" t="s">
        <v>358</v>
      </c>
      <c r="AL836">
        <v>32.805647999999998</v>
      </c>
      <c r="AM836" t="s">
        <v>359</v>
      </c>
      <c r="AN836">
        <v>-117.160821</v>
      </c>
      <c r="AO836">
        <v>25</v>
      </c>
      <c r="AP836">
        <v>1800</v>
      </c>
      <c r="AQ836" t="s">
        <v>129</v>
      </c>
      <c r="AR836">
        <v>108</v>
      </c>
      <c r="AS836">
        <v>-57</v>
      </c>
      <c r="AT836">
        <v>64</v>
      </c>
      <c r="BB836" t="str">
        <f t="shared" si="331"/>
        <v>1200</v>
      </c>
      <c r="BC836">
        <v>1</v>
      </c>
      <c r="BD836" t="str">
        <f t="shared" si="332"/>
        <v xml:space="preserve">N1839R  </v>
      </c>
      <c r="BE836">
        <v>1</v>
      </c>
      <c r="BG836">
        <v>0</v>
      </c>
      <c r="BH836">
        <v>0</v>
      </c>
      <c r="BI836">
        <v>0</v>
      </c>
      <c r="BJ836">
        <v>1600</v>
      </c>
      <c r="BK836">
        <v>-200</v>
      </c>
      <c r="BL836" t="s">
        <v>130</v>
      </c>
      <c r="BM836">
        <v>1</v>
      </c>
      <c r="BN836">
        <v>1</v>
      </c>
      <c r="BO836">
        <v>0</v>
      </c>
      <c r="BP836">
        <v>0</v>
      </c>
      <c r="BS836">
        <v>0</v>
      </c>
      <c r="BT836">
        <v>0</v>
      </c>
      <c r="BU836">
        <v>0</v>
      </c>
      <c r="CE836" t="str">
        <f t="shared" si="333"/>
        <v>22:01:33.455</v>
      </c>
      <c r="CF836">
        <v>455161445</v>
      </c>
      <c r="CS836">
        <v>3</v>
      </c>
      <c r="CT836">
        <v>2</v>
      </c>
      <c r="CU836">
        <v>0</v>
      </c>
      <c r="CV836">
        <v>2</v>
      </c>
      <c r="CW836">
        <v>0</v>
      </c>
      <c r="CX836">
        <v>1</v>
      </c>
      <c r="CY836">
        <v>7</v>
      </c>
      <c r="CZ836" t="s">
        <v>131</v>
      </c>
      <c r="DA836">
        <v>292</v>
      </c>
      <c r="DB836">
        <v>0</v>
      </c>
      <c r="DC836" t="s">
        <v>316</v>
      </c>
      <c r="DD836" t="s">
        <v>317</v>
      </c>
      <c r="DG836">
        <v>1226943</v>
      </c>
      <c r="DI836">
        <v>1</v>
      </c>
      <c r="DJ836">
        <v>0</v>
      </c>
      <c r="DK836">
        <v>1</v>
      </c>
      <c r="DL836">
        <v>0</v>
      </c>
      <c r="DM836">
        <v>0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"07/09/2023 22:01:33.755"</f>
        <v>07/09/2023 22:01:33.755</v>
      </c>
      <c r="C837" t="str">
        <f t="shared" si="311"/>
        <v>FFDFD3C0</v>
      </c>
      <c r="D837" t="s">
        <v>138</v>
      </c>
      <c r="E837">
        <v>20</v>
      </c>
      <c r="F837">
        <v>1020</v>
      </c>
      <c r="G837" t="s">
        <v>139</v>
      </c>
      <c r="J837" t="s">
        <v>140</v>
      </c>
      <c r="K837">
        <v>0</v>
      </c>
      <c r="L837">
        <v>3</v>
      </c>
      <c r="M837">
        <v>0</v>
      </c>
      <c r="N837">
        <v>2</v>
      </c>
      <c r="O837">
        <v>0</v>
      </c>
      <c r="P837">
        <v>1</v>
      </c>
      <c r="Q837">
        <v>0</v>
      </c>
      <c r="S837" t="str">
        <f t="shared" si="329"/>
        <v>22:01:33.000</v>
      </c>
      <c r="T837" t="str">
        <f t="shared" si="329"/>
        <v>22:01:33.000</v>
      </c>
      <c r="U837" t="str">
        <f t="shared" si="330"/>
        <v>A14F74</v>
      </c>
      <c r="V837">
        <v>0</v>
      </c>
      <c r="W837">
        <v>0</v>
      </c>
      <c r="X837">
        <v>6</v>
      </c>
      <c r="Y837">
        <v>0</v>
      </c>
      <c r="AA837">
        <v>1</v>
      </c>
      <c r="AB837">
        <v>8</v>
      </c>
      <c r="AC837">
        <v>3</v>
      </c>
      <c r="AD837">
        <v>0</v>
      </c>
      <c r="AE837">
        <v>9</v>
      </c>
      <c r="AF837" t="s">
        <v>126</v>
      </c>
      <c r="AG837">
        <v>0</v>
      </c>
      <c r="AH837">
        <v>3</v>
      </c>
      <c r="AI837">
        <v>2</v>
      </c>
      <c r="AJ837">
        <v>0</v>
      </c>
      <c r="AK837" t="s">
        <v>358</v>
      </c>
      <c r="AL837">
        <v>32.805647999999998</v>
      </c>
      <c r="AM837" t="s">
        <v>359</v>
      </c>
      <c r="AN837">
        <v>-117.160821</v>
      </c>
      <c r="AO837">
        <v>25</v>
      </c>
      <c r="AP837">
        <v>1800</v>
      </c>
      <c r="AQ837" t="s">
        <v>129</v>
      </c>
      <c r="AR837">
        <v>108</v>
      </c>
      <c r="AS837">
        <v>-57</v>
      </c>
      <c r="AT837">
        <v>64</v>
      </c>
      <c r="BB837" t="str">
        <f t="shared" si="331"/>
        <v>1200</v>
      </c>
      <c r="BC837">
        <v>1</v>
      </c>
      <c r="BD837" t="str">
        <f t="shared" si="332"/>
        <v xml:space="preserve">N1839R  </v>
      </c>
      <c r="BE837">
        <v>1</v>
      </c>
      <c r="BG837">
        <v>0</v>
      </c>
      <c r="BH837">
        <v>0</v>
      </c>
      <c r="BI837">
        <v>0</v>
      </c>
      <c r="BJ837">
        <v>1600</v>
      </c>
      <c r="BK837">
        <v>-200</v>
      </c>
      <c r="BL837" t="s">
        <v>130</v>
      </c>
      <c r="BM837">
        <v>1</v>
      </c>
      <c r="BN837">
        <v>1</v>
      </c>
      <c r="BO837">
        <v>0</v>
      </c>
      <c r="BP837">
        <v>0</v>
      </c>
      <c r="BS837">
        <v>0</v>
      </c>
      <c r="BT837">
        <v>0</v>
      </c>
      <c r="BU837">
        <v>0</v>
      </c>
      <c r="CE837" t="str">
        <f t="shared" si="333"/>
        <v>22:01:33.455</v>
      </c>
      <c r="CF837">
        <v>454529207</v>
      </c>
      <c r="CS837">
        <v>3</v>
      </c>
      <c r="CT837">
        <v>2</v>
      </c>
      <c r="CU837">
        <v>0</v>
      </c>
      <c r="CV837">
        <v>2</v>
      </c>
      <c r="CW837">
        <v>0</v>
      </c>
      <c r="CX837">
        <v>6</v>
      </c>
      <c r="CY837">
        <v>7</v>
      </c>
      <c r="CZ837" t="s">
        <v>131</v>
      </c>
      <c r="DA837">
        <v>745</v>
      </c>
      <c r="DB837">
        <v>0</v>
      </c>
      <c r="DC837" t="s">
        <v>262</v>
      </c>
      <c r="DD837" t="s">
        <v>263</v>
      </c>
      <c r="DG837">
        <v>15619988</v>
      </c>
      <c r="DI837">
        <v>1</v>
      </c>
      <c r="DJ837">
        <v>0</v>
      </c>
      <c r="DK837">
        <v>1</v>
      </c>
      <c r="DL837">
        <v>0</v>
      </c>
      <c r="DM837">
        <v>0</v>
      </c>
      <c r="DN837">
        <v>1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"07/09/2023 22:01:33.755"</f>
        <v>07/09/2023 22:01:33.755</v>
      </c>
      <c r="C838" t="str">
        <f t="shared" si="311"/>
        <v>FFDFD3C0</v>
      </c>
      <c r="D838" t="s">
        <v>134</v>
      </c>
      <c r="E838">
        <v>3</v>
      </c>
      <c r="H838">
        <v>3</v>
      </c>
      <c r="I838" t="s">
        <v>135</v>
      </c>
      <c r="J838" t="s">
        <v>126</v>
      </c>
      <c r="K838">
        <v>0</v>
      </c>
      <c r="L838">
        <v>3</v>
      </c>
      <c r="M838">
        <v>0</v>
      </c>
      <c r="N838">
        <v>2</v>
      </c>
      <c r="O838">
        <v>0</v>
      </c>
      <c r="P838">
        <v>1</v>
      </c>
      <c r="Q838">
        <v>0</v>
      </c>
      <c r="S838" t="str">
        <f t="shared" si="329"/>
        <v>22:01:33.000</v>
      </c>
      <c r="T838" t="str">
        <f t="shared" si="329"/>
        <v>22:01:33.000</v>
      </c>
      <c r="U838" t="str">
        <f t="shared" si="330"/>
        <v>A14F74</v>
      </c>
      <c r="V838">
        <v>0</v>
      </c>
      <c r="W838">
        <v>0</v>
      </c>
      <c r="X838">
        <v>6</v>
      </c>
      <c r="Y838">
        <v>0</v>
      </c>
      <c r="AA838">
        <v>1</v>
      </c>
      <c r="AB838">
        <v>8</v>
      </c>
      <c r="AC838">
        <v>3</v>
      </c>
      <c r="AD838">
        <v>0</v>
      </c>
      <c r="AE838">
        <v>9</v>
      </c>
      <c r="AF838" t="s">
        <v>126</v>
      </c>
      <c r="AG838">
        <v>0</v>
      </c>
      <c r="AH838">
        <v>3</v>
      </c>
      <c r="AI838">
        <v>2</v>
      </c>
      <c r="AJ838">
        <v>0</v>
      </c>
      <c r="AK838" t="s">
        <v>358</v>
      </c>
      <c r="AL838">
        <v>32.805647999999998</v>
      </c>
      <c r="AM838" t="s">
        <v>359</v>
      </c>
      <c r="AN838">
        <v>-117.160821</v>
      </c>
      <c r="AO838">
        <v>25</v>
      </c>
      <c r="AP838">
        <v>1800</v>
      </c>
      <c r="AQ838" t="s">
        <v>129</v>
      </c>
      <c r="AR838">
        <v>108</v>
      </c>
      <c r="AS838">
        <v>-57</v>
      </c>
      <c r="AT838">
        <v>64</v>
      </c>
      <c r="BB838" t="str">
        <f t="shared" si="331"/>
        <v>1200</v>
      </c>
      <c r="BC838">
        <v>1</v>
      </c>
      <c r="BD838" t="str">
        <f t="shared" si="332"/>
        <v xml:space="preserve">N1839R  </v>
      </c>
      <c r="BE838">
        <v>1</v>
      </c>
      <c r="BG838">
        <v>0</v>
      </c>
      <c r="BH838">
        <v>0</v>
      </c>
      <c r="BI838">
        <v>0</v>
      </c>
      <c r="BJ838">
        <v>1600</v>
      </c>
      <c r="BK838">
        <v>-200</v>
      </c>
      <c r="BL838" t="s">
        <v>130</v>
      </c>
      <c r="BM838">
        <v>1</v>
      </c>
      <c r="BN838">
        <v>1</v>
      </c>
      <c r="BO838">
        <v>0</v>
      </c>
      <c r="BP838">
        <v>0</v>
      </c>
      <c r="BS838">
        <v>0</v>
      </c>
      <c r="BT838">
        <v>0</v>
      </c>
      <c r="BU838">
        <v>0</v>
      </c>
      <c r="CE838" t="str">
        <f t="shared" si="333"/>
        <v>22:01:33.455</v>
      </c>
      <c r="CF838">
        <v>454529207</v>
      </c>
      <c r="CS838">
        <v>3</v>
      </c>
      <c r="CT838">
        <v>2</v>
      </c>
      <c r="CU838">
        <v>0</v>
      </c>
      <c r="CV838">
        <v>2</v>
      </c>
      <c r="CW838">
        <v>0</v>
      </c>
      <c r="CX838">
        <v>6</v>
      </c>
      <c r="CY838">
        <v>7</v>
      </c>
      <c r="CZ838" t="s">
        <v>131</v>
      </c>
      <c r="DA838">
        <v>745</v>
      </c>
      <c r="DB838">
        <v>0</v>
      </c>
      <c r="DC838" t="s">
        <v>262</v>
      </c>
      <c r="DD838" t="s">
        <v>263</v>
      </c>
      <c r="DG838">
        <v>15619988</v>
      </c>
      <c r="DI838">
        <v>1</v>
      </c>
      <c r="DJ838">
        <v>0</v>
      </c>
      <c r="DK838">
        <v>1</v>
      </c>
      <c r="DL838">
        <v>0</v>
      </c>
      <c r="DM838">
        <v>0</v>
      </c>
      <c r="DN838">
        <v>1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"07/09/2023 22:01:33.755"</f>
        <v>07/09/2023 22:01:33.755</v>
      </c>
      <c r="C839" t="str">
        <f t="shared" si="311"/>
        <v>FFDFD3C0</v>
      </c>
      <c r="D839" t="s">
        <v>141</v>
      </c>
      <c r="E839">
        <v>15</v>
      </c>
      <c r="J839" t="s">
        <v>142</v>
      </c>
      <c r="K839">
        <v>0</v>
      </c>
      <c r="L839">
        <v>3</v>
      </c>
      <c r="M839">
        <v>0</v>
      </c>
      <c r="N839">
        <v>2</v>
      </c>
      <c r="O839">
        <v>0</v>
      </c>
      <c r="P839">
        <v>1</v>
      </c>
      <c r="Q839">
        <v>0</v>
      </c>
      <c r="S839" t="str">
        <f t="shared" si="329"/>
        <v>22:01:33.000</v>
      </c>
      <c r="T839" t="str">
        <f t="shared" si="329"/>
        <v>22:01:33.000</v>
      </c>
      <c r="U839" t="str">
        <f t="shared" si="330"/>
        <v>A14F74</v>
      </c>
      <c r="V839">
        <v>0</v>
      </c>
      <c r="W839">
        <v>0</v>
      </c>
      <c r="X839">
        <v>6</v>
      </c>
      <c r="Y839">
        <v>0</v>
      </c>
      <c r="AA839">
        <v>1</v>
      </c>
      <c r="AB839">
        <v>8</v>
      </c>
      <c r="AC839">
        <v>3</v>
      </c>
      <c r="AD839">
        <v>0</v>
      </c>
      <c r="AE839">
        <v>9</v>
      </c>
      <c r="AF839" t="s">
        <v>126</v>
      </c>
      <c r="AG839">
        <v>0</v>
      </c>
      <c r="AH839">
        <v>3</v>
      </c>
      <c r="AI839">
        <v>2</v>
      </c>
      <c r="AJ839">
        <v>0</v>
      </c>
      <c r="AK839" t="s">
        <v>358</v>
      </c>
      <c r="AL839">
        <v>32.805647999999998</v>
      </c>
      <c r="AM839" t="s">
        <v>359</v>
      </c>
      <c r="AN839">
        <v>-117.160821</v>
      </c>
      <c r="AO839">
        <v>25</v>
      </c>
      <c r="AP839">
        <v>1800</v>
      </c>
      <c r="AQ839" t="s">
        <v>129</v>
      </c>
      <c r="AR839">
        <v>108</v>
      </c>
      <c r="AS839">
        <v>-57</v>
      </c>
      <c r="AT839">
        <v>64</v>
      </c>
      <c r="BB839" t="str">
        <f t="shared" si="331"/>
        <v>1200</v>
      </c>
      <c r="BC839">
        <v>1</v>
      </c>
      <c r="BD839" t="str">
        <f t="shared" si="332"/>
        <v xml:space="preserve">N1839R  </v>
      </c>
      <c r="BE839">
        <v>1</v>
      </c>
      <c r="BG839">
        <v>0</v>
      </c>
      <c r="BH839">
        <v>0</v>
      </c>
      <c r="BI839">
        <v>0</v>
      </c>
      <c r="BJ839">
        <v>1600</v>
      </c>
      <c r="BK839">
        <v>-200</v>
      </c>
      <c r="BL839" t="s">
        <v>130</v>
      </c>
      <c r="BM839">
        <v>1</v>
      </c>
      <c r="BN839">
        <v>1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 t="shared" si="333"/>
        <v>22:01:33.455</v>
      </c>
      <c r="CF839">
        <v>454529207</v>
      </c>
      <c r="CS839">
        <v>3</v>
      </c>
      <c r="CT839">
        <v>2</v>
      </c>
      <c r="CU839">
        <v>0</v>
      </c>
      <c r="CV839">
        <v>2</v>
      </c>
      <c r="CW839">
        <v>0</v>
      </c>
      <c r="CX839">
        <v>6</v>
      </c>
      <c r="CY839">
        <v>7</v>
      </c>
      <c r="CZ839" t="s">
        <v>131</v>
      </c>
      <c r="DA839">
        <v>745</v>
      </c>
      <c r="DB839">
        <v>0</v>
      </c>
      <c r="DC839" t="s">
        <v>262</v>
      </c>
      <c r="DD839" t="s">
        <v>263</v>
      </c>
      <c r="DG839">
        <v>15619988</v>
      </c>
      <c r="DI839">
        <v>1</v>
      </c>
      <c r="DJ839">
        <v>0</v>
      </c>
      <c r="DK839">
        <v>1</v>
      </c>
      <c r="DL839">
        <v>0</v>
      </c>
      <c r="DM839">
        <v>0</v>
      </c>
      <c r="DN839">
        <v>1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"07/09/2023 22:01:33.802"</f>
        <v>07/09/2023 22:01:33.802</v>
      </c>
      <c r="C840" t="str">
        <f t="shared" si="311"/>
        <v>FFDFD3C0</v>
      </c>
      <c r="D840" t="s">
        <v>147</v>
      </c>
      <c r="E840">
        <v>8</v>
      </c>
      <c r="H840">
        <v>225</v>
      </c>
      <c r="I840" t="s">
        <v>148</v>
      </c>
      <c r="J840" t="s">
        <v>126</v>
      </c>
      <c r="K840">
        <v>0</v>
      </c>
      <c r="L840">
        <v>3</v>
      </c>
      <c r="M840">
        <v>0</v>
      </c>
      <c r="N840">
        <v>2</v>
      </c>
      <c r="O840">
        <v>0</v>
      </c>
      <c r="P840">
        <v>1</v>
      </c>
      <c r="Q840">
        <v>0</v>
      </c>
      <c r="S840" t="str">
        <f t="shared" si="329"/>
        <v>22:01:33.000</v>
      </c>
      <c r="T840" t="str">
        <f t="shared" si="329"/>
        <v>22:01:33.000</v>
      </c>
      <c r="U840" t="str">
        <f t="shared" si="330"/>
        <v>A14F74</v>
      </c>
      <c r="V840">
        <v>0</v>
      </c>
      <c r="W840">
        <v>0</v>
      </c>
      <c r="X840">
        <v>6</v>
      </c>
      <c r="Y840">
        <v>0</v>
      </c>
      <c r="AA840">
        <v>1</v>
      </c>
      <c r="AB840">
        <v>8</v>
      </c>
      <c r="AC840">
        <v>3</v>
      </c>
      <c r="AD840">
        <v>0</v>
      </c>
      <c r="AE840">
        <v>9</v>
      </c>
      <c r="AF840" t="s">
        <v>126</v>
      </c>
      <c r="AG840">
        <v>0</v>
      </c>
      <c r="AH840">
        <v>3</v>
      </c>
      <c r="AI840">
        <v>2</v>
      </c>
      <c r="AJ840">
        <v>0</v>
      </c>
      <c r="AK840" t="s">
        <v>358</v>
      </c>
      <c r="AL840">
        <v>32.805647999999998</v>
      </c>
      <c r="AM840" t="s">
        <v>359</v>
      </c>
      <c r="AN840">
        <v>-117.160821</v>
      </c>
      <c r="AO840">
        <v>25</v>
      </c>
      <c r="AP840">
        <v>1800</v>
      </c>
      <c r="AQ840" t="s">
        <v>129</v>
      </c>
      <c r="AR840">
        <v>108</v>
      </c>
      <c r="AS840">
        <v>-57</v>
      </c>
      <c r="AT840">
        <v>64</v>
      </c>
      <c r="BB840" t="str">
        <f t="shared" si="331"/>
        <v>1200</v>
      </c>
      <c r="BC840">
        <v>1</v>
      </c>
      <c r="BD840" t="str">
        <f t="shared" si="332"/>
        <v xml:space="preserve">N1839R  </v>
      </c>
      <c r="BE840">
        <v>1</v>
      </c>
      <c r="BG840">
        <v>0</v>
      </c>
      <c r="BH840">
        <v>0</v>
      </c>
      <c r="BI840">
        <v>0</v>
      </c>
      <c r="BJ840">
        <v>1600</v>
      </c>
      <c r="BK840">
        <v>-200</v>
      </c>
      <c r="BL840" t="s">
        <v>130</v>
      </c>
      <c r="BM840">
        <v>1</v>
      </c>
      <c r="BN840">
        <v>1</v>
      </c>
      <c r="BO840">
        <v>0</v>
      </c>
      <c r="BP840">
        <v>0</v>
      </c>
      <c r="BS840">
        <v>0</v>
      </c>
      <c r="BT840">
        <v>0</v>
      </c>
      <c r="BU840">
        <v>0</v>
      </c>
      <c r="CE840" t="str">
        <f t="shared" si="333"/>
        <v>22:01:33.455</v>
      </c>
      <c r="CF840">
        <v>454529207</v>
      </c>
      <c r="CS840">
        <v>3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131</v>
      </c>
      <c r="DA840">
        <v>745</v>
      </c>
      <c r="DB840">
        <v>0</v>
      </c>
      <c r="DC840" t="s">
        <v>262</v>
      </c>
      <c r="DD840" t="s">
        <v>263</v>
      </c>
      <c r="DG840">
        <v>15619988</v>
      </c>
      <c r="DI840">
        <v>1</v>
      </c>
      <c r="DJ840">
        <v>0</v>
      </c>
      <c r="DK840">
        <v>0</v>
      </c>
      <c r="DL840">
        <v>0</v>
      </c>
      <c r="DM840">
        <v>0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"07/09/2023 22:01:33.802"</f>
        <v>07/09/2023 22:01:33.802</v>
      </c>
      <c r="C841" t="str">
        <f t="shared" si="311"/>
        <v>FFDFD3C0</v>
      </c>
      <c r="D841" t="s">
        <v>134</v>
      </c>
      <c r="E841">
        <v>4</v>
      </c>
      <c r="H841">
        <v>4</v>
      </c>
      <c r="I841" t="s">
        <v>143</v>
      </c>
      <c r="J841" t="s">
        <v>126</v>
      </c>
      <c r="K841">
        <v>0</v>
      </c>
      <c r="L841">
        <v>3</v>
      </c>
      <c r="M841">
        <v>0</v>
      </c>
      <c r="N841">
        <v>2</v>
      </c>
      <c r="O841">
        <v>0</v>
      </c>
      <c r="P841">
        <v>1</v>
      </c>
      <c r="Q841">
        <v>0</v>
      </c>
      <c r="S841" t="str">
        <f t="shared" si="329"/>
        <v>22:01:33.000</v>
      </c>
      <c r="T841" t="str">
        <f t="shared" si="329"/>
        <v>22:01:33.000</v>
      </c>
      <c r="U841" t="str">
        <f t="shared" si="330"/>
        <v>A14F74</v>
      </c>
      <c r="V841">
        <v>0</v>
      </c>
      <c r="W841">
        <v>0</v>
      </c>
      <c r="X841">
        <v>6</v>
      </c>
      <c r="Y841">
        <v>0</v>
      </c>
      <c r="AA841">
        <v>1</v>
      </c>
      <c r="AB841">
        <v>8</v>
      </c>
      <c r="AC841">
        <v>3</v>
      </c>
      <c r="AD841">
        <v>0</v>
      </c>
      <c r="AE841">
        <v>9</v>
      </c>
      <c r="AF841" t="s">
        <v>126</v>
      </c>
      <c r="AG841">
        <v>0</v>
      </c>
      <c r="AH841">
        <v>3</v>
      </c>
      <c r="AI841">
        <v>2</v>
      </c>
      <c r="AJ841">
        <v>0</v>
      </c>
      <c r="AK841" t="s">
        <v>358</v>
      </c>
      <c r="AL841">
        <v>32.805647999999998</v>
      </c>
      <c r="AM841" t="s">
        <v>359</v>
      </c>
      <c r="AN841">
        <v>-117.160821</v>
      </c>
      <c r="AO841">
        <v>25</v>
      </c>
      <c r="AP841">
        <v>1800</v>
      </c>
      <c r="AQ841" t="s">
        <v>129</v>
      </c>
      <c r="AR841">
        <v>108</v>
      </c>
      <c r="AS841">
        <v>-57</v>
      </c>
      <c r="AT841">
        <v>64</v>
      </c>
      <c r="BB841" t="str">
        <f t="shared" si="331"/>
        <v>1200</v>
      </c>
      <c r="BC841">
        <v>1</v>
      </c>
      <c r="BD841" t="str">
        <f t="shared" si="332"/>
        <v xml:space="preserve">N1839R  </v>
      </c>
      <c r="BE841">
        <v>1</v>
      </c>
      <c r="BG841">
        <v>0</v>
      </c>
      <c r="BH841">
        <v>0</v>
      </c>
      <c r="BI841">
        <v>0</v>
      </c>
      <c r="BJ841">
        <v>1600</v>
      </c>
      <c r="BK841">
        <v>-200</v>
      </c>
      <c r="BL841" t="s">
        <v>130</v>
      </c>
      <c r="BM841">
        <v>1</v>
      </c>
      <c r="BN841">
        <v>1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 t="shared" si="333"/>
        <v>22:01:33.455</v>
      </c>
      <c r="CF841">
        <v>454529207</v>
      </c>
      <c r="CS841">
        <v>3</v>
      </c>
      <c r="CT841">
        <v>2</v>
      </c>
      <c r="CU841">
        <v>0</v>
      </c>
      <c r="CV841">
        <v>2</v>
      </c>
      <c r="CW841">
        <v>0</v>
      </c>
      <c r="CX841">
        <v>6</v>
      </c>
      <c r="CY841">
        <v>7</v>
      </c>
      <c r="CZ841" t="s">
        <v>131</v>
      </c>
      <c r="DA841">
        <v>745</v>
      </c>
      <c r="DB841">
        <v>0</v>
      </c>
      <c r="DC841" t="s">
        <v>262</v>
      </c>
      <c r="DD841" t="s">
        <v>263</v>
      </c>
      <c r="DG841">
        <v>15619988</v>
      </c>
      <c r="DI841">
        <v>1</v>
      </c>
      <c r="DJ841">
        <v>0</v>
      </c>
      <c r="DK841">
        <v>1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 t="shared" ref="A842:A849" si="334">"07/09/2023 22:01:34.525"</f>
        <v>07/09/2023 22:01:34.525</v>
      </c>
      <c r="C842" t="str">
        <f t="shared" ref="C842:C905" si="335">"FFDFD3C0"</f>
        <v>FFDFD3C0</v>
      </c>
      <c r="D842" t="s">
        <v>123</v>
      </c>
      <c r="E842">
        <v>7</v>
      </c>
      <c r="F842">
        <v>2007</v>
      </c>
      <c r="G842" t="s">
        <v>124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0</v>
      </c>
      <c r="P842">
        <v>1</v>
      </c>
      <c r="Q842">
        <v>0</v>
      </c>
      <c r="S842" t="str">
        <f t="shared" ref="S842:T849" si="336">"22:01:34.000"</f>
        <v>22:01:34.000</v>
      </c>
      <c r="T842" t="str">
        <f t="shared" si="336"/>
        <v>22:01:34.000</v>
      </c>
      <c r="U842" t="str">
        <f t="shared" si="330"/>
        <v>A14F74</v>
      </c>
      <c r="V842">
        <v>0</v>
      </c>
      <c r="W842">
        <v>0</v>
      </c>
      <c r="X842">
        <v>6</v>
      </c>
      <c r="Y842">
        <v>0</v>
      </c>
      <c r="AA842">
        <v>1</v>
      </c>
      <c r="AB842">
        <v>8</v>
      </c>
      <c r="AC842">
        <v>3</v>
      </c>
      <c r="AD842">
        <v>0</v>
      </c>
      <c r="AE842">
        <v>9</v>
      </c>
      <c r="AF842" t="s">
        <v>126</v>
      </c>
      <c r="AG842">
        <v>0</v>
      </c>
      <c r="AH842">
        <v>3</v>
      </c>
      <c r="AI842">
        <v>2</v>
      </c>
      <c r="AJ842">
        <v>0</v>
      </c>
      <c r="AK842" t="s">
        <v>360</v>
      </c>
      <c r="AL842">
        <v>32.805390000000003</v>
      </c>
      <c r="AM842" t="s">
        <v>361</v>
      </c>
      <c r="AN842">
        <v>-117.16022</v>
      </c>
      <c r="AO842">
        <v>25</v>
      </c>
      <c r="AP842">
        <v>1800</v>
      </c>
      <c r="AQ842" t="s">
        <v>129</v>
      </c>
      <c r="AR842">
        <v>109</v>
      </c>
      <c r="AS842">
        <v>-55</v>
      </c>
      <c r="AT842">
        <v>64</v>
      </c>
      <c r="BB842" t="str">
        <f t="shared" si="331"/>
        <v>1200</v>
      </c>
      <c r="BC842">
        <v>1</v>
      </c>
      <c r="BD842" t="str">
        <f t="shared" si="332"/>
        <v xml:space="preserve">N1839R  </v>
      </c>
      <c r="BE842">
        <v>1</v>
      </c>
      <c r="BG842">
        <v>0</v>
      </c>
      <c r="BH842">
        <v>0</v>
      </c>
      <c r="BI842">
        <v>0</v>
      </c>
      <c r="BJ842">
        <v>1625</v>
      </c>
      <c r="BK842">
        <v>-175</v>
      </c>
      <c r="BL842" t="s">
        <v>130</v>
      </c>
      <c r="BM842">
        <v>1</v>
      </c>
      <c r="BN842">
        <v>1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 t="shared" ref="CE842:CE849" si="337">"22:01:34.255"</f>
        <v>22:01:34.255</v>
      </c>
      <c r="CF842">
        <v>254779078</v>
      </c>
      <c r="CS842">
        <v>3</v>
      </c>
      <c r="CT842">
        <v>2</v>
      </c>
      <c r="CU842">
        <v>0</v>
      </c>
      <c r="CV842">
        <v>2</v>
      </c>
      <c r="CW842">
        <v>0</v>
      </c>
      <c r="CX842">
        <v>5</v>
      </c>
      <c r="CY842">
        <v>7</v>
      </c>
      <c r="CZ842" t="s">
        <v>131</v>
      </c>
      <c r="DA842">
        <v>745</v>
      </c>
      <c r="DB842">
        <v>0</v>
      </c>
      <c r="DC842" t="s">
        <v>262</v>
      </c>
      <c r="DD842" t="s">
        <v>263</v>
      </c>
      <c r="DG842">
        <v>15620010</v>
      </c>
      <c r="DI842">
        <v>1</v>
      </c>
      <c r="DJ842">
        <v>0</v>
      </c>
      <c r="DK842">
        <v>0</v>
      </c>
      <c r="DL842">
        <v>0</v>
      </c>
      <c r="DM842">
        <v>0</v>
      </c>
      <c r="DN842">
        <v>1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 t="shared" si="334"/>
        <v>07/09/2023 22:01:34.525</v>
      </c>
      <c r="C843" t="str">
        <f t="shared" si="335"/>
        <v>FFDFD3C0</v>
      </c>
      <c r="D843" t="s">
        <v>144</v>
      </c>
      <c r="E843">
        <v>6</v>
      </c>
      <c r="H843">
        <v>210</v>
      </c>
      <c r="I843" t="s">
        <v>145</v>
      </c>
      <c r="J843" t="s">
        <v>146</v>
      </c>
      <c r="K843">
        <v>0</v>
      </c>
      <c r="L843">
        <v>3</v>
      </c>
      <c r="M843">
        <v>0</v>
      </c>
      <c r="N843">
        <v>2</v>
      </c>
      <c r="O843">
        <v>0</v>
      </c>
      <c r="P843">
        <v>1</v>
      </c>
      <c r="Q843">
        <v>0</v>
      </c>
      <c r="S843" t="str">
        <f t="shared" si="336"/>
        <v>22:01:34.000</v>
      </c>
      <c r="T843" t="str">
        <f t="shared" si="336"/>
        <v>22:01:34.000</v>
      </c>
      <c r="U843" t="str">
        <f t="shared" si="330"/>
        <v>A14F74</v>
      </c>
      <c r="V843">
        <v>0</v>
      </c>
      <c r="W843">
        <v>0</v>
      </c>
      <c r="X843">
        <v>6</v>
      </c>
      <c r="Y843">
        <v>0</v>
      </c>
      <c r="AA843">
        <v>1</v>
      </c>
      <c r="AB843">
        <v>8</v>
      </c>
      <c r="AC843">
        <v>3</v>
      </c>
      <c r="AD843">
        <v>0</v>
      </c>
      <c r="AE843">
        <v>9</v>
      </c>
      <c r="AF843" t="s">
        <v>126</v>
      </c>
      <c r="AG843">
        <v>0</v>
      </c>
      <c r="AH843">
        <v>0</v>
      </c>
      <c r="AI843">
        <v>2</v>
      </c>
      <c r="AJ843">
        <v>0</v>
      </c>
      <c r="AK843" t="s">
        <v>360</v>
      </c>
      <c r="AL843">
        <v>32.805390000000003</v>
      </c>
      <c r="AM843" t="s">
        <v>361</v>
      </c>
      <c r="AN843">
        <v>-117.16022</v>
      </c>
      <c r="AO843">
        <v>25</v>
      </c>
      <c r="AP843">
        <v>1800</v>
      </c>
      <c r="AQ843" t="s">
        <v>129</v>
      </c>
      <c r="AR843">
        <v>109</v>
      </c>
      <c r="AS843">
        <v>-55</v>
      </c>
      <c r="AT843">
        <v>64</v>
      </c>
      <c r="BB843" t="str">
        <f t="shared" si="331"/>
        <v>1200</v>
      </c>
      <c r="BC843">
        <v>1</v>
      </c>
      <c r="BD843" t="str">
        <f t="shared" si="332"/>
        <v xml:space="preserve">N1839R  </v>
      </c>
      <c r="BE843">
        <v>1</v>
      </c>
      <c r="BG843">
        <v>0</v>
      </c>
      <c r="BH843">
        <v>0</v>
      </c>
      <c r="BI843">
        <v>0</v>
      </c>
      <c r="BJ843">
        <v>1625</v>
      </c>
      <c r="BK843">
        <v>-175</v>
      </c>
      <c r="BL843" t="s">
        <v>130</v>
      </c>
      <c r="BM843">
        <v>1</v>
      </c>
      <c r="BN843">
        <v>1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 t="shared" si="337"/>
        <v>22:01:34.255</v>
      </c>
      <c r="CF843">
        <v>254779078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131</v>
      </c>
      <c r="DA843">
        <v>745</v>
      </c>
      <c r="DB843">
        <v>0</v>
      </c>
      <c r="DC843" t="s">
        <v>262</v>
      </c>
      <c r="DD843" t="s">
        <v>263</v>
      </c>
      <c r="DG843">
        <v>15620010</v>
      </c>
      <c r="DI843">
        <v>1</v>
      </c>
      <c r="DJ843">
        <v>0</v>
      </c>
      <c r="DK843">
        <v>1</v>
      </c>
      <c r="DL843">
        <v>0</v>
      </c>
      <c r="DM843">
        <v>0</v>
      </c>
      <c r="DN843">
        <v>1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 t="shared" si="334"/>
        <v>07/09/2023 22:01:34.525</v>
      </c>
      <c r="C844" t="str">
        <f t="shared" si="335"/>
        <v>FFDFD3C0</v>
      </c>
      <c r="D844" t="s">
        <v>149</v>
      </c>
      <c r="E844">
        <v>3</v>
      </c>
      <c r="H844">
        <v>166</v>
      </c>
      <c r="I844" t="s">
        <v>139</v>
      </c>
      <c r="J844" t="s">
        <v>150</v>
      </c>
      <c r="K844">
        <v>0</v>
      </c>
      <c r="L844">
        <v>3</v>
      </c>
      <c r="M844">
        <v>0</v>
      </c>
      <c r="N844">
        <v>2</v>
      </c>
      <c r="O844">
        <v>0</v>
      </c>
      <c r="P844">
        <v>1</v>
      </c>
      <c r="Q844">
        <v>0</v>
      </c>
      <c r="S844" t="str">
        <f t="shared" si="336"/>
        <v>22:01:34.000</v>
      </c>
      <c r="T844" t="str">
        <f t="shared" si="336"/>
        <v>22:01:34.000</v>
      </c>
      <c r="U844" t="str">
        <f t="shared" si="330"/>
        <v>A14F74</v>
      </c>
      <c r="V844">
        <v>0</v>
      </c>
      <c r="W844">
        <v>0</v>
      </c>
      <c r="X844">
        <v>6</v>
      </c>
      <c r="Y844">
        <v>0</v>
      </c>
      <c r="AA844">
        <v>1</v>
      </c>
      <c r="AB844">
        <v>8</v>
      </c>
      <c r="AC844">
        <v>3</v>
      </c>
      <c r="AD844">
        <v>0</v>
      </c>
      <c r="AE844">
        <v>9</v>
      </c>
      <c r="AF844" t="s">
        <v>126</v>
      </c>
      <c r="AG844">
        <v>0</v>
      </c>
      <c r="AH844">
        <v>3</v>
      </c>
      <c r="AI844">
        <v>2</v>
      </c>
      <c r="AJ844">
        <v>0</v>
      </c>
      <c r="AK844" t="s">
        <v>360</v>
      </c>
      <c r="AL844">
        <v>32.805390000000003</v>
      </c>
      <c r="AM844" t="s">
        <v>361</v>
      </c>
      <c r="AN844">
        <v>-117.16022</v>
      </c>
      <c r="AO844">
        <v>25</v>
      </c>
      <c r="AP844">
        <v>1800</v>
      </c>
      <c r="AQ844" t="s">
        <v>129</v>
      </c>
      <c r="AR844">
        <v>109</v>
      </c>
      <c r="AS844">
        <v>-55</v>
      </c>
      <c r="AT844">
        <v>64</v>
      </c>
      <c r="BB844" t="str">
        <f t="shared" si="331"/>
        <v>1200</v>
      </c>
      <c r="BC844">
        <v>1</v>
      </c>
      <c r="BD844" t="str">
        <f t="shared" si="332"/>
        <v xml:space="preserve">N1839R  </v>
      </c>
      <c r="BE844">
        <v>1</v>
      </c>
      <c r="BG844">
        <v>0</v>
      </c>
      <c r="BH844">
        <v>0</v>
      </c>
      <c r="BI844">
        <v>0</v>
      </c>
      <c r="BJ844">
        <v>1625</v>
      </c>
      <c r="BK844">
        <v>-175</v>
      </c>
      <c r="BL844" t="s">
        <v>130</v>
      </c>
      <c r="BM844">
        <v>1</v>
      </c>
      <c r="BN844">
        <v>1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 t="shared" si="337"/>
        <v>22:01:34.255</v>
      </c>
      <c r="CF844">
        <v>254845751</v>
      </c>
      <c r="CS844">
        <v>3</v>
      </c>
      <c r="CT844">
        <v>2</v>
      </c>
      <c r="CU844">
        <v>0</v>
      </c>
      <c r="CV844">
        <v>2</v>
      </c>
      <c r="CW844">
        <v>0</v>
      </c>
      <c r="CX844">
        <v>4</v>
      </c>
      <c r="CY844">
        <v>7</v>
      </c>
      <c r="CZ844" t="s">
        <v>131</v>
      </c>
      <c r="DA844">
        <v>300</v>
      </c>
      <c r="DB844">
        <v>0</v>
      </c>
      <c r="DC844" t="s">
        <v>157</v>
      </c>
      <c r="DD844" t="s">
        <v>158</v>
      </c>
      <c r="DG844">
        <v>8340428</v>
      </c>
      <c r="DI844">
        <v>1</v>
      </c>
      <c r="DJ844">
        <v>0</v>
      </c>
      <c r="DK844">
        <v>1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 t="shared" si="334"/>
        <v>07/09/2023 22:01:34.525</v>
      </c>
      <c r="C845" t="str">
        <f t="shared" si="335"/>
        <v>FFDFD3C0</v>
      </c>
      <c r="D845" t="s">
        <v>138</v>
      </c>
      <c r="E845">
        <v>20</v>
      </c>
      <c r="F845">
        <v>1020</v>
      </c>
      <c r="G845" t="s">
        <v>139</v>
      </c>
      <c r="J845" t="s">
        <v>140</v>
      </c>
      <c r="K845">
        <v>0</v>
      </c>
      <c r="L845">
        <v>3</v>
      </c>
      <c r="M845">
        <v>0</v>
      </c>
      <c r="N845">
        <v>2</v>
      </c>
      <c r="O845">
        <v>0</v>
      </c>
      <c r="P845">
        <v>1</v>
      </c>
      <c r="Q845">
        <v>0</v>
      </c>
      <c r="S845" t="str">
        <f t="shared" si="336"/>
        <v>22:01:34.000</v>
      </c>
      <c r="T845" t="str">
        <f t="shared" si="336"/>
        <v>22:01:34.000</v>
      </c>
      <c r="U845" t="str">
        <f t="shared" si="330"/>
        <v>A14F74</v>
      </c>
      <c r="V845">
        <v>0</v>
      </c>
      <c r="W845">
        <v>0</v>
      </c>
      <c r="X845">
        <v>6</v>
      </c>
      <c r="Y845">
        <v>0</v>
      </c>
      <c r="AA845">
        <v>1</v>
      </c>
      <c r="AB845">
        <v>8</v>
      </c>
      <c r="AC845">
        <v>3</v>
      </c>
      <c r="AD845">
        <v>0</v>
      </c>
      <c r="AE845">
        <v>9</v>
      </c>
      <c r="AF845" t="s">
        <v>126</v>
      </c>
      <c r="AG845">
        <v>0</v>
      </c>
      <c r="AH845">
        <v>3</v>
      </c>
      <c r="AI845">
        <v>2</v>
      </c>
      <c r="AJ845">
        <v>0</v>
      </c>
      <c r="AK845" t="s">
        <v>360</v>
      </c>
      <c r="AL845">
        <v>32.805390000000003</v>
      </c>
      <c r="AM845" t="s">
        <v>361</v>
      </c>
      <c r="AN845">
        <v>-117.16022</v>
      </c>
      <c r="AO845">
        <v>25</v>
      </c>
      <c r="AP845">
        <v>1800</v>
      </c>
      <c r="AQ845" t="s">
        <v>129</v>
      </c>
      <c r="AR845">
        <v>109</v>
      </c>
      <c r="AS845">
        <v>-55</v>
      </c>
      <c r="AT845">
        <v>64</v>
      </c>
      <c r="BB845" t="str">
        <f t="shared" si="331"/>
        <v>1200</v>
      </c>
      <c r="BC845">
        <v>1</v>
      </c>
      <c r="BD845" t="str">
        <f t="shared" si="332"/>
        <v xml:space="preserve">N1839R  </v>
      </c>
      <c r="BE845">
        <v>1</v>
      </c>
      <c r="BG845">
        <v>0</v>
      </c>
      <c r="BH845">
        <v>0</v>
      </c>
      <c r="BI845">
        <v>0</v>
      </c>
      <c r="BJ845">
        <v>1625</v>
      </c>
      <c r="BK845">
        <v>-175</v>
      </c>
      <c r="BL845" t="s">
        <v>130</v>
      </c>
      <c r="BM845">
        <v>1</v>
      </c>
      <c r="BN845">
        <v>1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 t="shared" si="337"/>
        <v>22:01:34.255</v>
      </c>
      <c r="CF845">
        <v>254779078</v>
      </c>
      <c r="CS845">
        <v>3</v>
      </c>
      <c r="CT845">
        <v>2</v>
      </c>
      <c r="CU845">
        <v>0</v>
      </c>
      <c r="CV845">
        <v>2</v>
      </c>
      <c r="CW845">
        <v>0</v>
      </c>
      <c r="CX845">
        <v>5</v>
      </c>
      <c r="CY845">
        <v>7</v>
      </c>
      <c r="CZ845" t="s">
        <v>131</v>
      </c>
      <c r="DA845">
        <v>745</v>
      </c>
      <c r="DB845">
        <v>0</v>
      </c>
      <c r="DC845" t="s">
        <v>262</v>
      </c>
      <c r="DD845" t="s">
        <v>263</v>
      </c>
      <c r="DG845">
        <v>15620010</v>
      </c>
      <c r="DI845">
        <v>1</v>
      </c>
      <c r="DJ845">
        <v>0</v>
      </c>
      <c r="DK845">
        <v>1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 t="shared" si="334"/>
        <v>07/09/2023 22:01:34.525</v>
      </c>
      <c r="C846" t="str">
        <f t="shared" si="335"/>
        <v>FFDFD3C0</v>
      </c>
      <c r="D846" t="s">
        <v>134</v>
      </c>
      <c r="E846">
        <v>3</v>
      </c>
      <c r="H846">
        <v>3</v>
      </c>
      <c r="I846" t="s">
        <v>135</v>
      </c>
      <c r="J846" t="s">
        <v>126</v>
      </c>
      <c r="K846">
        <v>0</v>
      </c>
      <c r="L846">
        <v>3</v>
      </c>
      <c r="M846">
        <v>0</v>
      </c>
      <c r="N846">
        <v>2</v>
      </c>
      <c r="O846">
        <v>0</v>
      </c>
      <c r="P846">
        <v>1</v>
      </c>
      <c r="Q846">
        <v>0</v>
      </c>
      <c r="S846" t="str">
        <f t="shared" si="336"/>
        <v>22:01:34.000</v>
      </c>
      <c r="T846" t="str">
        <f t="shared" si="336"/>
        <v>22:01:34.000</v>
      </c>
      <c r="U846" t="str">
        <f t="shared" si="330"/>
        <v>A14F74</v>
      </c>
      <c r="V846">
        <v>0</v>
      </c>
      <c r="W846">
        <v>0</v>
      </c>
      <c r="X846">
        <v>6</v>
      </c>
      <c r="Y846">
        <v>0</v>
      </c>
      <c r="AA846">
        <v>1</v>
      </c>
      <c r="AB846">
        <v>8</v>
      </c>
      <c r="AC846">
        <v>3</v>
      </c>
      <c r="AD846">
        <v>0</v>
      </c>
      <c r="AE846">
        <v>9</v>
      </c>
      <c r="AF846" t="s">
        <v>126</v>
      </c>
      <c r="AG846">
        <v>0</v>
      </c>
      <c r="AH846">
        <v>3</v>
      </c>
      <c r="AI846">
        <v>2</v>
      </c>
      <c r="AJ846">
        <v>0</v>
      </c>
      <c r="AK846" t="s">
        <v>360</v>
      </c>
      <c r="AL846">
        <v>32.805390000000003</v>
      </c>
      <c r="AM846" t="s">
        <v>361</v>
      </c>
      <c r="AN846">
        <v>-117.16022</v>
      </c>
      <c r="AO846">
        <v>25</v>
      </c>
      <c r="AP846">
        <v>1800</v>
      </c>
      <c r="AQ846" t="s">
        <v>129</v>
      </c>
      <c r="AR846">
        <v>109</v>
      </c>
      <c r="AS846">
        <v>-55</v>
      </c>
      <c r="AT846">
        <v>64</v>
      </c>
      <c r="BB846" t="str">
        <f t="shared" si="331"/>
        <v>1200</v>
      </c>
      <c r="BC846">
        <v>1</v>
      </c>
      <c r="BD846" t="str">
        <f t="shared" si="332"/>
        <v xml:space="preserve">N1839R  </v>
      </c>
      <c r="BE846">
        <v>1</v>
      </c>
      <c r="BG846">
        <v>0</v>
      </c>
      <c r="BH846">
        <v>0</v>
      </c>
      <c r="BI846">
        <v>0</v>
      </c>
      <c r="BJ846">
        <v>1625</v>
      </c>
      <c r="BK846">
        <v>-175</v>
      </c>
      <c r="BL846" t="s">
        <v>130</v>
      </c>
      <c r="BM846">
        <v>1</v>
      </c>
      <c r="BN846">
        <v>1</v>
      </c>
      <c r="BO846">
        <v>0</v>
      </c>
      <c r="BP846">
        <v>0</v>
      </c>
      <c r="BS846">
        <v>0</v>
      </c>
      <c r="BT846">
        <v>0</v>
      </c>
      <c r="BU846">
        <v>0</v>
      </c>
      <c r="CE846" t="str">
        <f t="shared" si="337"/>
        <v>22:01:34.255</v>
      </c>
      <c r="CF846">
        <v>254779078</v>
      </c>
      <c r="CS846">
        <v>3</v>
      </c>
      <c r="CT846">
        <v>2</v>
      </c>
      <c r="CU846">
        <v>0</v>
      </c>
      <c r="CV846">
        <v>2</v>
      </c>
      <c r="CW846">
        <v>0</v>
      </c>
      <c r="CX846">
        <v>5</v>
      </c>
      <c r="CY846">
        <v>7</v>
      </c>
      <c r="CZ846" t="s">
        <v>131</v>
      </c>
      <c r="DA846">
        <v>745</v>
      </c>
      <c r="DB846">
        <v>0</v>
      </c>
      <c r="DC846" t="s">
        <v>262</v>
      </c>
      <c r="DD846" t="s">
        <v>263</v>
      </c>
      <c r="DG846">
        <v>15620010</v>
      </c>
      <c r="DI846">
        <v>1</v>
      </c>
      <c r="DJ846">
        <v>0</v>
      </c>
      <c r="DK846">
        <v>1</v>
      </c>
      <c r="DL846">
        <v>0</v>
      </c>
      <c r="DM846">
        <v>0</v>
      </c>
      <c r="DN846">
        <v>1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 t="shared" si="334"/>
        <v>07/09/2023 22:01:34.525</v>
      </c>
      <c r="C847" t="str">
        <f t="shared" si="335"/>
        <v>FFDFD3C0</v>
      </c>
      <c r="D847" t="s">
        <v>141</v>
      </c>
      <c r="E847">
        <v>15</v>
      </c>
      <c r="J847" t="s">
        <v>142</v>
      </c>
      <c r="K847">
        <v>0</v>
      </c>
      <c r="L847">
        <v>3</v>
      </c>
      <c r="M847">
        <v>0</v>
      </c>
      <c r="N847">
        <v>2</v>
      </c>
      <c r="O847">
        <v>0</v>
      </c>
      <c r="P847">
        <v>1</v>
      </c>
      <c r="Q847">
        <v>0</v>
      </c>
      <c r="S847" t="str">
        <f t="shared" si="336"/>
        <v>22:01:34.000</v>
      </c>
      <c r="T847" t="str">
        <f t="shared" si="336"/>
        <v>22:01:34.000</v>
      </c>
      <c r="U847" t="str">
        <f t="shared" si="330"/>
        <v>A14F74</v>
      </c>
      <c r="V847">
        <v>0</v>
      </c>
      <c r="W847">
        <v>0</v>
      </c>
      <c r="X847">
        <v>6</v>
      </c>
      <c r="Y847">
        <v>0</v>
      </c>
      <c r="AA847">
        <v>1</v>
      </c>
      <c r="AB847">
        <v>8</v>
      </c>
      <c r="AC847">
        <v>3</v>
      </c>
      <c r="AD847">
        <v>0</v>
      </c>
      <c r="AE847">
        <v>9</v>
      </c>
      <c r="AF847" t="s">
        <v>126</v>
      </c>
      <c r="AG847">
        <v>0</v>
      </c>
      <c r="AH847">
        <v>3</v>
      </c>
      <c r="AI847">
        <v>2</v>
      </c>
      <c r="AJ847">
        <v>0</v>
      </c>
      <c r="AK847" t="s">
        <v>360</v>
      </c>
      <c r="AL847">
        <v>32.805390000000003</v>
      </c>
      <c r="AM847" t="s">
        <v>361</v>
      </c>
      <c r="AN847">
        <v>-117.16022</v>
      </c>
      <c r="AO847">
        <v>25</v>
      </c>
      <c r="AP847">
        <v>1800</v>
      </c>
      <c r="AQ847" t="s">
        <v>129</v>
      </c>
      <c r="AR847">
        <v>109</v>
      </c>
      <c r="AS847">
        <v>-55</v>
      </c>
      <c r="AT847">
        <v>64</v>
      </c>
      <c r="BB847" t="str">
        <f t="shared" si="331"/>
        <v>1200</v>
      </c>
      <c r="BC847">
        <v>1</v>
      </c>
      <c r="BD847" t="str">
        <f t="shared" si="332"/>
        <v xml:space="preserve">N1839R  </v>
      </c>
      <c r="BE847">
        <v>1</v>
      </c>
      <c r="BG847">
        <v>0</v>
      </c>
      <c r="BH847">
        <v>0</v>
      </c>
      <c r="BI847">
        <v>0</v>
      </c>
      <c r="BJ847">
        <v>1625</v>
      </c>
      <c r="BK847">
        <v>-175</v>
      </c>
      <c r="BL847" t="s">
        <v>130</v>
      </c>
      <c r="BM847">
        <v>1</v>
      </c>
      <c r="BN847">
        <v>1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 t="shared" si="337"/>
        <v>22:01:34.255</v>
      </c>
      <c r="CF847">
        <v>254779078</v>
      </c>
      <c r="CS847">
        <v>3</v>
      </c>
      <c r="CT847">
        <v>2</v>
      </c>
      <c r="CU847">
        <v>0</v>
      </c>
      <c r="CV847">
        <v>2</v>
      </c>
      <c r="CW847">
        <v>0</v>
      </c>
      <c r="CX847">
        <v>5</v>
      </c>
      <c r="CY847">
        <v>7</v>
      </c>
      <c r="CZ847" t="s">
        <v>131</v>
      </c>
      <c r="DA847">
        <v>745</v>
      </c>
      <c r="DB847">
        <v>0</v>
      </c>
      <c r="DC847" t="s">
        <v>262</v>
      </c>
      <c r="DD847" t="s">
        <v>263</v>
      </c>
      <c r="DG847">
        <v>15620010</v>
      </c>
      <c r="DI847">
        <v>1</v>
      </c>
      <c r="DJ847">
        <v>0</v>
      </c>
      <c r="DK847">
        <v>1</v>
      </c>
      <c r="DL847">
        <v>0</v>
      </c>
      <c r="DM847">
        <v>0</v>
      </c>
      <c r="DN847">
        <v>1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 t="shared" si="334"/>
        <v>07/09/2023 22:01:34.525</v>
      </c>
      <c r="C848" t="str">
        <f t="shared" si="335"/>
        <v>FFDFD3C0</v>
      </c>
      <c r="D848" t="s">
        <v>147</v>
      </c>
      <c r="E848">
        <v>8</v>
      </c>
      <c r="H848">
        <v>225</v>
      </c>
      <c r="I848" t="s">
        <v>148</v>
      </c>
      <c r="J848" t="s">
        <v>126</v>
      </c>
      <c r="K848">
        <v>0</v>
      </c>
      <c r="L848">
        <v>3</v>
      </c>
      <c r="M848">
        <v>0</v>
      </c>
      <c r="N848">
        <v>2</v>
      </c>
      <c r="O848">
        <v>0</v>
      </c>
      <c r="P848">
        <v>1</v>
      </c>
      <c r="Q848">
        <v>0</v>
      </c>
      <c r="S848" t="str">
        <f t="shared" si="336"/>
        <v>22:01:34.000</v>
      </c>
      <c r="T848" t="str">
        <f t="shared" si="336"/>
        <v>22:01:34.000</v>
      </c>
      <c r="U848" t="str">
        <f t="shared" si="330"/>
        <v>A14F74</v>
      </c>
      <c r="V848">
        <v>0</v>
      </c>
      <c r="W848">
        <v>0</v>
      </c>
      <c r="X848">
        <v>6</v>
      </c>
      <c r="Y848">
        <v>0</v>
      </c>
      <c r="AA848">
        <v>1</v>
      </c>
      <c r="AB848">
        <v>8</v>
      </c>
      <c r="AC848">
        <v>3</v>
      </c>
      <c r="AD848">
        <v>0</v>
      </c>
      <c r="AE848">
        <v>9</v>
      </c>
      <c r="AF848" t="s">
        <v>126</v>
      </c>
      <c r="AG848">
        <v>0</v>
      </c>
      <c r="AH848">
        <v>3</v>
      </c>
      <c r="AI848">
        <v>2</v>
      </c>
      <c r="AJ848">
        <v>0</v>
      </c>
      <c r="AK848" t="s">
        <v>360</v>
      </c>
      <c r="AL848">
        <v>32.805390000000003</v>
      </c>
      <c r="AM848" t="s">
        <v>361</v>
      </c>
      <c r="AN848">
        <v>-117.16022</v>
      </c>
      <c r="AO848">
        <v>25</v>
      </c>
      <c r="AP848">
        <v>1800</v>
      </c>
      <c r="AQ848" t="s">
        <v>129</v>
      </c>
      <c r="AR848">
        <v>109</v>
      </c>
      <c r="AS848">
        <v>-55</v>
      </c>
      <c r="AT848">
        <v>64</v>
      </c>
      <c r="BB848" t="str">
        <f t="shared" si="331"/>
        <v>1200</v>
      </c>
      <c r="BC848">
        <v>1</v>
      </c>
      <c r="BD848" t="str">
        <f t="shared" si="332"/>
        <v xml:space="preserve">N1839R  </v>
      </c>
      <c r="BE848">
        <v>1</v>
      </c>
      <c r="BG848">
        <v>0</v>
      </c>
      <c r="BH848">
        <v>0</v>
      </c>
      <c r="BI848">
        <v>0</v>
      </c>
      <c r="BJ848">
        <v>1625</v>
      </c>
      <c r="BK848">
        <v>-175</v>
      </c>
      <c r="BL848" t="s">
        <v>130</v>
      </c>
      <c r="BM848">
        <v>1</v>
      </c>
      <c r="BN848">
        <v>1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 t="shared" si="337"/>
        <v>22:01:34.255</v>
      </c>
      <c r="CF848">
        <v>254779078</v>
      </c>
      <c r="CS848">
        <v>3</v>
      </c>
      <c r="CT848">
        <v>2</v>
      </c>
      <c r="CU848">
        <v>0</v>
      </c>
      <c r="CV848">
        <v>2</v>
      </c>
      <c r="CW848">
        <v>0</v>
      </c>
      <c r="CX848">
        <v>5</v>
      </c>
      <c r="CY848">
        <v>7</v>
      </c>
      <c r="CZ848" t="s">
        <v>131</v>
      </c>
      <c r="DA848">
        <v>745</v>
      </c>
      <c r="DB848">
        <v>0</v>
      </c>
      <c r="DC848" t="s">
        <v>262</v>
      </c>
      <c r="DD848" t="s">
        <v>263</v>
      </c>
      <c r="DG848">
        <v>15620010</v>
      </c>
      <c r="DI848">
        <v>1</v>
      </c>
      <c r="DJ848">
        <v>0</v>
      </c>
      <c r="DK848">
        <v>1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 t="shared" si="334"/>
        <v>07/09/2023 22:01:34.525</v>
      </c>
      <c r="C849" t="str">
        <f t="shared" si="335"/>
        <v>FFDFD3C0</v>
      </c>
      <c r="D849" t="s">
        <v>134</v>
      </c>
      <c r="E849">
        <v>4</v>
      </c>
      <c r="H849">
        <v>4</v>
      </c>
      <c r="I849" t="s">
        <v>143</v>
      </c>
      <c r="J849" t="s">
        <v>126</v>
      </c>
      <c r="K849">
        <v>0</v>
      </c>
      <c r="L849">
        <v>3</v>
      </c>
      <c r="M849">
        <v>0</v>
      </c>
      <c r="N849">
        <v>2</v>
      </c>
      <c r="O849">
        <v>0</v>
      </c>
      <c r="P849">
        <v>1</v>
      </c>
      <c r="Q849">
        <v>0</v>
      </c>
      <c r="S849" t="str">
        <f t="shared" si="336"/>
        <v>22:01:34.000</v>
      </c>
      <c r="T849" t="str">
        <f t="shared" si="336"/>
        <v>22:01:34.000</v>
      </c>
      <c r="U849" t="str">
        <f t="shared" si="330"/>
        <v>A14F74</v>
      </c>
      <c r="V849">
        <v>0</v>
      </c>
      <c r="W849">
        <v>0</v>
      </c>
      <c r="X849">
        <v>6</v>
      </c>
      <c r="Y849">
        <v>0</v>
      </c>
      <c r="AA849">
        <v>1</v>
      </c>
      <c r="AB849">
        <v>8</v>
      </c>
      <c r="AC849">
        <v>3</v>
      </c>
      <c r="AD849">
        <v>0</v>
      </c>
      <c r="AE849">
        <v>9</v>
      </c>
      <c r="AF849" t="s">
        <v>126</v>
      </c>
      <c r="AG849">
        <v>0</v>
      </c>
      <c r="AH849">
        <v>3</v>
      </c>
      <c r="AI849">
        <v>2</v>
      </c>
      <c r="AJ849">
        <v>0</v>
      </c>
      <c r="AK849" t="s">
        <v>360</v>
      </c>
      <c r="AL849">
        <v>32.805390000000003</v>
      </c>
      <c r="AM849" t="s">
        <v>361</v>
      </c>
      <c r="AN849">
        <v>-117.16022</v>
      </c>
      <c r="AO849">
        <v>25</v>
      </c>
      <c r="AP849">
        <v>1800</v>
      </c>
      <c r="AQ849" t="s">
        <v>129</v>
      </c>
      <c r="AR849">
        <v>109</v>
      </c>
      <c r="AS849">
        <v>-55</v>
      </c>
      <c r="AT849">
        <v>64</v>
      </c>
      <c r="BB849" t="str">
        <f t="shared" si="331"/>
        <v>1200</v>
      </c>
      <c r="BC849">
        <v>1</v>
      </c>
      <c r="BD849" t="str">
        <f t="shared" si="332"/>
        <v xml:space="preserve">N1839R  </v>
      </c>
      <c r="BE849">
        <v>1</v>
      </c>
      <c r="BG849">
        <v>0</v>
      </c>
      <c r="BH849">
        <v>0</v>
      </c>
      <c r="BI849">
        <v>0</v>
      </c>
      <c r="BJ849">
        <v>1625</v>
      </c>
      <c r="BK849">
        <v>-175</v>
      </c>
      <c r="BL849" t="s">
        <v>130</v>
      </c>
      <c r="BM849">
        <v>1</v>
      </c>
      <c r="BN849">
        <v>1</v>
      </c>
      <c r="BO849">
        <v>0</v>
      </c>
      <c r="BP849">
        <v>0</v>
      </c>
      <c r="BS849">
        <v>0</v>
      </c>
      <c r="BT849">
        <v>0</v>
      </c>
      <c r="BU849">
        <v>0</v>
      </c>
      <c r="CE849" t="str">
        <f t="shared" si="337"/>
        <v>22:01:34.255</v>
      </c>
      <c r="CF849">
        <v>254779078</v>
      </c>
      <c r="CS849">
        <v>3</v>
      </c>
      <c r="CT849">
        <v>2</v>
      </c>
      <c r="CU849">
        <v>0</v>
      </c>
      <c r="CV849">
        <v>2</v>
      </c>
      <c r="CW849">
        <v>0</v>
      </c>
      <c r="CX849">
        <v>5</v>
      </c>
      <c r="CY849">
        <v>7</v>
      </c>
      <c r="CZ849" t="s">
        <v>131</v>
      </c>
      <c r="DA849">
        <v>745</v>
      </c>
      <c r="DB849">
        <v>0</v>
      </c>
      <c r="DC849" t="s">
        <v>262</v>
      </c>
      <c r="DD849" t="s">
        <v>263</v>
      </c>
      <c r="DG849">
        <v>15620010</v>
      </c>
      <c r="DI849">
        <v>1</v>
      </c>
      <c r="DJ849">
        <v>0</v>
      </c>
      <c r="DK849">
        <v>1</v>
      </c>
      <c r="DL849">
        <v>0</v>
      </c>
      <c r="DM849">
        <v>0</v>
      </c>
      <c r="DN849">
        <v>1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 t="shared" ref="A850:A855" si="338">"07/09/2023 22:01:35.573"</f>
        <v>07/09/2023 22:01:35.573</v>
      </c>
      <c r="C850" t="str">
        <f t="shared" si="335"/>
        <v>FFDFD3C0</v>
      </c>
      <c r="D850" t="s">
        <v>123</v>
      </c>
      <c r="E850">
        <v>7</v>
      </c>
      <c r="F850">
        <v>2007</v>
      </c>
      <c r="G850" t="s">
        <v>124</v>
      </c>
      <c r="J850" t="s">
        <v>125</v>
      </c>
      <c r="K850">
        <v>0</v>
      </c>
      <c r="L850">
        <v>3</v>
      </c>
      <c r="M850">
        <v>0</v>
      </c>
      <c r="N850">
        <v>2</v>
      </c>
      <c r="O850">
        <v>0</v>
      </c>
      <c r="P850">
        <v>1</v>
      </c>
      <c r="Q850">
        <v>0</v>
      </c>
      <c r="S850" t="str">
        <f t="shared" ref="S850:T857" si="339">"22:01:35.000"</f>
        <v>22:01:35.000</v>
      </c>
      <c r="T850" t="str">
        <f t="shared" si="339"/>
        <v>22:01:35.000</v>
      </c>
      <c r="U850" t="str">
        <f t="shared" si="330"/>
        <v>A14F74</v>
      </c>
      <c r="V850">
        <v>0</v>
      </c>
      <c r="W850">
        <v>0</v>
      </c>
      <c r="X850">
        <v>6</v>
      </c>
      <c r="Y850">
        <v>0</v>
      </c>
      <c r="AA850">
        <v>1</v>
      </c>
      <c r="AB850">
        <v>8</v>
      </c>
      <c r="AC850">
        <v>3</v>
      </c>
      <c r="AD850">
        <v>0</v>
      </c>
      <c r="AE850">
        <v>9</v>
      </c>
      <c r="AF850" t="s">
        <v>126</v>
      </c>
      <c r="AG850">
        <v>0</v>
      </c>
      <c r="AH850">
        <v>3</v>
      </c>
      <c r="AI850">
        <v>2</v>
      </c>
      <c r="AJ850">
        <v>0</v>
      </c>
      <c r="AK850" t="s">
        <v>362</v>
      </c>
      <c r="AL850">
        <v>32.80509</v>
      </c>
      <c r="AM850" t="s">
        <v>363</v>
      </c>
      <c r="AN850">
        <v>-117.15961900000001</v>
      </c>
      <c r="AO850">
        <v>25</v>
      </c>
      <c r="AP850">
        <v>1700</v>
      </c>
      <c r="AQ850" t="s">
        <v>129</v>
      </c>
      <c r="AR850">
        <v>110</v>
      </c>
      <c r="AS850">
        <v>-54</v>
      </c>
      <c r="AT850">
        <v>0</v>
      </c>
      <c r="BB850" t="str">
        <f t="shared" si="331"/>
        <v>1200</v>
      </c>
      <c r="BC850">
        <v>1</v>
      </c>
      <c r="BD850" t="str">
        <f t="shared" si="332"/>
        <v xml:space="preserve">N1839R  </v>
      </c>
      <c r="BE850">
        <v>1</v>
      </c>
      <c r="BG850">
        <v>0</v>
      </c>
      <c r="BH850">
        <v>0</v>
      </c>
      <c r="BI850">
        <v>0</v>
      </c>
      <c r="BJ850">
        <v>1625</v>
      </c>
      <c r="BK850">
        <v>-75</v>
      </c>
      <c r="BL850" t="s">
        <v>130</v>
      </c>
      <c r="BM850">
        <v>1</v>
      </c>
      <c r="BN850">
        <v>1</v>
      </c>
      <c r="BO850">
        <v>0</v>
      </c>
      <c r="BP850">
        <v>0</v>
      </c>
      <c r="BS850">
        <v>0</v>
      </c>
      <c r="BT850">
        <v>0</v>
      </c>
      <c r="BU850">
        <v>0</v>
      </c>
      <c r="CE850" t="str">
        <f t="shared" ref="CE850:CE857" si="340">"22:01:35.310"</f>
        <v>22:01:35.310</v>
      </c>
      <c r="CF850">
        <v>309779077</v>
      </c>
      <c r="CS850">
        <v>3</v>
      </c>
      <c r="CT850">
        <v>2</v>
      </c>
      <c r="CU850">
        <v>0</v>
      </c>
      <c r="CV850">
        <v>2</v>
      </c>
      <c r="CW850">
        <v>0</v>
      </c>
      <c r="CX850">
        <v>6</v>
      </c>
      <c r="CY850">
        <v>7</v>
      </c>
      <c r="CZ850" t="s">
        <v>131</v>
      </c>
      <c r="DA850">
        <v>745</v>
      </c>
      <c r="DB850">
        <v>0</v>
      </c>
      <c r="DC850" t="s">
        <v>262</v>
      </c>
      <c r="DD850" t="s">
        <v>263</v>
      </c>
      <c r="DG850">
        <v>15620050</v>
      </c>
      <c r="DI850">
        <v>1</v>
      </c>
      <c r="DJ850">
        <v>0</v>
      </c>
      <c r="DK850">
        <v>0</v>
      </c>
      <c r="DL850">
        <v>0</v>
      </c>
      <c r="DM850">
        <v>0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 t="shared" si="338"/>
        <v>07/09/2023 22:01:35.573</v>
      </c>
      <c r="C851" t="str">
        <f t="shared" si="335"/>
        <v>FFDFD3C0</v>
      </c>
      <c r="D851" t="s">
        <v>144</v>
      </c>
      <c r="E851">
        <v>6</v>
      </c>
      <c r="H851">
        <v>210</v>
      </c>
      <c r="I851" t="s">
        <v>145</v>
      </c>
      <c r="J851" t="s">
        <v>146</v>
      </c>
      <c r="K851">
        <v>0</v>
      </c>
      <c r="L851">
        <v>3</v>
      </c>
      <c r="M851">
        <v>0</v>
      </c>
      <c r="N851">
        <v>2</v>
      </c>
      <c r="O851">
        <v>0</v>
      </c>
      <c r="P851">
        <v>1</v>
      </c>
      <c r="Q851">
        <v>0</v>
      </c>
      <c r="S851" t="str">
        <f t="shared" si="339"/>
        <v>22:01:35.000</v>
      </c>
      <c r="T851" t="str">
        <f t="shared" si="339"/>
        <v>22:01:35.000</v>
      </c>
      <c r="U851" t="str">
        <f t="shared" si="330"/>
        <v>A14F74</v>
      </c>
      <c r="V851">
        <v>0</v>
      </c>
      <c r="W851">
        <v>0</v>
      </c>
      <c r="X851">
        <v>6</v>
      </c>
      <c r="Y851">
        <v>0</v>
      </c>
      <c r="AA851">
        <v>1</v>
      </c>
      <c r="AB851">
        <v>8</v>
      </c>
      <c r="AC851">
        <v>3</v>
      </c>
      <c r="AD851">
        <v>0</v>
      </c>
      <c r="AE851">
        <v>9</v>
      </c>
      <c r="AF851" t="s">
        <v>126</v>
      </c>
      <c r="AG851">
        <v>0</v>
      </c>
      <c r="AH851">
        <v>0</v>
      </c>
      <c r="AI851">
        <v>2</v>
      </c>
      <c r="AJ851">
        <v>0</v>
      </c>
      <c r="AK851" t="s">
        <v>362</v>
      </c>
      <c r="AL851">
        <v>32.80509</v>
      </c>
      <c r="AM851" t="s">
        <v>363</v>
      </c>
      <c r="AN851">
        <v>-117.15961900000001</v>
      </c>
      <c r="AO851">
        <v>25</v>
      </c>
      <c r="AP851">
        <v>1700</v>
      </c>
      <c r="AQ851" t="s">
        <v>129</v>
      </c>
      <c r="AR851">
        <v>110</v>
      </c>
      <c r="AS851">
        <v>-54</v>
      </c>
      <c r="AT851">
        <v>0</v>
      </c>
      <c r="BB851" t="str">
        <f t="shared" si="331"/>
        <v>1200</v>
      </c>
      <c r="BC851">
        <v>1</v>
      </c>
      <c r="BD851" t="str">
        <f t="shared" si="332"/>
        <v xml:space="preserve">N1839R  </v>
      </c>
      <c r="BE851">
        <v>1</v>
      </c>
      <c r="BG851">
        <v>0</v>
      </c>
      <c r="BH851">
        <v>0</v>
      </c>
      <c r="BI851">
        <v>0</v>
      </c>
      <c r="BJ851">
        <v>1625</v>
      </c>
      <c r="BK851">
        <v>-75</v>
      </c>
      <c r="BL851" t="s">
        <v>130</v>
      </c>
      <c r="BM851">
        <v>1</v>
      </c>
      <c r="BN851">
        <v>1</v>
      </c>
      <c r="BO851">
        <v>0</v>
      </c>
      <c r="BP851">
        <v>0</v>
      </c>
      <c r="BS851">
        <v>0</v>
      </c>
      <c r="BT851">
        <v>0</v>
      </c>
      <c r="BU851">
        <v>0</v>
      </c>
      <c r="CE851" t="str">
        <f t="shared" si="340"/>
        <v>22:01:35.310</v>
      </c>
      <c r="CF851">
        <v>309779077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6</v>
      </c>
      <c r="CY851">
        <v>7</v>
      </c>
      <c r="CZ851" t="s">
        <v>131</v>
      </c>
      <c r="DA851">
        <v>745</v>
      </c>
      <c r="DB851">
        <v>0</v>
      </c>
      <c r="DC851" t="s">
        <v>262</v>
      </c>
      <c r="DD851" t="s">
        <v>263</v>
      </c>
      <c r="DG851">
        <v>15620050</v>
      </c>
      <c r="DI851">
        <v>1</v>
      </c>
      <c r="DJ851">
        <v>0</v>
      </c>
      <c r="DK851">
        <v>1</v>
      </c>
      <c r="DL851">
        <v>0</v>
      </c>
      <c r="DM851">
        <v>0</v>
      </c>
      <c r="DN851">
        <v>1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 t="shared" si="338"/>
        <v>07/09/2023 22:01:35.573</v>
      </c>
      <c r="C852" t="str">
        <f t="shared" si="335"/>
        <v>FFDFD3C0</v>
      </c>
      <c r="D852" t="s">
        <v>149</v>
      </c>
      <c r="E852">
        <v>3</v>
      </c>
      <c r="H852">
        <v>166</v>
      </c>
      <c r="I852" t="s">
        <v>139</v>
      </c>
      <c r="J852" t="s">
        <v>150</v>
      </c>
      <c r="K852">
        <v>0</v>
      </c>
      <c r="L852">
        <v>3</v>
      </c>
      <c r="M852">
        <v>0</v>
      </c>
      <c r="N852">
        <v>2</v>
      </c>
      <c r="O852">
        <v>0</v>
      </c>
      <c r="P852">
        <v>1</v>
      </c>
      <c r="Q852">
        <v>0</v>
      </c>
      <c r="S852" t="str">
        <f t="shared" si="339"/>
        <v>22:01:35.000</v>
      </c>
      <c r="T852" t="str">
        <f t="shared" si="339"/>
        <v>22:01:35.000</v>
      </c>
      <c r="U852" t="str">
        <f t="shared" si="330"/>
        <v>A14F74</v>
      </c>
      <c r="V852">
        <v>0</v>
      </c>
      <c r="W852">
        <v>0</v>
      </c>
      <c r="X852">
        <v>6</v>
      </c>
      <c r="Y852">
        <v>0</v>
      </c>
      <c r="AA852">
        <v>1</v>
      </c>
      <c r="AB852">
        <v>8</v>
      </c>
      <c r="AC852">
        <v>3</v>
      </c>
      <c r="AD852">
        <v>0</v>
      </c>
      <c r="AE852">
        <v>9</v>
      </c>
      <c r="AF852" t="s">
        <v>126</v>
      </c>
      <c r="AG852">
        <v>0</v>
      </c>
      <c r="AH852">
        <v>3</v>
      </c>
      <c r="AI852">
        <v>2</v>
      </c>
      <c r="AJ852">
        <v>0</v>
      </c>
      <c r="AK852" t="s">
        <v>362</v>
      </c>
      <c r="AL852">
        <v>32.80509</v>
      </c>
      <c r="AM852" t="s">
        <v>363</v>
      </c>
      <c r="AN852">
        <v>-117.15961900000001</v>
      </c>
      <c r="AO852">
        <v>25</v>
      </c>
      <c r="AP852">
        <v>1700</v>
      </c>
      <c r="AQ852" t="s">
        <v>129</v>
      </c>
      <c r="AR852">
        <v>110</v>
      </c>
      <c r="AS852">
        <v>-54</v>
      </c>
      <c r="AT852">
        <v>0</v>
      </c>
      <c r="BB852" t="str">
        <f t="shared" si="331"/>
        <v>1200</v>
      </c>
      <c r="BC852">
        <v>1</v>
      </c>
      <c r="BD852" t="str">
        <f t="shared" si="332"/>
        <v xml:space="preserve">N1839R  </v>
      </c>
      <c r="BE852">
        <v>1</v>
      </c>
      <c r="BG852">
        <v>0</v>
      </c>
      <c r="BH852">
        <v>0</v>
      </c>
      <c r="BI852">
        <v>0</v>
      </c>
      <c r="BJ852">
        <v>1625</v>
      </c>
      <c r="BK852">
        <v>-75</v>
      </c>
      <c r="BL852" t="s">
        <v>130</v>
      </c>
      <c r="BM852">
        <v>1</v>
      </c>
      <c r="BN852">
        <v>1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 t="shared" si="340"/>
        <v>22:01:35.310</v>
      </c>
      <c r="CF852">
        <v>309845700</v>
      </c>
      <c r="CS852">
        <v>3</v>
      </c>
      <c r="CT852">
        <v>2</v>
      </c>
      <c r="CU852">
        <v>0</v>
      </c>
      <c r="CV852">
        <v>2</v>
      </c>
      <c r="CW852">
        <v>0</v>
      </c>
      <c r="CX852">
        <v>5</v>
      </c>
      <c r="CY852">
        <v>7</v>
      </c>
      <c r="CZ852" t="s">
        <v>131</v>
      </c>
      <c r="DA852">
        <v>300</v>
      </c>
      <c r="DB852">
        <v>0</v>
      </c>
      <c r="DC852" t="s">
        <v>157</v>
      </c>
      <c r="DD852" t="s">
        <v>158</v>
      </c>
      <c r="DG852">
        <v>8340659</v>
      </c>
      <c r="DI852">
        <v>1</v>
      </c>
      <c r="DJ852">
        <v>0</v>
      </c>
      <c r="DK852">
        <v>1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 t="shared" si="338"/>
        <v>07/09/2023 22:01:35.573</v>
      </c>
      <c r="C853" t="str">
        <f t="shared" si="335"/>
        <v>FFDFD3C0</v>
      </c>
      <c r="D853" t="s">
        <v>138</v>
      </c>
      <c r="E853">
        <v>20</v>
      </c>
      <c r="F853">
        <v>1020</v>
      </c>
      <c r="G853" t="s">
        <v>139</v>
      </c>
      <c r="J853" t="s">
        <v>140</v>
      </c>
      <c r="K853">
        <v>0</v>
      </c>
      <c r="L853">
        <v>3</v>
      </c>
      <c r="M853">
        <v>0</v>
      </c>
      <c r="N853">
        <v>2</v>
      </c>
      <c r="O853">
        <v>0</v>
      </c>
      <c r="P853">
        <v>1</v>
      </c>
      <c r="Q853">
        <v>0</v>
      </c>
      <c r="S853" t="str">
        <f t="shared" si="339"/>
        <v>22:01:35.000</v>
      </c>
      <c r="T853" t="str">
        <f t="shared" si="339"/>
        <v>22:01:35.000</v>
      </c>
      <c r="U853" t="str">
        <f t="shared" si="330"/>
        <v>A14F74</v>
      </c>
      <c r="V853">
        <v>0</v>
      </c>
      <c r="W853">
        <v>0</v>
      </c>
      <c r="X853">
        <v>6</v>
      </c>
      <c r="Y853">
        <v>0</v>
      </c>
      <c r="AA853">
        <v>1</v>
      </c>
      <c r="AB853">
        <v>8</v>
      </c>
      <c r="AC853">
        <v>3</v>
      </c>
      <c r="AD853">
        <v>0</v>
      </c>
      <c r="AE853">
        <v>9</v>
      </c>
      <c r="AF853" t="s">
        <v>126</v>
      </c>
      <c r="AG853">
        <v>0</v>
      </c>
      <c r="AH853">
        <v>3</v>
      </c>
      <c r="AI853">
        <v>2</v>
      </c>
      <c r="AJ853">
        <v>0</v>
      </c>
      <c r="AK853" t="s">
        <v>362</v>
      </c>
      <c r="AL853">
        <v>32.80509</v>
      </c>
      <c r="AM853" t="s">
        <v>363</v>
      </c>
      <c r="AN853">
        <v>-117.15961900000001</v>
      </c>
      <c r="AO853">
        <v>25</v>
      </c>
      <c r="AP853">
        <v>1700</v>
      </c>
      <c r="AQ853" t="s">
        <v>129</v>
      </c>
      <c r="AR853">
        <v>110</v>
      </c>
      <c r="AS853">
        <v>-54</v>
      </c>
      <c r="AT853">
        <v>0</v>
      </c>
      <c r="BB853" t="str">
        <f t="shared" si="331"/>
        <v>1200</v>
      </c>
      <c r="BC853">
        <v>1</v>
      </c>
      <c r="BD853" t="str">
        <f t="shared" si="332"/>
        <v xml:space="preserve">N1839R  </v>
      </c>
      <c r="BE853">
        <v>1</v>
      </c>
      <c r="BG853">
        <v>0</v>
      </c>
      <c r="BH853">
        <v>0</v>
      </c>
      <c r="BI853">
        <v>0</v>
      </c>
      <c r="BJ853">
        <v>1625</v>
      </c>
      <c r="BK853">
        <v>-75</v>
      </c>
      <c r="BL853" t="s">
        <v>130</v>
      </c>
      <c r="BM853">
        <v>1</v>
      </c>
      <c r="BN853">
        <v>1</v>
      </c>
      <c r="BO853">
        <v>0</v>
      </c>
      <c r="BP853">
        <v>0</v>
      </c>
      <c r="BS853">
        <v>0</v>
      </c>
      <c r="BT853">
        <v>0</v>
      </c>
      <c r="BU853">
        <v>0</v>
      </c>
      <c r="CE853" t="str">
        <f t="shared" si="340"/>
        <v>22:01:35.310</v>
      </c>
      <c r="CF853">
        <v>309779077</v>
      </c>
      <c r="CS853">
        <v>3</v>
      </c>
      <c r="CT853">
        <v>2</v>
      </c>
      <c r="CU853">
        <v>0</v>
      </c>
      <c r="CV853">
        <v>2</v>
      </c>
      <c r="CW853">
        <v>0</v>
      </c>
      <c r="CX853">
        <v>6</v>
      </c>
      <c r="CY853">
        <v>7</v>
      </c>
      <c r="CZ853" t="s">
        <v>131</v>
      </c>
      <c r="DA853">
        <v>745</v>
      </c>
      <c r="DB853">
        <v>0</v>
      </c>
      <c r="DC853" t="s">
        <v>262</v>
      </c>
      <c r="DD853" t="s">
        <v>263</v>
      </c>
      <c r="DG853">
        <v>15620050</v>
      </c>
      <c r="DI853">
        <v>1</v>
      </c>
      <c r="DJ853">
        <v>0</v>
      </c>
      <c r="DK853">
        <v>1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 t="shared" si="338"/>
        <v>07/09/2023 22:01:35.573</v>
      </c>
      <c r="C854" t="str">
        <f t="shared" si="335"/>
        <v>FFDFD3C0</v>
      </c>
      <c r="D854" t="s">
        <v>134</v>
      </c>
      <c r="E854">
        <v>3</v>
      </c>
      <c r="H854">
        <v>3</v>
      </c>
      <c r="I854" t="s">
        <v>135</v>
      </c>
      <c r="J854" t="s">
        <v>126</v>
      </c>
      <c r="K854">
        <v>0</v>
      </c>
      <c r="L854">
        <v>3</v>
      </c>
      <c r="M854">
        <v>0</v>
      </c>
      <c r="N854">
        <v>2</v>
      </c>
      <c r="O854">
        <v>0</v>
      </c>
      <c r="P854">
        <v>1</v>
      </c>
      <c r="Q854">
        <v>0</v>
      </c>
      <c r="S854" t="str">
        <f t="shared" si="339"/>
        <v>22:01:35.000</v>
      </c>
      <c r="T854" t="str">
        <f t="shared" si="339"/>
        <v>22:01:35.000</v>
      </c>
      <c r="U854" t="str">
        <f t="shared" si="330"/>
        <v>A14F74</v>
      </c>
      <c r="V854">
        <v>0</v>
      </c>
      <c r="W854">
        <v>0</v>
      </c>
      <c r="X854">
        <v>6</v>
      </c>
      <c r="Y854">
        <v>0</v>
      </c>
      <c r="AA854">
        <v>1</v>
      </c>
      <c r="AB854">
        <v>8</v>
      </c>
      <c r="AC854">
        <v>3</v>
      </c>
      <c r="AD854">
        <v>0</v>
      </c>
      <c r="AE854">
        <v>9</v>
      </c>
      <c r="AF854" t="s">
        <v>126</v>
      </c>
      <c r="AG854">
        <v>0</v>
      </c>
      <c r="AH854">
        <v>3</v>
      </c>
      <c r="AI854">
        <v>2</v>
      </c>
      <c r="AJ854">
        <v>0</v>
      </c>
      <c r="AK854" t="s">
        <v>362</v>
      </c>
      <c r="AL854">
        <v>32.80509</v>
      </c>
      <c r="AM854" t="s">
        <v>363</v>
      </c>
      <c r="AN854">
        <v>-117.15961900000001</v>
      </c>
      <c r="AO854">
        <v>25</v>
      </c>
      <c r="AP854">
        <v>1700</v>
      </c>
      <c r="AQ854" t="s">
        <v>129</v>
      </c>
      <c r="AR854">
        <v>110</v>
      </c>
      <c r="AS854">
        <v>-54</v>
      </c>
      <c r="AT854">
        <v>0</v>
      </c>
      <c r="BB854" t="str">
        <f t="shared" si="331"/>
        <v>1200</v>
      </c>
      <c r="BC854">
        <v>1</v>
      </c>
      <c r="BD854" t="str">
        <f t="shared" si="332"/>
        <v xml:space="preserve">N1839R  </v>
      </c>
      <c r="BE854">
        <v>1</v>
      </c>
      <c r="BG854">
        <v>0</v>
      </c>
      <c r="BH854">
        <v>0</v>
      </c>
      <c r="BI854">
        <v>0</v>
      </c>
      <c r="BJ854">
        <v>1625</v>
      </c>
      <c r="BK854">
        <v>-75</v>
      </c>
      <c r="BL854" t="s">
        <v>130</v>
      </c>
      <c r="BM854">
        <v>1</v>
      </c>
      <c r="BN854">
        <v>1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 t="shared" si="340"/>
        <v>22:01:35.310</v>
      </c>
      <c r="CF854">
        <v>309779077</v>
      </c>
      <c r="CS854">
        <v>3</v>
      </c>
      <c r="CT854">
        <v>2</v>
      </c>
      <c r="CU854">
        <v>0</v>
      </c>
      <c r="CV854">
        <v>2</v>
      </c>
      <c r="CW854">
        <v>0</v>
      </c>
      <c r="CX854">
        <v>6</v>
      </c>
      <c r="CY854">
        <v>7</v>
      </c>
      <c r="CZ854" t="s">
        <v>131</v>
      </c>
      <c r="DA854">
        <v>745</v>
      </c>
      <c r="DB854">
        <v>0</v>
      </c>
      <c r="DC854" t="s">
        <v>262</v>
      </c>
      <c r="DD854" t="s">
        <v>263</v>
      </c>
      <c r="DG854">
        <v>15620050</v>
      </c>
      <c r="DI854">
        <v>1</v>
      </c>
      <c r="DJ854">
        <v>0</v>
      </c>
      <c r="DK854">
        <v>1</v>
      </c>
      <c r="DL854">
        <v>0</v>
      </c>
      <c r="DM854">
        <v>0</v>
      </c>
      <c r="DN854">
        <v>1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 t="shared" si="338"/>
        <v>07/09/2023 22:01:35.573</v>
      </c>
      <c r="C855" t="str">
        <f t="shared" si="335"/>
        <v>FFDFD3C0</v>
      </c>
      <c r="D855" t="s">
        <v>141</v>
      </c>
      <c r="E855">
        <v>15</v>
      </c>
      <c r="J855" t="s">
        <v>142</v>
      </c>
      <c r="K855">
        <v>0</v>
      </c>
      <c r="L855">
        <v>3</v>
      </c>
      <c r="M855">
        <v>0</v>
      </c>
      <c r="N855">
        <v>2</v>
      </c>
      <c r="O855">
        <v>0</v>
      </c>
      <c r="P855">
        <v>1</v>
      </c>
      <c r="Q855">
        <v>0</v>
      </c>
      <c r="S855" t="str">
        <f t="shared" si="339"/>
        <v>22:01:35.000</v>
      </c>
      <c r="T855" t="str">
        <f t="shared" si="339"/>
        <v>22:01:35.000</v>
      </c>
      <c r="U855" t="str">
        <f t="shared" si="330"/>
        <v>A14F74</v>
      </c>
      <c r="V855">
        <v>0</v>
      </c>
      <c r="W855">
        <v>0</v>
      </c>
      <c r="X855">
        <v>6</v>
      </c>
      <c r="Y855">
        <v>0</v>
      </c>
      <c r="AA855">
        <v>1</v>
      </c>
      <c r="AB855">
        <v>8</v>
      </c>
      <c r="AC855">
        <v>3</v>
      </c>
      <c r="AD855">
        <v>0</v>
      </c>
      <c r="AE855">
        <v>9</v>
      </c>
      <c r="AF855" t="s">
        <v>126</v>
      </c>
      <c r="AG855">
        <v>0</v>
      </c>
      <c r="AH855">
        <v>3</v>
      </c>
      <c r="AI855">
        <v>2</v>
      </c>
      <c r="AJ855">
        <v>0</v>
      </c>
      <c r="AK855" t="s">
        <v>362</v>
      </c>
      <c r="AL855">
        <v>32.80509</v>
      </c>
      <c r="AM855" t="s">
        <v>363</v>
      </c>
      <c r="AN855">
        <v>-117.15961900000001</v>
      </c>
      <c r="AO855">
        <v>25</v>
      </c>
      <c r="AP855">
        <v>1700</v>
      </c>
      <c r="AQ855" t="s">
        <v>129</v>
      </c>
      <c r="AR855">
        <v>110</v>
      </c>
      <c r="AS855">
        <v>-54</v>
      </c>
      <c r="AT855">
        <v>0</v>
      </c>
      <c r="BB855" t="str">
        <f t="shared" si="331"/>
        <v>1200</v>
      </c>
      <c r="BC855">
        <v>1</v>
      </c>
      <c r="BD855" t="str">
        <f t="shared" si="332"/>
        <v xml:space="preserve">N1839R  </v>
      </c>
      <c r="BE855">
        <v>1</v>
      </c>
      <c r="BG855">
        <v>0</v>
      </c>
      <c r="BH855">
        <v>0</v>
      </c>
      <c r="BI855">
        <v>0</v>
      </c>
      <c r="BJ855">
        <v>1625</v>
      </c>
      <c r="BK855">
        <v>-75</v>
      </c>
      <c r="BL855" t="s">
        <v>130</v>
      </c>
      <c r="BM855">
        <v>1</v>
      </c>
      <c r="BN855">
        <v>1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 t="shared" si="340"/>
        <v>22:01:35.310</v>
      </c>
      <c r="CF855">
        <v>309779077</v>
      </c>
      <c r="CS855">
        <v>3</v>
      </c>
      <c r="CT855">
        <v>2</v>
      </c>
      <c r="CU855">
        <v>0</v>
      </c>
      <c r="CV855">
        <v>2</v>
      </c>
      <c r="CW855">
        <v>0</v>
      </c>
      <c r="CX855">
        <v>6</v>
      </c>
      <c r="CY855">
        <v>7</v>
      </c>
      <c r="CZ855" t="s">
        <v>131</v>
      </c>
      <c r="DA855">
        <v>745</v>
      </c>
      <c r="DB855">
        <v>0</v>
      </c>
      <c r="DC855" t="s">
        <v>262</v>
      </c>
      <c r="DD855" t="s">
        <v>263</v>
      </c>
      <c r="DG855">
        <v>15620050</v>
      </c>
      <c r="DI855">
        <v>1</v>
      </c>
      <c r="DJ855">
        <v>0</v>
      </c>
      <c r="DK855">
        <v>1</v>
      </c>
      <c r="DL855">
        <v>0</v>
      </c>
      <c r="DM855">
        <v>0</v>
      </c>
      <c r="DN855">
        <v>1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"07/09/2023 22:01:35.589"</f>
        <v>07/09/2023 22:01:35.589</v>
      </c>
      <c r="C856" t="str">
        <f t="shared" si="335"/>
        <v>FFDFD3C0</v>
      </c>
      <c r="D856" t="s">
        <v>147</v>
      </c>
      <c r="E856">
        <v>8</v>
      </c>
      <c r="H856">
        <v>225</v>
      </c>
      <c r="I856" t="s">
        <v>148</v>
      </c>
      <c r="J856" t="s">
        <v>126</v>
      </c>
      <c r="K856">
        <v>0</v>
      </c>
      <c r="L856">
        <v>3</v>
      </c>
      <c r="M856">
        <v>0</v>
      </c>
      <c r="N856">
        <v>2</v>
      </c>
      <c r="O856">
        <v>0</v>
      </c>
      <c r="P856">
        <v>1</v>
      </c>
      <c r="Q856">
        <v>0</v>
      </c>
      <c r="S856" t="str">
        <f t="shared" si="339"/>
        <v>22:01:35.000</v>
      </c>
      <c r="T856" t="str">
        <f t="shared" si="339"/>
        <v>22:01:35.000</v>
      </c>
      <c r="U856" t="str">
        <f t="shared" si="330"/>
        <v>A14F74</v>
      </c>
      <c r="V856">
        <v>0</v>
      </c>
      <c r="W856">
        <v>0</v>
      </c>
      <c r="X856">
        <v>6</v>
      </c>
      <c r="Y856">
        <v>0</v>
      </c>
      <c r="AA856">
        <v>1</v>
      </c>
      <c r="AB856">
        <v>8</v>
      </c>
      <c r="AC856">
        <v>3</v>
      </c>
      <c r="AD856">
        <v>0</v>
      </c>
      <c r="AE856">
        <v>9</v>
      </c>
      <c r="AF856" t="s">
        <v>126</v>
      </c>
      <c r="AG856">
        <v>0</v>
      </c>
      <c r="AH856">
        <v>3</v>
      </c>
      <c r="AI856">
        <v>2</v>
      </c>
      <c r="AJ856">
        <v>0</v>
      </c>
      <c r="AK856" t="s">
        <v>362</v>
      </c>
      <c r="AL856">
        <v>32.80509</v>
      </c>
      <c r="AM856" t="s">
        <v>363</v>
      </c>
      <c r="AN856">
        <v>-117.15961900000001</v>
      </c>
      <c r="AO856">
        <v>25</v>
      </c>
      <c r="AP856">
        <v>1700</v>
      </c>
      <c r="AQ856" t="s">
        <v>129</v>
      </c>
      <c r="AR856">
        <v>110</v>
      </c>
      <c r="AS856">
        <v>-54</v>
      </c>
      <c r="AT856">
        <v>0</v>
      </c>
      <c r="BB856" t="str">
        <f t="shared" si="331"/>
        <v>1200</v>
      </c>
      <c r="BC856">
        <v>1</v>
      </c>
      <c r="BD856" t="str">
        <f t="shared" si="332"/>
        <v xml:space="preserve">N1839R  </v>
      </c>
      <c r="BE856">
        <v>1</v>
      </c>
      <c r="BG856">
        <v>0</v>
      </c>
      <c r="BH856">
        <v>0</v>
      </c>
      <c r="BI856">
        <v>0</v>
      </c>
      <c r="BJ856">
        <v>1625</v>
      </c>
      <c r="BK856">
        <v>-75</v>
      </c>
      <c r="BL856" t="s">
        <v>130</v>
      </c>
      <c r="BM856">
        <v>1</v>
      </c>
      <c r="BN856">
        <v>1</v>
      </c>
      <c r="BO856">
        <v>0</v>
      </c>
      <c r="BP856">
        <v>0</v>
      </c>
      <c r="BS856">
        <v>0</v>
      </c>
      <c r="BT856">
        <v>0</v>
      </c>
      <c r="BU856">
        <v>0</v>
      </c>
      <c r="CE856" t="str">
        <f t="shared" si="340"/>
        <v>22:01:35.310</v>
      </c>
      <c r="CF856">
        <v>309779077</v>
      </c>
      <c r="CS856">
        <v>3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745</v>
      </c>
      <c r="DB856">
        <v>0</v>
      </c>
      <c r="DC856" t="s">
        <v>262</v>
      </c>
      <c r="DD856" t="s">
        <v>263</v>
      </c>
      <c r="DG856">
        <v>15620050</v>
      </c>
      <c r="DI856">
        <v>1</v>
      </c>
      <c r="DJ856">
        <v>0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"07/09/2023 22:01:35.589"</f>
        <v>07/09/2023 22:01:35.589</v>
      </c>
      <c r="C857" t="str">
        <f t="shared" si="335"/>
        <v>FFDFD3C0</v>
      </c>
      <c r="D857" t="s">
        <v>134</v>
      </c>
      <c r="E857">
        <v>4</v>
      </c>
      <c r="H857">
        <v>4</v>
      </c>
      <c r="I857" t="s">
        <v>143</v>
      </c>
      <c r="J857" t="s">
        <v>126</v>
      </c>
      <c r="K857">
        <v>0</v>
      </c>
      <c r="L857">
        <v>3</v>
      </c>
      <c r="M857">
        <v>0</v>
      </c>
      <c r="N857">
        <v>2</v>
      </c>
      <c r="O857">
        <v>0</v>
      </c>
      <c r="P857">
        <v>1</v>
      </c>
      <c r="Q857">
        <v>0</v>
      </c>
      <c r="S857" t="str">
        <f t="shared" si="339"/>
        <v>22:01:35.000</v>
      </c>
      <c r="T857" t="str">
        <f t="shared" si="339"/>
        <v>22:01:35.000</v>
      </c>
      <c r="U857" t="str">
        <f t="shared" si="330"/>
        <v>A14F74</v>
      </c>
      <c r="V857">
        <v>0</v>
      </c>
      <c r="W857">
        <v>0</v>
      </c>
      <c r="X857">
        <v>6</v>
      </c>
      <c r="Y857">
        <v>0</v>
      </c>
      <c r="AA857">
        <v>1</v>
      </c>
      <c r="AB857">
        <v>8</v>
      </c>
      <c r="AC857">
        <v>3</v>
      </c>
      <c r="AD857">
        <v>0</v>
      </c>
      <c r="AE857">
        <v>9</v>
      </c>
      <c r="AF857" t="s">
        <v>126</v>
      </c>
      <c r="AG857">
        <v>0</v>
      </c>
      <c r="AH857">
        <v>3</v>
      </c>
      <c r="AI857">
        <v>2</v>
      </c>
      <c r="AJ857">
        <v>0</v>
      </c>
      <c r="AK857" t="s">
        <v>362</v>
      </c>
      <c r="AL857">
        <v>32.80509</v>
      </c>
      <c r="AM857" t="s">
        <v>363</v>
      </c>
      <c r="AN857">
        <v>-117.15961900000001</v>
      </c>
      <c r="AO857">
        <v>25</v>
      </c>
      <c r="AP857">
        <v>1700</v>
      </c>
      <c r="AQ857" t="s">
        <v>129</v>
      </c>
      <c r="AR857">
        <v>110</v>
      </c>
      <c r="AS857">
        <v>-54</v>
      </c>
      <c r="AT857">
        <v>0</v>
      </c>
      <c r="BB857" t="str">
        <f t="shared" si="331"/>
        <v>1200</v>
      </c>
      <c r="BC857">
        <v>1</v>
      </c>
      <c r="BD857" t="str">
        <f t="shared" si="332"/>
        <v xml:space="preserve">N1839R  </v>
      </c>
      <c r="BE857">
        <v>1</v>
      </c>
      <c r="BG857">
        <v>0</v>
      </c>
      <c r="BH857">
        <v>0</v>
      </c>
      <c r="BI857">
        <v>0</v>
      </c>
      <c r="BJ857">
        <v>1625</v>
      </c>
      <c r="BK857">
        <v>-75</v>
      </c>
      <c r="BL857" t="s">
        <v>130</v>
      </c>
      <c r="BM857">
        <v>1</v>
      </c>
      <c r="BN857">
        <v>1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 t="shared" si="340"/>
        <v>22:01:35.310</v>
      </c>
      <c r="CF857">
        <v>309779077</v>
      </c>
      <c r="CS857">
        <v>3</v>
      </c>
      <c r="CT857">
        <v>2</v>
      </c>
      <c r="CU857">
        <v>0</v>
      </c>
      <c r="CV857">
        <v>2</v>
      </c>
      <c r="CW857">
        <v>0</v>
      </c>
      <c r="CX857">
        <v>6</v>
      </c>
      <c r="CY857">
        <v>7</v>
      </c>
      <c r="CZ857" t="s">
        <v>131</v>
      </c>
      <c r="DA857">
        <v>745</v>
      </c>
      <c r="DB857">
        <v>0</v>
      </c>
      <c r="DC857" t="s">
        <v>262</v>
      </c>
      <c r="DD857" t="s">
        <v>263</v>
      </c>
      <c r="DG857">
        <v>15620050</v>
      </c>
      <c r="DI857">
        <v>1</v>
      </c>
      <c r="DJ857">
        <v>0</v>
      </c>
      <c r="DK857">
        <v>1</v>
      </c>
      <c r="DL857">
        <v>0</v>
      </c>
      <c r="DM857">
        <v>0</v>
      </c>
      <c r="DN857">
        <v>1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 t="shared" ref="A858:A863" si="341">"07/09/2023 22:01:36.604"</f>
        <v>07/09/2023 22:01:36.604</v>
      </c>
      <c r="C858" t="str">
        <f t="shared" si="335"/>
        <v>FFDFD3C0</v>
      </c>
      <c r="D858" t="s">
        <v>147</v>
      </c>
      <c r="E858">
        <v>8</v>
      </c>
      <c r="H858">
        <v>225</v>
      </c>
      <c r="I858" t="s">
        <v>148</v>
      </c>
      <c r="J858" t="s">
        <v>126</v>
      </c>
      <c r="K858">
        <v>0</v>
      </c>
      <c r="L858">
        <v>3</v>
      </c>
      <c r="M858">
        <v>0</v>
      </c>
      <c r="N858">
        <v>2</v>
      </c>
      <c r="O858">
        <v>0</v>
      </c>
      <c r="P858">
        <v>1</v>
      </c>
      <c r="Q858">
        <v>0</v>
      </c>
      <c r="S858" t="str">
        <f t="shared" ref="S858:T864" si="342">"22:01:36.000"</f>
        <v>22:01:36.000</v>
      </c>
      <c r="T858" t="str">
        <f t="shared" si="342"/>
        <v>22:01:36.000</v>
      </c>
      <c r="U858" t="str">
        <f t="shared" si="330"/>
        <v>A14F74</v>
      </c>
      <c r="V858">
        <v>0</v>
      </c>
      <c r="W858">
        <v>0</v>
      </c>
      <c r="X858">
        <v>6</v>
      </c>
      <c r="Y858">
        <v>0</v>
      </c>
      <c r="AA858">
        <v>1</v>
      </c>
      <c r="AB858">
        <v>8</v>
      </c>
      <c r="AC858">
        <v>3</v>
      </c>
      <c r="AD858">
        <v>0</v>
      </c>
      <c r="AE858">
        <v>9</v>
      </c>
      <c r="AF858" t="s">
        <v>126</v>
      </c>
      <c r="AG858">
        <v>0</v>
      </c>
      <c r="AH858">
        <v>3</v>
      </c>
      <c r="AI858">
        <v>2</v>
      </c>
      <c r="AJ858">
        <v>0</v>
      </c>
      <c r="AK858" t="s">
        <v>364</v>
      </c>
      <c r="AL858">
        <v>32.804853999999999</v>
      </c>
      <c r="AM858" t="s">
        <v>365</v>
      </c>
      <c r="AN858">
        <v>-117.158997</v>
      </c>
      <c r="AO858">
        <v>25</v>
      </c>
      <c r="AP858">
        <v>1700</v>
      </c>
      <c r="AQ858" t="s">
        <v>129</v>
      </c>
      <c r="AR858">
        <v>111</v>
      </c>
      <c r="AS858">
        <v>-54</v>
      </c>
      <c r="AT858">
        <v>0</v>
      </c>
      <c r="BB858" t="str">
        <f t="shared" si="331"/>
        <v>1200</v>
      </c>
      <c r="BC858">
        <v>1</v>
      </c>
      <c r="BD858" t="str">
        <f t="shared" si="332"/>
        <v xml:space="preserve">N1839R  </v>
      </c>
      <c r="BE858">
        <v>1</v>
      </c>
      <c r="BG858">
        <v>0</v>
      </c>
      <c r="BH858">
        <v>0</v>
      </c>
      <c r="BI858">
        <v>0</v>
      </c>
      <c r="BJ858">
        <v>1625</v>
      </c>
      <c r="BK858">
        <v>-75</v>
      </c>
      <c r="BL858" t="s">
        <v>130</v>
      </c>
      <c r="BM858">
        <v>1</v>
      </c>
      <c r="BN858">
        <v>1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 t="shared" ref="CE858:CE864" si="343">"22:01:36.325"</f>
        <v>22:01:36.325</v>
      </c>
      <c r="CF858">
        <v>324529047</v>
      </c>
      <c r="CS858">
        <v>3</v>
      </c>
      <c r="CT858">
        <v>2</v>
      </c>
      <c r="CU858">
        <v>0</v>
      </c>
      <c r="CV858">
        <v>2</v>
      </c>
      <c r="CW858">
        <v>0</v>
      </c>
      <c r="CX858">
        <v>6</v>
      </c>
      <c r="CY858">
        <v>7</v>
      </c>
      <c r="CZ858" t="s">
        <v>131</v>
      </c>
      <c r="DA858">
        <v>745</v>
      </c>
      <c r="DB858">
        <v>0</v>
      </c>
      <c r="DC858" t="s">
        <v>262</v>
      </c>
      <c r="DD858" t="s">
        <v>263</v>
      </c>
      <c r="DG858">
        <v>15620083</v>
      </c>
      <c r="DI858">
        <v>1</v>
      </c>
      <c r="DJ858">
        <v>0</v>
      </c>
      <c r="DK858">
        <v>0</v>
      </c>
      <c r="DL858">
        <v>0</v>
      </c>
      <c r="DM858">
        <v>0</v>
      </c>
      <c r="DN858">
        <v>1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 t="shared" si="341"/>
        <v>07/09/2023 22:01:36.604</v>
      </c>
      <c r="C859" t="str">
        <f t="shared" si="335"/>
        <v>FFDFD3C0</v>
      </c>
      <c r="D859" t="s">
        <v>134</v>
      </c>
      <c r="E859">
        <v>4</v>
      </c>
      <c r="H859">
        <v>4</v>
      </c>
      <c r="I859" t="s">
        <v>143</v>
      </c>
      <c r="J859" t="s">
        <v>126</v>
      </c>
      <c r="K859">
        <v>0</v>
      </c>
      <c r="L859">
        <v>3</v>
      </c>
      <c r="M859">
        <v>0</v>
      </c>
      <c r="N859">
        <v>2</v>
      </c>
      <c r="O859">
        <v>0</v>
      </c>
      <c r="P859">
        <v>1</v>
      </c>
      <c r="Q859">
        <v>0</v>
      </c>
      <c r="S859" t="str">
        <f t="shared" si="342"/>
        <v>22:01:36.000</v>
      </c>
      <c r="T859" t="str">
        <f t="shared" si="342"/>
        <v>22:01:36.000</v>
      </c>
      <c r="U859" t="str">
        <f t="shared" si="330"/>
        <v>A14F74</v>
      </c>
      <c r="V859">
        <v>0</v>
      </c>
      <c r="W859">
        <v>0</v>
      </c>
      <c r="X859">
        <v>6</v>
      </c>
      <c r="Y859">
        <v>0</v>
      </c>
      <c r="AA859">
        <v>1</v>
      </c>
      <c r="AB859">
        <v>8</v>
      </c>
      <c r="AC859">
        <v>3</v>
      </c>
      <c r="AD859">
        <v>0</v>
      </c>
      <c r="AE859">
        <v>9</v>
      </c>
      <c r="AF859" t="s">
        <v>126</v>
      </c>
      <c r="AG859">
        <v>0</v>
      </c>
      <c r="AH859">
        <v>3</v>
      </c>
      <c r="AI859">
        <v>2</v>
      </c>
      <c r="AJ859">
        <v>0</v>
      </c>
      <c r="AK859" t="s">
        <v>364</v>
      </c>
      <c r="AL859">
        <v>32.804853999999999</v>
      </c>
      <c r="AM859" t="s">
        <v>365</v>
      </c>
      <c r="AN859">
        <v>-117.158997</v>
      </c>
      <c r="AO859">
        <v>25</v>
      </c>
      <c r="AP859">
        <v>1700</v>
      </c>
      <c r="AQ859" t="s">
        <v>129</v>
      </c>
      <c r="AR859">
        <v>111</v>
      </c>
      <c r="AS859">
        <v>-54</v>
      </c>
      <c r="AT859">
        <v>0</v>
      </c>
      <c r="BB859" t="str">
        <f t="shared" si="331"/>
        <v>1200</v>
      </c>
      <c r="BC859">
        <v>1</v>
      </c>
      <c r="BD859" t="str">
        <f t="shared" si="332"/>
        <v xml:space="preserve">N1839R  </v>
      </c>
      <c r="BE859">
        <v>1</v>
      </c>
      <c r="BG859">
        <v>0</v>
      </c>
      <c r="BH859">
        <v>0</v>
      </c>
      <c r="BI859">
        <v>0</v>
      </c>
      <c r="BJ859">
        <v>1625</v>
      </c>
      <c r="BK859">
        <v>-75</v>
      </c>
      <c r="BL859" t="s">
        <v>130</v>
      </c>
      <c r="BM859">
        <v>1</v>
      </c>
      <c r="BN859">
        <v>1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 t="shared" si="343"/>
        <v>22:01:36.325</v>
      </c>
      <c r="CF859">
        <v>324529047</v>
      </c>
      <c r="CS859">
        <v>3</v>
      </c>
      <c r="CT859">
        <v>2</v>
      </c>
      <c r="CU859">
        <v>0</v>
      </c>
      <c r="CV859">
        <v>2</v>
      </c>
      <c r="CW859">
        <v>0</v>
      </c>
      <c r="CX859">
        <v>6</v>
      </c>
      <c r="CY859">
        <v>7</v>
      </c>
      <c r="CZ859" t="s">
        <v>131</v>
      </c>
      <c r="DA859">
        <v>745</v>
      </c>
      <c r="DB859">
        <v>0</v>
      </c>
      <c r="DC859" t="s">
        <v>262</v>
      </c>
      <c r="DD859" t="s">
        <v>263</v>
      </c>
      <c r="DG859">
        <v>15620083</v>
      </c>
      <c r="DI859">
        <v>1</v>
      </c>
      <c r="DJ859">
        <v>0</v>
      </c>
      <c r="DK859">
        <v>1</v>
      </c>
      <c r="DL859">
        <v>0</v>
      </c>
      <c r="DM859">
        <v>0</v>
      </c>
      <c r="DN859">
        <v>1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 t="shared" si="341"/>
        <v>07/09/2023 22:01:36.604</v>
      </c>
      <c r="C860" t="str">
        <f t="shared" si="335"/>
        <v>FFDFD3C0</v>
      </c>
      <c r="D860" t="s">
        <v>123</v>
      </c>
      <c r="E860">
        <v>7</v>
      </c>
      <c r="F860">
        <v>2007</v>
      </c>
      <c r="G860" t="s">
        <v>124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0</v>
      </c>
      <c r="P860">
        <v>1</v>
      </c>
      <c r="Q860">
        <v>0</v>
      </c>
      <c r="S860" t="str">
        <f t="shared" si="342"/>
        <v>22:01:36.000</v>
      </c>
      <c r="T860" t="str">
        <f t="shared" si="342"/>
        <v>22:01:36.000</v>
      </c>
      <c r="U860" t="str">
        <f t="shared" si="330"/>
        <v>A14F74</v>
      </c>
      <c r="V860">
        <v>0</v>
      </c>
      <c r="W860">
        <v>0</v>
      </c>
      <c r="X860">
        <v>6</v>
      </c>
      <c r="Y860">
        <v>0</v>
      </c>
      <c r="AA860">
        <v>1</v>
      </c>
      <c r="AB860">
        <v>8</v>
      </c>
      <c r="AC860">
        <v>3</v>
      </c>
      <c r="AD860">
        <v>0</v>
      </c>
      <c r="AE860">
        <v>9</v>
      </c>
      <c r="AF860" t="s">
        <v>126</v>
      </c>
      <c r="AG860">
        <v>0</v>
      </c>
      <c r="AH860">
        <v>3</v>
      </c>
      <c r="AI860">
        <v>2</v>
      </c>
      <c r="AJ860">
        <v>0</v>
      </c>
      <c r="AK860" t="s">
        <v>364</v>
      </c>
      <c r="AL860">
        <v>32.804853999999999</v>
      </c>
      <c r="AM860" t="s">
        <v>365</v>
      </c>
      <c r="AN860">
        <v>-117.158997</v>
      </c>
      <c r="AO860">
        <v>25</v>
      </c>
      <c r="AP860">
        <v>1700</v>
      </c>
      <c r="AQ860" t="s">
        <v>129</v>
      </c>
      <c r="AR860">
        <v>111</v>
      </c>
      <c r="AS860">
        <v>-54</v>
      </c>
      <c r="AT860">
        <v>0</v>
      </c>
      <c r="BB860" t="str">
        <f t="shared" si="331"/>
        <v>1200</v>
      </c>
      <c r="BC860">
        <v>1</v>
      </c>
      <c r="BD860" t="str">
        <f t="shared" si="332"/>
        <v xml:space="preserve">N1839R  </v>
      </c>
      <c r="BE860">
        <v>1</v>
      </c>
      <c r="BG860">
        <v>0</v>
      </c>
      <c r="BH860">
        <v>0</v>
      </c>
      <c r="BI860">
        <v>0</v>
      </c>
      <c r="BJ860">
        <v>1625</v>
      </c>
      <c r="BK860">
        <v>-75</v>
      </c>
      <c r="BL860" t="s">
        <v>130</v>
      </c>
      <c r="BM860">
        <v>1</v>
      </c>
      <c r="BN860">
        <v>1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 t="shared" si="343"/>
        <v>22:01:36.325</v>
      </c>
      <c r="CF860">
        <v>324529047</v>
      </c>
      <c r="CS860">
        <v>3</v>
      </c>
      <c r="CT860">
        <v>2</v>
      </c>
      <c r="CU860">
        <v>0</v>
      </c>
      <c r="CV860">
        <v>2</v>
      </c>
      <c r="CW860">
        <v>0</v>
      </c>
      <c r="CX860">
        <v>6</v>
      </c>
      <c r="CY860">
        <v>7</v>
      </c>
      <c r="CZ860" t="s">
        <v>131</v>
      </c>
      <c r="DA860">
        <v>745</v>
      </c>
      <c r="DB860">
        <v>0</v>
      </c>
      <c r="DC860" t="s">
        <v>262</v>
      </c>
      <c r="DD860" t="s">
        <v>263</v>
      </c>
      <c r="DG860">
        <v>15620083</v>
      </c>
      <c r="DI860">
        <v>1</v>
      </c>
      <c r="DJ860">
        <v>0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 t="shared" si="341"/>
        <v>07/09/2023 22:01:36.604</v>
      </c>
      <c r="C861" t="str">
        <f t="shared" si="335"/>
        <v>FFDFD3C0</v>
      </c>
      <c r="D861" t="s">
        <v>138</v>
      </c>
      <c r="E861">
        <v>20</v>
      </c>
      <c r="F861">
        <v>1020</v>
      </c>
      <c r="G861" t="s">
        <v>139</v>
      </c>
      <c r="J861" t="s">
        <v>140</v>
      </c>
      <c r="K861">
        <v>0</v>
      </c>
      <c r="L861">
        <v>3</v>
      </c>
      <c r="M861">
        <v>0</v>
      </c>
      <c r="N861">
        <v>2</v>
      </c>
      <c r="O861">
        <v>0</v>
      </c>
      <c r="P861">
        <v>1</v>
      </c>
      <c r="Q861">
        <v>0</v>
      </c>
      <c r="S861" t="str">
        <f t="shared" si="342"/>
        <v>22:01:36.000</v>
      </c>
      <c r="T861" t="str">
        <f t="shared" si="342"/>
        <v>22:01:36.000</v>
      </c>
      <c r="U861" t="str">
        <f t="shared" si="330"/>
        <v>A14F74</v>
      </c>
      <c r="V861">
        <v>0</v>
      </c>
      <c r="W861">
        <v>0</v>
      </c>
      <c r="X861">
        <v>6</v>
      </c>
      <c r="Y861">
        <v>0</v>
      </c>
      <c r="AA861">
        <v>1</v>
      </c>
      <c r="AB861">
        <v>8</v>
      </c>
      <c r="AC861">
        <v>3</v>
      </c>
      <c r="AD861">
        <v>0</v>
      </c>
      <c r="AE861">
        <v>9</v>
      </c>
      <c r="AF861" t="s">
        <v>126</v>
      </c>
      <c r="AG861">
        <v>0</v>
      </c>
      <c r="AH861">
        <v>3</v>
      </c>
      <c r="AI861">
        <v>2</v>
      </c>
      <c r="AJ861">
        <v>0</v>
      </c>
      <c r="AK861" t="s">
        <v>364</v>
      </c>
      <c r="AL861">
        <v>32.804853999999999</v>
      </c>
      <c r="AM861" t="s">
        <v>365</v>
      </c>
      <c r="AN861">
        <v>-117.158997</v>
      </c>
      <c r="AO861">
        <v>25</v>
      </c>
      <c r="AP861">
        <v>1700</v>
      </c>
      <c r="AQ861" t="s">
        <v>129</v>
      </c>
      <c r="AR861">
        <v>111</v>
      </c>
      <c r="AS861">
        <v>-54</v>
      </c>
      <c r="AT861">
        <v>0</v>
      </c>
      <c r="BB861" t="str">
        <f t="shared" si="331"/>
        <v>1200</v>
      </c>
      <c r="BC861">
        <v>1</v>
      </c>
      <c r="BD861" t="str">
        <f t="shared" si="332"/>
        <v xml:space="preserve">N1839R  </v>
      </c>
      <c r="BE861">
        <v>1</v>
      </c>
      <c r="BG861">
        <v>0</v>
      </c>
      <c r="BH861">
        <v>0</v>
      </c>
      <c r="BI861">
        <v>0</v>
      </c>
      <c r="BJ861">
        <v>1625</v>
      </c>
      <c r="BK861">
        <v>-75</v>
      </c>
      <c r="BL861" t="s">
        <v>130</v>
      </c>
      <c r="BM861">
        <v>1</v>
      </c>
      <c r="BN861">
        <v>1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 t="shared" si="343"/>
        <v>22:01:36.325</v>
      </c>
      <c r="CF861">
        <v>324529047</v>
      </c>
      <c r="CS861">
        <v>3</v>
      </c>
      <c r="CT861">
        <v>2</v>
      </c>
      <c r="CU861">
        <v>0</v>
      </c>
      <c r="CV861">
        <v>2</v>
      </c>
      <c r="CW861">
        <v>0</v>
      </c>
      <c r="CX861">
        <v>6</v>
      </c>
      <c r="CY861">
        <v>7</v>
      </c>
      <c r="CZ861" t="s">
        <v>131</v>
      </c>
      <c r="DA861">
        <v>745</v>
      </c>
      <c r="DB861">
        <v>0</v>
      </c>
      <c r="DC861" t="s">
        <v>262</v>
      </c>
      <c r="DD861" t="s">
        <v>263</v>
      </c>
      <c r="DG861">
        <v>15620083</v>
      </c>
      <c r="DI861">
        <v>1</v>
      </c>
      <c r="DJ861">
        <v>0</v>
      </c>
      <c r="DK861">
        <v>1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 t="shared" si="341"/>
        <v>07/09/2023 22:01:36.604</v>
      </c>
      <c r="C862" t="str">
        <f t="shared" si="335"/>
        <v>FFDFD3C0</v>
      </c>
      <c r="D862" t="s">
        <v>144</v>
      </c>
      <c r="E862">
        <v>6</v>
      </c>
      <c r="H862">
        <v>210</v>
      </c>
      <c r="I862" t="s">
        <v>145</v>
      </c>
      <c r="J862" t="s">
        <v>146</v>
      </c>
      <c r="K862">
        <v>0</v>
      </c>
      <c r="L862">
        <v>3</v>
      </c>
      <c r="M862">
        <v>0</v>
      </c>
      <c r="N862">
        <v>2</v>
      </c>
      <c r="O862">
        <v>0</v>
      </c>
      <c r="P862">
        <v>1</v>
      </c>
      <c r="Q862">
        <v>0</v>
      </c>
      <c r="S862" t="str">
        <f t="shared" si="342"/>
        <v>22:01:36.000</v>
      </c>
      <c r="T862" t="str">
        <f t="shared" si="342"/>
        <v>22:01:36.000</v>
      </c>
      <c r="U862" t="str">
        <f t="shared" si="330"/>
        <v>A14F74</v>
      </c>
      <c r="V862">
        <v>0</v>
      </c>
      <c r="W862">
        <v>0</v>
      </c>
      <c r="X862">
        <v>6</v>
      </c>
      <c r="Y862">
        <v>0</v>
      </c>
      <c r="AA862">
        <v>1</v>
      </c>
      <c r="AB862">
        <v>8</v>
      </c>
      <c r="AC862">
        <v>3</v>
      </c>
      <c r="AD862">
        <v>0</v>
      </c>
      <c r="AE862">
        <v>9</v>
      </c>
      <c r="AF862" t="s">
        <v>126</v>
      </c>
      <c r="AG862">
        <v>0</v>
      </c>
      <c r="AH862">
        <v>0</v>
      </c>
      <c r="AI862">
        <v>2</v>
      </c>
      <c r="AJ862">
        <v>0</v>
      </c>
      <c r="AK862" t="s">
        <v>364</v>
      </c>
      <c r="AL862">
        <v>32.804853999999999</v>
      </c>
      <c r="AM862" t="s">
        <v>365</v>
      </c>
      <c r="AN862">
        <v>-117.158997</v>
      </c>
      <c r="AO862">
        <v>25</v>
      </c>
      <c r="AP862">
        <v>1700</v>
      </c>
      <c r="AQ862" t="s">
        <v>129</v>
      </c>
      <c r="AR862">
        <v>111</v>
      </c>
      <c r="AS862">
        <v>-54</v>
      </c>
      <c r="AT862">
        <v>0</v>
      </c>
      <c r="BB862" t="str">
        <f t="shared" si="331"/>
        <v>1200</v>
      </c>
      <c r="BC862">
        <v>1</v>
      </c>
      <c r="BD862" t="str">
        <f t="shared" si="332"/>
        <v xml:space="preserve">N1839R  </v>
      </c>
      <c r="BE862">
        <v>1</v>
      </c>
      <c r="BG862">
        <v>0</v>
      </c>
      <c r="BH862">
        <v>0</v>
      </c>
      <c r="BI862">
        <v>0</v>
      </c>
      <c r="BJ862">
        <v>1625</v>
      </c>
      <c r="BK862">
        <v>-75</v>
      </c>
      <c r="BL862" t="s">
        <v>130</v>
      </c>
      <c r="BM862">
        <v>1</v>
      </c>
      <c r="BN862">
        <v>1</v>
      </c>
      <c r="BO862">
        <v>0</v>
      </c>
      <c r="BP862">
        <v>0</v>
      </c>
      <c r="BS862">
        <v>0</v>
      </c>
      <c r="BT862">
        <v>0</v>
      </c>
      <c r="BU862">
        <v>0</v>
      </c>
      <c r="CE862" t="str">
        <f t="shared" si="343"/>
        <v>22:01:36.325</v>
      </c>
      <c r="CF862">
        <v>324529047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6</v>
      </c>
      <c r="CY862">
        <v>7</v>
      </c>
      <c r="CZ862" t="s">
        <v>131</v>
      </c>
      <c r="DA862">
        <v>745</v>
      </c>
      <c r="DB862">
        <v>0</v>
      </c>
      <c r="DC862" t="s">
        <v>262</v>
      </c>
      <c r="DD862" t="s">
        <v>263</v>
      </c>
      <c r="DG862">
        <v>15620083</v>
      </c>
      <c r="DI862">
        <v>1</v>
      </c>
      <c r="DJ862">
        <v>0</v>
      </c>
      <c r="DK862">
        <v>1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 t="shared" si="341"/>
        <v>07/09/2023 22:01:36.604</v>
      </c>
      <c r="C863" t="str">
        <f t="shared" si="335"/>
        <v>FFDFD3C0</v>
      </c>
      <c r="D863" t="s">
        <v>134</v>
      </c>
      <c r="E863">
        <v>3</v>
      </c>
      <c r="H863">
        <v>3</v>
      </c>
      <c r="I863" t="s">
        <v>135</v>
      </c>
      <c r="J863" t="s">
        <v>126</v>
      </c>
      <c r="K863">
        <v>0</v>
      </c>
      <c r="L863">
        <v>3</v>
      </c>
      <c r="M863">
        <v>0</v>
      </c>
      <c r="N863">
        <v>2</v>
      </c>
      <c r="O863">
        <v>0</v>
      </c>
      <c r="P863">
        <v>1</v>
      </c>
      <c r="Q863">
        <v>0</v>
      </c>
      <c r="S863" t="str">
        <f t="shared" si="342"/>
        <v>22:01:36.000</v>
      </c>
      <c r="T863" t="str">
        <f t="shared" si="342"/>
        <v>22:01:36.000</v>
      </c>
      <c r="U863" t="str">
        <f t="shared" si="330"/>
        <v>A14F74</v>
      </c>
      <c r="V863">
        <v>0</v>
      </c>
      <c r="W863">
        <v>0</v>
      </c>
      <c r="X863">
        <v>6</v>
      </c>
      <c r="Y863">
        <v>0</v>
      </c>
      <c r="AA863">
        <v>1</v>
      </c>
      <c r="AB863">
        <v>8</v>
      </c>
      <c r="AC863">
        <v>3</v>
      </c>
      <c r="AD863">
        <v>0</v>
      </c>
      <c r="AE863">
        <v>9</v>
      </c>
      <c r="AF863" t="s">
        <v>126</v>
      </c>
      <c r="AG863">
        <v>0</v>
      </c>
      <c r="AH863">
        <v>3</v>
      </c>
      <c r="AI863">
        <v>2</v>
      </c>
      <c r="AJ863">
        <v>0</v>
      </c>
      <c r="AK863" t="s">
        <v>364</v>
      </c>
      <c r="AL863">
        <v>32.804853999999999</v>
      </c>
      <c r="AM863" t="s">
        <v>365</v>
      </c>
      <c r="AN863">
        <v>-117.158997</v>
      </c>
      <c r="AO863">
        <v>25</v>
      </c>
      <c r="AP863">
        <v>1700</v>
      </c>
      <c r="AQ863" t="s">
        <v>129</v>
      </c>
      <c r="AR863">
        <v>111</v>
      </c>
      <c r="AS863">
        <v>-54</v>
      </c>
      <c r="AT863">
        <v>0</v>
      </c>
      <c r="BB863" t="str">
        <f t="shared" si="331"/>
        <v>1200</v>
      </c>
      <c r="BC863">
        <v>1</v>
      </c>
      <c r="BD863" t="str">
        <f t="shared" si="332"/>
        <v xml:space="preserve">N1839R  </v>
      </c>
      <c r="BE863">
        <v>1</v>
      </c>
      <c r="BG863">
        <v>0</v>
      </c>
      <c r="BH863">
        <v>0</v>
      </c>
      <c r="BI863">
        <v>0</v>
      </c>
      <c r="BJ863">
        <v>1625</v>
      </c>
      <c r="BK863">
        <v>-75</v>
      </c>
      <c r="BL863" t="s">
        <v>130</v>
      </c>
      <c r="BM863">
        <v>1</v>
      </c>
      <c r="BN863">
        <v>1</v>
      </c>
      <c r="BO863">
        <v>0</v>
      </c>
      <c r="BP863">
        <v>0</v>
      </c>
      <c r="BS863">
        <v>0</v>
      </c>
      <c r="BT863">
        <v>0</v>
      </c>
      <c r="BU863">
        <v>0</v>
      </c>
      <c r="CE863" t="str">
        <f t="shared" si="343"/>
        <v>22:01:36.325</v>
      </c>
      <c r="CF863">
        <v>324529047</v>
      </c>
      <c r="CS863">
        <v>3</v>
      </c>
      <c r="CT863">
        <v>2</v>
      </c>
      <c r="CU863">
        <v>0</v>
      </c>
      <c r="CV863">
        <v>2</v>
      </c>
      <c r="CW863">
        <v>0</v>
      </c>
      <c r="CX863">
        <v>6</v>
      </c>
      <c r="CY863">
        <v>7</v>
      </c>
      <c r="CZ863" t="s">
        <v>131</v>
      </c>
      <c r="DA863">
        <v>745</v>
      </c>
      <c r="DB863">
        <v>0</v>
      </c>
      <c r="DC863" t="s">
        <v>262</v>
      </c>
      <c r="DD863" t="s">
        <v>263</v>
      </c>
      <c r="DG863">
        <v>15620083</v>
      </c>
      <c r="DI863">
        <v>1</v>
      </c>
      <c r="DJ863">
        <v>0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"07/09/2023 22:01:36.620"</f>
        <v>07/09/2023 22:01:36.620</v>
      </c>
      <c r="C864" t="str">
        <f t="shared" si="335"/>
        <v>FFDFD3C0</v>
      </c>
      <c r="D864" t="s">
        <v>141</v>
      </c>
      <c r="E864">
        <v>15</v>
      </c>
      <c r="J864" t="s">
        <v>142</v>
      </c>
      <c r="K864">
        <v>0</v>
      </c>
      <c r="L864">
        <v>3</v>
      </c>
      <c r="M864">
        <v>0</v>
      </c>
      <c r="N864">
        <v>2</v>
      </c>
      <c r="O864">
        <v>0</v>
      </c>
      <c r="P864">
        <v>1</v>
      </c>
      <c r="Q864">
        <v>0</v>
      </c>
      <c r="S864" t="str">
        <f t="shared" si="342"/>
        <v>22:01:36.000</v>
      </c>
      <c r="T864" t="str">
        <f t="shared" si="342"/>
        <v>22:01:36.000</v>
      </c>
      <c r="U864" t="str">
        <f t="shared" si="330"/>
        <v>A14F74</v>
      </c>
      <c r="V864">
        <v>0</v>
      </c>
      <c r="W864">
        <v>0</v>
      </c>
      <c r="X864">
        <v>6</v>
      </c>
      <c r="Y864">
        <v>0</v>
      </c>
      <c r="AA864">
        <v>1</v>
      </c>
      <c r="AB864">
        <v>8</v>
      </c>
      <c r="AC864">
        <v>3</v>
      </c>
      <c r="AD864">
        <v>0</v>
      </c>
      <c r="AE864">
        <v>9</v>
      </c>
      <c r="AF864" t="s">
        <v>126</v>
      </c>
      <c r="AG864">
        <v>0</v>
      </c>
      <c r="AH864">
        <v>3</v>
      </c>
      <c r="AI864">
        <v>2</v>
      </c>
      <c r="AJ864">
        <v>0</v>
      </c>
      <c r="AK864" t="s">
        <v>364</v>
      </c>
      <c r="AL864">
        <v>32.804853999999999</v>
      </c>
      <c r="AM864" t="s">
        <v>365</v>
      </c>
      <c r="AN864">
        <v>-117.158997</v>
      </c>
      <c r="AO864">
        <v>25</v>
      </c>
      <c r="AP864">
        <v>1700</v>
      </c>
      <c r="AQ864" t="s">
        <v>129</v>
      </c>
      <c r="AR864">
        <v>111</v>
      </c>
      <c r="AS864">
        <v>-54</v>
      </c>
      <c r="AT864">
        <v>0</v>
      </c>
      <c r="BB864" t="str">
        <f t="shared" si="331"/>
        <v>1200</v>
      </c>
      <c r="BC864">
        <v>1</v>
      </c>
      <c r="BD864" t="str">
        <f t="shared" si="332"/>
        <v xml:space="preserve">N1839R  </v>
      </c>
      <c r="BE864">
        <v>1</v>
      </c>
      <c r="BG864">
        <v>0</v>
      </c>
      <c r="BH864">
        <v>0</v>
      </c>
      <c r="BI864">
        <v>0</v>
      </c>
      <c r="BJ864">
        <v>1625</v>
      </c>
      <c r="BK864">
        <v>-75</v>
      </c>
      <c r="BL864" t="s">
        <v>130</v>
      </c>
      <c r="BM864">
        <v>1</v>
      </c>
      <c r="BN864">
        <v>1</v>
      </c>
      <c r="BO864">
        <v>0</v>
      </c>
      <c r="BP864">
        <v>0</v>
      </c>
      <c r="BS864">
        <v>0</v>
      </c>
      <c r="BT864">
        <v>0</v>
      </c>
      <c r="BU864">
        <v>0</v>
      </c>
      <c r="CE864" t="str">
        <f t="shared" si="343"/>
        <v>22:01:36.325</v>
      </c>
      <c r="CF864">
        <v>324529047</v>
      </c>
      <c r="CS864">
        <v>3</v>
      </c>
      <c r="CT864">
        <v>2</v>
      </c>
      <c r="CU864">
        <v>0</v>
      </c>
      <c r="CV864">
        <v>2</v>
      </c>
      <c r="CW864">
        <v>0</v>
      </c>
      <c r="CX864">
        <v>6</v>
      </c>
      <c r="CY864">
        <v>7</v>
      </c>
      <c r="CZ864" t="s">
        <v>131</v>
      </c>
      <c r="DA864">
        <v>745</v>
      </c>
      <c r="DB864">
        <v>0</v>
      </c>
      <c r="DC864" t="s">
        <v>262</v>
      </c>
      <c r="DD864" t="s">
        <v>263</v>
      </c>
      <c r="DG864">
        <v>15620083</v>
      </c>
      <c r="DI864">
        <v>1</v>
      </c>
      <c r="DJ864">
        <v>0</v>
      </c>
      <c r="DK864">
        <v>1</v>
      </c>
      <c r="DL864">
        <v>0</v>
      </c>
      <c r="DM864">
        <v>0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"07/09/2023 22:01:38.292"</f>
        <v>07/09/2023 22:01:38.292</v>
      </c>
      <c r="C865" t="str">
        <f t="shared" si="335"/>
        <v>FFDFD3C0</v>
      </c>
      <c r="D865" t="s">
        <v>144</v>
      </c>
      <c r="E865">
        <v>6</v>
      </c>
      <c r="H865">
        <v>210</v>
      </c>
      <c r="I865" t="s">
        <v>145</v>
      </c>
      <c r="J865" t="s">
        <v>146</v>
      </c>
      <c r="K865">
        <v>0</v>
      </c>
      <c r="L865">
        <v>3</v>
      </c>
      <c r="M865">
        <v>0</v>
      </c>
      <c r="N865">
        <v>2</v>
      </c>
      <c r="O865">
        <v>0</v>
      </c>
      <c r="P865">
        <v>1</v>
      </c>
      <c r="Q865">
        <v>0</v>
      </c>
      <c r="S865" t="str">
        <f t="shared" ref="S865:T872" si="344">"22:01:37.000"</f>
        <v>22:01:37.000</v>
      </c>
      <c r="T865" t="str">
        <f t="shared" si="344"/>
        <v>22:01:37.000</v>
      </c>
      <c r="U865" t="str">
        <f t="shared" si="330"/>
        <v>A14F74</v>
      </c>
      <c r="V865">
        <v>0</v>
      </c>
      <c r="W865">
        <v>0</v>
      </c>
      <c r="X865">
        <v>6</v>
      </c>
      <c r="Y865">
        <v>0</v>
      </c>
      <c r="AA865">
        <v>1</v>
      </c>
      <c r="AB865">
        <v>8</v>
      </c>
      <c r="AC865">
        <v>3</v>
      </c>
      <c r="AD865">
        <v>0</v>
      </c>
      <c r="AE865">
        <v>9</v>
      </c>
      <c r="AF865" t="s">
        <v>126</v>
      </c>
      <c r="AG865">
        <v>0</v>
      </c>
      <c r="AH865">
        <v>0</v>
      </c>
      <c r="AI865">
        <v>2</v>
      </c>
      <c r="AJ865">
        <v>0</v>
      </c>
      <c r="AK865" t="s">
        <v>366</v>
      </c>
      <c r="AL865">
        <v>32.804617999999998</v>
      </c>
      <c r="AM865" t="s">
        <v>367</v>
      </c>
      <c r="AN865">
        <v>-117.15837500000001</v>
      </c>
      <c r="AO865">
        <v>25</v>
      </c>
      <c r="AP865">
        <v>1800</v>
      </c>
      <c r="AQ865" t="s">
        <v>129</v>
      </c>
      <c r="AR865">
        <v>112</v>
      </c>
      <c r="AS865">
        <v>-52</v>
      </c>
      <c r="AT865">
        <v>0</v>
      </c>
      <c r="BB865" t="str">
        <f t="shared" si="331"/>
        <v>1200</v>
      </c>
      <c r="BC865">
        <v>1</v>
      </c>
      <c r="BD865" t="str">
        <f t="shared" si="332"/>
        <v xml:space="preserve">N1839R  </v>
      </c>
      <c r="BE865">
        <v>1</v>
      </c>
      <c r="BG865">
        <v>0</v>
      </c>
      <c r="BH865">
        <v>0</v>
      </c>
      <c r="BI865">
        <v>0</v>
      </c>
      <c r="BJ865">
        <v>1625</v>
      </c>
      <c r="BK865">
        <v>-175</v>
      </c>
      <c r="BL865" t="s">
        <v>130</v>
      </c>
      <c r="BM865">
        <v>1</v>
      </c>
      <c r="BN865">
        <v>1</v>
      </c>
      <c r="BO865">
        <v>0</v>
      </c>
      <c r="BP865">
        <v>0</v>
      </c>
      <c r="BS865">
        <v>0</v>
      </c>
      <c r="BT865">
        <v>0</v>
      </c>
      <c r="BU865">
        <v>0</v>
      </c>
      <c r="CE865" t="str">
        <f t="shared" ref="CE865:CE872" si="345">"22:01:37.974"</f>
        <v>22:01:37.974</v>
      </c>
      <c r="CF865">
        <v>974029864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6</v>
      </c>
      <c r="CY865">
        <v>7</v>
      </c>
      <c r="CZ865" t="s">
        <v>131</v>
      </c>
      <c r="DA865">
        <v>745</v>
      </c>
      <c r="DB865">
        <v>0</v>
      </c>
      <c r="DC865" t="s">
        <v>262</v>
      </c>
      <c r="DD865" t="s">
        <v>263</v>
      </c>
      <c r="DG865">
        <v>15620164</v>
      </c>
      <c r="DI865">
        <v>1</v>
      </c>
      <c r="DJ865">
        <v>0</v>
      </c>
      <c r="DK865">
        <v>0</v>
      </c>
      <c r="DL865">
        <v>0</v>
      </c>
      <c r="DM865">
        <v>0</v>
      </c>
      <c r="DN865">
        <v>1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"07/09/2023 22:01:38.292"</f>
        <v>07/09/2023 22:01:38.292</v>
      </c>
      <c r="C866" t="str">
        <f t="shared" si="335"/>
        <v>FFDFD3C0</v>
      </c>
      <c r="D866" t="s">
        <v>149</v>
      </c>
      <c r="E866">
        <v>3</v>
      </c>
      <c r="H866">
        <v>166</v>
      </c>
      <c r="I866" t="s">
        <v>139</v>
      </c>
      <c r="J866" t="s">
        <v>150</v>
      </c>
      <c r="K866">
        <v>0</v>
      </c>
      <c r="L866">
        <v>3</v>
      </c>
      <c r="M866">
        <v>0</v>
      </c>
      <c r="N866">
        <v>2</v>
      </c>
      <c r="O866">
        <v>0</v>
      </c>
      <c r="P866">
        <v>1</v>
      </c>
      <c r="Q866">
        <v>0</v>
      </c>
      <c r="S866" t="str">
        <f t="shared" si="344"/>
        <v>22:01:37.000</v>
      </c>
      <c r="T866" t="str">
        <f t="shared" si="344"/>
        <v>22:01:37.000</v>
      </c>
      <c r="U866" t="str">
        <f t="shared" si="330"/>
        <v>A14F74</v>
      </c>
      <c r="V866">
        <v>0</v>
      </c>
      <c r="W866">
        <v>0</v>
      </c>
      <c r="X866">
        <v>6</v>
      </c>
      <c r="Y866">
        <v>0</v>
      </c>
      <c r="AA866">
        <v>1</v>
      </c>
      <c r="AB866">
        <v>8</v>
      </c>
      <c r="AC866">
        <v>3</v>
      </c>
      <c r="AD866">
        <v>0</v>
      </c>
      <c r="AE866">
        <v>9</v>
      </c>
      <c r="AF866" t="s">
        <v>126</v>
      </c>
      <c r="AG866">
        <v>0</v>
      </c>
      <c r="AH866">
        <v>3</v>
      </c>
      <c r="AI866">
        <v>2</v>
      </c>
      <c r="AJ866">
        <v>0</v>
      </c>
      <c r="AK866" t="s">
        <v>366</v>
      </c>
      <c r="AL866">
        <v>32.804617999999998</v>
      </c>
      <c r="AM866" t="s">
        <v>367</v>
      </c>
      <c r="AN866">
        <v>-117.15837500000001</v>
      </c>
      <c r="AO866">
        <v>25</v>
      </c>
      <c r="AP866">
        <v>1800</v>
      </c>
      <c r="AQ866" t="s">
        <v>129</v>
      </c>
      <c r="AR866">
        <v>112</v>
      </c>
      <c r="AS866">
        <v>-52</v>
      </c>
      <c r="AT866">
        <v>0</v>
      </c>
      <c r="BB866" t="str">
        <f t="shared" si="331"/>
        <v>1200</v>
      </c>
      <c r="BC866">
        <v>1</v>
      </c>
      <c r="BD866" t="str">
        <f t="shared" si="332"/>
        <v xml:space="preserve">N1839R  </v>
      </c>
      <c r="BE866">
        <v>1</v>
      </c>
      <c r="BG866">
        <v>0</v>
      </c>
      <c r="BH866">
        <v>0</v>
      </c>
      <c r="BI866">
        <v>0</v>
      </c>
      <c r="BJ866">
        <v>1625</v>
      </c>
      <c r="BK866">
        <v>-175</v>
      </c>
      <c r="BL866" t="s">
        <v>130</v>
      </c>
      <c r="BM866">
        <v>1</v>
      </c>
      <c r="BN866">
        <v>1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 t="shared" si="345"/>
        <v>22:01:37.974</v>
      </c>
      <c r="CF866">
        <v>974096432</v>
      </c>
      <c r="CS866">
        <v>3</v>
      </c>
      <c r="CT866">
        <v>2</v>
      </c>
      <c r="CU866">
        <v>0</v>
      </c>
      <c r="CV866">
        <v>2</v>
      </c>
      <c r="CW866">
        <v>0</v>
      </c>
      <c r="CX866">
        <v>5</v>
      </c>
      <c r="CY866">
        <v>7</v>
      </c>
      <c r="CZ866" t="s">
        <v>131</v>
      </c>
      <c r="DA866">
        <v>300</v>
      </c>
      <c r="DB866">
        <v>0</v>
      </c>
      <c r="DC866" t="s">
        <v>157</v>
      </c>
      <c r="DD866" t="s">
        <v>158</v>
      </c>
      <c r="DG866">
        <v>8341198</v>
      </c>
      <c r="DI866">
        <v>1</v>
      </c>
      <c r="DJ866">
        <v>0</v>
      </c>
      <c r="DK866">
        <v>1</v>
      </c>
      <c r="DL866">
        <v>0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"07/09/2023 22:01:38.292"</f>
        <v>07/09/2023 22:01:38.292</v>
      </c>
      <c r="C867" t="str">
        <f t="shared" si="335"/>
        <v>FFDFD3C0</v>
      </c>
      <c r="D867" t="s">
        <v>138</v>
      </c>
      <c r="E867">
        <v>20</v>
      </c>
      <c r="F867">
        <v>1020</v>
      </c>
      <c r="G867" t="s">
        <v>139</v>
      </c>
      <c r="J867" t="s">
        <v>140</v>
      </c>
      <c r="K867">
        <v>0</v>
      </c>
      <c r="L867">
        <v>3</v>
      </c>
      <c r="M867">
        <v>0</v>
      </c>
      <c r="N867">
        <v>2</v>
      </c>
      <c r="O867">
        <v>0</v>
      </c>
      <c r="P867">
        <v>1</v>
      </c>
      <c r="Q867">
        <v>0</v>
      </c>
      <c r="S867" t="str">
        <f t="shared" si="344"/>
        <v>22:01:37.000</v>
      </c>
      <c r="T867" t="str">
        <f t="shared" si="344"/>
        <v>22:01:37.000</v>
      </c>
      <c r="U867" t="str">
        <f t="shared" si="330"/>
        <v>A14F74</v>
      </c>
      <c r="V867">
        <v>0</v>
      </c>
      <c r="W867">
        <v>0</v>
      </c>
      <c r="X867">
        <v>6</v>
      </c>
      <c r="Y867">
        <v>0</v>
      </c>
      <c r="AA867">
        <v>1</v>
      </c>
      <c r="AB867">
        <v>8</v>
      </c>
      <c r="AC867">
        <v>3</v>
      </c>
      <c r="AD867">
        <v>0</v>
      </c>
      <c r="AE867">
        <v>9</v>
      </c>
      <c r="AF867" t="s">
        <v>126</v>
      </c>
      <c r="AG867">
        <v>0</v>
      </c>
      <c r="AH867">
        <v>3</v>
      </c>
      <c r="AI867">
        <v>2</v>
      </c>
      <c r="AJ867">
        <v>0</v>
      </c>
      <c r="AK867" t="s">
        <v>366</v>
      </c>
      <c r="AL867">
        <v>32.804617999999998</v>
      </c>
      <c r="AM867" t="s">
        <v>367</v>
      </c>
      <c r="AN867">
        <v>-117.15837500000001</v>
      </c>
      <c r="AO867">
        <v>25</v>
      </c>
      <c r="AP867">
        <v>1800</v>
      </c>
      <c r="AQ867" t="s">
        <v>129</v>
      </c>
      <c r="AR867">
        <v>112</v>
      </c>
      <c r="AS867">
        <v>-52</v>
      </c>
      <c r="AT867">
        <v>0</v>
      </c>
      <c r="BB867" t="str">
        <f t="shared" si="331"/>
        <v>1200</v>
      </c>
      <c r="BC867">
        <v>1</v>
      </c>
      <c r="BD867" t="str">
        <f t="shared" si="332"/>
        <v xml:space="preserve">N1839R  </v>
      </c>
      <c r="BE867">
        <v>1</v>
      </c>
      <c r="BG867">
        <v>0</v>
      </c>
      <c r="BH867">
        <v>0</v>
      </c>
      <c r="BI867">
        <v>0</v>
      </c>
      <c r="BJ867">
        <v>1625</v>
      </c>
      <c r="BK867">
        <v>-175</v>
      </c>
      <c r="BL867" t="s">
        <v>130</v>
      </c>
      <c r="BM867">
        <v>1</v>
      </c>
      <c r="BN867">
        <v>1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 t="shared" si="345"/>
        <v>22:01:37.974</v>
      </c>
      <c r="CF867">
        <v>974029864</v>
      </c>
      <c r="CS867">
        <v>3</v>
      </c>
      <c r="CT867">
        <v>2</v>
      </c>
      <c r="CU867">
        <v>0</v>
      </c>
      <c r="CV867">
        <v>2</v>
      </c>
      <c r="CW867">
        <v>0</v>
      </c>
      <c r="CX867">
        <v>6</v>
      </c>
      <c r="CY867">
        <v>7</v>
      </c>
      <c r="CZ867" t="s">
        <v>131</v>
      </c>
      <c r="DA867">
        <v>745</v>
      </c>
      <c r="DB867">
        <v>0</v>
      </c>
      <c r="DC867" t="s">
        <v>262</v>
      </c>
      <c r="DD867" t="s">
        <v>263</v>
      </c>
      <c r="DG867">
        <v>15620164</v>
      </c>
      <c r="DI867">
        <v>1</v>
      </c>
      <c r="DJ867">
        <v>0</v>
      </c>
      <c r="DK867">
        <v>1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"07/09/2023 22:01:38.292"</f>
        <v>07/09/2023 22:01:38.292</v>
      </c>
      <c r="C868" t="str">
        <f t="shared" si="335"/>
        <v>FFDFD3C0</v>
      </c>
      <c r="D868" t="s">
        <v>134</v>
      </c>
      <c r="E868">
        <v>3</v>
      </c>
      <c r="H868">
        <v>3</v>
      </c>
      <c r="I868" t="s">
        <v>135</v>
      </c>
      <c r="J868" t="s">
        <v>126</v>
      </c>
      <c r="K868">
        <v>0</v>
      </c>
      <c r="L868">
        <v>3</v>
      </c>
      <c r="M868">
        <v>0</v>
      </c>
      <c r="N868">
        <v>2</v>
      </c>
      <c r="O868">
        <v>0</v>
      </c>
      <c r="P868">
        <v>1</v>
      </c>
      <c r="Q868">
        <v>0</v>
      </c>
      <c r="S868" t="str">
        <f t="shared" si="344"/>
        <v>22:01:37.000</v>
      </c>
      <c r="T868" t="str">
        <f t="shared" si="344"/>
        <v>22:01:37.000</v>
      </c>
      <c r="U868" t="str">
        <f t="shared" si="330"/>
        <v>A14F74</v>
      </c>
      <c r="V868">
        <v>0</v>
      </c>
      <c r="W868">
        <v>0</v>
      </c>
      <c r="X868">
        <v>6</v>
      </c>
      <c r="Y868">
        <v>0</v>
      </c>
      <c r="AA868">
        <v>1</v>
      </c>
      <c r="AB868">
        <v>8</v>
      </c>
      <c r="AC868">
        <v>3</v>
      </c>
      <c r="AD868">
        <v>0</v>
      </c>
      <c r="AE868">
        <v>9</v>
      </c>
      <c r="AF868" t="s">
        <v>126</v>
      </c>
      <c r="AG868">
        <v>0</v>
      </c>
      <c r="AH868">
        <v>3</v>
      </c>
      <c r="AI868">
        <v>2</v>
      </c>
      <c r="AJ868">
        <v>0</v>
      </c>
      <c r="AK868" t="s">
        <v>366</v>
      </c>
      <c r="AL868">
        <v>32.804617999999998</v>
      </c>
      <c r="AM868" t="s">
        <v>367</v>
      </c>
      <c r="AN868">
        <v>-117.15837500000001</v>
      </c>
      <c r="AO868">
        <v>25</v>
      </c>
      <c r="AP868">
        <v>1800</v>
      </c>
      <c r="AQ868" t="s">
        <v>129</v>
      </c>
      <c r="AR868">
        <v>112</v>
      </c>
      <c r="AS868">
        <v>-52</v>
      </c>
      <c r="AT868">
        <v>0</v>
      </c>
      <c r="BB868" t="str">
        <f t="shared" si="331"/>
        <v>1200</v>
      </c>
      <c r="BC868">
        <v>1</v>
      </c>
      <c r="BD868" t="str">
        <f t="shared" si="332"/>
        <v xml:space="preserve">N1839R  </v>
      </c>
      <c r="BE868">
        <v>1</v>
      </c>
      <c r="BG868">
        <v>0</v>
      </c>
      <c r="BH868">
        <v>0</v>
      </c>
      <c r="BI868">
        <v>0</v>
      </c>
      <c r="BJ868">
        <v>1625</v>
      </c>
      <c r="BK868">
        <v>-175</v>
      </c>
      <c r="BL868" t="s">
        <v>130</v>
      </c>
      <c r="BM868">
        <v>1</v>
      </c>
      <c r="BN868">
        <v>1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 t="shared" si="345"/>
        <v>22:01:37.974</v>
      </c>
      <c r="CF868">
        <v>974029864</v>
      </c>
      <c r="CS868">
        <v>3</v>
      </c>
      <c r="CT868">
        <v>2</v>
      </c>
      <c r="CU868">
        <v>0</v>
      </c>
      <c r="CV868">
        <v>2</v>
      </c>
      <c r="CW868">
        <v>0</v>
      </c>
      <c r="CX868">
        <v>6</v>
      </c>
      <c r="CY868">
        <v>7</v>
      </c>
      <c r="CZ868" t="s">
        <v>131</v>
      </c>
      <c r="DA868">
        <v>745</v>
      </c>
      <c r="DB868">
        <v>0</v>
      </c>
      <c r="DC868" t="s">
        <v>262</v>
      </c>
      <c r="DD868" t="s">
        <v>263</v>
      </c>
      <c r="DG868">
        <v>15620164</v>
      </c>
      <c r="DI868">
        <v>1</v>
      </c>
      <c r="DJ868">
        <v>0</v>
      </c>
      <c r="DK868">
        <v>1</v>
      </c>
      <c r="DL868">
        <v>0</v>
      </c>
      <c r="DM868">
        <v>0</v>
      </c>
      <c r="DN868">
        <v>1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"07/09/2023 22:01:38.292"</f>
        <v>07/09/2023 22:01:38.292</v>
      </c>
      <c r="C869" t="str">
        <f t="shared" si="335"/>
        <v>FFDFD3C0</v>
      </c>
      <c r="D869" t="s">
        <v>141</v>
      </c>
      <c r="E869">
        <v>15</v>
      </c>
      <c r="J869" t="s">
        <v>142</v>
      </c>
      <c r="K869">
        <v>0</v>
      </c>
      <c r="L869">
        <v>3</v>
      </c>
      <c r="M869">
        <v>0</v>
      </c>
      <c r="N869">
        <v>2</v>
      </c>
      <c r="O869">
        <v>0</v>
      </c>
      <c r="P869">
        <v>1</v>
      </c>
      <c r="Q869">
        <v>0</v>
      </c>
      <c r="S869" t="str">
        <f t="shared" si="344"/>
        <v>22:01:37.000</v>
      </c>
      <c r="T869" t="str">
        <f t="shared" si="344"/>
        <v>22:01:37.000</v>
      </c>
      <c r="U869" t="str">
        <f t="shared" si="330"/>
        <v>A14F74</v>
      </c>
      <c r="V869">
        <v>0</v>
      </c>
      <c r="W869">
        <v>0</v>
      </c>
      <c r="X869">
        <v>6</v>
      </c>
      <c r="Y869">
        <v>0</v>
      </c>
      <c r="AA869">
        <v>1</v>
      </c>
      <c r="AB869">
        <v>8</v>
      </c>
      <c r="AC869">
        <v>3</v>
      </c>
      <c r="AD869">
        <v>0</v>
      </c>
      <c r="AE869">
        <v>9</v>
      </c>
      <c r="AF869" t="s">
        <v>126</v>
      </c>
      <c r="AG869">
        <v>0</v>
      </c>
      <c r="AH869">
        <v>3</v>
      </c>
      <c r="AI869">
        <v>2</v>
      </c>
      <c r="AJ869">
        <v>0</v>
      </c>
      <c r="AK869" t="s">
        <v>366</v>
      </c>
      <c r="AL869">
        <v>32.804617999999998</v>
      </c>
      <c r="AM869" t="s">
        <v>367</v>
      </c>
      <c r="AN869">
        <v>-117.15837500000001</v>
      </c>
      <c r="AO869">
        <v>25</v>
      </c>
      <c r="AP869">
        <v>1800</v>
      </c>
      <c r="AQ869" t="s">
        <v>129</v>
      </c>
      <c r="AR869">
        <v>112</v>
      </c>
      <c r="AS869">
        <v>-52</v>
      </c>
      <c r="AT869">
        <v>0</v>
      </c>
      <c r="BB869" t="str">
        <f t="shared" si="331"/>
        <v>1200</v>
      </c>
      <c r="BC869">
        <v>1</v>
      </c>
      <c r="BD869" t="str">
        <f t="shared" si="332"/>
        <v xml:space="preserve">N1839R  </v>
      </c>
      <c r="BE869">
        <v>1</v>
      </c>
      <c r="BG869">
        <v>0</v>
      </c>
      <c r="BH869">
        <v>0</v>
      </c>
      <c r="BI869">
        <v>0</v>
      </c>
      <c r="BJ869">
        <v>1625</v>
      </c>
      <c r="BK869">
        <v>-175</v>
      </c>
      <c r="BL869" t="s">
        <v>130</v>
      </c>
      <c r="BM869">
        <v>1</v>
      </c>
      <c r="BN869">
        <v>1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 t="shared" si="345"/>
        <v>22:01:37.974</v>
      </c>
      <c r="CF869">
        <v>974029864</v>
      </c>
      <c r="CS869">
        <v>3</v>
      </c>
      <c r="CT869">
        <v>2</v>
      </c>
      <c r="CU869">
        <v>0</v>
      </c>
      <c r="CV869">
        <v>2</v>
      </c>
      <c r="CW869">
        <v>0</v>
      </c>
      <c r="CX869">
        <v>6</v>
      </c>
      <c r="CY869">
        <v>7</v>
      </c>
      <c r="CZ869" t="s">
        <v>131</v>
      </c>
      <c r="DA869">
        <v>745</v>
      </c>
      <c r="DB869">
        <v>0</v>
      </c>
      <c r="DC869" t="s">
        <v>262</v>
      </c>
      <c r="DD869" t="s">
        <v>263</v>
      </c>
      <c r="DG869">
        <v>15620164</v>
      </c>
      <c r="DI869">
        <v>1</v>
      </c>
      <c r="DJ869">
        <v>0</v>
      </c>
      <c r="DK869">
        <v>1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"07/09/2023 22:01:38.325"</f>
        <v>07/09/2023 22:01:38.325</v>
      </c>
      <c r="C870" t="str">
        <f t="shared" si="335"/>
        <v>FFDFD3C0</v>
      </c>
      <c r="D870" t="s">
        <v>134</v>
      </c>
      <c r="E870">
        <v>4</v>
      </c>
      <c r="H870">
        <v>4</v>
      </c>
      <c r="I870" t="s">
        <v>143</v>
      </c>
      <c r="J870" t="s">
        <v>126</v>
      </c>
      <c r="K870">
        <v>0</v>
      </c>
      <c r="L870">
        <v>3</v>
      </c>
      <c r="M870">
        <v>0</v>
      </c>
      <c r="N870">
        <v>2</v>
      </c>
      <c r="O870">
        <v>0</v>
      </c>
      <c r="P870">
        <v>1</v>
      </c>
      <c r="Q870">
        <v>0</v>
      </c>
      <c r="S870" t="str">
        <f t="shared" si="344"/>
        <v>22:01:37.000</v>
      </c>
      <c r="T870" t="str">
        <f t="shared" si="344"/>
        <v>22:01:37.000</v>
      </c>
      <c r="U870" t="str">
        <f t="shared" si="330"/>
        <v>A14F74</v>
      </c>
      <c r="V870">
        <v>0</v>
      </c>
      <c r="W870">
        <v>0</v>
      </c>
      <c r="X870">
        <v>6</v>
      </c>
      <c r="Y870">
        <v>0</v>
      </c>
      <c r="AA870">
        <v>1</v>
      </c>
      <c r="AB870">
        <v>8</v>
      </c>
      <c r="AC870">
        <v>3</v>
      </c>
      <c r="AD870">
        <v>0</v>
      </c>
      <c r="AE870">
        <v>9</v>
      </c>
      <c r="AF870" t="s">
        <v>126</v>
      </c>
      <c r="AG870">
        <v>0</v>
      </c>
      <c r="AH870">
        <v>3</v>
      </c>
      <c r="AI870">
        <v>2</v>
      </c>
      <c r="AJ870">
        <v>0</v>
      </c>
      <c r="AK870" t="s">
        <v>366</v>
      </c>
      <c r="AL870">
        <v>32.804617999999998</v>
      </c>
      <c r="AM870" t="s">
        <v>367</v>
      </c>
      <c r="AN870">
        <v>-117.15837500000001</v>
      </c>
      <c r="AO870">
        <v>25</v>
      </c>
      <c r="AP870">
        <v>1800</v>
      </c>
      <c r="AQ870" t="s">
        <v>129</v>
      </c>
      <c r="AR870">
        <v>112</v>
      </c>
      <c r="AS870">
        <v>-52</v>
      </c>
      <c r="AT870">
        <v>0</v>
      </c>
      <c r="BB870" t="str">
        <f t="shared" si="331"/>
        <v>1200</v>
      </c>
      <c r="BC870">
        <v>1</v>
      </c>
      <c r="BD870" t="str">
        <f t="shared" si="332"/>
        <v xml:space="preserve">N1839R  </v>
      </c>
      <c r="BE870">
        <v>1</v>
      </c>
      <c r="BG870">
        <v>0</v>
      </c>
      <c r="BH870">
        <v>0</v>
      </c>
      <c r="BI870">
        <v>0</v>
      </c>
      <c r="BJ870">
        <v>1625</v>
      </c>
      <c r="BK870">
        <v>-175</v>
      </c>
      <c r="BL870" t="s">
        <v>130</v>
      </c>
      <c r="BM870">
        <v>1</v>
      </c>
      <c r="BN870">
        <v>1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 t="shared" si="345"/>
        <v>22:01:37.974</v>
      </c>
      <c r="CF870">
        <v>974029864</v>
      </c>
      <c r="CS870">
        <v>3</v>
      </c>
      <c r="CT870">
        <v>2</v>
      </c>
      <c r="CU870">
        <v>0</v>
      </c>
      <c r="CV870">
        <v>2</v>
      </c>
      <c r="CW870">
        <v>0</v>
      </c>
      <c r="CX870">
        <v>6</v>
      </c>
      <c r="CY870">
        <v>7</v>
      </c>
      <c r="CZ870" t="s">
        <v>131</v>
      </c>
      <c r="DA870">
        <v>745</v>
      </c>
      <c r="DB870">
        <v>0</v>
      </c>
      <c r="DC870" t="s">
        <v>262</v>
      </c>
      <c r="DD870" t="s">
        <v>263</v>
      </c>
      <c r="DG870">
        <v>15620164</v>
      </c>
      <c r="DI870">
        <v>1</v>
      </c>
      <c r="DJ870">
        <v>0</v>
      </c>
      <c r="DK870">
        <v>1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"07/09/2023 22:01:38.326"</f>
        <v>07/09/2023 22:01:38.326</v>
      </c>
      <c r="C871" t="str">
        <f t="shared" si="335"/>
        <v>FFDFD3C0</v>
      </c>
      <c r="D871" t="s">
        <v>123</v>
      </c>
      <c r="E871">
        <v>7</v>
      </c>
      <c r="F871">
        <v>2007</v>
      </c>
      <c r="G871" t="s">
        <v>124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0</v>
      </c>
      <c r="P871">
        <v>1</v>
      </c>
      <c r="Q871">
        <v>0</v>
      </c>
      <c r="S871" t="str">
        <f t="shared" si="344"/>
        <v>22:01:37.000</v>
      </c>
      <c r="T871" t="str">
        <f t="shared" si="344"/>
        <v>22:01:37.000</v>
      </c>
      <c r="U871" t="str">
        <f t="shared" si="330"/>
        <v>A14F74</v>
      </c>
      <c r="V871">
        <v>0</v>
      </c>
      <c r="W871">
        <v>0</v>
      </c>
      <c r="X871">
        <v>6</v>
      </c>
      <c r="Y871">
        <v>0</v>
      </c>
      <c r="AA871">
        <v>1</v>
      </c>
      <c r="AB871">
        <v>8</v>
      </c>
      <c r="AC871">
        <v>3</v>
      </c>
      <c r="AD871">
        <v>0</v>
      </c>
      <c r="AE871">
        <v>9</v>
      </c>
      <c r="AF871" t="s">
        <v>126</v>
      </c>
      <c r="AG871">
        <v>0</v>
      </c>
      <c r="AH871">
        <v>3</v>
      </c>
      <c r="AI871">
        <v>2</v>
      </c>
      <c r="AJ871">
        <v>0</v>
      </c>
      <c r="AK871" t="s">
        <v>366</v>
      </c>
      <c r="AL871">
        <v>32.804617999999998</v>
      </c>
      <c r="AM871" t="s">
        <v>367</v>
      </c>
      <c r="AN871">
        <v>-117.15837500000001</v>
      </c>
      <c r="AO871">
        <v>25</v>
      </c>
      <c r="AP871">
        <v>1800</v>
      </c>
      <c r="AQ871" t="s">
        <v>129</v>
      </c>
      <c r="AR871">
        <v>112</v>
      </c>
      <c r="AS871">
        <v>-52</v>
      </c>
      <c r="AT871">
        <v>0</v>
      </c>
      <c r="BB871" t="str">
        <f t="shared" si="331"/>
        <v>1200</v>
      </c>
      <c r="BC871">
        <v>1</v>
      </c>
      <c r="BD871" t="str">
        <f t="shared" si="332"/>
        <v xml:space="preserve">N1839R  </v>
      </c>
      <c r="BE871">
        <v>1</v>
      </c>
      <c r="BG871">
        <v>0</v>
      </c>
      <c r="BH871">
        <v>0</v>
      </c>
      <c r="BI871">
        <v>0</v>
      </c>
      <c r="BJ871">
        <v>1625</v>
      </c>
      <c r="BK871">
        <v>-175</v>
      </c>
      <c r="BL871" t="s">
        <v>130</v>
      </c>
      <c r="BM871">
        <v>1</v>
      </c>
      <c r="BN871">
        <v>1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 t="shared" si="345"/>
        <v>22:01:37.974</v>
      </c>
      <c r="CF871">
        <v>974029864</v>
      </c>
      <c r="CS871">
        <v>3</v>
      </c>
      <c r="CT871">
        <v>2</v>
      </c>
      <c r="CU871">
        <v>0</v>
      </c>
      <c r="CV871">
        <v>2</v>
      </c>
      <c r="CW871">
        <v>0</v>
      </c>
      <c r="CX871">
        <v>6</v>
      </c>
      <c r="CY871">
        <v>7</v>
      </c>
      <c r="CZ871" t="s">
        <v>131</v>
      </c>
      <c r="DA871">
        <v>745</v>
      </c>
      <c r="DB871">
        <v>0</v>
      </c>
      <c r="DC871" t="s">
        <v>262</v>
      </c>
      <c r="DD871" t="s">
        <v>263</v>
      </c>
      <c r="DG871">
        <v>15620164</v>
      </c>
      <c r="DI871">
        <v>1</v>
      </c>
      <c r="DJ871">
        <v>0</v>
      </c>
      <c r="DK871">
        <v>1</v>
      </c>
      <c r="DL871">
        <v>0</v>
      </c>
      <c r="DM871">
        <v>0</v>
      </c>
      <c r="DN871">
        <v>1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"07/09/2023 22:01:38.325"</f>
        <v>07/09/2023 22:01:38.325</v>
      </c>
      <c r="C872" t="str">
        <f t="shared" si="335"/>
        <v>FFDFD3C0</v>
      </c>
      <c r="D872" t="s">
        <v>147</v>
      </c>
      <c r="E872">
        <v>8</v>
      </c>
      <c r="H872">
        <v>225</v>
      </c>
      <c r="I872" t="s">
        <v>148</v>
      </c>
      <c r="J872" t="s">
        <v>126</v>
      </c>
      <c r="K872">
        <v>0</v>
      </c>
      <c r="L872">
        <v>3</v>
      </c>
      <c r="M872">
        <v>0</v>
      </c>
      <c r="N872">
        <v>2</v>
      </c>
      <c r="O872">
        <v>0</v>
      </c>
      <c r="P872">
        <v>1</v>
      </c>
      <c r="Q872">
        <v>0</v>
      </c>
      <c r="S872" t="str">
        <f t="shared" si="344"/>
        <v>22:01:37.000</v>
      </c>
      <c r="T872" t="str">
        <f t="shared" si="344"/>
        <v>22:01:37.000</v>
      </c>
      <c r="U872" t="str">
        <f t="shared" si="330"/>
        <v>A14F74</v>
      </c>
      <c r="V872">
        <v>0</v>
      </c>
      <c r="W872">
        <v>0</v>
      </c>
      <c r="X872">
        <v>6</v>
      </c>
      <c r="Y872">
        <v>0</v>
      </c>
      <c r="AA872">
        <v>1</v>
      </c>
      <c r="AB872">
        <v>8</v>
      </c>
      <c r="AC872">
        <v>3</v>
      </c>
      <c r="AD872">
        <v>0</v>
      </c>
      <c r="AE872">
        <v>9</v>
      </c>
      <c r="AF872" t="s">
        <v>126</v>
      </c>
      <c r="AG872">
        <v>0</v>
      </c>
      <c r="AH872">
        <v>3</v>
      </c>
      <c r="AI872">
        <v>2</v>
      </c>
      <c r="AJ872">
        <v>0</v>
      </c>
      <c r="AK872" t="s">
        <v>366</v>
      </c>
      <c r="AL872">
        <v>32.804617999999998</v>
      </c>
      <c r="AM872" t="s">
        <v>367</v>
      </c>
      <c r="AN872">
        <v>-117.15837500000001</v>
      </c>
      <c r="AO872">
        <v>25</v>
      </c>
      <c r="AP872">
        <v>1800</v>
      </c>
      <c r="AQ872" t="s">
        <v>129</v>
      </c>
      <c r="AR872">
        <v>112</v>
      </c>
      <c r="AS872">
        <v>-52</v>
      </c>
      <c r="AT872">
        <v>0</v>
      </c>
      <c r="BB872" t="str">
        <f t="shared" si="331"/>
        <v>1200</v>
      </c>
      <c r="BC872">
        <v>1</v>
      </c>
      <c r="BD872" t="str">
        <f t="shared" si="332"/>
        <v xml:space="preserve">N1839R  </v>
      </c>
      <c r="BE872">
        <v>1</v>
      </c>
      <c r="BG872">
        <v>0</v>
      </c>
      <c r="BH872">
        <v>0</v>
      </c>
      <c r="BI872">
        <v>0</v>
      </c>
      <c r="BJ872">
        <v>1625</v>
      </c>
      <c r="BK872">
        <v>-175</v>
      </c>
      <c r="BL872" t="s">
        <v>130</v>
      </c>
      <c r="BM872">
        <v>1</v>
      </c>
      <c r="BN872">
        <v>1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 t="shared" si="345"/>
        <v>22:01:37.974</v>
      </c>
      <c r="CF872">
        <v>974029864</v>
      </c>
      <c r="CS872">
        <v>3</v>
      </c>
      <c r="CT872">
        <v>2</v>
      </c>
      <c r="CU872">
        <v>0</v>
      </c>
      <c r="CV872">
        <v>2</v>
      </c>
      <c r="CW872">
        <v>0</v>
      </c>
      <c r="CX872">
        <v>6</v>
      </c>
      <c r="CY872">
        <v>7</v>
      </c>
      <c r="CZ872" t="s">
        <v>131</v>
      </c>
      <c r="DA872">
        <v>745</v>
      </c>
      <c r="DB872">
        <v>0</v>
      </c>
      <c r="DC872" t="s">
        <v>262</v>
      </c>
      <c r="DD872" t="s">
        <v>263</v>
      </c>
      <c r="DG872">
        <v>15620164</v>
      </c>
      <c r="DI872">
        <v>1</v>
      </c>
      <c r="DJ872">
        <v>0</v>
      </c>
      <c r="DK872">
        <v>1</v>
      </c>
      <c r="DL872">
        <v>0</v>
      </c>
      <c r="DM872">
        <v>0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"07/09/2023 22:01:39.239"</f>
        <v>07/09/2023 22:01:39.239</v>
      </c>
      <c r="C873" t="str">
        <f t="shared" si="335"/>
        <v>FFDFD3C0</v>
      </c>
      <c r="D873" t="s">
        <v>147</v>
      </c>
      <c r="E873">
        <v>8</v>
      </c>
      <c r="H873">
        <v>225</v>
      </c>
      <c r="I873" t="s">
        <v>148</v>
      </c>
      <c r="J873" t="s">
        <v>126</v>
      </c>
      <c r="K873">
        <v>0</v>
      </c>
      <c r="L873">
        <v>3</v>
      </c>
      <c r="M873">
        <v>0</v>
      </c>
      <c r="N873">
        <v>2</v>
      </c>
      <c r="O873">
        <v>0</v>
      </c>
      <c r="P873">
        <v>1</v>
      </c>
      <c r="Q873">
        <v>0</v>
      </c>
      <c r="S873" t="str">
        <f t="shared" ref="S873:T880" si="346">"22:01:38.000"</f>
        <v>22:01:38.000</v>
      </c>
      <c r="T873" t="str">
        <f t="shared" si="346"/>
        <v>22:01:38.000</v>
      </c>
      <c r="U873" t="str">
        <f t="shared" si="330"/>
        <v>A14F74</v>
      </c>
      <c r="V873">
        <v>0</v>
      </c>
      <c r="W873">
        <v>0</v>
      </c>
      <c r="X873">
        <v>6</v>
      </c>
      <c r="Y873">
        <v>0</v>
      </c>
      <c r="AA873">
        <v>1</v>
      </c>
      <c r="AB873">
        <v>8</v>
      </c>
      <c r="AC873">
        <v>3</v>
      </c>
      <c r="AD873">
        <v>0</v>
      </c>
      <c r="AE873">
        <v>9</v>
      </c>
      <c r="AF873" t="s">
        <v>126</v>
      </c>
      <c r="AG873">
        <v>0</v>
      </c>
      <c r="AH873">
        <v>3</v>
      </c>
      <c r="AI873">
        <v>2</v>
      </c>
      <c r="AJ873">
        <v>0</v>
      </c>
      <c r="AK873" t="s">
        <v>368</v>
      </c>
      <c r="AL873">
        <v>32.804316999999998</v>
      </c>
      <c r="AM873" t="s">
        <v>369</v>
      </c>
      <c r="AN873">
        <v>-117.157881</v>
      </c>
      <c r="AO873">
        <v>25</v>
      </c>
      <c r="AP873">
        <v>1800</v>
      </c>
      <c r="AQ873" t="s">
        <v>129</v>
      </c>
      <c r="AR873">
        <v>113</v>
      </c>
      <c r="AS873">
        <v>-51</v>
      </c>
      <c r="AT873">
        <v>0</v>
      </c>
      <c r="BB873" t="str">
        <f t="shared" si="331"/>
        <v>1200</v>
      </c>
      <c r="BC873">
        <v>1</v>
      </c>
      <c r="BD873" t="str">
        <f t="shared" si="332"/>
        <v xml:space="preserve">N1839R  </v>
      </c>
      <c r="BE873">
        <v>1</v>
      </c>
      <c r="BG873">
        <v>0</v>
      </c>
      <c r="BH873">
        <v>0</v>
      </c>
      <c r="BI873">
        <v>0</v>
      </c>
      <c r="BJ873">
        <v>1625</v>
      </c>
      <c r="BK873">
        <v>-175</v>
      </c>
      <c r="BL873" t="s">
        <v>130</v>
      </c>
      <c r="BM873">
        <v>1</v>
      </c>
      <c r="BN873">
        <v>1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 t="shared" ref="CE873:CE880" si="347">"22:01:38.978"</f>
        <v>22:01:38.978</v>
      </c>
      <c r="CF873">
        <v>977779719</v>
      </c>
      <c r="CS873">
        <v>3</v>
      </c>
      <c r="CT873">
        <v>2</v>
      </c>
      <c r="CU873">
        <v>0</v>
      </c>
      <c r="CV873">
        <v>2</v>
      </c>
      <c r="CW873">
        <v>0</v>
      </c>
      <c r="CX873">
        <v>6</v>
      </c>
      <c r="CY873">
        <v>7</v>
      </c>
      <c r="CZ873" t="s">
        <v>131</v>
      </c>
      <c r="DA873">
        <v>745</v>
      </c>
      <c r="DB873">
        <v>0</v>
      </c>
      <c r="DC873" t="s">
        <v>262</v>
      </c>
      <c r="DD873" t="s">
        <v>263</v>
      </c>
      <c r="DG873">
        <v>15620207</v>
      </c>
      <c r="DI873">
        <v>1</v>
      </c>
      <c r="DJ873">
        <v>0</v>
      </c>
      <c r="DK873">
        <v>0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"07/09/2023 22:01:39.239"</f>
        <v>07/09/2023 22:01:39.239</v>
      </c>
      <c r="C874" t="str">
        <f t="shared" si="335"/>
        <v>FFDFD3C0</v>
      </c>
      <c r="D874" t="s">
        <v>134</v>
      </c>
      <c r="E874">
        <v>4</v>
      </c>
      <c r="H874">
        <v>4</v>
      </c>
      <c r="I874" t="s">
        <v>143</v>
      </c>
      <c r="J874" t="s">
        <v>126</v>
      </c>
      <c r="K874">
        <v>0</v>
      </c>
      <c r="L874">
        <v>3</v>
      </c>
      <c r="M874">
        <v>0</v>
      </c>
      <c r="N874">
        <v>2</v>
      </c>
      <c r="O874">
        <v>0</v>
      </c>
      <c r="P874">
        <v>1</v>
      </c>
      <c r="Q874">
        <v>0</v>
      </c>
      <c r="S874" t="str">
        <f t="shared" si="346"/>
        <v>22:01:38.000</v>
      </c>
      <c r="T874" t="str">
        <f t="shared" si="346"/>
        <v>22:01:38.000</v>
      </c>
      <c r="U874" t="str">
        <f t="shared" si="330"/>
        <v>A14F74</v>
      </c>
      <c r="V874">
        <v>0</v>
      </c>
      <c r="W874">
        <v>0</v>
      </c>
      <c r="X874">
        <v>6</v>
      </c>
      <c r="Y874">
        <v>0</v>
      </c>
      <c r="AA874">
        <v>1</v>
      </c>
      <c r="AB874">
        <v>8</v>
      </c>
      <c r="AC874">
        <v>3</v>
      </c>
      <c r="AD874">
        <v>0</v>
      </c>
      <c r="AE874">
        <v>9</v>
      </c>
      <c r="AF874" t="s">
        <v>126</v>
      </c>
      <c r="AG874">
        <v>0</v>
      </c>
      <c r="AH874">
        <v>3</v>
      </c>
      <c r="AI874">
        <v>2</v>
      </c>
      <c r="AJ874">
        <v>0</v>
      </c>
      <c r="AK874" t="s">
        <v>368</v>
      </c>
      <c r="AL874">
        <v>32.804316999999998</v>
      </c>
      <c r="AM874" t="s">
        <v>369</v>
      </c>
      <c r="AN874">
        <v>-117.157881</v>
      </c>
      <c r="AO874">
        <v>25</v>
      </c>
      <c r="AP874">
        <v>1800</v>
      </c>
      <c r="AQ874" t="s">
        <v>129</v>
      </c>
      <c r="AR874">
        <v>113</v>
      </c>
      <c r="AS874">
        <v>-51</v>
      </c>
      <c r="AT874">
        <v>0</v>
      </c>
      <c r="BB874" t="str">
        <f t="shared" si="331"/>
        <v>1200</v>
      </c>
      <c r="BC874">
        <v>1</v>
      </c>
      <c r="BD874" t="str">
        <f t="shared" si="332"/>
        <v xml:space="preserve">N1839R  </v>
      </c>
      <c r="BE874">
        <v>1</v>
      </c>
      <c r="BG874">
        <v>0</v>
      </c>
      <c r="BH874">
        <v>0</v>
      </c>
      <c r="BI874">
        <v>0</v>
      </c>
      <c r="BJ874">
        <v>1625</v>
      </c>
      <c r="BK874">
        <v>-175</v>
      </c>
      <c r="BL874" t="s">
        <v>130</v>
      </c>
      <c r="BM874">
        <v>1</v>
      </c>
      <c r="BN874">
        <v>1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 t="shared" si="347"/>
        <v>22:01:38.978</v>
      </c>
      <c r="CF874">
        <v>977779719</v>
      </c>
      <c r="CS874">
        <v>3</v>
      </c>
      <c r="CT874">
        <v>2</v>
      </c>
      <c r="CU874">
        <v>0</v>
      </c>
      <c r="CV874">
        <v>2</v>
      </c>
      <c r="CW874">
        <v>0</v>
      </c>
      <c r="CX874">
        <v>6</v>
      </c>
      <c r="CY874">
        <v>7</v>
      </c>
      <c r="CZ874" t="s">
        <v>131</v>
      </c>
      <c r="DA874">
        <v>745</v>
      </c>
      <c r="DB874">
        <v>0</v>
      </c>
      <c r="DC874" t="s">
        <v>262</v>
      </c>
      <c r="DD874" t="s">
        <v>263</v>
      </c>
      <c r="DG874">
        <v>15620207</v>
      </c>
      <c r="DI874">
        <v>1</v>
      </c>
      <c r="DJ874">
        <v>0</v>
      </c>
      <c r="DK874">
        <v>1</v>
      </c>
      <c r="DL874">
        <v>0</v>
      </c>
      <c r="DM874">
        <v>0</v>
      </c>
      <c r="DN874">
        <v>1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 t="shared" ref="A875:A880" si="348">"07/09/2023 22:01:39.270"</f>
        <v>07/09/2023 22:01:39.270</v>
      </c>
      <c r="C875" t="str">
        <f t="shared" si="335"/>
        <v>FFDFD3C0</v>
      </c>
      <c r="D875" t="s">
        <v>123</v>
      </c>
      <c r="E875">
        <v>7</v>
      </c>
      <c r="F875">
        <v>2007</v>
      </c>
      <c r="G875" t="s">
        <v>124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0</v>
      </c>
      <c r="P875">
        <v>1</v>
      </c>
      <c r="Q875">
        <v>0</v>
      </c>
      <c r="S875" t="str">
        <f t="shared" si="346"/>
        <v>22:01:38.000</v>
      </c>
      <c r="T875" t="str">
        <f t="shared" si="346"/>
        <v>22:01:38.000</v>
      </c>
      <c r="U875" t="str">
        <f t="shared" si="330"/>
        <v>A14F74</v>
      </c>
      <c r="V875">
        <v>0</v>
      </c>
      <c r="W875">
        <v>0</v>
      </c>
      <c r="X875">
        <v>6</v>
      </c>
      <c r="Y875">
        <v>0</v>
      </c>
      <c r="AA875">
        <v>1</v>
      </c>
      <c r="AB875">
        <v>8</v>
      </c>
      <c r="AC875">
        <v>3</v>
      </c>
      <c r="AD875">
        <v>0</v>
      </c>
      <c r="AE875">
        <v>9</v>
      </c>
      <c r="AF875" t="s">
        <v>126</v>
      </c>
      <c r="AG875">
        <v>0</v>
      </c>
      <c r="AH875">
        <v>3</v>
      </c>
      <c r="AI875">
        <v>2</v>
      </c>
      <c r="AJ875">
        <v>0</v>
      </c>
      <c r="AK875" t="s">
        <v>368</v>
      </c>
      <c r="AL875">
        <v>32.804316999999998</v>
      </c>
      <c r="AM875" t="s">
        <v>369</v>
      </c>
      <c r="AN875">
        <v>-117.157881</v>
      </c>
      <c r="AO875">
        <v>25</v>
      </c>
      <c r="AP875">
        <v>1800</v>
      </c>
      <c r="AQ875" t="s">
        <v>129</v>
      </c>
      <c r="AR875">
        <v>113</v>
      </c>
      <c r="AS875">
        <v>-51</v>
      </c>
      <c r="AT875">
        <v>0</v>
      </c>
      <c r="BB875" t="str">
        <f t="shared" si="331"/>
        <v>1200</v>
      </c>
      <c r="BC875">
        <v>1</v>
      </c>
      <c r="BD875" t="str">
        <f t="shared" si="332"/>
        <v xml:space="preserve">N1839R  </v>
      </c>
      <c r="BE875">
        <v>1</v>
      </c>
      <c r="BG875">
        <v>0</v>
      </c>
      <c r="BH875">
        <v>0</v>
      </c>
      <c r="BI875">
        <v>0</v>
      </c>
      <c r="BJ875">
        <v>1625</v>
      </c>
      <c r="BK875">
        <v>-175</v>
      </c>
      <c r="BL875" t="s">
        <v>130</v>
      </c>
      <c r="BM875">
        <v>1</v>
      </c>
      <c r="BN875">
        <v>1</v>
      </c>
      <c r="BO875">
        <v>0</v>
      </c>
      <c r="BP875">
        <v>0</v>
      </c>
      <c r="BS875">
        <v>0</v>
      </c>
      <c r="BT875">
        <v>0</v>
      </c>
      <c r="BU875">
        <v>0</v>
      </c>
      <c r="CE875" t="str">
        <f t="shared" si="347"/>
        <v>22:01:38.978</v>
      </c>
      <c r="CF875">
        <v>977779719</v>
      </c>
      <c r="CS875">
        <v>3</v>
      </c>
      <c r="CT875">
        <v>2</v>
      </c>
      <c r="CU875">
        <v>0</v>
      </c>
      <c r="CV875">
        <v>2</v>
      </c>
      <c r="CW875">
        <v>0</v>
      </c>
      <c r="CX875">
        <v>6</v>
      </c>
      <c r="CY875">
        <v>7</v>
      </c>
      <c r="CZ875" t="s">
        <v>131</v>
      </c>
      <c r="DA875">
        <v>745</v>
      </c>
      <c r="DB875">
        <v>0</v>
      </c>
      <c r="DC875" t="s">
        <v>262</v>
      </c>
      <c r="DD875" t="s">
        <v>263</v>
      </c>
      <c r="DG875">
        <v>15620207</v>
      </c>
      <c r="DI875">
        <v>1</v>
      </c>
      <c r="DJ875">
        <v>0</v>
      </c>
      <c r="DK875">
        <v>1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 t="shared" si="348"/>
        <v>07/09/2023 22:01:39.270</v>
      </c>
      <c r="C876" t="str">
        <f t="shared" si="335"/>
        <v>FFDFD3C0</v>
      </c>
      <c r="D876" t="s">
        <v>149</v>
      </c>
      <c r="E876">
        <v>3</v>
      </c>
      <c r="H876">
        <v>166</v>
      </c>
      <c r="I876" t="s">
        <v>139</v>
      </c>
      <c r="J876" t="s">
        <v>150</v>
      </c>
      <c r="K876">
        <v>0</v>
      </c>
      <c r="L876">
        <v>3</v>
      </c>
      <c r="M876">
        <v>0</v>
      </c>
      <c r="N876">
        <v>2</v>
      </c>
      <c r="O876">
        <v>0</v>
      </c>
      <c r="P876">
        <v>1</v>
      </c>
      <c r="Q876">
        <v>0</v>
      </c>
      <c r="S876" t="str">
        <f t="shared" si="346"/>
        <v>22:01:38.000</v>
      </c>
      <c r="T876" t="str">
        <f t="shared" si="346"/>
        <v>22:01:38.000</v>
      </c>
      <c r="U876" t="str">
        <f t="shared" si="330"/>
        <v>A14F74</v>
      </c>
      <c r="V876">
        <v>0</v>
      </c>
      <c r="W876">
        <v>0</v>
      </c>
      <c r="X876">
        <v>6</v>
      </c>
      <c r="Y876">
        <v>0</v>
      </c>
      <c r="AA876">
        <v>1</v>
      </c>
      <c r="AB876">
        <v>8</v>
      </c>
      <c r="AC876">
        <v>3</v>
      </c>
      <c r="AD876">
        <v>0</v>
      </c>
      <c r="AE876">
        <v>9</v>
      </c>
      <c r="AF876" t="s">
        <v>126</v>
      </c>
      <c r="AG876">
        <v>0</v>
      </c>
      <c r="AH876">
        <v>3</v>
      </c>
      <c r="AI876">
        <v>2</v>
      </c>
      <c r="AJ876">
        <v>0</v>
      </c>
      <c r="AK876" t="s">
        <v>368</v>
      </c>
      <c r="AL876">
        <v>32.804316999999998</v>
      </c>
      <c r="AM876" t="s">
        <v>369</v>
      </c>
      <c r="AN876">
        <v>-117.157881</v>
      </c>
      <c r="AO876">
        <v>25</v>
      </c>
      <c r="AP876">
        <v>1800</v>
      </c>
      <c r="AQ876" t="s">
        <v>129</v>
      </c>
      <c r="AR876">
        <v>113</v>
      </c>
      <c r="AS876">
        <v>-51</v>
      </c>
      <c r="AT876">
        <v>0</v>
      </c>
      <c r="BB876" t="str">
        <f t="shared" si="331"/>
        <v>1200</v>
      </c>
      <c r="BC876">
        <v>1</v>
      </c>
      <c r="BD876" t="str">
        <f t="shared" si="332"/>
        <v xml:space="preserve">N1839R  </v>
      </c>
      <c r="BE876">
        <v>1</v>
      </c>
      <c r="BG876">
        <v>0</v>
      </c>
      <c r="BH876">
        <v>0</v>
      </c>
      <c r="BI876">
        <v>0</v>
      </c>
      <c r="BJ876">
        <v>1625</v>
      </c>
      <c r="BK876">
        <v>-175</v>
      </c>
      <c r="BL876" t="s">
        <v>130</v>
      </c>
      <c r="BM876">
        <v>1</v>
      </c>
      <c r="BN876">
        <v>1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 t="shared" si="347"/>
        <v>22:01:38.978</v>
      </c>
      <c r="CF876">
        <v>977846426</v>
      </c>
      <c r="CS876">
        <v>3</v>
      </c>
      <c r="CT876">
        <v>2</v>
      </c>
      <c r="CU876">
        <v>0</v>
      </c>
      <c r="CV876">
        <v>2</v>
      </c>
      <c r="CW876">
        <v>0</v>
      </c>
      <c r="CX876">
        <v>4</v>
      </c>
      <c r="CY876">
        <v>7</v>
      </c>
      <c r="CZ876" t="s">
        <v>131</v>
      </c>
      <c r="DA876">
        <v>300</v>
      </c>
      <c r="DB876">
        <v>0</v>
      </c>
      <c r="DC876" t="s">
        <v>157</v>
      </c>
      <c r="DD876" t="s">
        <v>158</v>
      </c>
      <c r="DG876">
        <v>8341396</v>
      </c>
      <c r="DI876">
        <v>1</v>
      </c>
      <c r="DJ876">
        <v>0</v>
      </c>
      <c r="DK876">
        <v>1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 t="shared" si="348"/>
        <v>07/09/2023 22:01:39.270</v>
      </c>
      <c r="C877" t="str">
        <f t="shared" si="335"/>
        <v>FFDFD3C0</v>
      </c>
      <c r="D877" t="s">
        <v>144</v>
      </c>
      <c r="E877">
        <v>6</v>
      </c>
      <c r="H877">
        <v>210</v>
      </c>
      <c r="I877" t="s">
        <v>145</v>
      </c>
      <c r="J877" t="s">
        <v>146</v>
      </c>
      <c r="K877">
        <v>0</v>
      </c>
      <c r="L877">
        <v>3</v>
      </c>
      <c r="M877">
        <v>0</v>
      </c>
      <c r="N877">
        <v>2</v>
      </c>
      <c r="O877">
        <v>0</v>
      </c>
      <c r="P877">
        <v>1</v>
      </c>
      <c r="Q877">
        <v>0</v>
      </c>
      <c r="S877" t="str">
        <f t="shared" si="346"/>
        <v>22:01:38.000</v>
      </c>
      <c r="T877" t="str">
        <f t="shared" si="346"/>
        <v>22:01:38.000</v>
      </c>
      <c r="U877" t="str">
        <f t="shared" si="330"/>
        <v>A14F74</v>
      </c>
      <c r="V877">
        <v>0</v>
      </c>
      <c r="W877">
        <v>0</v>
      </c>
      <c r="X877">
        <v>6</v>
      </c>
      <c r="Y877">
        <v>0</v>
      </c>
      <c r="AA877">
        <v>1</v>
      </c>
      <c r="AB877">
        <v>8</v>
      </c>
      <c r="AC877">
        <v>3</v>
      </c>
      <c r="AD877">
        <v>0</v>
      </c>
      <c r="AE877">
        <v>9</v>
      </c>
      <c r="AF877" t="s">
        <v>126</v>
      </c>
      <c r="AG877">
        <v>0</v>
      </c>
      <c r="AH877">
        <v>0</v>
      </c>
      <c r="AI877">
        <v>2</v>
      </c>
      <c r="AJ877">
        <v>0</v>
      </c>
      <c r="AK877" t="s">
        <v>368</v>
      </c>
      <c r="AL877">
        <v>32.804316999999998</v>
      </c>
      <c r="AM877" t="s">
        <v>369</v>
      </c>
      <c r="AN877">
        <v>-117.157881</v>
      </c>
      <c r="AO877">
        <v>25</v>
      </c>
      <c r="AP877">
        <v>1800</v>
      </c>
      <c r="AQ877" t="s">
        <v>129</v>
      </c>
      <c r="AR877">
        <v>113</v>
      </c>
      <c r="AS877">
        <v>-51</v>
      </c>
      <c r="AT877">
        <v>0</v>
      </c>
      <c r="BB877" t="str">
        <f t="shared" si="331"/>
        <v>1200</v>
      </c>
      <c r="BC877">
        <v>1</v>
      </c>
      <c r="BD877" t="str">
        <f t="shared" si="332"/>
        <v xml:space="preserve">N1839R  </v>
      </c>
      <c r="BE877">
        <v>1</v>
      </c>
      <c r="BG877">
        <v>0</v>
      </c>
      <c r="BH877">
        <v>0</v>
      </c>
      <c r="BI877">
        <v>0</v>
      </c>
      <c r="BJ877">
        <v>1625</v>
      </c>
      <c r="BK877">
        <v>-175</v>
      </c>
      <c r="BL877" t="s">
        <v>130</v>
      </c>
      <c r="BM877">
        <v>1</v>
      </c>
      <c r="BN877">
        <v>1</v>
      </c>
      <c r="BO877">
        <v>0</v>
      </c>
      <c r="BP877">
        <v>0</v>
      </c>
      <c r="BS877">
        <v>0</v>
      </c>
      <c r="BT877">
        <v>0</v>
      </c>
      <c r="BU877">
        <v>0</v>
      </c>
      <c r="CE877" t="str">
        <f t="shared" si="347"/>
        <v>22:01:38.978</v>
      </c>
      <c r="CF877">
        <v>977779719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6</v>
      </c>
      <c r="CY877">
        <v>7</v>
      </c>
      <c r="CZ877" t="s">
        <v>131</v>
      </c>
      <c r="DA877">
        <v>745</v>
      </c>
      <c r="DB877">
        <v>0</v>
      </c>
      <c r="DC877" t="s">
        <v>262</v>
      </c>
      <c r="DD877" t="s">
        <v>263</v>
      </c>
      <c r="DG877">
        <v>15620207</v>
      </c>
      <c r="DI877">
        <v>1</v>
      </c>
      <c r="DJ877">
        <v>0</v>
      </c>
      <c r="DK877">
        <v>1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 t="shared" si="348"/>
        <v>07/09/2023 22:01:39.270</v>
      </c>
      <c r="C878" t="str">
        <f t="shared" si="335"/>
        <v>FFDFD3C0</v>
      </c>
      <c r="D878" t="s">
        <v>138</v>
      </c>
      <c r="E878">
        <v>20</v>
      </c>
      <c r="F878">
        <v>1020</v>
      </c>
      <c r="G878" t="s">
        <v>139</v>
      </c>
      <c r="J878" t="s">
        <v>140</v>
      </c>
      <c r="K878">
        <v>0</v>
      </c>
      <c r="L878">
        <v>3</v>
      </c>
      <c r="M878">
        <v>0</v>
      </c>
      <c r="N878">
        <v>2</v>
      </c>
      <c r="O878">
        <v>0</v>
      </c>
      <c r="P878">
        <v>1</v>
      </c>
      <c r="Q878">
        <v>0</v>
      </c>
      <c r="S878" t="str">
        <f t="shared" si="346"/>
        <v>22:01:38.000</v>
      </c>
      <c r="T878" t="str">
        <f t="shared" si="346"/>
        <v>22:01:38.000</v>
      </c>
      <c r="U878" t="str">
        <f t="shared" si="330"/>
        <v>A14F74</v>
      </c>
      <c r="V878">
        <v>0</v>
      </c>
      <c r="W878">
        <v>0</v>
      </c>
      <c r="X878">
        <v>6</v>
      </c>
      <c r="Y878">
        <v>0</v>
      </c>
      <c r="AA878">
        <v>1</v>
      </c>
      <c r="AB878">
        <v>8</v>
      </c>
      <c r="AC878">
        <v>3</v>
      </c>
      <c r="AD878">
        <v>0</v>
      </c>
      <c r="AE878">
        <v>9</v>
      </c>
      <c r="AF878" t="s">
        <v>126</v>
      </c>
      <c r="AG878">
        <v>0</v>
      </c>
      <c r="AH878">
        <v>3</v>
      </c>
      <c r="AI878">
        <v>2</v>
      </c>
      <c r="AJ878">
        <v>0</v>
      </c>
      <c r="AK878" t="s">
        <v>368</v>
      </c>
      <c r="AL878">
        <v>32.804316999999998</v>
      </c>
      <c r="AM878" t="s">
        <v>369</v>
      </c>
      <c r="AN878">
        <v>-117.157881</v>
      </c>
      <c r="AO878">
        <v>25</v>
      </c>
      <c r="AP878">
        <v>1800</v>
      </c>
      <c r="AQ878" t="s">
        <v>129</v>
      </c>
      <c r="AR878">
        <v>113</v>
      </c>
      <c r="AS878">
        <v>-51</v>
      </c>
      <c r="AT878">
        <v>0</v>
      </c>
      <c r="BB878" t="str">
        <f t="shared" si="331"/>
        <v>1200</v>
      </c>
      <c r="BC878">
        <v>1</v>
      </c>
      <c r="BD878" t="str">
        <f t="shared" si="332"/>
        <v xml:space="preserve">N1839R  </v>
      </c>
      <c r="BE878">
        <v>1</v>
      </c>
      <c r="BG878">
        <v>0</v>
      </c>
      <c r="BH878">
        <v>0</v>
      </c>
      <c r="BI878">
        <v>0</v>
      </c>
      <c r="BJ878">
        <v>1625</v>
      </c>
      <c r="BK878">
        <v>-175</v>
      </c>
      <c r="BL878" t="s">
        <v>130</v>
      </c>
      <c r="BM878">
        <v>1</v>
      </c>
      <c r="BN878">
        <v>1</v>
      </c>
      <c r="BO878">
        <v>0</v>
      </c>
      <c r="BP878">
        <v>0</v>
      </c>
      <c r="BS878">
        <v>0</v>
      </c>
      <c r="BT878">
        <v>0</v>
      </c>
      <c r="BU878">
        <v>0</v>
      </c>
      <c r="CE878" t="str">
        <f t="shared" si="347"/>
        <v>22:01:38.978</v>
      </c>
      <c r="CF878">
        <v>977779719</v>
      </c>
      <c r="CS878">
        <v>3</v>
      </c>
      <c r="CT878">
        <v>2</v>
      </c>
      <c r="CU878">
        <v>0</v>
      </c>
      <c r="CV878">
        <v>2</v>
      </c>
      <c r="CW878">
        <v>0</v>
      </c>
      <c r="CX878">
        <v>6</v>
      </c>
      <c r="CY878">
        <v>7</v>
      </c>
      <c r="CZ878" t="s">
        <v>131</v>
      </c>
      <c r="DA878">
        <v>745</v>
      </c>
      <c r="DB878">
        <v>0</v>
      </c>
      <c r="DC878" t="s">
        <v>262</v>
      </c>
      <c r="DD878" t="s">
        <v>263</v>
      </c>
      <c r="DG878">
        <v>15620207</v>
      </c>
      <c r="DI878">
        <v>1</v>
      </c>
      <c r="DJ878">
        <v>0</v>
      </c>
      <c r="DK878">
        <v>1</v>
      </c>
      <c r="DL878">
        <v>0</v>
      </c>
      <c r="DM878">
        <v>0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 t="shared" si="348"/>
        <v>07/09/2023 22:01:39.270</v>
      </c>
      <c r="C879" t="str">
        <f t="shared" si="335"/>
        <v>FFDFD3C0</v>
      </c>
      <c r="D879" t="s">
        <v>134</v>
      </c>
      <c r="E879">
        <v>3</v>
      </c>
      <c r="H879">
        <v>3</v>
      </c>
      <c r="I879" t="s">
        <v>135</v>
      </c>
      <c r="J879" t="s">
        <v>126</v>
      </c>
      <c r="K879">
        <v>0</v>
      </c>
      <c r="L879">
        <v>3</v>
      </c>
      <c r="M879">
        <v>0</v>
      </c>
      <c r="N879">
        <v>2</v>
      </c>
      <c r="O879">
        <v>0</v>
      </c>
      <c r="P879">
        <v>1</v>
      </c>
      <c r="Q879">
        <v>0</v>
      </c>
      <c r="S879" t="str">
        <f t="shared" si="346"/>
        <v>22:01:38.000</v>
      </c>
      <c r="T879" t="str">
        <f t="shared" si="346"/>
        <v>22:01:38.000</v>
      </c>
      <c r="U879" t="str">
        <f t="shared" si="330"/>
        <v>A14F74</v>
      </c>
      <c r="V879">
        <v>0</v>
      </c>
      <c r="W879">
        <v>0</v>
      </c>
      <c r="X879">
        <v>6</v>
      </c>
      <c r="Y879">
        <v>0</v>
      </c>
      <c r="AA879">
        <v>1</v>
      </c>
      <c r="AB879">
        <v>8</v>
      </c>
      <c r="AC879">
        <v>3</v>
      </c>
      <c r="AD879">
        <v>0</v>
      </c>
      <c r="AE879">
        <v>9</v>
      </c>
      <c r="AF879" t="s">
        <v>126</v>
      </c>
      <c r="AG879">
        <v>0</v>
      </c>
      <c r="AH879">
        <v>3</v>
      </c>
      <c r="AI879">
        <v>2</v>
      </c>
      <c r="AJ879">
        <v>0</v>
      </c>
      <c r="AK879" t="s">
        <v>368</v>
      </c>
      <c r="AL879">
        <v>32.804316999999998</v>
      </c>
      <c r="AM879" t="s">
        <v>369</v>
      </c>
      <c r="AN879">
        <v>-117.157881</v>
      </c>
      <c r="AO879">
        <v>25</v>
      </c>
      <c r="AP879">
        <v>1800</v>
      </c>
      <c r="AQ879" t="s">
        <v>129</v>
      </c>
      <c r="AR879">
        <v>113</v>
      </c>
      <c r="AS879">
        <v>-51</v>
      </c>
      <c r="AT879">
        <v>0</v>
      </c>
      <c r="BB879" t="str">
        <f t="shared" si="331"/>
        <v>1200</v>
      </c>
      <c r="BC879">
        <v>1</v>
      </c>
      <c r="BD879" t="str">
        <f t="shared" si="332"/>
        <v xml:space="preserve">N1839R  </v>
      </c>
      <c r="BE879">
        <v>1</v>
      </c>
      <c r="BG879">
        <v>0</v>
      </c>
      <c r="BH879">
        <v>0</v>
      </c>
      <c r="BI879">
        <v>0</v>
      </c>
      <c r="BJ879">
        <v>1625</v>
      </c>
      <c r="BK879">
        <v>-175</v>
      </c>
      <c r="BL879" t="s">
        <v>130</v>
      </c>
      <c r="BM879">
        <v>1</v>
      </c>
      <c r="BN879">
        <v>1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 t="shared" si="347"/>
        <v>22:01:38.978</v>
      </c>
      <c r="CF879">
        <v>977779719</v>
      </c>
      <c r="CS879">
        <v>3</v>
      </c>
      <c r="CT879">
        <v>2</v>
      </c>
      <c r="CU879">
        <v>0</v>
      </c>
      <c r="CV879">
        <v>2</v>
      </c>
      <c r="CW879">
        <v>0</v>
      </c>
      <c r="CX879">
        <v>6</v>
      </c>
      <c r="CY879">
        <v>7</v>
      </c>
      <c r="CZ879" t="s">
        <v>131</v>
      </c>
      <c r="DA879">
        <v>745</v>
      </c>
      <c r="DB879">
        <v>0</v>
      </c>
      <c r="DC879" t="s">
        <v>262</v>
      </c>
      <c r="DD879" t="s">
        <v>263</v>
      </c>
      <c r="DG879">
        <v>15620207</v>
      </c>
      <c r="DI879">
        <v>1</v>
      </c>
      <c r="DJ879">
        <v>0</v>
      </c>
      <c r="DK879">
        <v>1</v>
      </c>
      <c r="DL879">
        <v>0</v>
      </c>
      <c r="DM879">
        <v>0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 t="shared" si="348"/>
        <v>07/09/2023 22:01:39.270</v>
      </c>
      <c r="C880" t="str">
        <f t="shared" si="335"/>
        <v>FFDFD3C0</v>
      </c>
      <c r="D880" t="s">
        <v>141</v>
      </c>
      <c r="E880">
        <v>15</v>
      </c>
      <c r="J880" t="s">
        <v>142</v>
      </c>
      <c r="K880">
        <v>0</v>
      </c>
      <c r="L880">
        <v>3</v>
      </c>
      <c r="M880">
        <v>0</v>
      </c>
      <c r="N880">
        <v>2</v>
      </c>
      <c r="O880">
        <v>0</v>
      </c>
      <c r="P880">
        <v>1</v>
      </c>
      <c r="Q880">
        <v>0</v>
      </c>
      <c r="S880" t="str">
        <f t="shared" si="346"/>
        <v>22:01:38.000</v>
      </c>
      <c r="T880" t="str">
        <f t="shared" si="346"/>
        <v>22:01:38.000</v>
      </c>
      <c r="U880" t="str">
        <f t="shared" si="330"/>
        <v>A14F74</v>
      </c>
      <c r="V880">
        <v>0</v>
      </c>
      <c r="W880">
        <v>0</v>
      </c>
      <c r="X880">
        <v>6</v>
      </c>
      <c r="Y880">
        <v>0</v>
      </c>
      <c r="AA880">
        <v>1</v>
      </c>
      <c r="AB880">
        <v>8</v>
      </c>
      <c r="AC880">
        <v>3</v>
      </c>
      <c r="AD880">
        <v>0</v>
      </c>
      <c r="AE880">
        <v>9</v>
      </c>
      <c r="AF880" t="s">
        <v>126</v>
      </c>
      <c r="AG880">
        <v>0</v>
      </c>
      <c r="AH880">
        <v>3</v>
      </c>
      <c r="AI880">
        <v>2</v>
      </c>
      <c r="AJ880">
        <v>0</v>
      </c>
      <c r="AK880" t="s">
        <v>368</v>
      </c>
      <c r="AL880">
        <v>32.804316999999998</v>
      </c>
      <c r="AM880" t="s">
        <v>369</v>
      </c>
      <c r="AN880">
        <v>-117.157881</v>
      </c>
      <c r="AO880">
        <v>25</v>
      </c>
      <c r="AP880">
        <v>1800</v>
      </c>
      <c r="AQ880" t="s">
        <v>129</v>
      </c>
      <c r="AR880">
        <v>113</v>
      </c>
      <c r="AS880">
        <v>-51</v>
      </c>
      <c r="AT880">
        <v>0</v>
      </c>
      <c r="BB880" t="str">
        <f t="shared" si="331"/>
        <v>1200</v>
      </c>
      <c r="BC880">
        <v>1</v>
      </c>
      <c r="BD880" t="str">
        <f t="shared" si="332"/>
        <v xml:space="preserve">N1839R  </v>
      </c>
      <c r="BE880">
        <v>1</v>
      </c>
      <c r="BG880">
        <v>0</v>
      </c>
      <c r="BH880">
        <v>0</v>
      </c>
      <c r="BI880">
        <v>0</v>
      </c>
      <c r="BJ880">
        <v>1625</v>
      </c>
      <c r="BK880">
        <v>-175</v>
      </c>
      <c r="BL880" t="s">
        <v>130</v>
      </c>
      <c r="BM880">
        <v>1</v>
      </c>
      <c r="BN880">
        <v>1</v>
      </c>
      <c r="BO880">
        <v>0</v>
      </c>
      <c r="BP880">
        <v>0</v>
      </c>
      <c r="BS880">
        <v>0</v>
      </c>
      <c r="BT880">
        <v>0</v>
      </c>
      <c r="BU880">
        <v>0</v>
      </c>
      <c r="CE880" t="str">
        <f t="shared" si="347"/>
        <v>22:01:38.978</v>
      </c>
      <c r="CF880">
        <v>977779719</v>
      </c>
      <c r="CS880">
        <v>3</v>
      </c>
      <c r="CT880">
        <v>2</v>
      </c>
      <c r="CU880">
        <v>0</v>
      </c>
      <c r="CV880">
        <v>2</v>
      </c>
      <c r="CW880">
        <v>0</v>
      </c>
      <c r="CX880">
        <v>6</v>
      </c>
      <c r="CY880">
        <v>7</v>
      </c>
      <c r="CZ880" t="s">
        <v>131</v>
      </c>
      <c r="DA880">
        <v>745</v>
      </c>
      <c r="DB880">
        <v>0</v>
      </c>
      <c r="DC880" t="s">
        <v>262</v>
      </c>
      <c r="DD880" t="s">
        <v>263</v>
      </c>
      <c r="DG880">
        <v>15620207</v>
      </c>
      <c r="DI880">
        <v>1</v>
      </c>
      <c r="DJ880">
        <v>0</v>
      </c>
      <c r="DK880">
        <v>1</v>
      </c>
      <c r="DL880">
        <v>0</v>
      </c>
      <c r="DM880">
        <v>0</v>
      </c>
      <c r="DN880">
        <v>1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"07/09/2023 22:01:40.459"</f>
        <v>07/09/2023 22:01:40.459</v>
      </c>
      <c r="C881" t="str">
        <f t="shared" si="335"/>
        <v>FFDFD3C0</v>
      </c>
      <c r="D881" t="s">
        <v>123</v>
      </c>
      <c r="E881">
        <v>7</v>
      </c>
      <c r="F881">
        <v>2007</v>
      </c>
      <c r="G881" t="s">
        <v>124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0</v>
      </c>
      <c r="P881">
        <v>1</v>
      </c>
      <c r="Q881">
        <v>0</v>
      </c>
      <c r="S881" t="str">
        <f t="shared" ref="S881:T888" si="349">"22:01:40.000"</f>
        <v>22:01:40.000</v>
      </c>
      <c r="T881" t="str">
        <f t="shared" si="349"/>
        <v>22:01:40.000</v>
      </c>
      <c r="U881" t="str">
        <f t="shared" si="330"/>
        <v>A14F74</v>
      </c>
      <c r="V881">
        <v>0</v>
      </c>
      <c r="W881">
        <v>0</v>
      </c>
      <c r="X881">
        <v>6</v>
      </c>
      <c r="Y881">
        <v>0</v>
      </c>
      <c r="AA881">
        <v>1</v>
      </c>
      <c r="AB881">
        <v>8</v>
      </c>
      <c r="AC881">
        <v>3</v>
      </c>
      <c r="AD881">
        <v>0</v>
      </c>
      <c r="AE881">
        <v>9</v>
      </c>
      <c r="AF881" t="s">
        <v>126</v>
      </c>
      <c r="AG881">
        <v>0</v>
      </c>
      <c r="AH881">
        <v>3</v>
      </c>
      <c r="AI881">
        <v>2</v>
      </c>
      <c r="AJ881">
        <v>0</v>
      </c>
      <c r="AK881" t="s">
        <v>370</v>
      </c>
      <c r="AL881">
        <v>32.803801999999997</v>
      </c>
      <c r="AM881" t="s">
        <v>371</v>
      </c>
      <c r="AN881">
        <v>-117.15665799999999</v>
      </c>
      <c r="AO881">
        <v>25</v>
      </c>
      <c r="AP881">
        <v>1800</v>
      </c>
      <c r="AQ881" t="s">
        <v>129</v>
      </c>
      <c r="AR881">
        <v>113</v>
      </c>
      <c r="AS881">
        <v>-51</v>
      </c>
      <c r="AT881">
        <v>64</v>
      </c>
      <c r="BB881" t="str">
        <f t="shared" si="331"/>
        <v>1200</v>
      </c>
      <c r="BC881">
        <v>1</v>
      </c>
      <c r="BD881" t="str">
        <f t="shared" si="332"/>
        <v xml:space="preserve">N1839R  </v>
      </c>
      <c r="BE881">
        <v>1</v>
      </c>
      <c r="BG881">
        <v>0</v>
      </c>
      <c r="BH881">
        <v>0</v>
      </c>
      <c r="BI881">
        <v>0</v>
      </c>
      <c r="BJ881">
        <v>1625</v>
      </c>
      <c r="BK881">
        <v>-175</v>
      </c>
      <c r="BL881" t="s">
        <v>130</v>
      </c>
      <c r="BM881">
        <v>1</v>
      </c>
      <c r="BN881">
        <v>1</v>
      </c>
      <c r="BO881">
        <v>0</v>
      </c>
      <c r="BP881">
        <v>0</v>
      </c>
      <c r="BS881">
        <v>0</v>
      </c>
      <c r="BT881">
        <v>0</v>
      </c>
      <c r="BU881">
        <v>0</v>
      </c>
      <c r="CE881" t="str">
        <f t="shared" ref="CE881:CE888" si="350">"22:01:40.239"</f>
        <v>22:01:40.239</v>
      </c>
      <c r="CF881">
        <v>239028774</v>
      </c>
      <c r="CS881">
        <v>3</v>
      </c>
      <c r="CT881">
        <v>2</v>
      </c>
      <c r="CU881">
        <v>0</v>
      </c>
      <c r="CV881">
        <v>2</v>
      </c>
      <c r="CW881">
        <v>0</v>
      </c>
      <c r="CX881">
        <v>5</v>
      </c>
      <c r="CY881">
        <v>7</v>
      </c>
      <c r="CZ881" t="s">
        <v>131</v>
      </c>
      <c r="DA881">
        <v>745</v>
      </c>
      <c r="DB881">
        <v>0</v>
      </c>
      <c r="DC881" t="s">
        <v>262</v>
      </c>
      <c r="DD881" t="s">
        <v>263</v>
      </c>
      <c r="DG881">
        <v>15620267</v>
      </c>
      <c r="DI881">
        <v>1</v>
      </c>
      <c r="DJ881">
        <v>0</v>
      </c>
      <c r="DK881">
        <v>0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"07/09/2023 22:01:40.459"</f>
        <v>07/09/2023 22:01:40.459</v>
      </c>
      <c r="C882" t="str">
        <f t="shared" si="335"/>
        <v>FFDFD3C0</v>
      </c>
      <c r="D882" t="s">
        <v>149</v>
      </c>
      <c r="E882">
        <v>3</v>
      </c>
      <c r="H882">
        <v>166</v>
      </c>
      <c r="I882" t="s">
        <v>139</v>
      </c>
      <c r="J882" t="s">
        <v>150</v>
      </c>
      <c r="K882">
        <v>0</v>
      </c>
      <c r="L882">
        <v>3</v>
      </c>
      <c r="M882">
        <v>0</v>
      </c>
      <c r="N882">
        <v>2</v>
      </c>
      <c r="O882">
        <v>0</v>
      </c>
      <c r="P882">
        <v>1</v>
      </c>
      <c r="Q882">
        <v>0</v>
      </c>
      <c r="S882" t="str">
        <f t="shared" si="349"/>
        <v>22:01:40.000</v>
      </c>
      <c r="T882" t="str">
        <f t="shared" si="349"/>
        <v>22:01:40.000</v>
      </c>
      <c r="U882" t="str">
        <f t="shared" si="330"/>
        <v>A14F74</v>
      </c>
      <c r="V882">
        <v>0</v>
      </c>
      <c r="W882">
        <v>0</v>
      </c>
      <c r="X882">
        <v>6</v>
      </c>
      <c r="Y882">
        <v>0</v>
      </c>
      <c r="AA882">
        <v>1</v>
      </c>
      <c r="AB882">
        <v>8</v>
      </c>
      <c r="AC882">
        <v>3</v>
      </c>
      <c r="AD882">
        <v>0</v>
      </c>
      <c r="AE882">
        <v>9</v>
      </c>
      <c r="AF882" t="s">
        <v>126</v>
      </c>
      <c r="AG882">
        <v>0</v>
      </c>
      <c r="AH882">
        <v>3</v>
      </c>
      <c r="AI882">
        <v>2</v>
      </c>
      <c r="AJ882">
        <v>0</v>
      </c>
      <c r="AK882" t="s">
        <v>370</v>
      </c>
      <c r="AL882">
        <v>32.803801999999997</v>
      </c>
      <c r="AM882" t="s">
        <v>371</v>
      </c>
      <c r="AN882">
        <v>-117.15665799999999</v>
      </c>
      <c r="AO882">
        <v>25</v>
      </c>
      <c r="AP882">
        <v>1800</v>
      </c>
      <c r="AQ882" t="s">
        <v>129</v>
      </c>
      <c r="AR882">
        <v>113</v>
      </c>
      <c r="AS882">
        <v>-51</v>
      </c>
      <c r="AT882">
        <v>64</v>
      </c>
      <c r="BB882" t="str">
        <f t="shared" si="331"/>
        <v>1200</v>
      </c>
      <c r="BC882">
        <v>1</v>
      </c>
      <c r="BD882" t="str">
        <f t="shared" si="332"/>
        <v xml:space="preserve">N1839R  </v>
      </c>
      <c r="BE882">
        <v>1</v>
      </c>
      <c r="BG882">
        <v>0</v>
      </c>
      <c r="BH882">
        <v>0</v>
      </c>
      <c r="BI882">
        <v>0</v>
      </c>
      <c r="BJ882">
        <v>1625</v>
      </c>
      <c r="BK882">
        <v>-175</v>
      </c>
      <c r="BL882" t="s">
        <v>130</v>
      </c>
      <c r="BM882">
        <v>1</v>
      </c>
      <c r="BN882">
        <v>1</v>
      </c>
      <c r="BO882">
        <v>0</v>
      </c>
      <c r="BP882">
        <v>0</v>
      </c>
      <c r="BS882">
        <v>0</v>
      </c>
      <c r="BT882">
        <v>0</v>
      </c>
      <c r="BU882">
        <v>0</v>
      </c>
      <c r="CE882" t="str">
        <f t="shared" si="350"/>
        <v>22:01:40.239</v>
      </c>
      <c r="CF882">
        <v>239095412</v>
      </c>
      <c r="CS882">
        <v>3</v>
      </c>
      <c r="CT882">
        <v>2</v>
      </c>
      <c r="CU882">
        <v>0</v>
      </c>
      <c r="CV882">
        <v>2</v>
      </c>
      <c r="CW882">
        <v>0</v>
      </c>
      <c r="CX882">
        <v>5</v>
      </c>
      <c r="CY882">
        <v>7</v>
      </c>
      <c r="CZ882" t="s">
        <v>131</v>
      </c>
      <c r="DA882">
        <v>300</v>
      </c>
      <c r="DB882">
        <v>0</v>
      </c>
      <c r="DC882" t="s">
        <v>157</v>
      </c>
      <c r="DD882" t="s">
        <v>158</v>
      </c>
      <c r="DG882">
        <v>8341650</v>
      </c>
      <c r="DI882">
        <v>1</v>
      </c>
      <c r="DJ882">
        <v>0</v>
      </c>
      <c r="DK882">
        <v>1</v>
      </c>
      <c r="DL882">
        <v>0</v>
      </c>
      <c r="DM882">
        <v>0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"07/09/2023 22:01:40.459"</f>
        <v>07/09/2023 22:01:40.459</v>
      </c>
      <c r="C883" t="str">
        <f t="shared" si="335"/>
        <v>FFDFD3C0</v>
      </c>
      <c r="D883" t="s">
        <v>144</v>
      </c>
      <c r="E883">
        <v>6</v>
      </c>
      <c r="H883">
        <v>210</v>
      </c>
      <c r="I883" t="s">
        <v>145</v>
      </c>
      <c r="J883" t="s">
        <v>146</v>
      </c>
      <c r="K883">
        <v>0</v>
      </c>
      <c r="L883">
        <v>3</v>
      </c>
      <c r="M883">
        <v>0</v>
      </c>
      <c r="N883">
        <v>2</v>
      </c>
      <c r="O883">
        <v>0</v>
      </c>
      <c r="P883">
        <v>1</v>
      </c>
      <c r="Q883">
        <v>0</v>
      </c>
      <c r="S883" t="str">
        <f t="shared" si="349"/>
        <v>22:01:40.000</v>
      </c>
      <c r="T883" t="str">
        <f t="shared" si="349"/>
        <v>22:01:40.000</v>
      </c>
      <c r="U883" t="str">
        <f t="shared" si="330"/>
        <v>A14F74</v>
      </c>
      <c r="V883">
        <v>0</v>
      </c>
      <c r="W883">
        <v>0</v>
      </c>
      <c r="X883">
        <v>6</v>
      </c>
      <c r="Y883">
        <v>0</v>
      </c>
      <c r="AA883">
        <v>1</v>
      </c>
      <c r="AB883">
        <v>8</v>
      </c>
      <c r="AC883">
        <v>3</v>
      </c>
      <c r="AD883">
        <v>0</v>
      </c>
      <c r="AE883">
        <v>9</v>
      </c>
      <c r="AF883" t="s">
        <v>126</v>
      </c>
      <c r="AG883">
        <v>0</v>
      </c>
      <c r="AH883">
        <v>0</v>
      </c>
      <c r="AI883">
        <v>2</v>
      </c>
      <c r="AJ883">
        <v>0</v>
      </c>
      <c r="AK883" t="s">
        <v>370</v>
      </c>
      <c r="AL883">
        <v>32.803801999999997</v>
      </c>
      <c r="AM883" t="s">
        <v>371</v>
      </c>
      <c r="AN883">
        <v>-117.15665799999999</v>
      </c>
      <c r="AO883">
        <v>25</v>
      </c>
      <c r="AP883">
        <v>1800</v>
      </c>
      <c r="AQ883" t="s">
        <v>129</v>
      </c>
      <c r="AR883">
        <v>113</v>
      </c>
      <c r="AS883">
        <v>-51</v>
      </c>
      <c r="AT883">
        <v>64</v>
      </c>
      <c r="BB883" t="str">
        <f t="shared" si="331"/>
        <v>1200</v>
      </c>
      <c r="BC883">
        <v>1</v>
      </c>
      <c r="BD883" t="str">
        <f t="shared" si="332"/>
        <v xml:space="preserve">N1839R  </v>
      </c>
      <c r="BE883">
        <v>1</v>
      </c>
      <c r="BG883">
        <v>0</v>
      </c>
      <c r="BH883">
        <v>0</v>
      </c>
      <c r="BI883">
        <v>0</v>
      </c>
      <c r="BJ883">
        <v>1625</v>
      </c>
      <c r="BK883">
        <v>-175</v>
      </c>
      <c r="BL883" t="s">
        <v>130</v>
      </c>
      <c r="BM883">
        <v>1</v>
      </c>
      <c r="BN883">
        <v>1</v>
      </c>
      <c r="BO883">
        <v>0</v>
      </c>
      <c r="BP883">
        <v>0</v>
      </c>
      <c r="BS883">
        <v>0</v>
      </c>
      <c r="BT883">
        <v>0</v>
      </c>
      <c r="BU883">
        <v>0</v>
      </c>
      <c r="CE883" t="str">
        <f t="shared" si="350"/>
        <v>22:01:40.239</v>
      </c>
      <c r="CF883">
        <v>239028774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5</v>
      </c>
      <c r="CY883">
        <v>7</v>
      </c>
      <c r="CZ883" t="s">
        <v>131</v>
      </c>
      <c r="DA883">
        <v>745</v>
      </c>
      <c r="DB883">
        <v>0</v>
      </c>
      <c r="DC883" t="s">
        <v>262</v>
      </c>
      <c r="DD883" t="s">
        <v>263</v>
      </c>
      <c r="DG883">
        <v>15620267</v>
      </c>
      <c r="DI883">
        <v>1</v>
      </c>
      <c r="DJ883">
        <v>0</v>
      </c>
      <c r="DK883">
        <v>1</v>
      </c>
      <c r="DL883">
        <v>0</v>
      </c>
      <c r="DM883">
        <v>0</v>
      </c>
      <c r="DN883">
        <v>1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"07/09/2023 22:01:40.459"</f>
        <v>07/09/2023 22:01:40.459</v>
      </c>
      <c r="C884" t="str">
        <f t="shared" si="335"/>
        <v>FFDFD3C0</v>
      </c>
      <c r="D884" t="s">
        <v>138</v>
      </c>
      <c r="E884">
        <v>20</v>
      </c>
      <c r="F884">
        <v>1020</v>
      </c>
      <c r="G884" t="s">
        <v>139</v>
      </c>
      <c r="J884" t="s">
        <v>140</v>
      </c>
      <c r="K884">
        <v>0</v>
      </c>
      <c r="L884">
        <v>3</v>
      </c>
      <c r="M884">
        <v>0</v>
      </c>
      <c r="N884">
        <v>2</v>
      </c>
      <c r="O884">
        <v>0</v>
      </c>
      <c r="P884">
        <v>1</v>
      </c>
      <c r="Q884">
        <v>0</v>
      </c>
      <c r="S884" t="str">
        <f t="shared" si="349"/>
        <v>22:01:40.000</v>
      </c>
      <c r="T884" t="str">
        <f t="shared" si="349"/>
        <v>22:01:40.000</v>
      </c>
      <c r="U884" t="str">
        <f t="shared" si="330"/>
        <v>A14F74</v>
      </c>
      <c r="V884">
        <v>0</v>
      </c>
      <c r="W884">
        <v>0</v>
      </c>
      <c r="X884">
        <v>6</v>
      </c>
      <c r="Y884">
        <v>0</v>
      </c>
      <c r="AA884">
        <v>1</v>
      </c>
      <c r="AB884">
        <v>8</v>
      </c>
      <c r="AC884">
        <v>3</v>
      </c>
      <c r="AD884">
        <v>0</v>
      </c>
      <c r="AE884">
        <v>9</v>
      </c>
      <c r="AF884" t="s">
        <v>126</v>
      </c>
      <c r="AG884">
        <v>0</v>
      </c>
      <c r="AH884">
        <v>3</v>
      </c>
      <c r="AI884">
        <v>2</v>
      </c>
      <c r="AJ884">
        <v>0</v>
      </c>
      <c r="AK884" t="s">
        <v>370</v>
      </c>
      <c r="AL884">
        <v>32.803801999999997</v>
      </c>
      <c r="AM884" t="s">
        <v>371</v>
      </c>
      <c r="AN884">
        <v>-117.15665799999999</v>
      </c>
      <c r="AO884">
        <v>25</v>
      </c>
      <c r="AP884">
        <v>1800</v>
      </c>
      <c r="AQ884" t="s">
        <v>129</v>
      </c>
      <c r="AR884">
        <v>113</v>
      </c>
      <c r="AS884">
        <v>-51</v>
      </c>
      <c r="AT884">
        <v>64</v>
      </c>
      <c r="BB884" t="str">
        <f t="shared" si="331"/>
        <v>1200</v>
      </c>
      <c r="BC884">
        <v>1</v>
      </c>
      <c r="BD884" t="str">
        <f t="shared" si="332"/>
        <v xml:space="preserve">N1839R  </v>
      </c>
      <c r="BE884">
        <v>1</v>
      </c>
      <c r="BG884">
        <v>0</v>
      </c>
      <c r="BH884">
        <v>0</v>
      </c>
      <c r="BI884">
        <v>0</v>
      </c>
      <c r="BJ884">
        <v>1625</v>
      </c>
      <c r="BK884">
        <v>-175</v>
      </c>
      <c r="BL884" t="s">
        <v>130</v>
      </c>
      <c r="BM884">
        <v>1</v>
      </c>
      <c r="BN884">
        <v>1</v>
      </c>
      <c r="BO884">
        <v>0</v>
      </c>
      <c r="BP884">
        <v>0</v>
      </c>
      <c r="BS884">
        <v>0</v>
      </c>
      <c r="BT884">
        <v>0</v>
      </c>
      <c r="BU884">
        <v>0</v>
      </c>
      <c r="CE884" t="str">
        <f t="shared" si="350"/>
        <v>22:01:40.239</v>
      </c>
      <c r="CF884">
        <v>239028774</v>
      </c>
      <c r="CS884">
        <v>3</v>
      </c>
      <c r="CT884">
        <v>2</v>
      </c>
      <c r="CU884">
        <v>0</v>
      </c>
      <c r="CV884">
        <v>2</v>
      </c>
      <c r="CW884">
        <v>0</v>
      </c>
      <c r="CX884">
        <v>5</v>
      </c>
      <c r="CY884">
        <v>7</v>
      </c>
      <c r="CZ884" t="s">
        <v>131</v>
      </c>
      <c r="DA884">
        <v>745</v>
      </c>
      <c r="DB884">
        <v>0</v>
      </c>
      <c r="DC884" t="s">
        <v>262</v>
      </c>
      <c r="DD884" t="s">
        <v>263</v>
      </c>
      <c r="DG884">
        <v>15620267</v>
      </c>
      <c r="DI884">
        <v>1</v>
      </c>
      <c r="DJ884">
        <v>0</v>
      </c>
      <c r="DK884">
        <v>1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"07/09/2023 22:01:40.506"</f>
        <v>07/09/2023 22:01:40.506</v>
      </c>
      <c r="C885" t="str">
        <f t="shared" si="335"/>
        <v>FFDFD3C0</v>
      </c>
      <c r="D885" t="s">
        <v>134</v>
      </c>
      <c r="E885">
        <v>3</v>
      </c>
      <c r="H885">
        <v>3</v>
      </c>
      <c r="I885" t="s">
        <v>135</v>
      </c>
      <c r="J885" t="s">
        <v>126</v>
      </c>
      <c r="K885">
        <v>0</v>
      </c>
      <c r="L885">
        <v>3</v>
      </c>
      <c r="M885">
        <v>0</v>
      </c>
      <c r="N885">
        <v>2</v>
      </c>
      <c r="O885">
        <v>0</v>
      </c>
      <c r="P885">
        <v>1</v>
      </c>
      <c r="Q885">
        <v>0</v>
      </c>
      <c r="S885" t="str">
        <f t="shared" si="349"/>
        <v>22:01:40.000</v>
      </c>
      <c r="T885" t="str">
        <f t="shared" si="349"/>
        <v>22:01:40.000</v>
      </c>
      <c r="U885" t="str">
        <f t="shared" si="330"/>
        <v>A14F74</v>
      </c>
      <c r="V885">
        <v>0</v>
      </c>
      <c r="W885">
        <v>0</v>
      </c>
      <c r="X885">
        <v>6</v>
      </c>
      <c r="Y885">
        <v>0</v>
      </c>
      <c r="AA885">
        <v>1</v>
      </c>
      <c r="AB885">
        <v>8</v>
      </c>
      <c r="AC885">
        <v>3</v>
      </c>
      <c r="AD885">
        <v>0</v>
      </c>
      <c r="AE885">
        <v>9</v>
      </c>
      <c r="AF885" t="s">
        <v>126</v>
      </c>
      <c r="AG885">
        <v>0</v>
      </c>
      <c r="AH885">
        <v>3</v>
      </c>
      <c r="AI885">
        <v>2</v>
      </c>
      <c r="AJ885">
        <v>0</v>
      </c>
      <c r="AK885" t="s">
        <v>370</v>
      </c>
      <c r="AL885">
        <v>32.803801999999997</v>
      </c>
      <c r="AM885" t="s">
        <v>371</v>
      </c>
      <c r="AN885">
        <v>-117.15665799999999</v>
      </c>
      <c r="AO885">
        <v>25</v>
      </c>
      <c r="AP885">
        <v>1800</v>
      </c>
      <c r="AQ885" t="s">
        <v>129</v>
      </c>
      <c r="AR885">
        <v>113</v>
      </c>
      <c r="AS885">
        <v>-51</v>
      </c>
      <c r="AT885">
        <v>64</v>
      </c>
      <c r="BB885" t="str">
        <f t="shared" si="331"/>
        <v>1200</v>
      </c>
      <c r="BC885">
        <v>1</v>
      </c>
      <c r="BD885" t="str">
        <f t="shared" si="332"/>
        <v xml:space="preserve">N1839R  </v>
      </c>
      <c r="BE885">
        <v>1</v>
      </c>
      <c r="BG885">
        <v>0</v>
      </c>
      <c r="BH885">
        <v>0</v>
      </c>
      <c r="BI885">
        <v>0</v>
      </c>
      <c r="BJ885">
        <v>1625</v>
      </c>
      <c r="BK885">
        <v>-175</v>
      </c>
      <c r="BL885" t="s">
        <v>130</v>
      </c>
      <c r="BM885">
        <v>1</v>
      </c>
      <c r="BN885">
        <v>1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 t="shared" si="350"/>
        <v>22:01:40.239</v>
      </c>
      <c r="CF885">
        <v>239028774</v>
      </c>
      <c r="CS885">
        <v>3</v>
      </c>
      <c r="CT885">
        <v>2</v>
      </c>
      <c r="CU885">
        <v>0</v>
      </c>
      <c r="CV885">
        <v>2</v>
      </c>
      <c r="CW885">
        <v>0</v>
      </c>
      <c r="CX885">
        <v>5</v>
      </c>
      <c r="CY885">
        <v>7</v>
      </c>
      <c r="CZ885" t="s">
        <v>131</v>
      </c>
      <c r="DA885">
        <v>745</v>
      </c>
      <c r="DB885">
        <v>0</v>
      </c>
      <c r="DC885" t="s">
        <v>262</v>
      </c>
      <c r="DD885" t="s">
        <v>263</v>
      </c>
      <c r="DG885">
        <v>15620267</v>
      </c>
      <c r="DI885">
        <v>1</v>
      </c>
      <c r="DJ885">
        <v>0</v>
      </c>
      <c r="DK885">
        <v>1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"07/09/2023 22:01:40.506"</f>
        <v>07/09/2023 22:01:40.506</v>
      </c>
      <c r="C886" t="str">
        <f t="shared" si="335"/>
        <v>FFDFD3C0</v>
      </c>
      <c r="D886" t="s">
        <v>141</v>
      </c>
      <c r="E886">
        <v>15</v>
      </c>
      <c r="J886" t="s">
        <v>142</v>
      </c>
      <c r="K886">
        <v>0</v>
      </c>
      <c r="L886">
        <v>3</v>
      </c>
      <c r="M886">
        <v>0</v>
      </c>
      <c r="N886">
        <v>2</v>
      </c>
      <c r="O886">
        <v>0</v>
      </c>
      <c r="P886">
        <v>1</v>
      </c>
      <c r="Q886">
        <v>0</v>
      </c>
      <c r="S886" t="str">
        <f t="shared" si="349"/>
        <v>22:01:40.000</v>
      </c>
      <c r="T886" t="str">
        <f t="shared" si="349"/>
        <v>22:01:40.000</v>
      </c>
      <c r="U886" t="str">
        <f t="shared" si="330"/>
        <v>A14F74</v>
      </c>
      <c r="V886">
        <v>0</v>
      </c>
      <c r="W886">
        <v>0</v>
      </c>
      <c r="X886">
        <v>6</v>
      </c>
      <c r="Y886">
        <v>0</v>
      </c>
      <c r="AA886">
        <v>1</v>
      </c>
      <c r="AB886">
        <v>8</v>
      </c>
      <c r="AC886">
        <v>3</v>
      </c>
      <c r="AD886">
        <v>0</v>
      </c>
      <c r="AE886">
        <v>9</v>
      </c>
      <c r="AF886" t="s">
        <v>126</v>
      </c>
      <c r="AG886">
        <v>0</v>
      </c>
      <c r="AH886">
        <v>3</v>
      </c>
      <c r="AI886">
        <v>2</v>
      </c>
      <c r="AJ886">
        <v>0</v>
      </c>
      <c r="AK886" t="s">
        <v>370</v>
      </c>
      <c r="AL886">
        <v>32.803801999999997</v>
      </c>
      <c r="AM886" t="s">
        <v>371</v>
      </c>
      <c r="AN886">
        <v>-117.15665799999999</v>
      </c>
      <c r="AO886">
        <v>25</v>
      </c>
      <c r="AP886">
        <v>1800</v>
      </c>
      <c r="AQ886" t="s">
        <v>129</v>
      </c>
      <c r="AR886">
        <v>113</v>
      </c>
      <c r="AS886">
        <v>-51</v>
      </c>
      <c r="AT886">
        <v>64</v>
      </c>
      <c r="BB886" t="str">
        <f t="shared" si="331"/>
        <v>1200</v>
      </c>
      <c r="BC886">
        <v>1</v>
      </c>
      <c r="BD886" t="str">
        <f t="shared" si="332"/>
        <v xml:space="preserve">N1839R  </v>
      </c>
      <c r="BE886">
        <v>1</v>
      </c>
      <c r="BG886">
        <v>0</v>
      </c>
      <c r="BH886">
        <v>0</v>
      </c>
      <c r="BI886">
        <v>0</v>
      </c>
      <c r="BJ886">
        <v>1625</v>
      </c>
      <c r="BK886">
        <v>-175</v>
      </c>
      <c r="BL886" t="s">
        <v>130</v>
      </c>
      <c r="BM886">
        <v>1</v>
      </c>
      <c r="BN886">
        <v>1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 t="shared" si="350"/>
        <v>22:01:40.239</v>
      </c>
      <c r="CF886">
        <v>239028774</v>
      </c>
      <c r="CS886">
        <v>3</v>
      </c>
      <c r="CT886">
        <v>2</v>
      </c>
      <c r="CU886">
        <v>0</v>
      </c>
      <c r="CV886">
        <v>2</v>
      </c>
      <c r="CW886">
        <v>0</v>
      </c>
      <c r="CX886">
        <v>5</v>
      </c>
      <c r="CY886">
        <v>7</v>
      </c>
      <c r="CZ886" t="s">
        <v>131</v>
      </c>
      <c r="DA886">
        <v>745</v>
      </c>
      <c r="DB886">
        <v>0</v>
      </c>
      <c r="DC886" t="s">
        <v>262</v>
      </c>
      <c r="DD886" t="s">
        <v>263</v>
      </c>
      <c r="DG886">
        <v>15620267</v>
      </c>
      <c r="DI886">
        <v>1</v>
      </c>
      <c r="DJ886">
        <v>0</v>
      </c>
      <c r="DK886">
        <v>1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"07/09/2023 22:01:40.506"</f>
        <v>07/09/2023 22:01:40.506</v>
      </c>
      <c r="C887" t="str">
        <f t="shared" si="335"/>
        <v>FFDFD3C0</v>
      </c>
      <c r="D887" t="s">
        <v>147</v>
      </c>
      <c r="E887">
        <v>8</v>
      </c>
      <c r="H887">
        <v>225</v>
      </c>
      <c r="I887" t="s">
        <v>148</v>
      </c>
      <c r="J887" t="s">
        <v>126</v>
      </c>
      <c r="K887">
        <v>0</v>
      </c>
      <c r="L887">
        <v>3</v>
      </c>
      <c r="M887">
        <v>0</v>
      </c>
      <c r="N887">
        <v>2</v>
      </c>
      <c r="O887">
        <v>0</v>
      </c>
      <c r="P887">
        <v>1</v>
      </c>
      <c r="Q887">
        <v>0</v>
      </c>
      <c r="S887" t="str">
        <f t="shared" si="349"/>
        <v>22:01:40.000</v>
      </c>
      <c r="T887" t="str">
        <f t="shared" si="349"/>
        <v>22:01:40.000</v>
      </c>
      <c r="U887" t="str">
        <f t="shared" si="330"/>
        <v>A14F74</v>
      </c>
      <c r="V887">
        <v>0</v>
      </c>
      <c r="W887">
        <v>0</v>
      </c>
      <c r="X887">
        <v>6</v>
      </c>
      <c r="Y887">
        <v>0</v>
      </c>
      <c r="AA887">
        <v>1</v>
      </c>
      <c r="AB887">
        <v>8</v>
      </c>
      <c r="AC887">
        <v>3</v>
      </c>
      <c r="AD887">
        <v>0</v>
      </c>
      <c r="AE887">
        <v>9</v>
      </c>
      <c r="AF887" t="s">
        <v>126</v>
      </c>
      <c r="AG887">
        <v>0</v>
      </c>
      <c r="AH887">
        <v>3</v>
      </c>
      <c r="AI887">
        <v>2</v>
      </c>
      <c r="AJ887">
        <v>0</v>
      </c>
      <c r="AK887" t="s">
        <v>370</v>
      </c>
      <c r="AL887">
        <v>32.803801999999997</v>
      </c>
      <c r="AM887" t="s">
        <v>371</v>
      </c>
      <c r="AN887">
        <v>-117.15665799999999</v>
      </c>
      <c r="AO887">
        <v>25</v>
      </c>
      <c r="AP887">
        <v>1800</v>
      </c>
      <c r="AQ887" t="s">
        <v>129</v>
      </c>
      <c r="AR887">
        <v>113</v>
      </c>
      <c r="AS887">
        <v>-51</v>
      </c>
      <c r="AT887">
        <v>64</v>
      </c>
      <c r="BB887" t="str">
        <f t="shared" si="331"/>
        <v>1200</v>
      </c>
      <c r="BC887">
        <v>1</v>
      </c>
      <c r="BD887" t="str">
        <f t="shared" si="332"/>
        <v xml:space="preserve">N1839R  </v>
      </c>
      <c r="BE887">
        <v>1</v>
      </c>
      <c r="BG887">
        <v>0</v>
      </c>
      <c r="BH887">
        <v>0</v>
      </c>
      <c r="BI887">
        <v>0</v>
      </c>
      <c r="BJ887">
        <v>1625</v>
      </c>
      <c r="BK887">
        <v>-175</v>
      </c>
      <c r="BL887" t="s">
        <v>130</v>
      </c>
      <c r="BM887">
        <v>1</v>
      </c>
      <c r="BN887">
        <v>1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 t="shared" si="350"/>
        <v>22:01:40.239</v>
      </c>
      <c r="CF887">
        <v>239028774</v>
      </c>
      <c r="CS887">
        <v>3</v>
      </c>
      <c r="CT887">
        <v>2</v>
      </c>
      <c r="CU887">
        <v>0</v>
      </c>
      <c r="CV887">
        <v>2</v>
      </c>
      <c r="CW887">
        <v>0</v>
      </c>
      <c r="CX887">
        <v>5</v>
      </c>
      <c r="CY887">
        <v>7</v>
      </c>
      <c r="CZ887" t="s">
        <v>131</v>
      </c>
      <c r="DA887">
        <v>745</v>
      </c>
      <c r="DB887">
        <v>0</v>
      </c>
      <c r="DC887" t="s">
        <v>262</v>
      </c>
      <c r="DD887" t="s">
        <v>263</v>
      </c>
      <c r="DG887">
        <v>15620267</v>
      </c>
      <c r="DI887">
        <v>1</v>
      </c>
      <c r="DJ887">
        <v>0</v>
      </c>
      <c r="DK887">
        <v>1</v>
      </c>
      <c r="DL887">
        <v>0</v>
      </c>
      <c r="DM887">
        <v>0</v>
      </c>
      <c r="DN887">
        <v>1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"07/09/2023 22:01:40.506"</f>
        <v>07/09/2023 22:01:40.506</v>
      </c>
      <c r="C888" t="str">
        <f t="shared" si="335"/>
        <v>FFDFD3C0</v>
      </c>
      <c r="D888" t="s">
        <v>134</v>
      </c>
      <c r="E888">
        <v>4</v>
      </c>
      <c r="H888">
        <v>4</v>
      </c>
      <c r="I888" t="s">
        <v>143</v>
      </c>
      <c r="J888" t="s">
        <v>126</v>
      </c>
      <c r="K888">
        <v>0</v>
      </c>
      <c r="L888">
        <v>3</v>
      </c>
      <c r="M888">
        <v>0</v>
      </c>
      <c r="N888">
        <v>2</v>
      </c>
      <c r="O888">
        <v>0</v>
      </c>
      <c r="P888">
        <v>1</v>
      </c>
      <c r="Q888">
        <v>0</v>
      </c>
      <c r="S888" t="str">
        <f t="shared" si="349"/>
        <v>22:01:40.000</v>
      </c>
      <c r="T888" t="str">
        <f t="shared" si="349"/>
        <v>22:01:40.000</v>
      </c>
      <c r="U888" t="str">
        <f t="shared" si="330"/>
        <v>A14F74</v>
      </c>
      <c r="V888">
        <v>0</v>
      </c>
      <c r="W888">
        <v>0</v>
      </c>
      <c r="X888">
        <v>6</v>
      </c>
      <c r="Y888">
        <v>0</v>
      </c>
      <c r="AA888">
        <v>1</v>
      </c>
      <c r="AB888">
        <v>8</v>
      </c>
      <c r="AC888">
        <v>3</v>
      </c>
      <c r="AD888">
        <v>0</v>
      </c>
      <c r="AE888">
        <v>9</v>
      </c>
      <c r="AF888" t="s">
        <v>126</v>
      </c>
      <c r="AG888">
        <v>0</v>
      </c>
      <c r="AH888">
        <v>3</v>
      </c>
      <c r="AI888">
        <v>2</v>
      </c>
      <c r="AJ888">
        <v>0</v>
      </c>
      <c r="AK888" t="s">
        <v>370</v>
      </c>
      <c r="AL888">
        <v>32.803801999999997</v>
      </c>
      <c r="AM888" t="s">
        <v>371</v>
      </c>
      <c r="AN888">
        <v>-117.15665799999999</v>
      </c>
      <c r="AO888">
        <v>25</v>
      </c>
      <c r="AP888">
        <v>1800</v>
      </c>
      <c r="AQ888" t="s">
        <v>129</v>
      </c>
      <c r="AR888">
        <v>113</v>
      </c>
      <c r="AS888">
        <v>-51</v>
      </c>
      <c r="AT888">
        <v>64</v>
      </c>
      <c r="BB888" t="str">
        <f t="shared" si="331"/>
        <v>1200</v>
      </c>
      <c r="BC888">
        <v>1</v>
      </c>
      <c r="BD888" t="str">
        <f t="shared" si="332"/>
        <v xml:space="preserve">N1839R  </v>
      </c>
      <c r="BE888">
        <v>1</v>
      </c>
      <c r="BG888">
        <v>0</v>
      </c>
      <c r="BH888">
        <v>0</v>
      </c>
      <c r="BI888">
        <v>0</v>
      </c>
      <c r="BJ888">
        <v>1625</v>
      </c>
      <c r="BK888">
        <v>-175</v>
      </c>
      <c r="BL888" t="s">
        <v>130</v>
      </c>
      <c r="BM888">
        <v>1</v>
      </c>
      <c r="BN888">
        <v>1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 t="shared" si="350"/>
        <v>22:01:40.239</v>
      </c>
      <c r="CF888">
        <v>239028774</v>
      </c>
      <c r="CS888">
        <v>3</v>
      </c>
      <c r="CT888">
        <v>2</v>
      </c>
      <c r="CU888">
        <v>0</v>
      </c>
      <c r="CV888">
        <v>2</v>
      </c>
      <c r="CW888">
        <v>0</v>
      </c>
      <c r="CX888">
        <v>5</v>
      </c>
      <c r="CY888">
        <v>7</v>
      </c>
      <c r="CZ888" t="s">
        <v>131</v>
      </c>
      <c r="DA888">
        <v>745</v>
      </c>
      <c r="DB888">
        <v>0</v>
      </c>
      <c r="DC888" t="s">
        <v>262</v>
      </c>
      <c r="DD888" t="s">
        <v>263</v>
      </c>
      <c r="DG888">
        <v>15620267</v>
      </c>
      <c r="DI888">
        <v>1</v>
      </c>
      <c r="DJ888">
        <v>0</v>
      </c>
      <c r="DK888">
        <v>1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"07/09/2023 22:01:41.740"</f>
        <v>07/09/2023 22:01:41.740</v>
      </c>
      <c r="C889" t="str">
        <f t="shared" si="335"/>
        <v>FFDFD3C0</v>
      </c>
      <c r="D889" t="s">
        <v>147</v>
      </c>
      <c r="E889">
        <v>8</v>
      </c>
      <c r="H889">
        <v>225</v>
      </c>
      <c r="I889" t="s">
        <v>148</v>
      </c>
      <c r="J889" t="s">
        <v>126</v>
      </c>
      <c r="K889">
        <v>0</v>
      </c>
      <c r="L889">
        <v>3</v>
      </c>
      <c r="M889">
        <v>0</v>
      </c>
      <c r="N889">
        <v>2</v>
      </c>
      <c r="O889">
        <v>0</v>
      </c>
      <c r="P889">
        <v>1</v>
      </c>
      <c r="Q889">
        <v>0</v>
      </c>
      <c r="S889" t="str">
        <f t="shared" ref="S889:T895" si="351">"22:01:41.000"</f>
        <v>22:01:41.000</v>
      </c>
      <c r="T889" t="str">
        <f t="shared" si="351"/>
        <v>22:01:41.000</v>
      </c>
      <c r="U889" t="str">
        <f t="shared" si="330"/>
        <v>A14F74</v>
      </c>
      <c r="V889">
        <v>0</v>
      </c>
      <c r="W889">
        <v>0</v>
      </c>
      <c r="X889">
        <v>6</v>
      </c>
      <c r="Y889">
        <v>0</v>
      </c>
      <c r="AA889">
        <v>1</v>
      </c>
      <c r="AB889">
        <v>8</v>
      </c>
      <c r="AC889">
        <v>3</v>
      </c>
      <c r="AD889">
        <v>0</v>
      </c>
      <c r="AE889">
        <v>9</v>
      </c>
      <c r="AF889" t="s">
        <v>126</v>
      </c>
      <c r="AG889">
        <v>0</v>
      </c>
      <c r="AH889">
        <v>3</v>
      </c>
      <c r="AI889">
        <v>2</v>
      </c>
      <c r="AJ889">
        <v>0</v>
      </c>
      <c r="AK889" t="s">
        <v>372</v>
      </c>
      <c r="AL889">
        <v>32.803609000000002</v>
      </c>
      <c r="AM889" t="s">
        <v>373</v>
      </c>
      <c r="AN889">
        <v>-117.156014</v>
      </c>
      <c r="AO889">
        <v>25</v>
      </c>
      <c r="AP889">
        <v>1800</v>
      </c>
      <c r="AQ889" t="s">
        <v>129</v>
      </c>
      <c r="AR889">
        <v>114</v>
      </c>
      <c r="AS889">
        <v>-49</v>
      </c>
      <c r="AT889">
        <v>0</v>
      </c>
      <c r="BB889" t="str">
        <f t="shared" si="331"/>
        <v>1200</v>
      </c>
      <c r="BC889">
        <v>1</v>
      </c>
      <c r="BD889" t="str">
        <f t="shared" si="332"/>
        <v xml:space="preserve">N1839R  </v>
      </c>
      <c r="BE889">
        <v>1</v>
      </c>
      <c r="BG889">
        <v>0</v>
      </c>
      <c r="BH889">
        <v>0</v>
      </c>
      <c r="BI889">
        <v>0</v>
      </c>
      <c r="BJ889">
        <v>1600</v>
      </c>
      <c r="BK889">
        <v>-200</v>
      </c>
      <c r="BL889" t="s">
        <v>130</v>
      </c>
      <c r="BM889">
        <v>1</v>
      </c>
      <c r="BN889">
        <v>1</v>
      </c>
      <c r="BO889">
        <v>0</v>
      </c>
      <c r="BP889">
        <v>0</v>
      </c>
      <c r="BS889">
        <v>0</v>
      </c>
      <c r="BT889">
        <v>0</v>
      </c>
      <c r="BU889">
        <v>0</v>
      </c>
      <c r="CE889" t="str">
        <f t="shared" ref="CE889:CE895" si="352">"22:01:41.477"</f>
        <v>22:01:41.477</v>
      </c>
      <c r="CF889">
        <v>476779099</v>
      </c>
      <c r="CS889">
        <v>3</v>
      </c>
      <c r="CT889">
        <v>2</v>
      </c>
      <c r="CU889">
        <v>0</v>
      </c>
      <c r="CV889">
        <v>2</v>
      </c>
      <c r="CW889">
        <v>0</v>
      </c>
      <c r="CX889">
        <v>6</v>
      </c>
      <c r="CY889">
        <v>7</v>
      </c>
      <c r="CZ889" t="s">
        <v>131</v>
      </c>
      <c r="DA889">
        <v>745</v>
      </c>
      <c r="DB889">
        <v>0</v>
      </c>
      <c r="DC889" t="s">
        <v>262</v>
      </c>
      <c r="DD889" t="s">
        <v>263</v>
      </c>
      <c r="DG889">
        <v>15620339</v>
      </c>
      <c r="DI889">
        <v>1</v>
      </c>
      <c r="DJ889">
        <v>0</v>
      </c>
      <c r="DK889">
        <v>0</v>
      </c>
      <c r="DL889">
        <v>0</v>
      </c>
      <c r="DM889">
        <v>0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"07/09/2023 22:01:41.771"</f>
        <v>07/09/2023 22:01:41.771</v>
      </c>
      <c r="C890" t="str">
        <f t="shared" si="335"/>
        <v>FFDFD3C0</v>
      </c>
      <c r="D890" t="s">
        <v>134</v>
      </c>
      <c r="E890">
        <v>4</v>
      </c>
      <c r="H890">
        <v>4</v>
      </c>
      <c r="I890" t="s">
        <v>143</v>
      </c>
      <c r="J890" t="s">
        <v>126</v>
      </c>
      <c r="K890">
        <v>0</v>
      </c>
      <c r="L890">
        <v>3</v>
      </c>
      <c r="M890">
        <v>0</v>
      </c>
      <c r="N890">
        <v>2</v>
      </c>
      <c r="O890">
        <v>0</v>
      </c>
      <c r="P890">
        <v>1</v>
      </c>
      <c r="Q890">
        <v>0</v>
      </c>
      <c r="S890" t="str">
        <f t="shared" si="351"/>
        <v>22:01:41.000</v>
      </c>
      <c r="T890" t="str">
        <f t="shared" si="351"/>
        <v>22:01:41.000</v>
      </c>
      <c r="U890" t="str">
        <f t="shared" si="330"/>
        <v>A14F74</v>
      </c>
      <c r="V890">
        <v>0</v>
      </c>
      <c r="W890">
        <v>0</v>
      </c>
      <c r="X890">
        <v>6</v>
      </c>
      <c r="Y890">
        <v>0</v>
      </c>
      <c r="AA890">
        <v>1</v>
      </c>
      <c r="AB890">
        <v>8</v>
      </c>
      <c r="AC890">
        <v>3</v>
      </c>
      <c r="AD890">
        <v>0</v>
      </c>
      <c r="AE890">
        <v>9</v>
      </c>
      <c r="AF890" t="s">
        <v>126</v>
      </c>
      <c r="AG890">
        <v>0</v>
      </c>
      <c r="AH890">
        <v>3</v>
      </c>
      <c r="AI890">
        <v>2</v>
      </c>
      <c r="AJ890">
        <v>0</v>
      </c>
      <c r="AK890" t="s">
        <v>372</v>
      </c>
      <c r="AL890">
        <v>32.803609000000002</v>
      </c>
      <c r="AM890" t="s">
        <v>373</v>
      </c>
      <c r="AN890">
        <v>-117.156014</v>
      </c>
      <c r="AO890">
        <v>25</v>
      </c>
      <c r="AP890">
        <v>1800</v>
      </c>
      <c r="AQ890" t="s">
        <v>129</v>
      </c>
      <c r="AR890">
        <v>114</v>
      </c>
      <c r="AS890">
        <v>-49</v>
      </c>
      <c r="AT890">
        <v>0</v>
      </c>
      <c r="BB890" t="str">
        <f t="shared" si="331"/>
        <v>1200</v>
      </c>
      <c r="BC890">
        <v>1</v>
      </c>
      <c r="BD890" t="str">
        <f t="shared" si="332"/>
        <v xml:space="preserve">N1839R  </v>
      </c>
      <c r="BE890">
        <v>1</v>
      </c>
      <c r="BG890">
        <v>0</v>
      </c>
      <c r="BH890">
        <v>0</v>
      </c>
      <c r="BI890">
        <v>0</v>
      </c>
      <c r="BJ890">
        <v>1600</v>
      </c>
      <c r="BK890">
        <v>-200</v>
      </c>
      <c r="BL890" t="s">
        <v>130</v>
      </c>
      <c r="BM890">
        <v>1</v>
      </c>
      <c r="BN890">
        <v>1</v>
      </c>
      <c r="BO890">
        <v>0</v>
      </c>
      <c r="BP890">
        <v>0</v>
      </c>
      <c r="BS890">
        <v>0</v>
      </c>
      <c r="BT890">
        <v>0</v>
      </c>
      <c r="BU890">
        <v>0</v>
      </c>
      <c r="CE890" t="str">
        <f t="shared" si="352"/>
        <v>22:01:41.477</v>
      </c>
      <c r="CF890">
        <v>476779099</v>
      </c>
      <c r="CS890">
        <v>3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131</v>
      </c>
      <c r="DA890">
        <v>745</v>
      </c>
      <c r="DB890">
        <v>0</v>
      </c>
      <c r="DC890" t="s">
        <v>262</v>
      </c>
      <c r="DD890" t="s">
        <v>263</v>
      </c>
      <c r="DG890">
        <v>15620339</v>
      </c>
      <c r="DI890">
        <v>1</v>
      </c>
      <c r="DJ890">
        <v>0</v>
      </c>
      <c r="DK890">
        <v>1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"07/09/2023 22:01:41.803"</f>
        <v>07/09/2023 22:01:41.803</v>
      </c>
      <c r="C891" t="str">
        <f t="shared" si="335"/>
        <v>FFDFD3C0</v>
      </c>
      <c r="D891" t="s">
        <v>123</v>
      </c>
      <c r="E891">
        <v>7</v>
      </c>
      <c r="F891">
        <v>2007</v>
      </c>
      <c r="G891" t="s">
        <v>124</v>
      </c>
      <c r="J891" t="s">
        <v>125</v>
      </c>
      <c r="K891">
        <v>0</v>
      </c>
      <c r="L891">
        <v>3</v>
      </c>
      <c r="M891">
        <v>0</v>
      </c>
      <c r="N891">
        <v>2</v>
      </c>
      <c r="O891">
        <v>0</v>
      </c>
      <c r="P891">
        <v>1</v>
      </c>
      <c r="Q891">
        <v>0</v>
      </c>
      <c r="S891" t="str">
        <f t="shared" si="351"/>
        <v>22:01:41.000</v>
      </c>
      <c r="T891" t="str">
        <f t="shared" si="351"/>
        <v>22:01:41.000</v>
      </c>
      <c r="U891" t="str">
        <f t="shared" si="330"/>
        <v>A14F74</v>
      </c>
      <c r="V891">
        <v>0</v>
      </c>
      <c r="W891">
        <v>0</v>
      </c>
      <c r="X891">
        <v>6</v>
      </c>
      <c r="Y891">
        <v>0</v>
      </c>
      <c r="AA891">
        <v>1</v>
      </c>
      <c r="AB891">
        <v>8</v>
      </c>
      <c r="AC891">
        <v>3</v>
      </c>
      <c r="AD891">
        <v>0</v>
      </c>
      <c r="AE891">
        <v>9</v>
      </c>
      <c r="AF891" t="s">
        <v>126</v>
      </c>
      <c r="AG891">
        <v>0</v>
      </c>
      <c r="AH891">
        <v>3</v>
      </c>
      <c r="AI891">
        <v>2</v>
      </c>
      <c r="AJ891">
        <v>0</v>
      </c>
      <c r="AK891" t="s">
        <v>372</v>
      </c>
      <c r="AL891">
        <v>32.803609000000002</v>
      </c>
      <c r="AM891" t="s">
        <v>373</v>
      </c>
      <c r="AN891">
        <v>-117.156014</v>
      </c>
      <c r="AO891">
        <v>25</v>
      </c>
      <c r="AP891">
        <v>1800</v>
      </c>
      <c r="AQ891" t="s">
        <v>129</v>
      </c>
      <c r="AR891">
        <v>114</v>
      </c>
      <c r="AS891">
        <v>-49</v>
      </c>
      <c r="AT891">
        <v>0</v>
      </c>
      <c r="BB891" t="str">
        <f t="shared" si="331"/>
        <v>1200</v>
      </c>
      <c r="BC891">
        <v>1</v>
      </c>
      <c r="BD891" t="str">
        <f t="shared" si="332"/>
        <v xml:space="preserve">N1839R  </v>
      </c>
      <c r="BE891">
        <v>1</v>
      </c>
      <c r="BG891">
        <v>0</v>
      </c>
      <c r="BH891">
        <v>0</v>
      </c>
      <c r="BI891">
        <v>0</v>
      </c>
      <c r="BJ891">
        <v>1600</v>
      </c>
      <c r="BK891">
        <v>-200</v>
      </c>
      <c r="BL891" t="s">
        <v>130</v>
      </c>
      <c r="BM891">
        <v>1</v>
      </c>
      <c r="BN891">
        <v>1</v>
      </c>
      <c r="BO891">
        <v>0</v>
      </c>
      <c r="BP891">
        <v>0</v>
      </c>
      <c r="BS891">
        <v>0</v>
      </c>
      <c r="BT891">
        <v>0</v>
      </c>
      <c r="BU891">
        <v>0</v>
      </c>
      <c r="CE891" t="str">
        <f t="shared" si="352"/>
        <v>22:01:41.477</v>
      </c>
      <c r="CF891">
        <v>476779099</v>
      </c>
      <c r="CS891">
        <v>3</v>
      </c>
      <c r="CT891">
        <v>2</v>
      </c>
      <c r="CU891">
        <v>0</v>
      </c>
      <c r="CV891">
        <v>2</v>
      </c>
      <c r="CW891">
        <v>0</v>
      </c>
      <c r="CX891">
        <v>6</v>
      </c>
      <c r="CY891">
        <v>7</v>
      </c>
      <c r="CZ891" t="s">
        <v>131</v>
      </c>
      <c r="DA891">
        <v>745</v>
      </c>
      <c r="DB891">
        <v>0</v>
      </c>
      <c r="DC891" t="s">
        <v>262</v>
      </c>
      <c r="DD891" t="s">
        <v>263</v>
      </c>
      <c r="DG891">
        <v>15620339</v>
      </c>
      <c r="DI891">
        <v>1</v>
      </c>
      <c r="DJ891">
        <v>0</v>
      </c>
      <c r="DK891">
        <v>1</v>
      </c>
      <c r="DL891">
        <v>0</v>
      </c>
      <c r="DM891">
        <v>0</v>
      </c>
      <c r="DN891">
        <v>1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"07/09/2023 22:01:41.818"</f>
        <v>07/09/2023 22:01:41.818</v>
      </c>
      <c r="C892" t="str">
        <f t="shared" si="335"/>
        <v>FFDFD3C0</v>
      </c>
      <c r="D892" t="s">
        <v>138</v>
      </c>
      <c r="E892">
        <v>20</v>
      </c>
      <c r="F892">
        <v>1020</v>
      </c>
      <c r="G892" t="s">
        <v>139</v>
      </c>
      <c r="J892" t="s">
        <v>140</v>
      </c>
      <c r="K892">
        <v>0</v>
      </c>
      <c r="L892">
        <v>3</v>
      </c>
      <c r="M892">
        <v>0</v>
      </c>
      <c r="N892">
        <v>2</v>
      </c>
      <c r="O892">
        <v>0</v>
      </c>
      <c r="P892">
        <v>1</v>
      </c>
      <c r="Q892">
        <v>0</v>
      </c>
      <c r="S892" t="str">
        <f t="shared" si="351"/>
        <v>22:01:41.000</v>
      </c>
      <c r="T892" t="str">
        <f t="shared" si="351"/>
        <v>22:01:41.000</v>
      </c>
      <c r="U892" t="str">
        <f t="shared" si="330"/>
        <v>A14F74</v>
      </c>
      <c r="V892">
        <v>0</v>
      </c>
      <c r="W892">
        <v>0</v>
      </c>
      <c r="X892">
        <v>6</v>
      </c>
      <c r="Y892">
        <v>0</v>
      </c>
      <c r="AA892">
        <v>1</v>
      </c>
      <c r="AB892">
        <v>8</v>
      </c>
      <c r="AC892">
        <v>3</v>
      </c>
      <c r="AD892">
        <v>0</v>
      </c>
      <c r="AE892">
        <v>9</v>
      </c>
      <c r="AF892" t="s">
        <v>126</v>
      </c>
      <c r="AG892">
        <v>0</v>
      </c>
      <c r="AH892">
        <v>3</v>
      </c>
      <c r="AI892">
        <v>2</v>
      </c>
      <c r="AJ892">
        <v>0</v>
      </c>
      <c r="AK892" t="s">
        <v>372</v>
      </c>
      <c r="AL892">
        <v>32.803609000000002</v>
      </c>
      <c r="AM892" t="s">
        <v>373</v>
      </c>
      <c r="AN892">
        <v>-117.156014</v>
      </c>
      <c r="AO892">
        <v>25</v>
      </c>
      <c r="AP892">
        <v>1800</v>
      </c>
      <c r="AQ892" t="s">
        <v>129</v>
      </c>
      <c r="AR892">
        <v>114</v>
      </c>
      <c r="AS892">
        <v>-49</v>
      </c>
      <c r="AT892">
        <v>0</v>
      </c>
      <c r="BB892" t="str">
        <f t="shared" si="331"/>
        <v>1200</v>
      </c>
      <c r="BC892">
        <v>1</v>
      </c>
      <c r="BD892" t="str">
        <f t="shared" si="332"/>
        <v xml:space="preserve">N1839R  </v>
      </c>
      <c r="BE892">
        <v>1</v>
      </c>
      <c r="BG892">
        <v>0</v>
      </c>
      <c r="BH892">
        <v>0</v>
      </c>
      <c r="BI892">
        <v>0</v>
      </c>
      <c r="BJ892">
        <v>1600</v>
      </c>
      <c r="BK892">
        <v>-200</v>
      </c>
      <c r="BL892" t="s">
        <v>130</v>
      </c>
      <c r="BM892">
        <v>1</v>
      </c>
      <c r="BN892">
        <v>1</v>
      </c>
      <c r="BO892">
        <v>0</v>
      </c>
      <c r="BP892">
        <v>0</v>
      </c>
      <c r="BS892">
        <v>0</v>
      </c>
      <c r="BT892">
        <v>0</v>
      </c>
      <c r="BU892">
        <v>0</v>
      </c>
      <c r="CE892" t="str">
        <f t="shared" si="352"/>
        <v>22:01:41.477</v>
      </c>
      <c r="CF892">
        <v>476779099</v>
      </c>
      <c r="CS892">
        <v>3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745</v>
      </c>
      <c r="DB892">
        <v>0</v>
      </c>
      <c r="DC892" t="s">
        <v>262</v>
      </c>
      <c r="DD892" t="s">
        <v>263</v>
      </c>
      <c r="DG892">
        <v>15620339</v>
      </c>
      <c r="DI892">
        <v>1</v>
      </c>
      <c r="DJ892">
        <v>0</v>
      </c>
      <c r="DK892">
        <v>1</v>
      </c>
      <c r="DL892">
        <v>0</v>
      </c>
      <c r="DM892">
        <v>0</v>
      </c>
      <c r="DN892">
        <v>1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"07/09/2023 22:01:41.818"</f>
        <v>07/09/2023 22:01:41.818</v>
      </c>
      <c r="C893" t="str">
        <f t="shared" si="335"/>
        <v>FFDFD3C0</v>
      </c>
      <c r="D893" t="s">
        <v>144</v>
      </c>
      <c r="E893">
        <v>6</v>
      </c>
      <c r="H893">
        <v>210</v>
      </c>
      <c r="I893" t="s">
        <v>145</v>
      </c>
      <c r="J893" t="s">
        <v>146</v>
      </c>
      <c r="K893">
        <v>0</v>
      </c>
      <c r="L893">
        <v>3</v>
      </c>
      <c r="M893">
        <v>0</v>
      </c>
      <c r="N893">
        <v>2</v>
      </c>
      <c r="O893">
        <v>0</v>
      </c>
      <c r="P893">
        <v>1</v>
      </c>
      <c r="Q893">
        <v>0</v>
      </c>
      <c r="S893" t="str">
        <f t="shared" si="351"/>
        <v>22:01:41.000</v>
      </c>
      <c r="T893" t="str">
        <f t="shared" si="351"/>
        <v>22:01:41.000</v>
      </c>
      <c r="U893" t="str">
        <f t="shared" si="330"/>
        <v>A14F74</v>
      </c>
      <c r="V893">
        <v>0</v>
      </c>
      <c r="W893">
        <v>0</v>
      </c>
      <c r="X893">
        <v>6</v>
      </c>
      <c r="Y893">
        <v>0</v>
      </c>
      <c r="AA893">
        <v>1</v>
      </c>
      <c r="AB893">
        <v>8</v>
      </c>
      <c r="AC893">
        <v>3</v>
      </c>
      <c r="AD893">
        <v>0</v>
      </c>
      <c r="AE893">
        <v>9</v>
      </c>
      <c r="AF893" t="s">
        <v>126</v>
      </c>
      <c r="AG893">
        <v>0</v>
      </c>
      <c r="AH893">
        <v>0</v>
      </c>
      <c r="AI893">
        <v>2</v>
      </c>
      <c r="AJ893">
        <v>0</v>
      </c>
      <c r="AK893" t="s">
        <v>372</v>
      </c>
      <c r="AL893">
        <v>32.803609000000002</v>
      </c>
      <c r="AM893" t="s">
        <v>373</v>
      </c>
      <c r="AN893">
        <v>-117.156014</v>
      </c>
      <c r="AO893">
        <v>25</v>
      </c>
      <c r="AP893">
        <v>1800</v>
      </c>
      <c r="AQ893" t="s">
        <v>129</v>
      </c>
      <c r="AR893">
        <v>114</v>
      </c>
      <c r="AS893">
        <v>-49</v>
      </c>
      <c r="AT893">
        <v>0</v>
      </c>
      <c r="BB893" t="str">
        <f t="shared" si="331"/>
        <v>1200</v>
      </c>
      <c r="BC893">
        <v>1</v>
      </c>
      <c r="BD893" t="str">
        <f t="shared" si="332"/>
        <v xml:space="preserve">N1839R  </v>
      </c>
      <c r="BE893">
        <v>1</v>
      </c>
      <c r="BG893">
        <v>0</v>
      </c>
      <c r="BH893">
        <v>0</v>
      </c>
      <c r="BI893">
        <v>0</v>
      </c>
      <c r="BJ893">
        <v>1600</v>
      </c>
      <c r="BK893">
        <v>-200</v>
      </c>
      <c r="BL893" t="s">
        <v>130</v>
      </c>
      <c r="BM893">
        <v>1</v>
      </c>
      <c r="BN893">
        <v>1</v>
      </c>
      <c r="BO893">
        <v>0</v>
      </c>
      <c r="BP893">
        <v>0</v>
      </c>
      <c r="BS893">
        <v>0</v>
      </c>
      <c r="BT893">
        <v>0</v>
      </c>
      <c r="BU893">
        <v>0</v>
      </c>
      <c r="CE893" t="str">
        <f t="shared" si="352"/>
        <v>22:01:41.477</v>
      </c>
      <c r="CF893">
        <v>476779099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6</v>
      </c>
      <c r="CY893">
        <v>7</v>
      </c>
      <c r="CZ893" t="s">
        <v>131</v>
      </c>
      <c r="DA893">
        <v>745</v>
      </c>
      <c r="DB893">
        <v>0</v>
      </c>
      <c r="DC893" t="s">
        <v>262</v>
      </c>
      <c r="DD893" t="s">
        <v>263</v>
      </c>
      <c r="DG893">
        <v>15620339</v>
      </c>
      <c r="DI893">
        <v>1</v>
      </c>
      <c r="DJ893">
        <v>0</v>
      </c>
      <c r="DK893">
        <v>1</v>
      </c>
      <c r="DL893">
        <v>0</v>
      </c>
      <c r="DM893">
        <v>0</v>
      </c>
      <c r="DN893">
        <v>1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"07/09/2023 22:01:41.818"</f>
        <v>07/09/2023 22:01:41.818</v>
      </c>
      <c r="C894" t="str">
        <f t="shared" si="335"/>
        <v>FFDFD3C0</v>
      </c>
      <c r="D894" t="s">
        <v>134</v>
      </c>
      <c r="E894">
        <v>3</v>
      </c>
      <c r="H894">
        <v>3</v>
      </c>
      <c r="I894" t="s">
        <v>135</v>
      </c>
      <c r="J894" t="s">
        <v>126</v>
      </c>
      <c r="K894">
        <v>0</v>
      </c>
      <c r="L894">
        <v>3</v>
      </c>
      <c r="M894">
        <v>0</v>
      </c>
      <c r="N894">
        <v>2</v>
      </c>
      <c r="O894">
        <v>0</v>
      </c>
      <c r="P894">
        <v>1</v>
      </c>
      <c r="Q894">
        <v>0</v>
      </c>
      <c r="S894" t="str">
        <f t="shared" si="351"/>
        <v>22:01:41.000</v>
      </c>
      <c r="T894" t="str">
        <f t="shared" si="351"/>
        <v>22:01:41.000</v>
      </c>
      <c r="U894" t="str">
        <f t="shared" si="330"/>
        <v>A14F74</v>
      </c>
      <c r="V894">
        <v>0</v>
      </c>
      <c r="W894">
        <v>0</v>
      </c>
      <c r="X894">
        <v>6</v>
      </c>
      <c r="Y894">
        <v>0</v>
      </c>
      <c r="AA894">
        <v>1</v>
      </c>
      <c r="AB894">
        <v>8</v>
      </c>
      <c r="AC894">
        <v>3</v>
      </c>
      <c r="AD894">
        <v>0</v>
      </c>
      <c r="AE894">
        <v>9</v>
      </c>
      <c r="AF894" t="s">
        <v>126</v>
      </c>
      <c r="AG894">
        <v>0</v>
      </c>
      <c r="AH894">
        <v>3</v>
      </c>
      <c r="AI894">
        <v>2</v>
      </c>
      <c r="AJ894">
        <v>0</v>
      </c>
      <c r="AK894" t="s">
        <v>372</v>
      </c>
      <c r="AL894">
        <v>32.803609000000002</v>
      </c>
      <c r="AM894" t="s">
        <v>373</v>
      </c>
      <c r="AN894">
        <v>-117.156014</v>
      </c>
      <c r="AO894">
        <v>25</v>
      </c>
      <c r="AP894">
        <v>1800</v>
      </c>
      <c r="AQ894" t="s">
        <v>129</v>
      </c>
      <c r="AR894">
        <v>114</v>
      </c>
      <c r="AS894">
        <v>-49</v>
      </c>
      <c r="AT894">
        <v>0</v>
      </c>
      <c r="BB894" t="str">
        <f t="shared" si="331"/>
        <v>1200</v>
      </c>
      <c r="BC894">
        <v>1</v>
      </c>
      <c r="BD894" t="str">
        <f t="shared" si="332"/>
        <v xml:space="preserve">N1839R  </v>
      </c>
      <c r="BE894">
        <v>1</v>
      </c>
      <c r="BG894">
        <v>0</v>
      </c>
      <c r="BH894">
        <v>0</v>
      </c>
      <c r="BI894">
        <v>0</v>
      </c>
      <c r="BJ894">
        <v>1600</v>
      </c>
      <c r="BK894">
        <v>-200</v>
      </c>
      <c r="BL894" t="s">
        <v>130</v>
      </c>
      <c r="BM894">
        <v>1</v>
      </c>
      <c r="BN894">
        <v>1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 t="shared" si="352"/>
        <v>22:01:41.477</v>
      </c>
      <c r="CF894">
        <v>476779099</v>
      </c>
      <c r="CS894">
        <v>3</v>
      </c>
      <c r="CT894">
        <v>2</v>
      </c>
      <c r="CU894">
        <v>0</v>
      </c>
      <c r="CV894">
        <v>2</v>
      </c>
      <c r="CW894">
        <v>0</v>
      </c>
      <c r="CX894">
        <v>6</v>
      </c>
      <c r="CY894">
        <v>7</v>
      </c>
      <c r="CZ894" t="s">
        <v>131</v>
      </c>
      <c r="DA894">
        <v>745</v>
      </c>
      <c r="DB894">
        <v>0</v>
      </c>
      <c r="DC894" t="s">
        <v>262</v>
      </c>
      <c r="DD894" t="s">
        <v>263</v>
      </c>
      <c r="DG894">
        <v>15620339</v>
      </c>
      <c r="DI894">
        <v>1</v>
      </c>
      <c r="DJ894">
        <v>0</v>
      </c>
      <c r="DK894">
        <v>1</v>
      </c>
      <c r="DL894">
        <v>0</v>
      </c>
      <c r="DM894">
        <v>0</v>
      </c>
      <c r="DN894">
        <v>1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"07/09/2023 22:01:41.818"</f>
        <v>07/09/2023 22:01:41.818</v>
      </c>
      <c r="C895" t="str">
        <f t="shared" si="335"/>
        <v>FFDFD3C0</v>
      </c>
      <c r="D895" t="s">
        <v>141</v>
      </c>
      <c r="E895">
        <v>15</v>
      </c>
      <c r="J895" t="s">
        <v>142</v>
      </c>
      <c r="K895">
        <v>0</v>
      </c>
      <c r="L895">
        <v>3</v>
      </c>
      <c r="M895">
        <v>0</v>
      </c>
      <c r="N895">
        <v>2</v>
      </c>
      <c r="O895">
        <v>0</v>
      </c>
      <c r="P895">
        <v>1</v>
      </c>
      <c r="Q895">
        <v>0</v>
      </c>
      <c r="S895" t="str">
        <f t="shared" si="351"/>
        <v>22:01:41.000</v>
      </c>
      <c r="T895" t="str">
        <f t="shared" si="351"/>
        <v>22:01:41.000</v>
      </c>
      <c r="U895" t="str">
        <f t="shared" si="330"/>
        <v>A14F74</v>
      </c>
      <c r="V895">
        <v>0</v>
      </c>
      <c r="W895">
        <v>0</v>
      </c>
      <c r="X895">
        <v>6</v>
      </c>
      <c r="Y895">
        <v>0</v>
      </c>
      <c r="AA895">
        <v>1</v>
      </c>
      <c r="AB895">
        <v>8</v>
      </c>
      <c r="AC895">
        <v>3</v>
      </c>
      <c r="AD895">
        <v>0</v>
      </c>
      <c r="AE895">
        <v>9</v>
      </c>
      <c r="AF895" t="s">
        <v>126</v>
      </c>
      <c r="AG895">
        <v>0</v>
      </c>
      <c r="AH895">
        <v>3</v>
      </c>
      <c r="AI895">
        <v>2</v>
      </c>
      <c r="AJ895">
        <v>0</v>
      </c>
      <c r="AK895" t="s">
        <v>372</v>
      </c>
      <c r="AL895">
        <v>32.803609000000002</v>
      </c>
      <c r="AM895" t="s">
        <v>373</v>
      </c>
      <c r="AN895">
        <v>-117.156014</v>
      </c>
      <c r="AO895">
        <v>25</v>
      </c>
      <c r="AP895">
        <v>1800</v>
      </c>
      <c r="AQ895" t="s">
        <v>129</v>
      </c>
      <c r="AR895">
        <v>114</v>
      </c>
      <c r="AS895">
        <v>-49</v>
      </c>
      <c r="AT895">
        <v>0</v>
      </c>
      <c r="BB895" t="str">
        <f t="shared" si="331"/>
        <v>1200</v>
      </c>
      <c r="BC895">
        <v>1</v>
      </c>
      <c r="BD895" t="str">
        <f t="shared" si="332"/>
        <v xml:space="preserve">N1839R  </v>
      </c>
      <c r="BE895">
        <v>1</v>
      </c>
      <c r="BG895">
        <v>0</v>
      </c>
      <c r="BH895">
        <v>0</v>
      </c>
      <c r="BI895">
        <v>0</v>
      </c>
      <c r="BJ895">
        <v>1600</v>
      </c>
      <c r="BK895">
        <v>-200</v>
      </c>
      <c r="BL895" t="s">
        <v>130</v>
      </c>
      <c r="BM895">
        <v>1</v>
      </c>
      <c r="BN895">
        <v>1</v>
      </c>
      <c r="BO895">
        <v>0</v>
      </c>
      <c r="BP895">
        <v>0</v>
      </c>
      <c r="BS895">
        <v>0</v>
      </c>
      <c r="BT895">
        <v>0</v>
      </c>
      <c r="BU895">
        <v>0</v>
      </c>
      <c r="CE895" t="str">
        <f t="shared" si="352"/>
        <v>22:01:41.477</v>
      </c>
      <c r="CF895">
        <v>476779099</v>
      </c>
      <c r="CS895">
        <v>3</v>
      </c>
      <c r="CT895">
        <v>2</v>
      </c>
      <c r="CU895">
        <v>0</v>
      </c>
      <c r="CV895">
        <v>2</v>
      </c>
      <c r="CW895">
        <v>0</v>
      </c>
      <c r="CX895">
        <v>6</v>
      </c>
      <c r="CY895">
        <v>7</v>
      </c>
      <c r="CZ895" t="s">
        <v>131</v>
      </c>
      <c r="DA895">
        <v>745</v>
      </c>
      <c r="DB895">
        <v>0</v>
      </c>
      <c r="DC895" t="s">
        <v>262</v>
      </c>
      <c r="DD895" t="s">
        <v>263</v>
      </c>
      <c r="DG895">
        <v>15620339</v>
      </c>
      <c r="DI895">
        <v>1</v>
      </c>
      <c r="DJ895">
        <v>0</v>
      </c>
      <c r="DK895">
        <v>1</v>
      </c>
      <c r="DL895">
        <v>0</v>
      </c>
      <c r="DM895">
        <v>0</v>
      </c>
      <c r="DN895">
        <v>1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 t="shared" ref="A896:A901" si="353">"07/09/2023 22:01:42.568"</f>
        <v>07/09/2023 22:01:42.568</v>
      </c>
      <c r="C896" t="str">
        <f t="shared" si="335"/>
        <v>FFDFD3C0</v>
      </c>
      <c r="D896" t="s">
        <v>134</v>
      </c>
      <c r="E896">
        <v>4</v>
      </c>
      <c r="H896">
        <v>4</v>
      </c>
      <c r="I896" t="s">
        <v>143</v>
      </c>
      <c r="J896" t="s">
        <v>126</v>
      </c>
      <c r="K896">
        <v>0</v>
      </c>
      <c r="L896">
        <v>3</v>
      </c>
      <c r="M896">
        <v>0</v>
      </c>
      <c r="N896">
        <v>2</v>
      </c>
      <c r="O896">
        <v>0</v>
      </c>
      <c r="P896">
        <v>1</v>
      </c>
      <c r="Q896">
        <v>0</v>
      </c>
      <c r="S896" t="str">
        <f t="shared" ref="S896:T902" si="354">"22:01:42.000"</f>
        <v>22:01:42.000</v>
      </c>
      <c r="T896" t="str">
        <f t="shared" si="354"/>
        <v>22:01:42.000</v>
      </c>
      <c r="U896" t="str">
        <f t="shared" si="330"/>
        <v>A14F74</v>
      </c>
      <c r="V896">
        <v>0</v>
      </c>
      <c r="W896">
        <v>0</v>
      </c>
      <c r="X896">
        <v>6</v>
      </c>
      <c r="Y896">
        <v>0</v>
      </c>
      <c r="AA896">
        <v>1</v>
      </c>
      <c r="AB896">
        <v>8</v>
      </c>
      <c r="AC896">
        <v>3</v>
      </c>
      <c r="AD896">
        <v>0</v>
      </c>
      <c r="AE896">
        <v>9</v>
      </c>
      <c r="AF896" t="s">
        <v>126</v>
      </c>
      <c r="AG896">
        <v>0</v>
      </c>
      <c r="AH896">
        <v>3</v>
      </c>
      <c r="AI896">
        <v>2</v>
      </c>
      <c r="AJ896">
        <v>0</v>
      </c>
      <c r="AK896" t="s">
        <v>374</v>
      </c>
      <c r="AL896">
        <v>32.803373000000001</v>
      </c>
      <c r="AM896" t="s">
        <v>375</v>
      </c>
      <c r="AN896">
        <v>-117.155371</v>
      </c>
      <c r="AO896">
        <v>25</v>
      </c>
      <c r="AP896">
        <v>1800</v>
      </c>
      <c r="AQ896" t="s">
        <v>129</v>
      </c>
      <c r="AR896">
        <v>114</v>
      </c>
      <c r="AS896">
        <v>-48</v>
      </c>
      <c r="AT896">
        <v>64</v>
      </c>
      <c r="BB896" t="str">
        <f t="shared" si="331"/>
        <v>1200</v>
      </c>
      <c r="BC896">
        <v>1</v>
      </c>
      <c r="BD896" t="str">
        <f t="shared" si="332"/>
        <v xml:space="preserve">N1839R  </v>
      </c>
      <c r="BE896">
        <v>1</v>
      </c>
      <c r="BG896">
        <v>0</v>
      </c>
      <c r="BH896">
        <v>0</v>
      </c>
      <c r="BI896">
        <v>0</v>
      </c>
      <c r="BJ896">
        <v>1600</v>
      </c>
      <c r="BK896">
        <v>-200</v>
      </c>
      <c r="BL896" t="s">
        <v>130</v>
      </c>
      <c r="BM896">
        <v>1</v>
      </c>
      <c r="BN896">
        <v>1</v>
      </c>
      <c r="BO896">
        <v>0</v>
      </c>
      <c r="BP896">
        <v>0</v>
      </c>
      <c r="BS896">
        <v>0</v>
      </c>
      <c r="BT896">
        <v>0</v>
      </c>
      <c r="BU896">
        <v>0</v>
      </c>
      <c r="CE896" t="str">
        <f t="shared" ref="CE896:CE902" si="355">"22:01:42.310"</f>
        <v>22:01:42.310</v>
      </c>
      <c r="CF896">
        <v>309778780</v>
      </c>
      <c r="CS896">
        <v>3</v>
      </c>
      <c r="CT896">
        <v>2</v>
      </c>
      <c r="CU896">
        <v>0</v>
      </c>
      <c r="CV896">
        <v>2</v>
      </c>
      <c r="CW896">
        <v>0</v>
      </c>
      <c r="CX896">
        <v>5</v>
      </c>
      <c r="CY896">
        <v>7</v>
      </c>
      <c r="CZ896" t="s">
        <v>131</v>
      </c>
      <c r="DA896">
        <v>745</v>
      </c>
      <c r="DB896">
        <v>0</v>
      </c>
      <c r="DC896" t="s">
        <v>262</v>
      </c>
      <c r="DD896" t="s">
        <v>263</v>
      </c>
      <c r="DG896">
        <v>15620386</v>
      </c>
      <c r="DI896">
        <v>1</v>
      </c>
      <c r="DJ896">
        <v>0</v>
      </c>
      <c r="DK896">
        <v>0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 t="shared" si="353"/>
        <v>07/09/2023 22:01:42.568</v>
      </c>
      <c r="C897" t="str">
        <f t="shared" si="335"/>
        <v>FFDFD3C0</v>
      </c>
      <c r="D897" t="s">
        <v>138</v>
      </c>
      <c r="E897">
        <v>20</v>
      </c>
      <c r="F897">
        <v>1020</v>
      </c>
      <c r="G897" t="s">
        <v>139</v>
      </c>
      <c r="J897" t="s">
        <v>140</v>
      </c>
      <c r="K897">
        <v>0</v>
      </c>
      <c r="L897">
        <v>3</v>
      </c>
      <c r="M897">
        <v>0</v>
      </c>
      <c r="N897">
        <v>2</v>
      </c>
      <c r="O897">
        <v>0</v>
      </c>
      <c r="P897">
        <v>1</v>
      </c>
      <c r="Q897">
        <v>0</v>
      </c>
      <c r="S897" t="str">
        <f t="shared" si="354"/>
        <v>22:01:42.000</v>
      </c>
      <c r="T897" t="str">
        <f t="shared" si="354"/>
        <v>22:01:42.000</v>
      </c>
      <c r="U897" t="str">
        <f t="shared" si="330"/>
        <v>A14F74</v>
      </c>
      <c r="V897">
        <v>0</v>
      </c>
      <c r="W897">
        <v>0</v>
      </c>
      <c r="X897">
        <v>6</v>
      </c>
      <c r="Y897">
        <v>0</v>
      </c>
      <c r="AA897">
        <v>1</v>
      </c>
      <c r="AB897">
        <v>8</v>
      </c>
      <c r="AC897">
        <v>3</v>
      </c>
      <c r="AD897">
        <v>0</v>
      </c>
      <c r="AE897">
        <v>9</v>
      </c>
      <c r="AF897" t="s">
        <v>126</v>
      </c>
      <c r="AG897">
        <v>0</v>
      </c>
      <c r="AH897">
        <v>3</v>
      </c>
      <c r="AI897">
        <v>2</v>
      </c>
      <c r="AJ897">
        <v>0</v>
      </c>
      <c r="AK897" t="s">
        <v>374</v>
      </c>
      <c r="AL897">
        <v>32.803373000000001</v>
      </c>
      <c r="AM897" t="s">
        <v>375</v>
      </c>
      <c r="AN897">
        <v>-117.155371</v>
      </c>
      <c r="AO897">
        <v>25</v>
      </c>
      <c r="AP897">
        <v>1800</v>
      </c>
      <c r="AQ897" t="s">
        <v>129</v>
      </c>
      <c r="AR897">
        <v>114</v>
      </c>
      <c r="AS897">
        <v>-48</v>
      </c>
      <c r="AT897">
        <v>64</v>
      </c>
      <c r="BB897" t="str">
        <f t="shared" si="331"/>
        <v>1200</v>
      </c>
      <c r="BC897">
        <v>1</v>
      </c>
      <c r="BD897" t="str">
        <f t="shared" si="332"/>
        <v xml:space="preserve">N1839R  </v>
      </c>
      <c r="BE897">
        <v>1</v>
      </c>
      <c r="BG897">
        <v>0</v>
      </c>
      <c r="BH897">
        <v>0</v>
      </c>
      <c r="BI897">
        <v>0</v>
      </c>
      <c r="BJ897">
        <v>1600</v>
      </c>
      <c r="BK897">
        <v>-200</v>
      </c>
      <c r="BL897" t="s">
        <v>130</v>
      </c>
      <c r="BM897">
        <v>1</v>
      </c>
      <c r="BN897">
        <v>1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 t="shared" si="355"/>
        <v>22:01:42.310</v>
      </c>
      <c r="CF897">
        <v>309778780</v>
      </c>
      <c r="CS897">
        <v>3</v>
      </c>
      <c r="CT897">
        <v>2</v>
      </c>
      <c r="CU897">
        <v>0</v>
      </c>
      <c r="CV897">
        <v>2</v>
      </c>
      <c r="CW897">
        <v>0</v>
      </c>
      <c r="CX897">
        <v>5</v>
      </c>
      <c r="CY897">
        <v>7</v>
      </c>
      <c r="CZ897" t="s">
        <v>131</v>
      </c>
      <c r="DA897">
        <v>745</v>
      </c>
      <c r="DB897">
        <v>0</v>
      </c>
      <c r="DC897" t="s">
        <v>262</v>
      </c>
      <c r="DD897" t="s">
        <v>263</v>
      </c>
      <c r="DG897">
        <v>15620386</v>
      </c>
      <c r="DI897">
        <v>1</v>
      </c>
      <c r="DJ897">
        <v>0</v>
      </c>
      <c r="DK897">
        <v>1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 t="shared" si="353"/>
        <v>07/09/2023 22:01:42.568</v>
      </c>
      <c r="C898" t="str">
        <f t="shared" si="335"/>
        <v>FFDFD3C0</v>
      </c>
      <c r="D898" t="s">
        <v>144</v>
      </c>
      <c r="E898">
        <v>6</v>
      </c>
      <c r="H898">
        <v>210</v>
      </c>
      <c r="I898" t="s">
        <v>145</v>
      </c>
      <c r="J898" t="s">
        <v>146</v>
      </c>
      <c r="K898">
        <v>0</v>
      </c>
      <c r="L898">
        <v>3</v>
      </c>
      <c r="M898">
        <v>0</v>
      </c>
      <c r="N898">
        <v>2</v>
      </c>
      <c r="O898">
        <v>0</v>
      </c>
      <c r="P898">
        <v>1</v>
      </c>
      <c r="Q898">
        <v>0</v>
      </c>
      <c r="S898" t="str">
        <f t="shared" si="354"/>
        <v>22:01:42.000</v>
      </c>
      <c r="T898" t="str">
        <f t="shared" si="354"/>
        <v>22:01:42.000</v>
      </c>
      <c r="U898" t="str">
        <f t="shared" ref="U898:U961" si="356">"A14F74"</f>
        <v>A14F74</v>
      </c>
      <c r="V898">
        <v>0</v>
      </c>
      <c r="W898">
        <v>0</v>
      </c>
      <c r="X898">
        <v>6</v>
      </c>
      <c r="Y898">
        <v>0</v>
      </c>
      <c r="AA898">
        <v>1</v>
      </c>
      <c r="AB898">
        <v>8</v>
      </c>
      <c r="AC898">
        <v>3</v>
      </c>
      <c r="AD898">
        <v>0</v>
      </c>
      <c r="AE898">
        <v>9</v>
      </c>
      <c r="AF898" t="s">
        <v>126</v>
      </c>
      <c r="AG898">
        <v>0</v>
      </c>
      <c r="AH898">
        <v>0</v>
      </c>
      <c r="AI898">
        <v>2</v>
      </c>
      <c r="AJ898">
        <v>0</v>
      </c>
      <c r="AK898" t="s">
        <v>374</v>
      </c>
      <c r="AL898">
        <v>32.803373000000001</v>
      </c>
      <c r="AM898" t="s">
        <v>375</v>
      </c>
      <c r="AN898">
        <v>-117.155371</v>
      </c>
      <c r="AO898">
        <v>25</v>
      </c>
      <c r="AP898">
        <v>1800</v>
      </c>
      <c r="AQ898" t="s">
        <v>129</v>
      </c>
      <c r="AR898">
        <v>114</v>
      </c>
      <c r="AS898">
        <v>-48</v>
      </c>
      <c r="AT898">
        <v>64</v>
      </c>
      <c r="BB898" t="str">
        <f t="shared" ref="BB898:BB961" si="357">"1200"</f>
        <v>1200</v>
      </c>
      <c r="BC898">
        <v>1</v>
      </c>
      <c r="BD898" t="str">
        <f t="shared" ref="BD898:BD961" si="358">"N1839R  "</f>
        <v xml:space="preserve">N1839R  </v>
      </c>
      <c r="BE898">
        <v>1</v>
      </c>
      <c r="BG898">
        <v>0</v>
      </c>
      <c r="BH898">
        <v>0</v>
      </c>
      <c r="BI898">
        <v>0</v>
      </c>
      <c r="BJ898">
        <v>1600</v>
      </c>
      <c r="BK898">
        <v>-200</v>
      </c>
      <c r="BL898" t="s">
        <v>130</v>
      </c>
      <c r="BM898">
        <v>1</v>
      </c>
      <c r="BN898">
        <v>1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 t="shared" si="355"/>
        <v>22:01:42.310</v>
      </c>
      <c r="CF898">
        <v>309778780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5</v>
      </c>
      <c r="CY898">
        <v>7</v>
      </c>
      <c r="CZ898" t="s">
        <v>131</v>
      </c>
      <c r="DA898">
        <v>745</v>
      </c>
      <c r="DB898">
        <v>0</v>
      </c>
      <c r="DC898" t="s">
        <v>262</v>
      </c>
      <c r="DD898" t="s">
        <v>263</v>
      </c>
      <c r="DG898">
        <v>15620386</v>
      </c>
      <c r="DI898">
        <v>1</v>
      </c>
      <c r="DJ898">
        <v>0</v>
      </c>
      <c r="DK898">
        <v>1</v>
      </c>
      <c r="DL898">
        <v>0</v>
      </c>
      <c r="DM898">
        <v>0</v>
      </c>
      <c r="DN898">
        <v>1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 t="shared" si="353"/>
        <v>07/09/2023 22:01:42.568</v>
      </c>
      <c r="C899" t="str">
        <f t="shared" si="335"/>
        <v>FFDFD3C0</v>
      </c>
      <c r="D899" t="s">
        <v>123</v>
      </c>
      <c r="E899">
        <v>7</v>
      </c>
      <c r="F899">
        <v>2007</v>
      </c>
      <c r="G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0</v>
      </c>
      <c r="P899">
        <v>1</v>
      </c>
      <c r="Q899">
        <v>0</v>
      </c>
      <c r="S899" t="str">
        <f t="shared" si="354"/>
        <v>22:01:42.000</v>
      </c>
      <c r="T899" t="str">
        <f t="shared" si="354"/>
        <v>22:01:42.000</v>
      </c>
      <c r="U899" t="str">
        <f t="shared" si="356"/>
        <v>A14F74</v>
      </c>
      <c r="V899">
        <v>0</v>
      </c>
      <c r="W899">
        <v>0</v>
      </c>
      <c r="X899">
        <v>6</v>
      </c>
      <c r="Y899">
        <v>0</v>
      </c>
      <c r="AA899">
        <v>1</v>
      </c>
      <c r="AB899">
        <v>8</v>
      </c>
      <c r="AC899">
        <v>3</v>
      </c>
      <c r="AD899">
        <v>0</v>
      </c>
      <c r="AE899">
        <v>9</v>
      </c>
      <c r="AF899" t="s">
        <v>126</v>
      </c>
      <c r="AG899">
        <v>0</v>
      </c>
      <c r="AH899">
        <v>3</v>
      </c>
      <c r="AI899">
        <v>2</v>
      </c>
      <c r="AJ899">
        <v>0</v>
      </c>
      <c r="AK899" t="s">
        <v>374</v>
      </c>
      <c r="AL899">
        <v>32.803373000000001</v>
      </c>
      <c r="AM899" t="s">
        <v>375</v>
      </c>
      <c r="AN899">
        <v>-117.155371</v>
      </c>
      <c r="AO899">
        <v>25</v>
      </c>
      <c r="AP899">
        <v>1800</v>
      </c>
      <c r="AQ899" t="s">
        <v>129</v>
      </c>
      <c r="AR899">
        <v>114</v>
      </c>
      <c r="AS899">
        <v>-48</v>
      </c>
      <c r="AT899">
        <v>64</v>
      </c>
      <c r="BB899" t="str">
        <f t="shared" si="357"/>
        <v>1200</v>
      </c>
      <c r="BC899">
        <v>1</v>
      </c>
      <c r="BD899" t="str">
        <f t="shared" si="358"/>
        <v xml:space="preserve">N1839R  </v>
      </c>
      <c r="BE899">
        <v>1</v>
      </c>
      <c r="BG899">
        <v>0</v>
      </c>
      <c r="BH899">
        <v>0</v>
      </c>
      <c r="BI899">
        <v>0</v>
      </c>
      <c r="BJ899">
        <v>1600</v>
      </c>
      <c r="BK899">
        <v>-200</v>
      </c>
      <c r="BL899" t="s">
        <v>130</v>
      </c>
      <c r="BM899">
        <v>1</v>
      </c>
      <c r="BN899">
        <v>1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 t="shared" si="355"/>
        <v>22:01:42.310</v>
      </c>
      <c r="CF899">
        <v>309778780</v>
      </c>
      <c r="CS899">
        <v>3</v>
      </c>
      <c r="CT899">
        <v>2</v>
      </c>
      <c r="CU899">
        <v>0</v>
      </c>
      <c r="CV899">
        <v>2</v>
      </c>
      <c r="CW899">
        <v>0</v>
      </c>
      <c r="CX899">
        <v>5</v>
      </c>
      <c r="CY899">
        <v>7</v>
      </c>
      <c r="CZ899" t="s">
        <v>131</v>
      </c>
      <c r="DA899">
        <v>745</v>
      </c>
      <c r="DB899">
        <v>0</v>
      </c>
      <c r="DC899" t="s">
        <v>262</v>
      </c>
      <c r="DD899" t="s">
        <v>263</v>
      </c>
      <c r="DG899">
        <v>15620386</v>
      </c>
      <c r="DI899">
        <v>1</v>
      </c>
      <c r="DJ899">
        <v>0</v>
      </c>
      <c r="DK899">
        <v>1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 t="shared" si="353"/>
        <v>07/09/2023 22:01:42.568</v>
      </c>
      <c r="C900" t="str">
        <f t="shared" si="335"/>
        <v>FFDFD3C0</v>
      </c>
      <c r="D900" t="s">
        <v>141</v>
      </c>
      <c r="E900">
        <v>15</v>
      </c>
      <c r="J900" t="s">
        <v>142</v>
      </c>
      <c r="K900">
        <v>0</v>
      </c>
      <c r="L900">
        <v>3</v>
      </c>
      <c r="M900">
        <v>0</v>
      </c>
      <c r="N900">
        <v>2</v>
      </c>
      <c r="O900">
        <v>0</v>
      </c>
      <c r="P900">
        <v>1</v>
      </c>
      <c r="Q900">
        <v>0</v>
      </c>
      <c r="S900" t="str">
        <f t="shared" si="354"/>
        <v>22:01:42.000</v>
      </c>
      <c r="T900" t="str">
        <f t="shared" si="354"/>
        <v>22:01:42.000</v>
      </c>
      <c r="U900" t="str">
        <f t="shared" si="356"/>
        <v>A14F74</v>
      </c>
      <c r="V900">
        <v>0</v>
      </c>
      <c r="W900">
        <v>0</v>
      </c>
      <c r="X900">
        <v>6</v>
      </c>
      <c r="Y900">
        <v>0</v>
      </c>
      <c r="AA900">
        <v>1</v>
      </c>
      <c r="AB900">
        <v>8</v>
      </c>
      <c r="AC900">
        <v>3</v>
      </c>
      <c r="AD900">
        <v>0</v>
      </c>
      <c r="AE900">
        <v>9</v>
      </c>
      <c r="AF900" t="s">
        <v>126</v>
      </c>
      <c r="AG900">
        <v>0</v>
      </c>
      <c r="AH900">
        <v>3</v>
      </c>
      <c r="AI900">
        <v>2</v>
      </c>
      <c r="AJ900">
        <v>0</v>
      </c>
      <c r="AK900" t="s">
        <v>374</v>
      </c>
      <c r="AL900">
        <v>32.803373000000001</v>
      </c>
      <c r="AM900" t="s">
        <v>375</v>
      </c>
      <c r="AN900">
        <v>-117.155371</v>
      </c>
      <c r="AO900">
        <v>25</v>
      </c>
      <c r="AP900">
        <v>1800</v>
      </c>
      <c r="AQ900" t="s">
        <v>129</v>
      </c>
      <c r="AR900">
        <v>114</v>
      </c>
      <c r="AS900">
        <v>-48</v>
      </c>
      <c r="AT900">
        <v>64</v>
      </c>
      <c r="BB900" t="str">
        <f t="shared" si="357"/>
        <v>1200</v>
      </c>
      <c r="BC900">
        <v>1</v>
      </c>
      <c r="BD900" t="str">
        <f t="shared" si="358"/>
        <v xml:space="preserve">N1839R  </v>
      </c>
      <c r="BE900">
        <v>1</v>
      </c>
      <c r="BG900">
        <v>0</v>
      </c>
      <c r="BH900">
        <v>0</v>
      </c>
      <c r="BI900">
        <v>0</v>
      </c>
      <c r="BJ900">
        <v>1600</v>
      </c>
      <c r="BK900">
        <v>-200</v>
      </c>
      <c r="BL900" t="s">
        <v>130</v>
      </c>
      <c r="BM900">
        <v>1</v>
      </c>
      <c r="BN900">
        <v>1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 t="shared" si="355"/>
        <v>22:01:42.310</v>
      </c>
      <c r="CF900">
        <v>309778780</v>
      </c>
      <c r="CS900">
        <v>3</v>
      </c>
      <c r="CT900">
        <v>2</v>
      </c>
      <c r="CU900">
        <v>0</v>
      </c>
      <c r="CV900">
        <v>2</v>
      </c>
      <c r="CW900">
        <v>0</v>
      </c>
      <c r="CX900">
        <v>5</v>
      </c>
      <c r="CY900">
        <v>7</v>
      </c>
      <c r="CZ900" t="s">
        <v>131</v>
      </c>
      <c r="DA900">
        <v>745</v>
      </c>
      <c r="DB900">
        <v>0</v>
      </c>
      <c r="DC900" t="s">
        <v>262</v>
      </c>
      <c r="DD900" t="s">
        <v>263</v>
      </c>
      <c r="DG900">
        <v>15620386</v>
      </c>
      <c r="DI900">
        <v>1</v>
      </c>
      <c r="DJ900">
        <v>0</v>
      </c>
      <c r="DK900">
        <v>1</v>
      </c>
      <c r="DL900">
        <v>0</v>
      </c>
      <c r="DM900">
        <v>0</v>
      </c>
      <c r="DN900">
        <v>1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 t="shared" si="353"/>
        <v>07/09/2023 22:01:42.568</v>
      </c>
      <c r="C901" t="str">
        <f t="shared" si="335"/>
        <v>FFDFD3C0</v>
      </c>
      <c r="D901" t="s">
        <v>134</v>
      </c>
      <c r="E901">
        <v>3</v>
      </c>
      <c r="H901">
        <v>3</v>
      </c>
      <c r="I901" t="s">
        <v>135</v>
      </c>
      <c r="J901" t="s">
        <v>126</v>
      </c>
      <c r="K901">
        <v>0</v>
      </c>
      <c r="L901">
        <v>3</v>
      </c>
      <c r="M901">
        <v>0</v>
      </c>
      <c r="N901">
        <v>2</v>
      </c>
      <c r="O901">
        <v>0</v>
      </c>
      <c r="P901">
        <v>1</v>
      </c>
      <c r="Q901">
        <v>0</v>
      </c>
      <c r="S901" t="str">
        <f t="shared" si="354"/>
        <v>22:01:42.000</v>
      </c>
      <c r="T901" t="str">
        <f t="shared" si="354"/>
        <v>22:01:42.000</v>
      </c>
      <c r="U901" t="str">
        <f t="shared" si="356"/>
        <v>A14F74</v>
      </c>
      <c r="V901">
        <v>0</v>
      </c>
      <c r="W901">
        <v>0</v>
      </c>
      <c r="X901">
        <v>6</v>
      </c>
      <c r="Y901">
        <v>0</v>
      </c>
      <c r="AA901">
        <v>1</v>
      </c>
      <c r="AB901">
        <v>8</v>
      </c>
      <c r="AC901">
        <v>3</v>
      </c>
      <c r="AD901">
        <v>0</v>
      </c>
      <c r="AE901">
        <v>9</v>
      </c>
      <c r="AF901" t="s">
        <v>126</v>
      </c>
      <c r="AG901">
        <v>0</v>
      </c>
      <c r="AH901">
        <v>3</v>
      </c>
      <c r="AI901">
        <v>2</v>
      </c>
      <c r="AJ901">
        <v>0</v>
      </c>
      <c r="AK901" t="s">
        <v>374</v>
      </c>
      <c r="AL901">
        <v>32.803373000000001</v>
      </c>
      <c r="AM901" t="s">
        <v>375</v>
      </c>
      <c r="AN901">
        <v>-117.155371</v>
      </c>
      <c r="AO901">
        <v>25</v>
      </c>
      <c r="AP901">
        <v>1800</v>
      </c>
      <c r="AQ901" t="s">
        <v>129</v>
      </c>
      <c r="AR901">
        <v>114</v>
      </c>
      <c r="AS901">
        <v>-48</v>
      </c>
      <c r="AT901">
        <v>64</v>
      </c>
      <c r="BB901" t="str">
        <f t="shared" si="357"/>
        <v>1200</v>
      </c>
      <c r="BC901">
        <v>1</v>
      </c>
      <c r="BD901" t="str">
        <f t="shared" si="358"/>
        <v xml:space="preserve">N1839R  </v>
      </c>
      <c r="BE901">
        <v>1</v>
      </c>
      <c r="BG901">
        <v>0</v>
      </c>
      <c r="BH901">
        <v>0</v>
      </c>
      <c r="BI901">
        <v>0</v>
      </c>
      <c r="BJ901">
        <v>1600</v>
      </c>
      <c r="BK901">
        <v>-200</v>
      </c>
      <c r="BL901" t="s">
        <v>130</v>
      </c>
      <c r="BM901">
        <v>1</v>
      </c>
      <c r="BN901">
        <v>1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 t="shared" si="355"/>
        <v>22:01:42.310</v>
      </c>
      <c r="CF901">
        <v>309778780</v>
      </c>
      <c r="CS901">
        <v>3</v>
      </c>
      <c r="CT901">
        <v>2</v>
      </c>
      <c r="CU901">
        <v>0</v>
      </c>
      <c r="CV901">
        <v>2</v>
      </c>
      <c r="CW901">
        <v>0</v>
      </c>
      <c r="CX901">
        <v>5</v>
      </c>
      <c r="CY901">
        <v>7</v>
      </c>
      <c r="CZ901" t="s">
        <v>131</v>
      </c>
      <c r="DA901">
        <v>745</v>
      </c>
      <c r="DB901">
        <v>0</v>
      </c>
      <c r="DC901" t="s">
        <v>262</v>
      </c>
      <c r="DD901" t="s">
        <v>263</v>
      </c>
      <c r="DG901">
        <v>15620386</v>
      </c>
      <c r="DI901">
        <v>1</v>
      </c>
      <c r="DJ901">
        <v>0</v>
      </c>
      <c r="DK901">
        <v>1</v>
      </c>
      <c r="DL901">
        <v>0</v>
      </c>
      <c r="DM901">
        <v>0</v>
      </c>
      <c r="DN901">
        <v>1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"07/09/2023 22:01:42.615"</f>
        <v>07/09/2023 22:01:42.615</v>
      </c>
      <c r="C902" t="str">
        <f t="shared" si="335"/>
        <v>FFDFD3C0</v>
      </c>
      <c r="D902" t="s">
        <v>147</v>
      </c>
      <c r="E902">
        <v>8</v>
      </c>
      <c r="H902">
        <v>225</v>
      </c>
      <c r="I902" t="s">
        <v>148</v>
      </c>
      <c r="J902" t="s">
        <v>126</v>
      </c>
      <c r="K902">
        <v>0</v>
      </c>
      <c r="L902">
        <v>3</v>
      </c>
      <c r="M902">
        <v>0</v>
      </c>
      <c r="N902">
        <v>2</v>
      </c>
      <c r="O902">
        <v>0</v>
      </c>
      <c r="P902">
        <v>1</v>
      </c>
      <c r="Q902">
        <v>0</v>
      </c>
      <c r="S902" t="str">
        <f t="shared" si="354"/>
        <v>22:01:42.000</v>
      </c>
      <c r="T902" t="str">
        <f t="shared" si="354"/>
        <v>22:01:42.000</v>
      </c>
      <c r="U902" t="str">
        <f t="shared" si="356"/>
        <v>A14F74</v>
      </c>
      <c r="V902">
        <v>0</v>
      </c>
      <c r="W902">
        <v>0</v>
      </c>
      <c r="X902">
        <v>6</v>
      </c>
      <c r="Y902">
        <v>0</v>
      </c>
      <c r="AA902">
        <v>1</v>
      </c>
      <c r="AB902">
        <v>8</v>
      </c>
      <c r="AC902">
        <v>3</v>
      </c>
      <c r="AD902">
        <v>0</v>
      </c>
      <c r="AE902">
        <v>9</v>
      </c>
      <c r="AF902" t="s">
        <v>126</v>
      </c>
      <c r="AG902">
        <v>0</v>
      </c>
      <c r="AH902">
        <v>3</v>
      </c>
      <c r="AI902">
        <v>2</v>
      </c>
      <c r="AJ902">
        <v>0</v>
      </c>
      <c r="AK902" t="s">
        <v>374</v>
      </c>
      <c r="AL902">
        <v>32.803373000000001</v>
      </c>
      <c r="AM902" t="s">
        <v>375</v>
      </c>
      <c r="AN902">
        <v>-117.155371</v>
      </c>
      <c r="AO902">
        <v>25</v>
      </c>
      <c r="AP902">
        <v>1800</v>
      </c>
      <c r="AQ902" t="s">
        <v>129</v>
      </c>
      <c r="AR902">
        <v>114</v>
      </c>
      <c r="AS902">
        <v>-48</v>
      </c>
      <c r="AT902">
        <v>64</v>
      </c>
      <c r="BB902" t="str">
        <f t="shared" si="357"/>
        <v>1200</v>
      </c>
      <c r="BC902">
        <v>1</v>
      </c>
      <c r="BD902" t="str">
        <f t="shared" si="358"/>
        <v xml:space="preserve">N1839R  </v>
      </c>
      <c r="BE902">
        <v>1</v>
      </c>
      <c r="BG902">
        <v>0</v>
      </c>
      <c r="BH902">
        <v>0</v>
      </c>
      <c r="BI902">
        <v>0</v>
      </c>
      <c r="BJ902">
        <v>1600</v>
      </c>
      <c r="BK902">
        <v>-200</v>
      </c>
      <c r="BL902" t="s">
        <v>130</v>
      </c>
      <c r="BM902">
        <v>1</v>
      </c>
      <c r="BN902">
        <v>1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 t="shared" si="355"/>
        <v>22:01:42.310</v>
      </c>
      <c r="CF902">
        <v>309778780</v>
      </c>
      <c r="CS902">
        <v>3</v>
      </c>
      <c r="CT902">
        <v>2</v>
      </c>
      <c r="CU902">
        <v>0</v>
      </c>
      <c r="CV902">
        <v>2</v>
      </c>
      <c r="CW902">
        <v>0</v>
      </c>
      <c r="CX902">
        <v>5</v>
      </c>
      <c r="CY902">
        <v>7</v>
      </c>
      <c r="CZ902" t="s">
        <v>131</v>
      </c>
      <c r="DA902">
        <v>745</v>
      </c>
      <c r="DB902">
        <v>0</v>
      </c>
      <c r="DC902" t="s">
        <v>262</v>
      </c>
      <c r="DD902" t="s">
        <v>263</v>
      </c>
      <c r="DG902">
        <v>15620386</v>
      </c>
      <c r="DI902">
        <v>1</v>
      </c>
      <c r="DJ902">
        <v>0</v>
      </c>
      <c r="DK902">
        <v>1</v>
      </c>
      <c r="DL902">
        <v>0</v>
      </c>
      <c r="DM902">
        <v>0</v>
      </c>
      <c r="DN902">
        <v>1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 t="shared" ref="A903:A909" si="359">"07/09/2023 22:01:43.598"</f>
        <v>07/09/2023 22:01:43.598</v>
      </c>
      <c r="C903" t="str">
        <f t="shared" si="335"/>
        <v>FFDFD3C0</v>
      </c>
      <c r="D903" t="s">
        <v>138</v>
      </c>
      <c r="E903">
        <v>20</v>
      </c>
      <c r="F903">
        <v>1020</v>
      </c>
      <c r="G903" t="s">
        <v>139</v>
      </c>
      <c r="J903" t="s">
        <v>140</v>
      </c>
      <c r="K903">
        <v>0</v>
      </c>
      <c r="L903">
        <v>3</v>
      </c>
      <c r="M903">
        <v>0</v>
      </c>
      <c r="N903">
        <v>2</v>
      </c>
      <c r="O903">
        <v>0</v>
      </c>
      <c r="P903">
        <v>1</v>
      </c>
      <c r="Q903">
        <v>0</v>
      </c>
      <c r="S903" t="str">
        <f t="shared" ref="S903:T910" si="360">"22:01:43.000"</f>
        <v>22:01:43.000</v>
      </c>
      <c r="T903" t="str">
        <f t="shared" si="360"/>
        <v>22:01:43.000</v>
      </c>
      <c r="U903" t="str">
        <f t="shared" si="356"/>
        <v>A14F74</v>
      </c>
      <c r="V903">
        <v>0</v>
      </c>
      <c r="W903">
        <v>0</v>
      </c>
      <c r="X903">
        <v>6</v>
      </c>
      <c r="Y903">
        <v>0</v>
      </c>
      <c r="AA903">
        <v>1</v>
      </c>
      <c r="AB903">
        <v>8</v>
      </c>
      <c r="AC903">
        <v>3</v>
      </c>
      <c r="AD903">
        <v>0</v>
      </c>
      <c r="AE903">
        <v>9</v>
      </c>
      <c r="AF903" t="s">
        <v>126</v>
      </c>
      <c r="AG903">
        <v>0</v>
      </c>
      <c r="AH903">
        <v>3</v>
      </c>
      <c r="AI903">
        <v>2</v>
      </c>
      <c r="AJ903">
        <v>0</v>
      </c>
      <c r="AK903" t="s">
        <v>376</v>
      </c>
      <c r="AL903">
        <v>32.803159000000001</v>
      </c>
      <c r="AM903" t="s">
        <v>225</v>
      </c>
      <c r="AN903">
        <v>-117.15472699999999</v>
      </c>
      <c r="AO903">
        <v>25</v>
      </c>
      <c r="AP903">
        <v>1800</v>
      </c>
      <c r="AQ903" t="s">
        <v>129</v>
      </c>
      <c r="AR903">
        <v>114</v>
      </c>
      <c r="AS903">
        <v>-49</v>
      </c>
      <c r="AT903">
        <v>64</v>
      </c>
      <c r="BB903" t="str">
        <f t="shared" si="357"/>
        <v>1200</v>
      </c>
      <c r="BC903">
        <v>1</v>
      </c>
      <c r="BD903" t="str">
        <f t="shared" si="358"/>
        <v xml:space="preserve">N1839R  </v>
      </c>
      <c r="BE903">
        <v>1</v>
      </c>
      <c r="BG903">
        <v>0</v>
      </c>
      <c r="BH903">
        <v>0</v>
      </c>
      <c r="BI903">
        <v>0</v>
      </c>
      <c r="BJ903">
        <v>1600</v>
      </c>
      <c r="BK903">
        <v>-200</v>
      </c>
      <c r="BL903" t="s">
        <v>130</v>
      </c>
      <c r="BM903">
        <v>1</v>
      </c>
      <c r="BN903">
        <v>1</v>
      </c>
      <c r="BO903">
        <v>0</v>
      </c>
      <c r="BP903">
        <v>0</v>
      </c>
      <c r="BS903">
        <v>0</v>
      </c>
      <c r="BT903">
        <v>0</v>
      </c>
      <c r="BU903">
        <v>0</v>
      </c>
      <c r="CE903" t="str">
        <f t="shared" ref="CE903:CE910" si="361">"22:01:43.342"</f>
        <v>22:01:43.342</v>
      </c>
      <c r="CF903">
        <v>342278750</v>
      </c>
      <c r="CS903">
        <v>3</v>
      </c>
      <c r="CT903">
        <v>2</v>
      </c>
      <c r="CU903">
        <v>0</v>
      </c>
      <c r="CV903">
        <v>2</v>
      </c>
      <c r="CW903">
        <v>0</v>
      </c>
      <c r="CX903">
        <v>6</v>
      </c>
      <c r="CY903">
        <v>7</v>
      </c>
      <c r="CZ903" t="s">
        <v>131</v>
      </c>
      <c r="DA903">
        <v>745</v>
      </c>
      <c r="DB903">
        <v>0</v>
      </c>
      <c r="DC903" t="s">
        <v>262</v>
      </c>
      <c r="DD903" t="s">
        <v>263</v>
      </c>
      <c r="DG903">
        <v>15620447</v>
      </c>
      <c r="DI903">
        <v>1</v>
      </c>
      <c r="DJ903">
        <v>0</v>
      </c>
      <c r="DK903">
        <v>0</v>
      </c>
      <c r="DL903">
        <v>0</v>
      </c>
      <c r="DM903">
        <v>0</v>
      </c>
      <c r="DN903">
        <v>1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 t="shared" si="359"/>
        <v>07/09/2023 22:01:43.598</v>
      </c>
      <c r="C904" t="str">
        <f t="shared" si="335"/>
        <v>FFDFD3C0</v>
      </c>
      <c r="D904" t="s">
        <v>149</v>
      </c>
      <c r="E904">
        <v>3</v>
      </c>
      <c r="H904">
        <v>166</v>
      </c>
      <c r="I904" t="s">
        <v>139</v>
      </c>
      <c r="J904" t="s">
        <v>150</v>
      </c>
      <c r="K904">
        <v>0</v>
      </c>
      <c r="L904">
        <v>3</v>
      </c>
      <c r="M904">
        <v>0</v>
      </c>
      <c r="N904">
        <v>2</v>
      </c>
      <c r="O904">
        <v>0</v>
      </c>
      <c r="P904">
        <v>1</v>
      </c>
      <c r="Q904">
        <v>0</v>
      </c>
      <c r="S904" t="str">
        <f t="shared" si="360"/>
        <v>22:01:43.000</v>
      </c>
      <c r="T904" t="str">
        <f t="shared" si="360"/>
        <v>22:01:43.000</v>
      </c>
      <c r="U904" t="str">
        <f t="shared" si="356"/>
        <v>A14F74</v>
      </c>
      <c r="V904">
        <v>0</v>
      </c>
      <c r="W904">
        <v>0</v>
      </c>
      <c r="X904">
        <v>6</v>
      </c>
      <c r="Y904">
        <v>0</v>
      </c>
      <c r="AA904">
        <v>1</v>
      </c>
      <c r="AB904">
        <v>8</v>
      </c>
      <c r="AC904">
        <v>3</v>
      </c>
      <c r="AD904">
        <v>0</v>
      </c>
      <c r="AE904">
        <v>9</v>
      </c>
      <c r="AF904" t="s">
        <v>126</v>
      </c>
      <c r="AG904">
        <v>0</v>
      </c>
      <c r="AH904">
        <v>3</v>
      </c>
      <c r="AI904">
        <v>2</v>
      </c>
      <c r="AJ904">
        <v>0</v>
      </c>
      <c r="AK904" t="s">
        <v>376</v>
      </c>
      <c r="AL904">
        <v>32.803159000000001</v>
      </c>
      <c r="AM904" t="s">
        <v>225</v>
      </c>
      <c r="AN904">
        <v>-117.15472699999999</v>
      </c>
      <c r="AO904">
        <v>25</v>
      </c>
      <c r="AP904">
        <v>1800</v>
      </c>
      <c r="AQ904" t="s">
        <v>129</v>
      </c>
      <c r="AR904">
        <v>114</v>
      </c>
      <c r="AS904">
        <v>-49</v>
      </c>
      <c r="AT904">
        <v>64</v>
      </c>
      <c r="BB904" t="str">
        <f t="shared" si="357"/>
        <v>1200</v>
      </c>
      <c r="BC904">
        <v>1</v>
      </c>
      <c r="BD904" t="str">
        <f t="shared" si="358"/>
        <v xml:space="preserve">N1839R  </v>
      </c>
      <c r="BE904">
        <v>1</v>
      </c>
      <c r="BG904">
        <v>0</v>
      </c>
      <c r="BH904">
        <v>0</v>
      </c>
      <c r="BI904">
        <v>0</v>
      </c>
      <c r="BJ904">
        <v>1625</v>
      </c>
      <c r="BK904">
        <v>-175</v>
      </c>
      <c r="BL904" t="s">
        <v>130</v>
      </c>
      <c r="BM904">
        <v>1</v>
      </c>
      <c r="BN904">
        <v>1</v>
      </c>
      <c r="BO904">
        <v>0</v>
      </c>
      <c r="BP904">
        <v>0</v>
      </c>
      <c r="BS904">
        <v>0</v>
      </c>
      <c r="BT904">
        <v>0</v>
      </c>
      <c r="BU904">
        <v>0</v>
      </c>
      <c r="CE904" t="str">
        <f t="shared" si="361"/>
        <v>22:01:43.342</v>
      </c>
      <c r="CF904">
        <v>342345217</v>
      </c>
      <c r="CS904">
        <v>3</v>
      </c>
      <c r="CT904">
        <v>2</v>
      </c>
      <c r="CU904">
        <v>0</v>
      </c>
      <c r="CV904">
        <v>2</v>
      </c>
      <c r="CW904">
        <v>0</v>
      </c>
      <c r="CX904">
        <v>5</v>
      </c>
      <c r="CY904">
        <v>7</v>
      </c>
      <c r="CZ904" t="s">
        <v>131</v>
      </c>
      <c r="DA904">
        <v>300</v>
      </c>
      <c r="DB904">
        <v>0</v>
      </c>
      <c r="DC904" t="s">
        <v>157</v>
      </c>
      <c r="DD904" t="s">
        <v>158</v>
      </c>
      <c r="DG904">
        <v>8342297</v>
      </c>
      <c r="DI904">
        <v>1</v>
      </c>
      <c r="DJ904">
        <v>0</v>
      </c>
      <c r="DK904">
        <v>1</v>
      </c>
      <c r="DL904">
        <v>0</v>
      </c>
      <c r="DM904">
        <v>0</v>
      </c>
      <c r="DN904">
        <v>1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 t="shared" si="359"/>
        <v>07/09/2023 22:01:43.598</v>
      </c>
      <c r="C905" t="str">
        <f t="shared" si="335"/>
        <v>FFDFD3C0</v>
      </c>
      <c r="D905" t="s">
        <v>144</v>
      </c>
      <c r="E905">
        <v>6</v>
      </c>
      <c r="H905">
        <v>210</v>
      </c>
      <c r="I905" t="s">
        <v>145</v>
      </c>
      <c r="J905" t="s">
        <v>146</v>
      </c>
      <c r="K905">
        <v>0</v>
      </c>
      <c r="L905">
        <v>3</v>
      </c>
      <c r="M905">
        <v>0</v>
      </c>
      <c r="N905">
        <v>2</v>
      </c>
      <c r="O905">
        <v>0</v>
      </c>
      <c r="P905">
        <v>1</v>
      </c>
      <c r="Q905">
        <v>0</v>
      </c>
      <c r="S905" t="str">
        <f t="shared" si="360"/>
        <v>22:01:43.000</v>
      </c>
      <c r="T905" t="str">
        <f t="shared" si="360"/>
        <v>22:01:43.000</v>
      </c>
      <c r="U905" t="str">
        <f t="shared" si="356"/>
        <v>A14F74</v>
      </c>
      <c r="V905">
        <v>0</v>
      </c>
      <c r="W905">
        <v>0</v>
      </c>
      <c r="X905">
        <v>6</v>
      </c>
      <c r="Y905">
        <v>0</v>
      </c>
      <c r="AA905">
        <v>1</v>
      </c>
      <c r="AB905">
        <v>8</v>
      </c>
      <c r="AC905">
        <v>3</v>
      </c>
      <c r="AD905">
        <v>0</v>
      </c>
      <c r="AE905">
        <v>9</v>
      </c>
      <c r="AF905" t="s">
        <v>126</v>
      </c>
      <c r="AG905">
        <v>0</v>
      </c>
      <c r="AH905">
        <v>0</v>
      </c>
      <c r="AI905">
        <v>2</v>
      </c>
      <c r="AJ905">
        <v>0</v>
      </c>
      <c r="AK905" t="s">
        <v>376</v>
      </c>
      <c r="AL905">
        <v>32.803159000000001</v>
      </c>
      <c r="AM905" t="s">
        <v>225</v>
      </c>
      <c r="AN905">
        <v>-117.15472699999999</v>
      </c>
      <c r="AO905">
        <v>25</v>
      </c>
      <c r="AP905">
        <v>1800</v>
      </c>
      <c r="AQ905" t="s">
        <v>129</v>
      </c>
      <c r="AR905">
        <v>114</v>
      </c>
      <c r="AS905">
        <v>-49</v>
      </c>
      <c r="AT905">
        <v>64</v>
      </c>
      <c r="BB905" t="str">
        <f t="shared" si="357"/>
        <v>1200</v>
      </c>
      <c r="BC905">
        <v>1</v>
      </c>
      <c r="BD905" t="str">
        <f t="shared" si="358"/>
        <v xml:space="preserve">N1839R  </v>
      </c>
      <c r="BE905">
        <v>1</v>
      </c>
      <c r="BG905">
        <v>0</v>
      </c>
      <c r="BH905">
        <v>0</v>
      </c>
      <c r="BI905">
        <v>0</v>
      </c>
      <c r="BJ905">
        <v>1600</v>
      </c>
      <c r="BK905">
        <v>-200</v>
      </c>
      <c r="BL905" t="s">
        <v>130</v>
      </c>
      <c r="BM905">
        <v>1</v>
      </c>
      <c r="BN905">
        <v>1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 t="shared" si="361"/>
        <v>22:01:43.342</v>
      </c>
      <c r="CF905">
        <v>342278750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6</v>
      </c>
      <c r="CY905">
        <v>7</v>
      </c>
      <c r="CZ905" t="s">
        <v>131</v>
      </c>
      <c r="DA905">
        <v>745</v>
      </c>
      <c r="DB905">
        <v>0</v>
      </c>
      <c r="DC905" t="s">
        <v>262</v>
      </c>
      <c r="DD905" t="s">
        <v>263</v>
      </c>
      <c r="DG905">
        <v>15620447</v>
      </c>
      <c r="DI905">
        <v>1</v>
      </c>
      <c r="DJ905">
        <v>0</v>
      </c>
      <c r="DK905">
        <v>1</v>
      </c>
      <c r="DL905">
        <v>0</v>
      </c>
      <c r="DM905">
        <v>0</v>
      </c>
      <c r="DN905">
        <v>1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 t="shared" si="359"/>
        <v>07/09/2023 22:01:43.598</v>
      </c>
      <c r="C906" t="str">
        <f t="shared" ref="C906:C969" si="362">"FFDFD3C0"</f>
        <v>FFDFD3C0</v>
      </c>
      <c r="D906" t="s">
        <v>134</v>
      </c>
      <c r="E906">
        <v>3</v>
      </c>
      <c r="H906">
        <v>3</v>
      </c>
      <c r="I906" t="s">
        <v>135</v>
      </c>
      <c r="J906" t="s">
        <v>126</v>
      </c>
      <c r="K906">
        <v>0</v>
      </c>
      <c r="L906">
        <v>3</v>
      </c>
      <c r="M906">
        <v>0</v>
      </c>
      <c r="N906">
        <v>2</v>
      </c>
      <c r="O906">
        <v>0</v>
      </c>
      <c r="P906">
        <v>1</v>
      </c>
      <c r="Q906">
        <v>0</v>
      </c>
      <c r="S906" t="str">
        <f t="shared" si="360"/>
        <v>22:01:43.000</v>
      </c>
      <c r="T906" t="str">
        <f t="shared" si="360"/>
        <v>22:01:43.000</v>
      </c>
      <c r="U906" t="str">
        <f t="shared" si="356"/>
        <v>A14F74</v>
      </c>
      <c r="V906">
        <v>0</v>
      </c>
      <c r="W906">
        <v>0</v>
      </c>
      <c r="X906">
        <v>6</v>
      </c>
      <c r="Y906">
        <v>0</v>
      </c>
      <c r="AA906">
        <v>1</v>
      </c>
      <c r="AB906">
        <v>8</v>
      </c>
      <c r="AC906">
        <v>3</v>
      </c>
      <c r="AD906">
        <v>0</v>
      </c>
      <c r="AE906">
        <v>9</v>
      </c>
      <c r="AF906" t="s">
        <v>126</v>
      </c>
      <c r="AG906">
        <v>0</v>
      </c>
      <c r="AH906">
        <v>3</v>
      </c>
      <c r="AI906">
        <v>2</v>
      </c>
      <c r="AJ906">
        <v>0</v>
      </c>
      <c r="AK906" t="s">
        <v>376</v>
      </c>
      <c r="AL906">
        <v>32.803159000000001</v>
      </c>
      <c r="AM906" t="s">
        <v>225</v>
      </c>
      <c r="AN906">
        <v>-117.15472699999999</v>
      </c>
      <c r="AO906">
        <v>25</v>
      </c>
      <c r="AP906">
        <v>1800</v>
      </c>
      <c r="AQ906" t="s">
        <v>129</v>
      </c>
      <c r="AR906">
        <v>114</v>
      </c>
      <c r="AS906">
        <v>-49</v>
      </c>
      <c r="AT906">
        <v>64</v>
      </c>
      <c r="BB906" t="str">
        <f t="shared" si="357"/>
        <v>1200</v>
      </c>
      <c r="BC906">
        <v>1</v>
      </c>
      <c r="BD906" t="str">
        <f t="shared" si="358"/>
        <v xml:space="preserve">N1839R  </v>
      </c>
      <c r="BE906">
        <v>1</v>
      </c>
      <c r="BG906">
        <v>0</v>
      </c>
      <c r="BH906">
        <v>0</v>
      </c>
      <c r="BI906">
        <v>0</v>
      </c>
      <c r="BJ906">
        <v>1600</v>
      </c>
      <c r="BK906">
        <v>-200</v>
      </c>
      <c r="BL906" t="s">
        <v>130</v>
      </c>
      <c r="BM906">
        <v>1</v>
      </c>
      <c r="BN906">
        <v>1</v>
      </c>
      <c r="BO906">
        <v>0</v>
      </c>
      <c r="BP906">
        <v>0</v>
      </c>
      <c r="BS906">
        <v>0</v>
      </c>
      <c r="BT906">
        <v>0</v>
      </c>
      <c r="BU906">
        <v>0</v>
      </c>
      <c r="CE906" t="str">
        <f t="shared" si="361"/>
        <v>22:01:43.342</v>
      </c>
      <c r="CF906">
        <v>342278750</v>
      </c>
      <c r="CS906">
        <v>3</v>
      </c>
      <c r="CT906">
        <v>2</v>
      </c>
      <c r="CU906">
        <v>0</v>
      </c>
      <c r="CV906">
        <v>2</v>
      </c>
      <c r="CW906">
        <v>0</v>
      </c>
      <c r="CX906">
        <v>6</v>
      </c>
      <c r="CY906">
        <v>7</v>
      </c>
      <c r="CZ906" t="s">
        <v>131</v>
      </c>
      <c r="DA906">
        <v>745</v>
      </c>
      <c r="DB906">
        <v>0</v>
      </c>
      <c r="DC906" t="s">
        <v>262</v>
      </c>
      <c r="DD906" t="s">
        <v>263</v>
      </c>
      <c r="DG906">
        <v>15620447</v>
      </c>
      <c r="DI906">
        <v>1</v>
      </c>
      <c r="DJ906">
        <v>0</v>
      </c>
      <c r="DK906">
        <v>1</v>
      </c>
      <c r="DL906">
        <v>0</v>
      </c>
      <c r="DM906">
        <v>0</v>
      </c>
      <c r="DN906">
        <v>1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 t="shared" si="359"/>
        <v>07/09/2023 22:01:43.598</v>
      </c>
      <c r="C907" t="str">
        <f t="shared" si="362"/>
        <v>FFDFD3C0</v>
      </c>
      <c r="D907" t="s">
        <v>141</v>
      </c>
      <c r="E907">
        <v>15</v>
      </c>
      <c r="J907" t="s">
        <v>142</v>
      </c>
      <c r="K907">
        <v>0</v>
      </c>
      <c r="L907">
        <v>3</v>
      </c>
      <c r="M907">
        <v>0</v>
      </c>
      <c r="N907">
        <v>2</v>
      </c>
      <c r="O907">
        <v>0</v>
      </c>
      <c r="P907">
        <v>1</v>
      </c>
      <c r="Q907">
        <v>0</v>
      </c>
      <c r="S907" t="str">
        <f t="shared" si="360"/>
        <v>22:01:43.000</v>
      </c>
      <c r="T907" t="str">
        <f t="shared" si="360"/>
        <v>22:01:43.000</v>
      </c>
      <c r="U907" t="str">
        <f t="shared" si="356"/>
        <v>A14F74</v>
      </c>
      <c r="V907">
        <v>0</v>
      </c>
      <c r="W907">
        <v>0</v>
      </c>
      <c r="X907">
        <v>6</v>
      </c>
      <c r="Y907">
        <v>0</v>
      </c>
      <c r="AA907">
        <v>1</v>
      </c>
      <c r="AB907">
        <v>8</v>
      </c>
      <c r="AC907">
        <v>3</v>
      </c>
      <c r="AD907">
        <v>0</v>
      </c>
      <c r="AE907">
        <v>9</v>
      </c>
      <c r="AF907" t="s">
        <v>126</v>
      </c>
      <c r="AG907">
        <v>0</v>
      </c>
      <c r="AH907">
        <v>3</v>
      </c>
      <c r="AI907">
        <v>2</v>
      </c>
      <c r="AJ907">
        <v>0</v>
      </c>
      <c r="AK907" t="s">
        <v>376</v>
      </c>
      <c r="AL907">
        <v>32.803159000000001</v>
      </c>
      <c r="AM907" t="s">
        <v>225</v>
      </c>
      <c r="AN907">
        <v>-117.15472699999999</v>
      </c>
      <c r="AO907">
        <v>25</v>
      </c>
      <c r="AP907">
        <v>1800</v>
      </c>
      <c r="AQ907" t="s">
        <v>129</v>
      </c>
      <c r="AR907">
        <v>114</v>
      </c>
      <c r="AS907">
        <v>-49</v>
      </c>
      <c r="AT907">
        <v>64</v>
      </c>
      <c r="BB907" t="str">
        <f t="shared" si="357"/>
        <v>1200</v>
      </c>
      <c r="BC907">
        <v>1</v>
      </c>
      <c r="BD907" t="str">
        <f t="shared" si="358"/>
        <v xml:space="preserve">N1839R  </v>
      </c>
      <c r="BE907">
        <v>1</v>
      </c>
      <c r="BG907">
        <v>0</v>
      </c>
      <c r="BH907">
        <v>0</v>
      </c>
      <c r="BI907">
        <v>0</v>
      </c>
      <c r="BJ907">
        <v>1600</v>
      </c>
      <c r="BK907">
        <v>-200</v>
      </c>
      <c r="BL907" t="s">
        <v>130</v>
      </c>
      <c r="BM907">
        <v>1</v>
      </c>
      <c r="BN907">
        <v>1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 t="shared" si="361"/>
        <v>22:01:43.342</v>
      </c>
      <c r="CF907">
        <v>342278750</v>
      </c>
      <c r="CS907">
        <v>3</v>
      </c>
      <c r="CT907">
        <v>2</v>
      </c>
      <c r="CU907">
        <v>0</v>
      </c>
      <c r="CV907">
        <v>2</v>
      </c>
      <c r="CW907">
        <v>0</v>
      </c>
      <c r="CX907">
        <v>6</v>
      </c>
      <c r="CY907">
        <v>7</v>
      </c>
      <c r="CZ907" t="s">
        <v>131</v>
      </c>
      <c r="DA907">
        <v>745</v>
      </c>
      <c r="DB907">
        <v>0</v>
      </c>
      <c r="DC907" t="s">
        <v>262</v>
      </c>
      <c r="DD907" t="s">
        <v>263</v>
      </c>
      <c r="DG907">
        <v>15620447</v>
      </c>
      <c r="DI907">
        <v>1</v>
      </c>
      <c r="DJ907">
        <v>0</v>
      </c>
      <c r="DK907">
        <v>1</v>
      </c>
      <c r="DL907">
        <v>0</v>
      </c>
      <c r="DM907">
        <v>0</v>
      </c>
      <c r="DN907">
        <v>1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 t="shared" si="359"/>
        <v>07/09/2023 22:01:43.598</v>
      </c>
      <c r="C908" t="str">
        <f t="shared" si="362"/>
        <v>FFDFD3C0</v>
      </c>
      <c r="D908" t="s">
        <v>147</v>
      </c>
      <c r="E908">
        <v>8</v>
      </c>
      <c r="H908">
        <v>225</v>
      </c>
      <c r="I908" t="s">
        <v>148</v>
      </c>
      <c r="J908" t="s">
        <v>126</v>
      </c>
      <c r="K908">
        <v>0</v>
      </c>
      <c r="L908">
        <v>3</v>
      </c>
      <c r="M908">
        <v>0</v>
      </c>
      <c r="N908">
        <v>2</v>
      </c>
      <c r="O908">
        <v>0</v>
      </c>
      <c r="P908">
        <v>1</v>
      </c>
      <c r="Q908">
        <v>0</v>
      </c>
      <c r="S908" t="str">
        <f t="shared" si="360"/>
        <v>22:01:43.000</v>
      </c>
      <c r="T908" t="str">
        <f t="shared" si="360"/>
        <v>22:01:43.000</v>
      </c>
      <c r="U908" t="str">
        <f t="shared" si="356"/>
        <v>A14F74</v>
      </c>
      <c r="V908">
        <v>0</v>
      </c>
      <c r="W908">
        <v>0</v>
      </c>
      <c r="X908">
        <v>6</v>
      </c>
      <c r="Y908">
        <v>0</v>
      </c>
      <c r="AA908">
        <v>1</v>
      </c>
      <c r="AB908">
        <v>8</v>
      </c>
      <c r="AC908">
        <v>3</v>
      </c>
      <c r="AD908">
        <v>0</v>
      </c>
      <c r="AE908">
        <v>9</v>
      </c>
      <c r="AF908" t="s">
        <v>126</v>
      </c>
      <c r="AG908">
        <v>0</v>
      </c>
      <c r="AH908">
        <v>3</v>
      </c>
      <c r="AI908">
        <v>2</v>
      </c>
      <c r="AJ908">
        <v>0</v>
      </c>
      <c r="AK908" t="s">
        <v>376</v>
      </c>
      <c r="AL908">
        <v>32.803159000000001</v>
      </c>
      <c r="AM908" t="s">
        <v>225</v>
      </c>
      <c r="AN908">
        <v>-117.15472699999999</v>
      </c>
      <c r="AO908">
        <v>25</v>
      </c>
      <c r="AP908">
        <v>1800</v>
      </c>
      <c r="AQ908" t="s">
        <v>129</v>
      </c>
      <c r="AR908">
        <v>114</v>
      </c>
      <c r="AS908">
        <v>-49</v>
      </c>
      <c r="AT908">
        <v>64</v>
      </c>
      <c r="BB908" t="str">
        <f t="shared" si="357"/>
        <v>1200</v>
      </c>
      <c r="BC908">
        <v>1</v>
      </c>
      <c r="BD908" t="str">
        <f t="shared" si="358"/>
        <v xml:space="preserve">N1839R  </v>
      </c>
      <c r="BE908">
        <v>1</v>
      </c>
      <c r="BG908">
        <v>0</v>
      </c>
      <c r="BH908">
        <v>0</v>
      </c>
      <c r="BI908">
        <v>0</v>
      </c>
      <c r="BJ908">
        <v>1600</v>
      </c>
      <c r="BK908">
        <v>-200</v>
      </c>
      <c r="BL908" t="s">
        <v>130</v>
      </c>
      <c r="BM908">
        <v>1</v>
      </c>
      <c r="BN908">
        <v>1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 t="shared" si="361"/>
        <v>22:01:43.342</v>
      </c>
      <c r="CF908">
        <v>342278750</v>
      </c>
      <c r="CS908">
        <v>3</v>
      </c>
      <c r="CT908">
        <v>2</v>
      </c>
      <c r="CU908">
        <v>0</v>
      </c>
      <c r="CV908">
        <v>2</v>
      </c>
      <c r="CW908">
        <v>0</v>
      </c>
      <c r="CX908">
        <v>6</v>
      </c>
      <c r="CY908">
        <v>7</v>
      </c>
      <c r="CZ908" t="s">
        <v>131</v>
      </c>
      <c r="DA908">
        <v>745</v>
      </c>
      <c r="DB908">
        <v>0</v>
      </c>
      <c r="DC908" t="s">
        <v>262</v>
      </c>
      <c r="DD908" t="s">
        <v>263</v>
      </c>
      <c r="DG908">
        <v>15620447</v>
      </c>
      <c r="DI908">
        <v>1</v>
      </c>
      <c r="DJ908">
        <v>0</v>
      </c>
      <c r="DK908">
        <v>1</v>
      </c>
      <c r="DL908">
        <v>0</v>
      </c>
      <c r="DM908">
        <v>0</v>
      </c>
      <c r="DN908">
        <v>1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 t="shared" si="359"/>
        <v>07/09/2023 22:01:43.598</v>
      </c>
      <c r="C909" t="str">
        <f t="shared" si="362"/>
        <v>FFDFD3C0</v>
      </c>
      <c r="D909" t="s">
        <v>134</v>
      </c>
      <c r="E909">
        <v>4</v>
      </c>
      <c r="H909">
        <v>4</v>
      </c>
      <c r="I909" t="s">
        <v>143</v>
      </c>
      <c r="J909" t="s">
        <v>126</v>
      </c>
      <c r="K909">
        <v>0</v>
      </c>
      <c r="L909">
        <v>3</v>
      </c>
      <c r="M909">
        <v>0</v>
      </c>
      <c r="N909">
        <v>2</v>
      </c>
      <c r="O909">
        <v>0</v>
      </c>
      <c r="P909">
        <v>1</v>
      </c>
      <c r="Q909">
        <v>0</v>
      </c>
      <c r="S909" t="str">
        <f t="shared" si="360"/>
        <v>22:01:43.000</v>
      </c>
      <c r="T909" t="str">
        <f t="shared" si="360"/>
        <v>22:01:43.000</v>
      </c>
      <c r="U909" t="str">
        <f t="shared" si="356"/>
        <v>A14F74</v>
      </c>
      <c r="V909">
        <v>0</v>
      </c>
      <c r="W909">
        <v>0</v>
      </c>
      <c r="X909">
        <v>6</v>
      </c>
      <c r="Y909">
        <v>0</v>
      </c>
      <c r="AA909">
        <v>1</v>
      </c>
      <c r="AB909">
        <v>8</v>
      </c>
      <c r="AC909">
        <v>3</v>
      </c>
      <c r="AD909">
        <v>0</v>
      </c>
      <c r="AE909">
        <v>9</v>
      </c>
      <c r="AF909" t="s">
        <v>126</v>
      </c>
      <c r="AG909">
        <v>0</v>
      </c>
      <c r="AH909">
        <v>3</v>
      </c>
      <c r="AI909">
        <v>2</v>
      </c>
      <c r="AJ909">
        <v>0</v>
      </c>
      <c r="AK909" t="s">
        <v>376</v>
      </c>
      <c r="AL909">
        <v>32.803159000000001</v>
      </c>
      <c r="AM909" t="s">
        <v>225</v>
      </c>
      <c r="AN909">
        <v>-117.15472699999999</v>
      </c>
      <c r="AO909">
        <v>25</v>
      </c>
      <c r="AP909">
        <v>1800</v>
      </c>
      <c r="AQ909" t="s">
        <v>129</v>
      </c>
      <c r="AR909">
        <v>114</v>
      </c>
      <c r="AS909">
        <v>-49</v>
      </c>
      <c r="AT909">
        <v>64</v>
      </c>
      <c r="BB909" t="str">
        <f t="shared" si="357"/>
        <v>1200</v>
      </c>
      <c r="BC909">
        <v>1</v>
      </c>
      <c r="BD909" t="str">
        <f t="shared" si="358"/>
        <v xml:space="preserve">N1839R  </v>
      </c>
      <c r="BE909">
        <v>1</v>
      </c>
      <c r="BG909">
        <v>0</v>
      </c>
      <c r="BH909">
        <v>0</v>
      </c>
      <c r="BI909">
        <v>0</v>
      </c>
      <c r="BJ909">
        <v>1600</v>
      </c>
      <c r="BK909">
        <v>-200</v>
      </c>
      <c r="BL909" t="s">
        <v>130</v>
      </c>
      <c r="BM909">
        <v>1</v>
      </c>
      <c r="BN909">
        <v>1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 t="shared" si="361"/>
        <v>22:01:43.342</v>
      </c>
      <c r="CF909">
        <v>342278750</v>
      </c>
      <c r="CS909">
        <v>3</v>
      </c>
      <c r="CT909">
        <v>2</v>
      </c>
      <c r="CU909">
        <v>0</v>
      </c>
      <c r="CV909">
        <v>2</v>
      </c>
      <c r="CW909">
        <v>0</v>
      </c>
      <c r="CX909">
        <v>6</v>
      </c>
      <c r="CY909">
        <v>7</v>
      </c>
      <c r="CZ909" t="s">
        <v>131</v>
      </c>
      <c r="DA909">
        <v>745</v>
      </c>
      <c r="DB909">
        <v>0</v>
      </c>
      <c r="DC909" t="s">
        <v>262</v>
      </c>
      <c r="DD909" t="s">
        <v>263</v>
      </c>
      <c r="DG909">
        <v>15620447</v>
      </c>
      <c r="DI909">
        <v>1</v>
      </c>
      <c r="DJ909">
        <v>0</v>
      </c>
      <c r="DK909">
        <v>1</v>
      </c>
      <c r="DL909">
        <v>0</v>
      </c>
      <c r="DM909">
        <v>0</v>
      </c>
      <c r="DN909">
        <v>1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"07/09/2023 22:01:43.613"</f>
        <v>07/09/2023 22:01:43.613</v>
      </c>
      <c r="C910" t="str">
        <f t="shared" si="362"/>
        <v>FFDFD3C0</v>
      </c>
      <c r="D910" t="s">
        <v>123</v>
      </c>
      <c r="E910">
        <v>7</v>
      </c>
      <c r="F910">
        <v>2007</v>
      </c>
      <c r="G910" t="s">
        <v>124</v>
      </c>
      <c r="J910" t="s">
        <v>125</v>
      </c>
      <c r="K910">
        <v>0</v>
      </c>
      <c r="L910">
        <v>3</v>
      </c>
      <c r="M910">
        <v>0</v>
      </c>
      <c r="N910">
        <v>2</v>
      </c>
      <c r="O910">
        <v>0</v>
      </c>
      <c r="P910">
        <v>1</v>
      </c>
      <c r="Q910">
        <v>0</v>
      </c>
      <c r="S910" t="str">
        <f t="shared" si="360"/>
        <v>22:01:43.000</v>
      </c>
      <c r="T910" t="str">
        <f t="shared" si="360"/>
        <v>22:01:43.000</v>
      </c>
      <c r="U910" t="str">
        <f t="shared" si="356"/>
        <v>A14F74</v>
      </c>
      <c r="V910">
        <v>0</v>
      </c>
      <c r="W910">
        <v>0</v>
      </c>
      <c r="X910">
        <v>6</v>
      </c>
      <c r="Y910">
        <v>0</v>
      </c>
      <c r="AA910">
        <v>1</v>
      </c>
      <c r="AB910">
        <v>8</v>
      </c>
      <c r="AC910">
        <v>3</v>
      </c>
      <c r="AD910">
        <v>0</v>
      </c>
      <c r="AE910">
        <v>9</v>
      </c>
      <c r="AF910" t="s">
        <v>126</v>
      </c>
      <c r="AG910">
        <v>0</v>
      </c>
      <c r="AH910">
        <v>3</v>
      </c>
      <c r="AI910">
        <v>2</v>
      </c>
      <c r="AJ910">
        <v>0</v>
      </c>
      <c r="AK910" t="s">
        <v>376</v>
      </c>
      <c r="AL910">
        <v>32.803159000000001</v>
      </c>
      <c r="AM910" t="s">
        <v>225</v>
      </c>
      <c r="AN910">
        <v>-117.15472699999999</v>
      </c>
      <c r="AO910">
        <v>25</v>
      </c>
      <c r="AP910">
        <v>1800</v>
      </c>
      <c r="AQ910" t="s">
        <v>129</v>
      </c>
      <c r="AR910">
        <v>114</v>
      </c>
      <c r="AS910">
        <v>-49</v>
      </c>
      <c r="AT910">
        <v>64</v>
      </c>
      <c r="BB910" t="str">
        <f t="shared" si="357"/>
        <v>1200</v>
      </c>
      <c r="BC910">
        <v>1</v>
      </c>
      <c r="BD910" t="str">
        <f t="shared" si="358"/>
        <v xml:space="preserve">N1839R  </v>
      </c>
      <c r="BE910">
        <v>1</v>
      </c>
      <c r="BG910">
        <v>0</v>
      </c>
      <c r="BH910">
        <v>0</v>
      </c>
      <c r="BI910">
        <v>0</v>
      </c>
      <c r="BJ910">
        <v>1600</v>
      </c>
      <c r="BK910">
        <v>-200</v>
      </c>
      <c r="BL910" t="s">
        <v>130</v>
      </c>
      <c r="BM910">
        <v>1</v>
      </c>
      <c r="BN910">
        <v>1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 t="shared" si="361"/>
        <v>22:01:43.342</v>
      </c>
      <c r="CF910">
        <v>342278750</v>
      </c>
      <c r="CS910">
        <v>3</v>
      </c>
      <c r="CT910">
        <v>2</v>
      </c>
      <c r="CU910">
        <v>0</v>
      </c>
      <c r="CV910">
        <v>2</v>
      </c>
      <c r="CW910">
        <v>0</v>
      </c>
      <c r="CX910">
        <v>6</v>
      </c>
      <c r="CY910">
        <v>7</v>
      </c>
      <c r="CZ910" t="s">
        <v>131</v>
      </c>
      <c r="DA910">
        <v>745</v>
      </c>
      <c r="DB910">
        <v>0</v>
      </c>
      <c r="DC910" t="s">
        <v>262</v>
      </c>
      <c r="DD910" t="s">
        <v>263</v>
      </c>
      <c r="DG910">
        <v>15620447</v>
      </c>
      <c r="DI910">
        <v>1</v>
      </c>
      <c r="DJ910">
        <v>0</v>
      </c>
      <c r="DK910">
        <v>1</v>
      </c>
      <c r="DL910">
        <v>0</v>
      </c>
      <c r="DM910">
        <v>0</v>
      </c>
      <c r="DN910">
        <v>1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 t="shared" ref="A911:A918" si="363">"07/09/2023 22:01:44.849"</f>
        <v>07/09/2023 22:01:44.849</v>
      </c>
      <c r="C911" t="str">
        <f t="shared" si="362"/>
        <v>FFDFD3C0</v>
      </c>
      <c r="D911" t="s">
        <v>123</v>
      </c>
      <c r="E911">
        <v>7</v>
      </c>
      <c r="F911">
        <v>2007</v>
      </c>
      <c r="G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0</v>
      </c>
      <c r="P911">
        <v>1</v>
      </c>
      <c r="Q911">
        <v>0</v>
      </c>
      <c r="S911" t="str">
        <f t="shared" ref="S911:T918" si="364">"22:01:44.000"</f>
        <v>22:01:44.000</v>
      </c>
      <c r="T911" t="str">
        <f t="shared" si="364"/>
        <v>22:01:44.000</v>
      </c>
      <c r="U911" t="str">
        <f t="shared" si="356"/>
        <v>A14F74</v>
      </c>
      <c r="V911">
        <v>0</v>
      </c>
      <c r="W911">
        <v>0</v>
      </c>
      <c r="X911">
        <v>6</v>
      </c>
      <c r="Y911">
        <v>0</v>
      </c>
      <c r="AA911">
        <v>1</v>
      </c>
      <c r="AB911">
        <v>8</v>
      </c>
      <c r="AC911">
        <v>3</v>
      </c>
      <c r="AD911">
        <v>0</v>
      </c>
      <c r="AE911">
        <v>9</v>
      </c>
      <c r="AF911" t="s">
        <v>126</v>
      </c>
      <c r="AG911">
        <v>0</v>
      </c>
      <c r="AH911">
        <v>3</v>
      </c>
      <c r="AI911">
        <v>2</v>
      </c>
      <c r="AJ911">
        <v>0</v>
      </c>
      <c r="AK911" t="s">
        <v>377</v>
      </c>
      <c r="AL911">
        <v>32.802943999999997</v>
      </c>
      <c r="AM911" t="s">
        <v>378</v>
      </c>
      <c r="AN911">
        <v>-117.154105</v>
      </c>
      <c r="AO911">
        <v>25</v>
      </c>
      <c r="AP911">
        <v>1800</v>
      </c>
      <c r="AQ911" t="s">
        <v>129</v>
      </c>
      <c r="AR911">
        <v>114</v>
      </c>
      <c r="AS911">
        <v>-49</v>
      </c>
      <c r="AT911">
        <v>128</v>
      </c>
      <c r="BB911" t="str">
        <f t="shared" si="357"/>
        <v>1200</v>
      </c>
      <c r="BC911">
        <v>1</v>
      </c>
      <c r="BD911" t="str">
        <f t="shared" si="358"/>
        <v xml:space="preserve">N1839R  </v>
      </c>
      <c r="BE911">
        <v>1</v>
      </c>
      <c r="BG911">
        <v>0</v>
      </c>
      <c r="BH911">
        <v>0</v>
      </c>
      <c r="BI911">
        <v>0</v>
      </c>
      <c r="BJ911">
        <v>1600</v>
      </c>
      <c r="BK911">
        <v>-200</v>
      </c>
      <c r="BL911" t="s">
        <v>130</v>
      </c>
      <c r="BM911">
        <v>1</v>
      </c>
      <c r="BN911">
        <v>1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 t="shared" ref="CE911:CE918" si="365">"22:01:44.590"</f>
        <v>22:01:44.590</v>
      </c>
      <c r="CF911">
        <v>590029030</v>
      </c>
      <c r="CS911">
        <v>3</v>
      </c>
      <c r="CT911">
        <v>2</v>
      </c>
      <c r="CU911">
        <v>0</v>
      </c>
      <c r="CV911">
        <v>2</v>
      </c>
      <c r="CW911">
        <v>0</v>
      </c>
      <c r="CX911">
        <v>6</v>
      </c>
      <c r="CY911">
        <v>7</v>
      </c>
      <c r="CZ911" t="s">
        <v>131</v>
      </c>
      <c r="DA911">
        <v>745</v>
      </c>
      <c r="DB911">
        <v>0</v>
      </c>
      <c r="DC911" t="s">
        <v>262</v>
      </c>
      <c r="DD911" t="s">
        <v>263</v>
      </c>
      <c r="DG911">
        <v>15620531</v>
      </c>
      <c r="DI911">
        <v>1</v>
      </c>
      <c r="DJ911">
        <v>0</v>
      </c>
      <c r="DK911">
        <v>0</v>
      </c>
      <c r="DL911">
        <v>0</v>
      </c>
      <c r="DM911">
        <v>0</v>
      </c>
      <c r="DN911">
        <v>1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 t="shared" si="363"/>
        <v>07/09/2023 22:01:44.849</v>
      </c>
      <c r="C912" t="str">
        <f t="shared" si="362"/>
        <v>FFDFD3C0</v>
      </c>
      <c r="D912" t="s">
        <v>149</v>
      </c>
      <c r="E912">
        <v>3</v>
      </c>
      <c r="H912">
        <v>166</v>
      </c>
      <c r="I912" t="s">
        <v>139</v>
      </c>
      <c r="J912" t="s">
        <v>150</v>
      </c>
      <c r="K912">
        <v>0</v>
      </c>
      <c r="L912">
        <v>3</v>
      </c>
      <c r="M912">
        <v>0</v>
      </c>
      <c r="N912">
        <v>2</v>
      </c>
      <c r="O912">
        <v>0</v>
      </c>
      <c r="P912">
        <v>1</v>
      </c>
      <c r="Q912">
        <v>0</v>
      </c>
      <c r="S912" t="str">
        <f t="shared" si="364"/>
        <v>22:01:44.000</v>
      </c>
      <c r="T912" t="str">
        <f t="shared" si="364"/>
        <v>22:01:44.000</v>
      </c>
      <c r="U912" t="str">
        <f t="shared" si="356"/>
        <v>A14F74</v>
      </c>
      <c r="V912">
        <v>0</v>
      </c>
      <c r="W912">
        <v>0</v>
      </c>
      <c r="X912">
        <v>6</v>
      </c>
      <c r="Y912">
        <v>0</v>
      </c>
      <c r="AA912">
        <v>1</v>
      </c>
      <c r="AB912">
        <v>8</v>
      </c>
      <c r="AC912">
        <v>3</v>
      </c>
      <c r="AD912">
        <v>0</v>
      </c>
      <c r="AE912">
        <v>9</v>
      </c>
      <c r="AF912" t="s">
        <v>126</v>
      </c>
      <c r="AG912">
        <v>0</v>
      </c>
      <c r="AH912">
        <v>3</v>
      </c>
      <c r="AI912">
        <v>2</v>
      </c>
      <c r="AJ912">
        <v>0</v>
      </c>
      <c r="AK912" t="s">
        <v>377</v>
      </c>
      <c r="AL912">
        <v>32.802943999999997</v>
      </c>
      <c r="AM912" t="s">
        <v>378</v>
      </c>
      <c r="AN912">
        <v>-117.154105</v>
      </c>
      <c r="AO912">
        <v>25</v>
      </c>
      <c r="AP912">
        <v>1800</v>
      </c>
      <c r="AQ912" t="s">
        <v>129</v>
      </c>
      <c r="AR912">
        <v>114</v>
      </c>
      <c r="AS912">
        <v>-49</v>
      </c>
      <c r="AT912">
        <v>128</v>
      </c>
      <c r="BB912" t="str">
        <f t="shared" si="357"/>
        <v>1200</v>
      </c>
      <c r="BC912">
        <v>1</v>
      </c>
      <c r="BD912" t="str">
        <f t="shared" si="358"/>
        <v xml:space="preserve">N1839R  </v>
      </c>
      <c r="BE912">
        <v>1</v>
      </c>
      <c r="BG912">
        <v>0</v>
      </c>
      <c r="BH912">
        <v>0</v>
      </c>
      <c r="BI912">
        <v>0</v>
      </c>
      <c r="BJ912">
        <v>1600</v>
      </c>
      <c r="BK912">
        <v>-200</v>
      </c>
      <c r="BL912" t="s">
        <v>130</v>
      </c>
      <c r="BM912">
        <v>1</v>
      </c>
      <c r="BN912">
        <v>1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 t="shared" si="365"/>
        <v>22:01:44.590</v>
      </c>
      <c r="CF912">
        <v>590095527</v>
      </c>
      <c r="CS912">
        <v>3</v>
      </c>
      <c r="CT912">
        <v>2</v>
      </c>
      <c r="CU912">
        <v>0</v>
      </c>
      <c r="CV912">
        <v>2</v>
      </c>
      <c r="CW912">
        <v>0</v>
      </c>
      <c r="CX912">
        <v>5</v>
      </c>
      <c r="CY912">
        <v>7</v>
      </c>
      <c r="CZ912" t="s">
        <v>131</v>
      </c>
      <c r="DA912">
        <v>300</v>
      </c>
      <c r="DB912">
        <v>0</v>
      </c>
      <c r="DC912" t="s">
        <v>157</v>
      </c>
      <c r="DD912" t="s">
        <v>158</v>
      </c>
      <c r="DG912">
        <v>8342564</v>
      </c>
      <c r="DI912">
        <v>1</v>
      </c>
      <c r="DJ912">
        <v>0</v>
      </c>
      <c r="DK912">
        <v>1</v>
      </c>
      <c r="DL912">
        <v>0</v>
      </c>
      <c r="DM912">
        <v>0</v>
      </c>
      <c r="DN912">
        <v>1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 t="shared" si="363"/>
        <v>07/09/2023 22:01:44.849</v>
      </c>
      <c r="C913" t="str">
        <f t="shared" si="362"/>
        <v>FFDFD3C0</v>
      </c>
      <c r="D913" t="s">
        <v>138</v>
      </c>
      <c r="E913">
        <v>20</v>
      </c>
      <c r="F913">
        <v>1020</v>
      </c>
      <c r="G913" t="s">
        <v>139</v>
      </c>
      <c r="J913" t="s">
        <v>140</v>
      </c>
      <c r="K913">
        <v>0</v>
      </c>
      <c r="L913">
        <v>3</v>
      </c>
      <c r="M913">
        <v>0</v>
      </c>
      <c r="N913">
        <v>2</v>
      </c>
      <c r="O913">
        <v>0</v>
      </c>
      <c r="P913">
        <v>1</v>
      </c>
      <c r="Q913">
        <v>0</v>
      </c>
      <c r="S913" t="str">
        <f t="shared" si="364"/>
        <v>22:01:44.000</v>
      </c>
      <c r="T913" t="str">
        <f t="shared" si="364"/>
        <v>22:01:44.000</v>
      </c>
      <c r="U913" t="str">
        <f t="shared" si="356"/>
        <v>A14F74</v>
      </c>
      <c r="V913">
        <v>0</v>
      </c>
      <c r="W913">
        <v>0</v>
      </c>
      <c r="X913">
        <v>6</v>
      </c>
      <c r="Y913">
        <v>0</v>
      </c>
      <c r="AA913">
        <v>1</v>
      </c>
      <c r="AB913">
        <v>8</v>
      </c>
      <c r="AC913">
        <v>3</v>
      </c>
      <c r="AD913">
        <v>0</v>
      </c>
      <c r="AE913">
        <v>9</v>
      </c>
      <c r="AF913" t="s">
        <v>126</v>
      </c>
      <c r="AG913">
        <v>0</v>
      </c>
      <c r="AH913">
        <v>3</v>
      </c>
      <c r="AI913">
        <v>2</v>
      </c>
      <c r="AJ913">
        <v>0</v>
      </c>
      <c r="AK913" t="s">
        <v>377</v>
      </c>
      <c r="AL913">
        <v>32.802943999999997</v>
      </c>
      <c r="AM913" t="s">
        <v>378</v>
      </c>
      <c r="AN913">
        <v>-117.154105</v>
      </c>
      <c r="AO913">
        <v>25</v>
      </c>
      <c r="AP913">
        <v>1800</v>
      </c>
      <c r="AQ913" t="s">
        <v>129</v>
      </c>
      <c r="AR913">
        <v>114</v>
      </c>
      <c r="AS913">
        <v>-49</v>
      </c>
      <c r="AT913">
        <v>128</v>
      </c>
      <c r="BB913" t="str">
        <f t="shared" si="357"/>
        <v>1200</v>
      </c>
      <c r="BC913">
        <v>1</v>
      </c>
      <c r="BD913" t="str">
        <f t="shared" si="358"/>
        <v xml:space="preserve">N1839R  </v>
      </c>
      <c r="BE913">
        <v>1</v>
      </c>
      <c r="BG913">
        <v>0</v>
      </c>
      <c r="BH913">
        <v>0</v>
      </c>
      <c r="BI913">
        <v>0</v>
      </c>
      <c r="BJ913">
        <v>1600</v>
      </c>
      <c r="BK913">
        <v>-200</v>
      </c>
      <c r="BL913" t="s">
        <v>130</v>
      </c>
      <c r="BM913">
        <v>1</v>
      </c>
      <c r="BN913">
        <v>1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 t="shared" si="365"/>
        <v>22:01:44.590</v>
      </c>
      <c r="CF913">
        <v>590029030</v>
      </c>
      <c r="CS913">
        <v>3</v>
      </c>
      <c r="CT913">
        <v>2</v>
      </c>
      <c r="CU913">
        <v>0</v>
      </c>
      <c r="CV913">
        <v>2</v>
      </c>
      <c r="CW913">
        <v>0</v>
      </c>
      <c r="CX913">
        <v>6</v>
      </c>
      <c r="CY913">
        <v>7</v>
      </c>
      <c r="CZ913" t="s">
        <v>131</v>
      </c>
      <c r="DA913">
        <v>745</v>
      </c>
      <c r="DB913">
        <v>0</v>
      </c>
      <c r="DC913" t="s">
        <v>262</v>
      </c>
      <c r="DD913" t="s">
        <v>263</v>
      </c>
      <c r="DG913">
        <v>15620531</v>
      </c>
      <c r="DI913">
        <v>1</v>
      </c>
      <c r="DJ913">
        <v>0</v>
      </c>
      <c r="DK913">
        <v>1</v>
      </c>
      <c r="DL913">
        <v>0</v>
      </c>
      <c r="DM913">
        <v>0</v>
      </c>
      <c r="DN913">
        <v>1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 t="shared" si="363"/>
        <v>07/09/2023 22:01:44.849</v>
      </c>
      <c r="C914" t="str">
        <f t="shared" si="362"/>
        <v>FFDFD3C0</v>
      </c>
      <c r="D914" t="s">
        <v>134</v>
      </c>
      <c r="E914">
        <v>3</v>
      </c>
      <c r="H914">
        <v>3</v>
      </c>
      <c r="I914" t="s">
        <v>135</v>
      </c>
      <c r="J914" t="s">
        <v>126</v>
      </c>
      <c r="K914">
        <v>0</v>
      </c>
      <c r="L914">
        <v>3</v>
      </c>
      <c r="M914">
        <v>0</v>
      </c>
      <c r="N914">
        <v>2</v>
      </c>
      <c r="O914">
        <v>0</v>
      </c>
      <c r="P914">
        <v>1</v>
      </c>
      <c r="Q914">
        <v>0</v>
      </c>
      <c r="S914" t="str">
        <f t="shared" si="364"/>
        <v>22:01:44.000</v>
      </c>
      <c r="T914" t="str">
        <f t="shared" si="364"/>
        <v>22:01:44.000</v>
      </c>
      <c r="U914" t="str">
        <f t="shared" si="356"/>
        <v>A14F74</v>
      </c>
      <c r="V914">
        <v>0</v>
      </c>
      <c r="W914">
        <v>0</v>
      </c>
      <c r="X914">
        <v>6</v>
      </c>
      <c r="Y914">
        <v>0</v>
      </c>
      <c r="AA914">
        <v>1</v>
      </c>
      <c r="AB914">
        <v>8</v>
      </c>
      <c r="AC914">
        <v>3</v>
      </c>
      <c r="AD914">
        <v>0</v>
      </c>
      <c r="AE914">
        <v>9</v>
      </c>
      <c r="AF914" t="s">
        <v>126</v>
      </c>
      <c r="AG914">
        <v>0</v>
      </c>
      <c r="AH914">
        <v>3</v>
      </c>
      <c r="AI914">
        <v>2</v>
      </c>
      <c r="AJ914">
        <v>0</v>
      </c>
      <c r="AK914" t="s">
        <v>377</v>
      </c>
      <c r="AL914">
        <v>32.802943999999997</v>
      </c>
      <c r="AM914" t="s">
        <v>378</v>
      </c>
      <c r="AN914">
        <v>-117.154105</v>
      </c>
      <c r="AO914">
        <v>25</v>
      </c>
      <c r="AP914">
        <v>1800</v>
      </c>
      <c r="AQ914" t="s">
        <v>129</v>
      </c>
      <c r="AR914">
        <v>114</v>
      </c>
      <c r="AS914">
        <v>-49</v>
      </c>
      <c r="AT914">
        <v>128</v>
      </c>
      <c r="BB914" t="str">
        <f t="shared" si="357"/>
        <v>1200</v>
      </c>
      <c r="BC914">
        <v>1</v>
      </c>
      <c r="BD914" t="str">
        <f t="shared" si="358"/>
        <v xml:space="preserve">N1839R  </v>
      </c>
      <c r="BE914">
        <v>1</v>
      </c>
      <c r="BG914">
        <v>0</v>
      </c>
      <c r="BH914">
        <v>0</v>
      </c>
      <c r="BI914">
        <v>0</v>
      </c>
      <c r="BJ914">
        <v>1600</v>
      </c>
      <c r="BK914">
        <v>-200</v>
      </c>
      <c r="BL914" t="s">
        <v>130</v>
      </c>
      <c r="BM914">
        <v>1</v>
      </c>
      <c r="BN914">
        <v>1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 t="shared" si="365"/>
        <v>22:01:44.590</v>
      </c>
      <c r="CF914">
        <v>590029030</v>
      </c>
      <c r="CS914">
        <v>3</v>
      </c>
      <c r="CT914">
        <v>2</v>
      </c>
      <c r="CU914">
        <v>0</v>
      </c>
      <c r="CV914">
        <v>2</v>
      </c>
      <c r="CW914">
        <v>0</v>
      </c>
      <c r="CX914">
        <v>6</v>
      </c>
      <c r="CY914">
        <v>7</v>
      </c>
      <c r="CZ914" t="s">
        <v>131</v>
      </c>
      <c r="DA914">
        <v>745</v>
      </c>
      <c r="DB914">
        <v>0</v>
      </c>
      <c r="DC914" t="s">
        <v>262</v>
      </c>
      <c r="DD914" t="s">
        <v>263</v>
      </c>
      <c r="DG914">
        <v>15620531</v>
      </c>
      <c r="DI914">
        <v>1</v>
      </c>
      <c r="DJ914">
        <v>0</v>
      </c>
      <c r="DK914">
        <v>1</v>
      </c>
      <c r="DL914">
        <v>0</v>
      </c>
      <c r="DM914">
        <v>0</v>
      </c>
      <c r="DN914">
        <v>1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 t="shared" si="363"/>
        <v>07/09/2023 22:01:44.849</v>
      </c>
      <c r="C915" t="str">
        <f t="shared" si="362"/>
        <v>FFDFD3C0</v>
      </c>
      <c r="D915" t="s">
        <v>141</v>
      </c>
      <c r="E915">
        <v>15</v>
      </c>
      <c r="J915" t="s">
        <v>142</v>
      </c>
      <c r="K915">
        <v>0</v>
      </c>
      <c r="L915">
        <v>3</v>
      </c>
      <c r="M915">
        <v>0</v>
      </c>
      <c r="N915">
        <v>2</v>
      </c>
      <c r="O915">
        <v>0</v>
      </c>
      <c r="P915">
        <v>1</v>
      </c>
      <c r="Q915">
        <v>0</v>
      </c>
      <c r="S915" t="str">
        <f t="shared" si="364"/>
        <v>22:01:44.000</v>
      </c>
      <c r="T915" t="str">
        <f t="shared" si="364"/>
        <v>22:01:44.000</v>
      </c>
      <c r="U915" t="str">
        <f t="shared" si="356"/>
        <v>A14F74</v>
      </c>
      <c r="V915">
        <v>0</v>
      </c>
      <c r="W915">
        <v>0</v>
      </c>
      <c r="X915">
        <v>6</v>
      </c>
      <c r="Y915">
        <v>0</v>
      </c>
      <c r="AA915">
        <v>1</v>
      </c>
      <c r="AB915">
        <v>8</v>
      </c>
      <c r="AC915">
        <v>3</v>
      </c>
      <c r="AD915">
        <v>0</v>
      </c>
      <c r="AE915">
        <v>9</v>
      </c>
      <c r="AF915" t="s">
        <v>126</v>
      </c>
      <c r="AG915">
        <v>0</v>
      </c>
      <c r="AH915">
        <v>3</v>
      </c>
      <c r="AI915">
        <v>2</v>
      </c>
      <c r="AJ915">
        <v>0</v>
      </c>
      <c r="AK915" t="s">
        <v>377</v>
      </c>
      <c r="AL915">
        <v>32.802943999999997</v>
      </c>
      <c r="AM915" t="s">
        <v>378</v>
      </c>
      <c r="AN915">
        <v>-117.154105</v>
      </c>
      <c r="AO915">
        <v>25</v>
      </c>
      <c r="AP915">
        <v>1800</v>
      </c>
      <c r="AQ915" t="s">
        <v>129</v>
      </c>
      <c r="AR915">
        <v>114</v>
      </c>
      <c r="AS915">
        <v>-49</v>
      </c>
      <c r="AT915">
        <v>128</v>
      </c>
      <c r="BB915" t="str">
        <f t="shared" si="357"/>
        <v>1200</v>
      </c>
      <c r="BC915">
        <v>1</v>
      </c>
      <c r="BD915" t="str">
        <f t="shared" si="358"/>
        <v xml:space="preserve">N1839R  </v>
      </c>
      <c r="BE915">
        <v>1</v>
      </c>
      <c r="BG915">
        <v>0</v>
      </c>
      <c r="BH915">
        <v>0</v>
      </c>
      <c r="BI915">
        <v>0</v>
      </c>
      <c r="BJ915">
        <v>1600</v>
      </c>
      <c r="BK915">
        <v>-200</v>
      </c>
      <c r="BL915" t="s">
        <v>130</v>
      </c>
      <c r="BM915">
        <v>1</v>
      </c>
      <c r="BN915">
        <v>1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 t="shared" si="365"/>
        <v>22:01:44.590</v>
      </c>
      <c r="CF915">
        <v>590029030</v>
      </c>
      <c r="CS915">
        <v>3</v>
      </c>
      <c r="CT915">
        <v>2</v>
      </c>
      <c r="CU915">
        <v>0</v>
      </c>
      <c r="CV915">
        <v>2</v>
      </c>
      <c r="CW915">
        <v>0</v>
      </c>
      <c r="CX915">
        <v>6</v>
      </c>
      <c r="CY915">
        <v>7</v>
      </c>
      <c r="CZ915" t="s">
        <v>131</v>
      </c>
      <c r="DA915">
        <v>745</v>
      </c>
      <c r="DB915">
        <v>0</v>
      </c>
      <c r="DC915" t="s">
        <v>262</v>
      </c>
      <c r="DD915" t="s">
        <v>263</v>
      </c>
      <c r="DG915">
        <v>15620531</v>
      </c>
      <c r="DI915">
        <v>1</v>
      </c>
      <c r="DJ915">
        <v>0</v>
      </c>
      <c r="DK915">
        <v>1</v>
      </c>
      <c r="DL915">
        <v>0</v>
      </c>
      <c r="DM915">
        <v>0</v>
      </c>
      <c r="DN915">
        <v>1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 t="shared" si="363"/>
        <v>07/09/2023 22:01:44.849</v>
      </c>
      <c r="C916" t="str">
        <f t="shared" si="362"/>
        <v>FFDFD3C0</v>
      </c>
      <c r="D916" t="s">
        <v>147</v>
      </c>
      <c r="E916">
        <v>8</v>
      </c>
      <c r="H916">
        <v>225</v>
      </c>
      <c r="I916" t="s">
        <v>148</v>
      </c>
      <c r="J916" t="s">
        <v>126</v>
      </c>
      <c r="K916">
        <v>0</v>
      </c>
      <c r="L916">
        <v>3</v>
      </c>
      <c r="M916">
        <v>0</v>
      </c>
      <c r="N916">
        <v>2</v>
      </c>
      <c r="O916">
        <v>0</v>
      </c>
      <c r="P916">
        <v>1</v>
      </c>
      <c r="Q916">
        <v>0</v>
      </c>
      <c r="S916" t="str">
        <f t="shared" si="364"/>
        <v>22:01:44.000</v>
      </c>
      <c r="T916" t="str">
        <f t="shared" si="364"/>
        <v>22:01:44.000</v>
      </c>
      <c r="U916" t="str">
        <f t="shared" si="356"/>
        <v>A14F74</v>
      </c>
      <c r="V916">
        <v>0</v>
      </c>
      <c r="W916">
        <v>0</v>
      </c>
      <c r="X916">
        <v>6</v>
      </c>
      <c r="Y916">
        <v>0</v>
      </c>
      <c r="AA916">
        <v>1</v>
      </c>
      <c r="AB916">
        <v>8</v>
      </c>
      <c r="AC916">
        <v>3</v>
      </c>
      <c r="AD916">
        <v>0</v>
      </c>
      <c r="AE916">
        <v>9</v>
      </c>
      <c r="AF916" t="s">
        <v>126</v>
      </c>
      <c r="AG916">
        <v>0</v>
      </c>
      <c r="AH916">
        <v>3</v>
      </c>
      <c r="AI916">
        <v>2</v>
      </c>
      <c r="AJ916">
        <v>0</v>
      </c>
      <c r="AK916" t="s">
        <v>377</v>
      </c>
      <c r="AL916">
        <v>32.802943999999997</v>
      </c>
      <c r="AM916" t="s">
        <v>378</v>
      </c>
      <c r="AN916">
        <v>-117.154105</v>
      </c>
      <c r="AO916">
        <v>25</v>
      </c>
      <c r="AP916">
        <v>1800</v>
      </c>
      <c r="AQ916" t="s">
        <v>129</v>
      </c>
      <c r="AR916">
        <v>114</v>
      </c>
      <c r="AS916">
        <v>-49</v>
      </c>
      <c r="AT916">
        <v>128</v>
      </c>
      <c r="BB916" t="str">
        <f t="shared" si="357"/>
        <v>1200</v>
      </c>
      <c r="BC916">
        <v>1</v>
      </c>
      <c r="BD916" t="str">
        <f t="shared" si="358"/>
        <v xml:space="preserve">N1839R  </v>
      </c>
      <c r="BE916">
        <v>1</v>
      </c>
      <c r="BG916">
        <v>0</v>
      </c>
      <c r="BH916">
        <v>0</v>
      </c>
      <c r="BI916">
        <v>0</v>
      </c>
      <c r="BJ916">
        <v>1600</v>
      </c>
      <c r="BK916">
        <v>-200</v>
      </c>
      <c r="BL916" t="s">
        <v>130</v>
      </c>
      <c r="BM916">
        <v>1</v>
      </c>
      <c r="BN916">
        <v>1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 t="shared" si="365"/>
        <v>22:01:44.590</v>
      </c>
      <c r="CF916">
        <v>590029030</v>
      </c>
      <c r="CS916">
        <v>3</v>
      </c>
      <c r="CT916">
        <v>2</v>
      </c>
      <c r="CU916">
        <v>0</v>
      </c>
      <c r="CV916">
        <v>2</v>
      </c>
      <c r="CW916">
        <v>0</v>
      </c>
      <c r="CX916">
        <v>6</v>
      </c>
      <c r="CY916">
        <v>7</v>
      </c>
      <c r="CZ916" t="s">
        <v>131</v>
      </c>
      <c r="DA916">
        <v>745</v>
      </c>
      <c r="DB916">
        <v>0</v>
      </c>
      <c r="DC916" t="s">
        <v>262</v>
      </c>
      <c r="DD916" t="s">
        <v>263</v>
      </c>
      <c r="DG916">
        <v>15620531</v>
      </c>
      <c r="DI916">
        <v>1</v>
      </c>
      <c r="DJ916">
        <v>0</v>
      </c>
      <c r="DK916">
        <v>1</v>
      </c>
      <c r="DL916">
        <v>0</v>
      </c>
      <c r="DM916">
        <v>0</v>
      </c>
      <c r="DN916">
        <v>1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 t="shared" si="363"/>
        <v>07/09/2023 22:01:44.849</v>
      </c>
      <c r="C917" t="str">
        <f t="shared" si="362"/>
        <v>FFDFD3C0</v>
      </c>
      <c r="D917" t="s">
        <v>134</v>
      </c>
      <c r="E917">
        <v>4</v>
      </c>
      <c r="H917">
        <v>4</v>
      </c>
      <c r="I917" t="s">
        <v>143</v>
      </c>
      <c r="J917" t="s">
        <v>126</v>
      </c>
      <c r="K917">
        <v>0</v>
      </c>
      <c r="L917">
        <v>3</v>
      </c>
      <c r="M917">
        <v>0</v>
      </c>
      <c r="N917">
        <v>2</v>
      </c>
      <c r="O917">
        <v>0</v>
      </c>
      <c r="P917">
        <v>1</v>
      </c>
      <c r="Q917">
        <v>0</v>
      </c>
      <c r="S917" t="str">
        <f t="shared" si="364"/>
        <v>22:01:44.000</v>
      </c>
      <c r="T917" t="str">
        <f t="shared" si="364"/>
        <v>22:01:44.000</v>
      </c>
      <c r="U917" t="str">
        <f t="shared" si="356"/>
        <v>A14F74</v>
      </c>
      <c r="V917">
        <v>0</v>
      </c>
      <c r="W917">
        <v>0</v>
      </c>
      <c r="X917">
        <v>6</v>
      </c>
      <c r="Y917">
        <v>0</v>
      </c>
      <c r="AA917">
        <v>1</v>
      </c>
      <c r="AB917">
        <v>8</v>
      </c>
      <c r="AC917">
        <v>3</v>
      </c>
      <c r="AD917">
        <v>0</v>
      </c>
      <c r="AE917">
        <v>9</v>
      </c>
      <c r="AF917" t="s">
        <v>126</v>
      </c>
      <c r="AG917">
        <v>0</v>
      </c>
      <c r="AH917">
        <v>3</v>
      </c>
      <c r="AI917">
        <v>2</v>
      </c>
      <c r="AJ917">
        <v>0</v>
      </c>
      <c r="AK917" t="s">
        <v>377</v>
      </c>
      <c r="AL917">
        <v>32.802943999999997</v>
      </c>
      <c r="AM917" t="s">
        <v>378</v>
      </c>
      <c r="AN917">
        <v>-117.154105</v>
      </c>
      <c r="AO917">
        <v>25</v>
      </c>
      <c r="AP917">
        <v>1800</v>
      </c>
      <c r="AQ917" t="s">
        <v>129</v>
      </c>
      <c r="AR917">
        <v>114</v>
      </c>
      <c r="AS917">
        <v>-49</v>
      </c>
      <c r="AT917">
        <v>128</v>
      </c>
      <c r="BB917" t="str">
        <f t="shared" si="357"/>
        <v>1200</v>
      </c>
      <c r="BC917">
        <v>1</v>
      </c>
      <c r="BD917" t="str">
        <f t="shared" si="358"/>
        <v xml:space="preserve">N1839R  </v>
      </c>
      <c r="BE917">
        <v>1</v>
      </c>
      <c r="BG917">
        <v>0</v>
      </c>
      <c r="BH917">
        <v>0</v>
      </c>
      <c r="BI917">
        <v>0</v>
      </c>
      <c r="BJ917">
        <v>1600</v>
      </c>
      <c r="BK917">
        <v>-200</v>
      </c>
      <c r="BL917" t="s">
        <v>130</v>
      </c>
      <c r="BM917">
        <v>1</v>
      </c>
      <c r="BN917">
        <v>1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 t="shared" si="365"/>
        <v>22:01:44.590</v>
      </c>
      <c r="CF917">
        <v>590029030</v>
      </c>
      <c r="CS917">
        <v>3</v>
      </c>
      <c r="CT917">
        <v>2</v>
      </c>
      <c r="CU917">
        <v>0</v>
      </c>
      <c r="CV917">
        <v>2</v>
      </c>
      <c r="CW917">
        <v>0</v>
      </c>
      <c r="CX917">
        <v>6</v>
      </c>
      <c r="CY917">
        <v>7</v>
      </c>
      <c r="CZ917" t="s">
        <v>131</v>
      </c>
      <c r="DA917">
        <v>745</v>
      </c>
      <c r="DB917">
        <v>0</v>
      </c>
      <c r="DC917" t="s">
        <v>262</v>
      </c>
      <c r="DD917" t="s">
        <v>263</v>
      </c>
      <c r="DG917">
        <v>15620531</v>
      </c>
      <c r="DI917">
        <v>1</v>
      </c>
      <c r="DJ917">
        <v>0</v>
      </c>
      <c r="DK917">
        <v>1</v>
      </c>
      <c r="DL917">
        <v>0</v>
      </c>
      <c r="DM917">
        <v>0</v>
      </c>
      <c r="DN917">
        <v>1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 t="shared" si="363"/>
        <v>07/09/2023 22:01:44.849</v>
      </c>
      <c r="C918" t="str">
        <f t="shared" si="362"/>
        <v>FFDFD3C0</v>
      </c>
      <c r="D918" t="s">
        <v>144</v>
      </c>
      <c r="E918">
        <v>6</v>
      </c>
      <c r="H918">
        <v>210</v>
      </c>
      <c r="I918" t="s">
        <v>145</v>
      </c>
      <c r="J918" t="s">
        <v>146</v>
      </c>
      <c r="K918">
        <v>0</v>
      </c>
      <c r="L918">
        <v>3</v>
      </c>
      <c r="M918">
        <v>0</v>
      </c>
      <c r="N918">
        <v>2</v>
      </c>
      <c r="O918">
        <v>0</v>
      </c>
      <c r="P918">
        <v>1</v>
      </c>
      <c r="Q918">
        <v>0</v>
      </c>
      <c r="S918" t="str">
        <f t="shared" si="364"/>
        <v>22:01:44.000</v>
      </c>
      <c r="T918" t="str">
        <f t="shared" si="364"/>
        <v>22:01:44.000</v>
      </c>
      <c r="U918" t="str">
        <f t="shared" si="356"/>
        <v>A14F74</v>
      </c>
      <c r="V918">
        <v>0</v>
      </c>
      <c r="W918">
        <v>0</v>
      </c>
      <c r="X918">
        <v>6</v>
      </c>
      <c r="Y918">
        <v>0</v>
      </c>
      <c r="AA918">
        <v>1</v>
      </c>
      <c r="AB918">
        <v>8</v>
      </c>
      <c r="AC918">
        <v>3</v>
      </c>
      <c r="AD918">
        <v>0</v>
      </c>
      <c r="AE918">
        <v>9</v>
      </c>
      <c r="AF918" t="s">
        <v>126</v>
      </c>
      <c r="AG918">
        <v>0</v>
      </c>
      <c r="AH918">
        <v>0</v>
      </c>
      <c r="AI918">
        <v>2</v>
      </c>
      <c r="AJ918">
        <v>0</v>
      </c>
      <c r="AK918" t="s">
        <v>377</v>
      </c>
      <c r="AL918">
        <v>32.802943999999997</v>
      </c>
      <c r="AM918" t="s">
        <v>378</v>
      </c>
      <c r="AN918">
        <v>-117.154105</v>
      </c>
      <c r="AO918">
        <v>25</v>
      </c>
      <c r="AP918">
        <v>1800</v>
      </c>
      <c r="AQ918" t="s">
        <v>129</v>
      </c>
      <c r="AR918">
        <v>114</v>
      </c>
      <c r="AS918">
        <v>-49</v>
      </c>
      <c r="AT918">
        <v>128</v>
      </c>
      <c r="BB918" t="str">
        <f t="shared" si="357"/>
        <v>1200</v>
      </c>
      <c r="BC918">
        <v>1</v>
      </c>
      <c r="BD918" t="str">
        <f t="shared" si="358"/>
        <v xml:space="preserve">N1839R  </v>
      </c>
      <c r="BE918">
        <v>1</v>
      </c>
      <c r="BG918">
        <v>0</v>
      </c>
      <c r="BH918">
        <v>0</v>
      </c>
      <c r="BI918">
        <v>0</v>
      </c>
      <c r="BJ918">
        <v>1600</v>
      </c>
      <c r="BK918">
        <v>-200</v>
      </c>
      <c r="BL918" t="s">
        <v>130</v>
      </c>
      <c r="BM918">
        <v>1</v>
      </c>
      <c r="BN918">
        <v>1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 t="shared" si="365"/>
        <v>22:01:44.590</v>
      </c>
      <c r="CF918">
        <v>590029030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6</v>
      </c>
      <c r="CY918">
        <v>7</v>
      </c>
      <c r="CZ918" t="s">
        <v>131</v>
      </c>
      <c r="DA918">
        <v>745</v>
      </c>
      <c r="DB918">
        <v>0</v>
      </c>
      <c r="DC918" t="s">
        <v>262</v>
      </c>
      <c r="DD918" t="s">
        <v>263</v>
      </c>
      <c r="DG918">
        <v>15620531</v>
      </c>
      <c r="DI918">
        <v>1</v>
      </c>
      <c r="DJ918">
        <v>0</v>
      </c>
      <c r="DK918">
        <v>1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 t="shared" ref="A919:A924" si="366">"07/09/2023 22:01:46.085"</f>
        <v>07/09/2023 22:01:46.085</v>
      </c>
      <c r="C919" t="str">
        <f t="shared" si="362"/>
        <v>FFDFD3C0</v>
      </c>
      <c r="D919" t="s">
        <v>123</v>
      </c>
      <c r="E919">
        <v>7</v>
      </c>
      <c r="F919">
        <v>2007</v>
      </c>
      <c r="G919" t="s">
        <v>124</v>
      </c>
      <c r="J919" t="s">
        <v>125</v>
      </c>
      <c r="K919">
        <v>0</v>
      </c>
      <c r="L919">
        <v>3</v>
      </c>
      <c r="M919">
        <v>0</v>
      </c>
      <c r="N919">
        <v>2</v>
      </c>
      <c r="O919">
        <v>0</v>
      </c>
      <c r="P919">
        <v>1</v>
      </c>
      <c r="Q919">
        <v>0</v>
      </c>
      <c r="S919" t="str">
        <f t="shared" ref="S919:T926" si="367">"22:01:45.000"</f>
        <v>22:01:45.000</v>
      </c>
      <c r="T919" t="str">
        <f t="shared" si="367"/>
        <v>22:01:45.000</v>
      </c>
      <c r="U919" t="str">
        <f t="shared" si="356"/>
        <v>A14F74</v>
      </c>
      <c r="V919">
        <v>0</v>
      </c>
      <c r="W919">
        <v>0</v>
      </c>
      <c r="X919">
        <v>6</v>
      </c>
      <c r="Y919">
        <v>0</v>
      </c>
      <c r="AA919">
        <v>1</v>
      </c>
      <c r="AB919">
        <v>8</v>
      </c>
      <c r="AC919">
        <v>3</v>
      </c>
      <c r="AD919">
        <v>0</v>
      </c>
      <c r="AE919">
        <v>9</v>
      </c>
      <c r="AF919" t="s">
        <v>126</v>
      </c>
      <c r="AG919">
        <v>0</v>
      </c>
      <c r="AH919">
        <v>3</v>
      </c>
      <c r="AI919">
        <v>2</v>
      </c>
      <c r="AJ919">
        <v>0</v>
      </c>
      <c r="AK919" t="s">
        <v>379</v>
      </c>
      <c r="AL919">
        <v>32.802751000000001</v>
      </c>
      <c r="AM919" t="s">
        <v>380</v>
      </c>
      <c r="AN919">
        <v>-117.15344</v>
      </c>
      <c r="AO919">
        <v>25</v>
      </c>
      <c r="AP919">
        <v>1800</v>
      </c>
      <c r="AQ919" t="s">
        <v>129</v>
      </c>
      <c r="AR919">
        <v>114</v>
      </c>
      <c r="AS919">
        <v>-49</v>
      </c>
      <c r="AT919">
        <v>128</v>
      </c>
      <c r="BB919" t="str">
        <f t="shared" si="357"/>
        <v>1200</v>
      </c>
      <c r="BC919">
        <v>1</v>
      </c>
      <c r="BD919" t="str">
        <f t="shared" si="358"/>
        <v xml:space="preserve">N1839R  </v>
      </c>
      <c r="BE919">
        <v>1</v>
      </c>
      <c r="BG919">
        <v>0</v>
      </c>
      <c r="BH919">
        <v>0</v>
      </c>
      <c r="BI919">
        <v>0</v>
      </c>
      <c r="BJ919">
        <v>1600</v>
      </c>
      <c r="BK919">
        <v>-200</v>
      </c>
      <c r="BL919" t="s">
        <v>130</v>
      </c>
      <c r="BM919">
        <v>1</v>
      </c>
      <c r="BN919">
        <v>1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 t="shared" ref="CE919:CE926" si="368">"22:01:45.818"</f>
        <v>22:01:45.818</v>
      </c>
      <c r="CF919">
        <v>817529615</v>
      </c>
      <c r="CS919">
        <v>3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131</v>
      </c>
      <c r="DA919">
        <v>745</v>
      </c>
      <c r="DB919">
        <v>0</v>
      </c>
      <c r="DC919" t="s">
        <v>262</v>
      </c>
      <c r="DD919" t="s">
        <v>263</v>
      </c>
      <c r="DG919">
        <v>15620606</v>
      </c>
      <c r="DI919">
        <v>1</v>
      </c>
      <c r="DJ919">
        <v>0</v>
      </c>
      <c r="DK919">
        <v>0</v>
      </c>
      <c r="DL919">
        <v>0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 t="shared" si="366"/>
        <v>07/09/2023 22:01:46.085</v>
      </c>
      <c r="C920" t="str">
        <f t="shared" si="362"/>
        <v>FFDFD3C0</v>
      </c>
      <c r="D920" t="s">
        <v>138</v>
      </c>
      <c r="E920">
        <v>20</v>
      </c>
      <c r="F920">
        <v>1020</v>
      </c>
      <c r="G920" t="s">
        <v>139</v>
      </c>
      <c r="J920" t="s">
        <v>140</v>
      </c>
      <c r="K920">
        <v>0</v>
      </c>
      <c r="L920">
        <v>3</v>
      </c>
      <c r="M920">
        <v>0</v>
      </c>
      <c r="N920">
        <v>2</v>
      </c>
      <c r="O920">
        <v>0</v>
      </c>
      <c r="P920">
        <v>1</v>
      </c>
      <c r="Q920">
        <v>0</v>
      </c>
      <c r="S920" t="str">
        <f t="shared" si="367"/>
        <v>22:01:45.000</v>
      </c>
      <c r="T920" t="str">
        <f t="shared" si="367"/>
        <v>22:01:45.000</v>
      </c>
      <c r="U920" t="str">
        <f t="shared" si="356"/>
        <v>A14F74</v>
      </c>
      <c r="V920">
        <v>0</v>
      </c>
      <c r="W920">
        <v>0</v>
      </c>
      <c r="X920">
        <v>6</v>
      </c>
      <c r="Y920">
        <v>0</v>
      </c>
      <c r="AA920">
        <v>1</v>
      </c>
      <c r="AB920">
        <v>8</v>
      </c>
      <c r="AC920">
        <v>3</v>
      </c>
      <c r="AD920">
        <v>0</v>
      </c>
      <c r="AE920">
        <v>9</v>
      </c>
      <c r="AF920" t="s">
        <v>126</v>
      </c>
      <c r="AG920">
        <v>0</v>
      </c>
      <c r="AH920">
        <v>3</v>
      </c>
      <c r="AI920">
        <v>2</v>
      </c>
      <c r="AJ920">
        <v>0</v>
      </c>
      <c r="AK920" t="s">
        <v>379</v>
      </c>
      <c r="AL920">
        <v>32.802751000000001</v>
      </c>
      <c r="AM920" t="s">
        <v>380</v>
      </c>
      <c r="AN920">
        <v>-117.15344</v>
      </c>
      <c r="AO920">
        <v>25</v>
      </c>
      <c r="AP920">
        <v>1800</v>
      </c>
      <c r="AQ920" t="s">
        <v>129</v>
      </c>
      <c r="AR920">
        <v>114</v>
      </c>
      <c r="AS920">
        <v>-49</v>
      </c>
      <c r="AT920">
        <v>128</v>
      </c>
      <c r="BB920" t="str">
        <f t="shared" si="357"/>
        <v>1200</v>
      </c>
      <c r="BC920">
        <v>1</v>
      </c>
      <c r="BD920" t="str">
        <f t="shared" si="358"/>
        <v xml:space="preserve">N1839R  </v>
      </c>
      <c r="BE920">
        <v>1</v>
      </c>
      <c r="BG920">
        <v>0</v>
      </c>
      <c r="BH920">
        <v>0</v>
      </c>
      <c r="BI920">
        <v>0</v>
      </c>
      <c r="BJ920">
        <v>1600</v>
      </c>
      <c r="BK920">
        <v>-200</v>
      </c>
      <c r="BL920" t="s">
        <v>130</v>
      </c>
      <c r="BM920">
        <v>1</v>
      </c>
      <c r="BN920">
        <v>1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 t="shared" si="368"/>
        <v>22:01:45.818</v>
      </c>
      <c r="CF920">
        <v>817529615</v>
      </c>
      <c r="CS920">
        <v>3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131</v>
      </c>
      <c r="DA920">
        <v>745</v>
      </c>
      <c r="DB920">
        <v>0</v>
      </c>
      <c r="DC920" t="s">
        <v>262</v>
      </c>
      <c r="DD920" t="s">
        <v>263</v>
      </c>
      <c r="DG920">
        <v>15620606</v>
      </c>
      <c r="DI920">
        <v>1</v>
      </c>
      <c r="DJ920">
        <v>0</v>
      </c>
      <c r="DK920">
        <v>1</v>
      </c>
      <c r="DL920">
        <v>0</v>
      </c>
      <c r="DM920">
        <v>0</v>
      </c>
      <c r="DN920">
        <v>1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 t="shared" si="366"/>
        <v>07/09/2023 22:01:46.085</v>
      </c>
      <c r="C921" t="str">
        <f t="shared" si="362"/>
        <v>FFDFD3C0</v>
      </c>
      <c r="D921" t="s">
        <v>149</v>
      </c>
      <c r="E921">
        <v>3</v>
      </c>
      <c r="H921">
        <v>166</v>
      </c>
      <c r="I921" t="s">
        <v>139</v>
      </c>
      <c r="J921" t="s">
        <v>150</v>
      </c>
      <c r="K921">
        <v>0</v>
      </c>
      <c r="L921">
        <v>3</v>
      </c>
      <c r="M921">
        <v>0</v>
      </c>
      <c r="N921">
        <v>2</v>
      </c>
      <c r="O921">
        <v>0</v>
      </c>
      <c r="P921">
        <v>1</v>
      </c>
      <c r="Q921">
        <v>0</v>
      </c>
      <c r="S921" t="str">
        <f t="shared" si="367"/>
        <v>22:01:45.000</v>
      </c>
      <c r="T921" t="str">
        <f t="shared" si="367"/>
        <v>22:01:45.000</v>
      </c>
      <c r="U921" t="str">
        <f t="shared" si="356"/>
        <v>A14F74</v>
      </c>
      <c r="V921">
        <v>0</v>
      </c>
      <c r="W921">
        <v>0</v>
      </c>
      <c r="X921">
        <v>6</v>
      </c>
      <c r="Y921">
        <v>0</v>
      </c>
      <c r="AA921">
        <v>1</v>
      </c>
      <c r="AB921">
        <v>8</v>
      </c>
      <c r="AC921">
        <v>3</v>
      </c>
      <c r="AD921">
        <v>0</v>
      </c>
      <c r="AE921">
        <v>9</v>
      </c>
      <c r="AF921" t="s">
        <v>126</v>
      </c>
      <c r="AG921">
        <v>0</v>
      </c>
      <c r="AH921">
        <v>3</v>
      </c>
      <c r="AI921">
        <v>2</v>
      </c>
      <c r="AJ921">
        <v>0</v>
      </c>
      <c r="AK921" t="s">
        <v>379</v>
      </c>
      <c r="AL921">
        <v>32.802751000000001</v>
      </c>
      <c r="AM921" t="s">
        <v>380</v>
      </c>
      <c r="AN921">
        <v>-117.15344</v>
      </c>
      <c r="AO921">
        <v>25</v>
      </c>
      <c r="AP921">
        <v>1800</v>
      </c>
      <c r="AQ921" t="s">
        <v>129</v>
      </c>
      <c r="AR921">
        <v>114</v>
      </c>
      <c r="AS921">
        <v>-49</v>
      </c>
      <c r="AT921">
        <v>128</v>
      </c>
      <c r="BB921" t="str">
        <f t="shared" si="357"/>
        <v>1200</v>
      </c>
      <c r="BC921">
        <v>1</v>
      </c>
      <c r="BD921" t="str">
        <f t="shared" si="358"/>
        <v xml:space="preserve">N1839R  </v>
      </c>
      <c r="BE921">
        <v>1</v>
      </c>
      <c r="BG921">
        <v>0</v>
      </c>
      <c r="BH921">
        <v>0</v>
      </c>
      <c r="BI921">
        <v>0</v>
      </c>
      <c r="BJ921">
        <v>1600</v>
      </c>
      <c r="BK921">
        <v>-200</v>
      </c>
      <c r="BL921" t="s">
        <v>130</v>
      </c>
      <c r="BM921">
        <v>1</v>
      </c>
      <c r="BN921">
        <v>1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 t="shared" si="368"/>
        <v>22:01:45.818</v>
      </c>
      <c r="CF921">
        <v>817595990</v>
      </c>
      <c r="CS921">
        <v>3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300</v>
      </c>
      <c r="DB921">
        <v>0</v>
      </c>
      <c r="DC921" t="s">
        <v>157</v>
      </c>
      <c r="DD921" t="s">
        <v>158</v>
      </c>
      <c r="DG921">
        <v>8342835</v>
      </c>
      <c r="DI921">
        <v>1</v>
      </c>
      <c r="DJ921">
        <v>0</v>
      </c>
      <c r="DK921">
        <v>1</v>
      </c>
      <c r="DL921">
        <v>0</v>
      </c>
      <c r="DM921">
        <v>0</v>
      </c>
      <c r="DN921">
        <v>1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 t="shared" si="366"/>
        <v>07/09/2023 22:01:46.085</v>
      </c>
      <c r="C922" t="str">
        <f t="shared" si="362"/>
        <v>FFDFD3C0</v>
      </c>
      <c r="D922" t="s">
        <v>144</v>
      </c>
      <c r="E922">
        <v>6</v>
      </c>
      <c r="H922">
        <v>210</v>
      </c>
      <c r="I922" t="s">
        <v>145</v>
      </c>
      <c r="J922" t="s">
        <v>146</v>
      </c>
      <c r="K922">
        <v>0</v>
      </c>
      <c r="L922">
        <v>3</v>
      </c>
      <c r="M922">
        <v>0</v>
      </c>
      <c r="N922">
        <v>2</v>
      </c>
      <c r="O922">
        <v>0</v>
      </c>
      <c r="P922">
        <v>1</v>
      </c>
      <c r="Q922">
        <v>0</v>
      </c>
      <c r="S922" t="str">
        <f t="shared" si="367"/>
        <v>22:01:45.000</v>
      </c>
      <c r="T922" t="str">
        <f t="shared" si="367"/>
        <v>22:01:45.000</v>
      </c>
      <c r="U922" t="str">
        <f t="shared" si="356"/>
        <v>A14F74</v>
      </c>
      <c r="V922">
        <v>0</v>
      </c>
      <c r="W922">
        <v>0</v>
      </c>
      <c r="X922">
        <v>6</v>
      </c>
      <c r="Y922">
        <v>0</v>
      </c>
      <c r="AA922">
        <v>1</v>
      </c>
      <c r="AB922">
        <v>8</v>
      </c>
      <c r="AC922">
        <v>3</v>
      </c>
      <c r="AD922">
        <v>0</v>
      </c>
      <c r="AE922">
        <v>9</v>
      </c>
      <c r="AF922" t="s">
        <v>126</v>
      </c>
      <c r="AG922">
        <v>0</v>
      </c>
      <c r="AH922">
        <v>0</v>
      </c>
      <c r="AI922">
        <v>2</v>
      </c>
      <c r="AJ922">
        <v>0</v>
      </c>
      <c r="AK922" t="s">
        <v>379</v>
      </c>
      <c r="AL922">
        <v>32.802751000000001</v>
      </c>
      <c r="AM922" t="s">
        <v>380</v>
      </c>
      <c r="AN922">
        <v>-117.15344</v>
      </c>
      <c r="AO922">
        <v>25</v>
      </c>
      <c r="AP922">
        <v>1800</v>
      </c>
      <c r="AQ922" t="s">
        <v>129</v>
      </c>
      <c r="AR922">
        <v>114</v>
      </c>
      <c r="AS922">
        <v>-49</v>
      </c>
      <c r="AT922">
        <v>128</v>
      </c>
      <c r="BB922" t="str">
        <f t="shared" si="357"/>
        <v>1200</v>
      </c>
      <c r="BC922">
        <v>1</v>
      </c>
      <c r="BD922" t="str">
        <f t="shared" si="358"/>
        <v xml:space="preserve">N1839R  </v>
      </c>
      <c r="BE922">
        <v>1</v>
      </c>
      <c r="BG922">
        <v>0</v>
      </c>
      <c r="BH922">
        <v>0</v>
      </c>
      <c r="BI922">
        <v>0</v>
      </c>
      <c r="BJ922">
        <v>1600</v>
      </c>
      <c r="BK922">
        <v>-200</v>
      </c>
      <c r="BL922" t="s">
        <v>130</v>
      </c>
      <c r="BM922">
        <v>1</v>
      </c>
      <c r="BN922">
        <v>1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 t="shared" si="368"/>
        <v>22:01:45.818</v>
      </c>
      <c r="CF922">
        <v>817529615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7</v>
      </c>
      <c r="CY922">
        <v>7</v>
      </c>
      <c r="CZ922" t="s">
        <v>131</v>
      </c>
      <c r="DA922">
        <v>745</v>
      </c>
      <c r="DB922">
        <v>0</v>
      </c>
      <c r="DC922" t="s">
        <v>262</v>
      </c>
      <c r="DD922" t="s">
        <v>263</v>
      </c>
      <c r="DG922">
        <v>15620606</v>
      </c>
      <c r="DI922">
        <v>1</v>
      </c>
      <c r="DJ922">
        <v>0</v>
      </c>
      <c r="DK922">
        <v>1</v>
      </c>
      <c r="DL922">
        <v>0</v>
      </c>
      <c r="DM922">
        <v>0</v>
      </c>
      <c r="DN922">
        <v>1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 t="shared" si="366"/>
        <v>07/09/2023 22:01:46.085</v>
      </c>
      <c r="C923" t="str">
        <f t="shared" si="362"/>
        <v>FFDFD3C0</v>
      </c>
      <c r="D923" t="s">
        <v>134</v>
      </c>
      <c r="E923">
        <v>3</v>
      </c>
      <c r="H923">
        <v>3</v>
      </c>
      <c r="I923" t="s">
        <v>135</v>
      </c>
      <c r="J923" t="s">
        <v>126</v>
      </c>
      <c r="K923">
        <v>0</v>
      </c>
      <c r="L923">
        <v>3</v>
      </c>
      <c r="M923">
        <v>0</v>
      </c>
      <c r="N923">
        <v>2</v>
      </c>
      <c r="O923">
        <v>0</v>
      </c>
      <c r="P923">
        <v>1</v>
      </c>
      <c r="Q923">
        <v>0</v>
      </c>
      <c r="S923" t="str">
        <f t="shared" si="367"/>
        <v>22:01:45.000</v>
      </c>
      <c r="T923" t="str">
        <f t="shared" si="367"/>
        <v>22:01:45.000</v>
      </c>
      <c r="U923" t="str">
        <f t="shared" si="356"/>
        <v>A14F74</v>
      </c>
      <c r="V923">
        <v>0</v>
      </c>
      <c r="W923">
        <v>0</v>
      </c>
      <c r="X923">
        <v>6</v>
      </c>
      <c r="Y923">
        <v>0</v>
      </c>
      <c r="AA923">
        <v>1</v>
      </c>
      <c r="AB923">
        <v>8</v>
      </c>
      <c r="AC923">
        <v>3</v>
      </c>
      <c r="AD923">
        <v>0</v>
      </c>
      <c r="AE923">
        <v>9</v>
      </c>
      <c r="AF923" t="s">
        <v>126</v>
      </c>
      <c r="AG923">
        <v>0</v>
      </c>
      <c r="AH923">
        <v>3</v>
      </c>
      <c r="AI923">
        <v>2</v>
      </c>
      <c r="AJ923">
        <v>0</v>
      </c>
      <c r="AK923" t="s">
        <v>379</v>
      </c>
      <c r="AL923">
        <v>32.802751000000001</v>
      </c>
      <c r="AM923" t="s">
        <v>380</v>
      </c>
      <c r="AN923">
        <v>-117.15344</v>
      </c>
      <c r="AO923">
        <v>25</v>
      </c>
      <c r="AP923">
        <v>1800</v>
      </c>
      <c r="AQ923" t="s">
        <v>129</v>
      </c>
      <c r="AR923">
        <v>114</v>
      </c>
      <c r="AS923">
        <v>-49</v>
      </c>
      <c r="AT923">
        <v>128</v>
      </c>
      <c r="BB923" t="str">
        <f t="shared" si="357"/>
        <v>1200</v>
      </c>
      <c r="BC923">
        <v>1</v>
      </c>
      <c r="BD923" t="str">
        <f t="shared" si="358"/>
        <v xml:space="preserve">N1839R  </v>
      </c>
      <c r="BE923">
        <v>1</v>
      </c>
      <c r="BG923">
        <v>0</v>
      </c>
      <c r="BH923">
        <v>0</v>
      </c>
      <c r="BI923">
        <v>0</v>
      </c>
      <c r="BJ923">
        <v>1600</v>
      </c>
      <c r="BK923">
        <v>-200</v>
      </c>
      <c r="BL923" t="s">
        <v>130</v>
      </c>
      <c r="BM923">
        <v>1</v>
      </c>
      <c r="BN923">
        <v>1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 t="shared" si="368"/>
        <v>22:01:45.818</v>
      </c>
      <c r="CF923">
        <v>817529615</v>
      </c>
      <c r="CS923">
        <v>3</v>
      </c>
      <c r="CT923">
        <v>2</v>
      </c>
      <c r="CU923">
        <v>0</v>
      </c>
      <c r="CV923">
        <v>2</v>
      </c>
      <c r="CW923">
        <v>0</v>
      </c>
      <c r="CX923">
        <v>7</v>
      </c>
      <c r="CY923">
        <v>7</v>
      </c>
      <c r="CZ923" t="s">
        <v>131</v>
      </c>
      <c r="DA923">
        <v>745</v>
      </c>
      <c r="DB923">
        <v>0</v>
      </c>
      <c r="DC923" t="s">
        <v>262</v>
      </c>
      <c r="DD923" t="s">
        <v>263</v>
      </c>
      <c r="DG923">
        <v>15620606</v>
      </c>
      <c r="DI923">
        <v>1</v>
      </c>
      <c r="DJ923">
        <v>0</v>
      </c>
      <c r="DK923">
        <v>1</v>
      </c>
      <c r="DL923">
        <v>0</v>
      </c>
      <c r="DM923">
        <v>0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 t="shared" si="366"/>
        <v>07/09/2023 22:01:46.085</v>
      </c>
      <c r="C924" t="str">
        <f t="shared" si="362"/>
        <v>FFDFD3C0</v>
      </c>
      <c r="D924" t="s">
        <v>141</v>
      </c>
      <c r="E924">
        <v>15</v>
      </c>
      <c r="J924" t="s">
        <v>142</v>
      </c>
      <c r="K924">
        <v>0</v>
      </c>
      <c r="L924">
        <v>3</v>
      </c>
      <c r="M924">
        <v>0</v>
      </c>
      <c r="N924">
        <v>2</v>
      </c>
      <c r="O924">
        <v>0</v>
      </c>
      <c r="P924">
        <v>1</v>
      </c>
      <c r="Q924">
        <v>0</v>
      </c>
      <c r="S924" t="str">
        <f t="shared" si="367"/>
        <v>22:01:45.000</v>
      </c>
      <c r="T924" t="str">
        <f t="shared" si="367"/>
        <v>22:01:45.000</v>
      </c>
      <c r="U924" t="str">
        <f t="shared" si="356"/>
        <v>A14F74</v>
      </c>
      <c r="V924">
        <v>0</v>
      </c>
      <c r="W924">
        <v>0</v>
      </c>
      <c r="X924">
        <v>6</v>
      </c>
      <c r="Y924">
        <v>0</v>
      </c>
      <c r="AA924">
        <v>1</v>
      </c>
      <c r="AB924">
        <v>8</v>
      </c>
      <c r="AC924">
        <v>3</v>
      </c>
      <c r="AD924">
        <v>0</v>
      </c>
      <c r="AE924">
        <v>9</v>
      </c>
      <c r="AF924" t="s">
        <v>126</v>
      </c>
      <c r="AG924">
        <v>0</v>
      </c>
      <c r="AH924">
        <v>3</v>
      </c>
      <c r="AI924">
        <v>2</v>
      </c>
      <c r="AJ924">
        <v>0</v>
      </c>
      <c r="AK924" t="s">
        <v>379</v>
      </c>
      <c r="AL924">
        <v>32.802751000000001</v>
      </c>
      <c r="AM924" t="s">
        <v>380</v>
      </c>
      <c r="AN924">
        <v>-117.15344</v>
      </c>
      <c r="AO924">
        <v>25</v>
      </c>
      <c r="AP924">
        <v>1800</v>
      </c>
      <c r="AQ924" t="s">
        <v>129</v>
      </c>
      <c r="AR924">
        <v>114</v>
      </c>
      <c r="AS924">
        <v>-49</v>
      </c>
      <c r="AT924">
        <v>128</v>
      </c>
      <c r="BB924" t="str">
        <f t="shared" si="357"/>
        <v>1200</v>
      </c>
      <c r="BC924">
        <v>1</v>
      </c>
      <c r="BD924" t="str">
        <f t="shared" si="358"/>
        <v xml:space="preserve">N1839R  </v>
      </c>
      <c r="BE924">
        <v>1</v>
      </c>
      <c r="BG924">
        <v>0</v>
      </c>
      <c r="BH924">
        <v>0</v>
      </c>
      <c r="BI924">
        <v>0</v>
      </c>
      <c r="BJ924">
        <v>1600</v>
      </c>
      <c r="BK924">
        <v>-200</v>
      </c>
      <c r="BL924" t="s">
        <v>130</v>
      </c>
      <c r="BM924">
        <v>1</v>
      </c>
      <c r="BN924">
        <v>1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 t="shared" si="368"/>
        <v>22:01:45.818</v>
      </c>
      <c r="CF924">
        <v>817529615</v>
      </c>
      <c r="CS924">
        <v>3</v>
      </c>
      <c r="CT924">
        <v>2</v>
      </c>
      <c r="CU924">
        <v>0</v>
      </c>
      <c r="CV924">
        <v>2</v>
      </c>
      <c r="CW924">
        <v>0</v>
      </c>
      <c r="CX924">
        <v>7</v>
      </c>
      <c r="CY924">
        <v>7</v>
      </c>
      <c r="CZ924" t="s">
        <v>131</v>
      </c>
      <c r="DA924">
        <v>745</v>
      </c>
      <c r="DB924">
        <v>0</v>
      </c>
      <c r="DC924" t="s">
        <v>262</v>
      </c>
      <c r="DD924" t="s">
        <v>263</v>
      </c>
      <c r="DG924">
        <v>15620606</v>
      </c>
      <c r="DI924">
        <v>1</v>
      </c>
      <c r="DJ924">
        <v>0</v>
      </c>
      <c r="DK924">
        <v>1</v>
      </c>
      <c r="DL924">
        <v>0</v>
      </c>
      <c r="DM924">
        <v>0</v>
      </c>
      <c r="DN924">
        <v>1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"07/09/2023 22:01:46.147"</f>
        <v>07/09/2023 22:01:46.147</v>
      </c>
      <c r="C925" t="str">
        <f t="shared" si="362"/>
        <v>FFDFD3C0</v>
      </c>
      <c r="D925" t="s">
        <v>147</v>
      </c>
      <c r="E925">
        <v>8</v>
      </c>
      <c r="H925">
        <v>225</v>
      </c>
      <c r="I925" t="s">
        <v>148</v>
      </c>
      <c r="J925" t="s">
        <v>126</v>
      </c>
      <c r="K925">
        <v>0</v>
      </c>
      <c r="L925">
        <v>3</v>
      </c>
      <c r="M925">
        <v>0</v>
      </c>
      <c r="N925">
        <v>2</v>
      </c>
      <c r="O925">
        <v>0</v>
      </c>
      <c r="P925">
        <v>1</v>
      </c>
      <c r="Q925">
        <v>0</v>
      </c>
      <c r="S925" t="str">
        <f t="shared" si="367"/>
        <v>22:01:45.000</v>
      </c>
      <c r="T925" t="str">
        <f t="shared" si="367"/>
        <v>22:01:45.000</v>
      </c>
      <c r="U925" t="str">
        <f t="shared" si="356"/>
        <v>A14F74</v>
      </c>
      <c r="V925">
        <v>0</v>
      </c>
      <c r="W925">
        <v>0</v>
      </c>
      <c r="X925">
        <v>6</v>
      </c>
      <c r="Y925">
        <v>0</v>
      </c>
      <c r="AA925">
        <v>1</v>
      </c>
      <c r="AB925">
        <v>8</v>
      </c>
      <c r="AC925">
        <v>3</v>
      </c>
      <c r="AD925">
        <v>0</v>
      </c>
      <c r="AE925">
        <v>9</v>
      </c>
      <c r="AF925" t="s">
        <v>126</v>
      </c>
      <c r="AG925">
        <v>0</v>
      </c>
      <c r="AH925">
        <v>3</v>
      </c>
      <c r="AI925">
        <v>2</v>
      </c>
      <c r="AJ925">
        <v>0</v>
      </c>
      <c r="AK925" t="s">
        <v>379</v>
      </c>
      <c r="AL925">
        <v>32.802751000000001</v>
      </c>
      <c r="AM925" t="s">
        <v>380</v>
      </c>
      <c r="AN925">
        <v>-117.15344</v>
      </c>
      <c r="AO925">
        <v>25</v>
      </c>
      <c r="AP925">
        <v>1800</v>
      </c>
      <c r="AQ925" t="s">
        <v>129</v>
      </c>
      <c r="AR925">
        <v>114</v>
      </c>
      <c r="AS925">
        <v>-49</v>
      </c>
      <c r="AT925">
        <v>128</v>
      </c>
      <c r="BB925" t="str">
        <f t="shared" si="357"/>
        <v>1200</v>
      </c>
      <c r="BC925">
        <v>1</v>
      </c>
      <c r="BD925" t="str">
        <f t="shared" si="358"/>
        <v xml:space="preserve">N1839R  </v>
      </c>
      <c r="BE925">
        <v>1</v>
      </c>
      <c r="BG925">
        <v>0</v>
      </c>
      <c r="BH925">
        <v>0</v>
      </c>
      <c r="BI925">
        <v>0</v>
      </c>
      <c r="BJ925">
        <v>1600</v>
      </c>
      <c r="BK925">
        <v>-200</v>
      </c>
      <c r="BL925" t="s">
        <v>130</v>
      </c>
      <c r="BM925">
        <v>1</v>
      </c>
      <c r="BN925">
        <v>1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 t="shared" si="368"/>
        <v>22:01:45.818</v>
      </c>
      <c r="CF925">
        <v>817529615</v>
      </c>
      <c r="CS925">
        <v>3</v>
      </c>
      <c r="CT925">
        <v>2</v>
      </c>
      <c r="CU925">
        <v>0</v>
      </c>
      <c r="CV925">
        <v>2</v>
      </c>
      <c r="CW925">
        <v>0</v>
      </c>
      <c r="CX925">
        <v>7</v>
      </c>
      <c r="CY925">
        <v>7</v>
      </c>
      <c r="CZ925" t="s">
        <v>131</v>
      </c>
      <c r="DA925">
        <v>745</v>
      </c>
      <c r="DB925">
        <v>0</v>
      </c>
      <c r="DC925" t="s">
        <v>262</v>
      </c>
      <c r="DD925" t="s">
        <v>263</v>
      </c>
      <c r="DG925">
        <v>15620606</v>
      </c>
      <c r="DI925">
        <v>1</v>
      </c>
      <c r="DJ925">
        <v>0</v>
      </c>
      <c r="DK925">
        <v>1</v>
      </c>
      <c r="DL925">
        <v>0</v>
      </c>
      <c r="DM925">
        <v>0</v>
      </c>
      <c r="DN925">
        <v>1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"07/09/2023 22:01:46.147"</f>
        <v>07/09/2023 22:01:46.147</v>
      </c>
      <c r="C926" t="str">
        <f t="shared" si="362"/>
        <v>FFDFD3C0</v>
      </c>
      <c r="D926" t="s">
        <v>134</v>
      </c>
      <c r="E926">
        <v>4</v>
      </c>
      <c r="H926">
        <v>4</v>
      </c>
      <c r="I926" t="s">
        <v>143</v>
      </c>
      <c r="J926" t="s">
        <v>126</v>
      </c>
      <c r="K926">
        <v>0</v>
      </c>
      <c r="L926">
        <v>3</v>
      </c>
      <c r="M926">
        <v>0</v>
      </c>
      <c r="N926">
        <v>2</v>
      </c>
      <c r="O926">
        <v>0</v>
      </c>
      <c r="P926">
        <v>1</v>
      </c>
      <c r="Q926">
        <v>0</v>
      </c>
      <c r="S926" t="str">
        <f t="shared" si="367"/>
        <v>22:01:45.000</v>
      </c>
      <c r="T926" t="str">
        <f t="shared" si="367"/>
        <v>22:01:45.000</v>
      </c>
      <c r="U926" t="str">
        <f t="shared" si="356"/>
        <v>A14F74</v>
      </c>
      <c r="V926">
        <v>0</v>
      </c>
      <c r="W926">
        <v>0</v>
      </c>
      <c r="X926">
        <v>6</v>
      </c>
      <c r="Y926">
        <v>0</v>
      </c>
      <c r="AA926">
        <v>1</v>
      </c>
      <c r="AB926">
        <v>8</v>
      </c>
      <c r="AC926">
        <v>3</v>
      </c>
      <c r="AD926">
        <v>0</v>
      </c>
      <c r="AE926">
        <v>9</v>
      </c>
      <c r="AF926" t="s">
        <v>126</v>
      </c>
      <c r="AG926">
        <v>0</v>
      </c>
      <c r="AH926">
        <v>3</v>
      </c>
      <c r="AI926">
        <v>2</v>
      </c>
      <c r="AJ926">
        <v>0</v>
      </c>
      <c r="AK926" t="s">
        <v>379</v>
      </c>
      <c r="AL926">
        <v>32.802751000000001</v>
      </c>
      <c r="AM926" t="s">
        <v>380</v>
      </c>
      <c r="AN926">
        <v>-117.15344</v>
      </c>
      <c r="AO926">
        <v>25</v>
      </c>
      <c r="AP926">
        <v>1800</v>
      </c>
      <c r="AQ926" t="s">
        <v>129</v>
      </c>
      <c r="AR926">
        <v>114</v>
      </c>
      <c r="AS926">
        <v>-49</v>
      </c>
      <c r="AT926">
        <v>128</v>
      </c>
      <c r="BB926" t="str">
        <f t="shared" si="357"/>
        <v>1200</v>
      </c>
      <c r="BC926">
        <v>1</v>
      </c>
      <c r="BD926" t="str">
        <f t="shared" si="358"/>
        <v xml:space="preserve">N1839R  </v>
      </c>
      <c r="BE926">
        <v>1</v>
      </c>
      <c r="BG926">
        <v>0</v>
      </c>
      <c r="BH926">
        <v>0</v>
      </c>
      <c r="BI926">
        <v>0</v>
      </c>
      <c r="BJ926">
        <v>1600</v>
      </c>
      <c r="BK926">
        <v>-200</v>
      </c>
      <c r="BL926" t="s">
        <v>130</v>
      </c>
      <c r="BM926">
        <v>1</v>
      </c>
      <c r="BN926">
        <v>1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 t="shared" si="368"/>
        <v>22:01:45.818</v>
      </c>
      <c r="CF926">
        <v>817529615</v>
      </c>
      <c r="CS926">
        <v>3</v>
      </c>
      <c r="CT926">
        <v>2</v>
      </c>
      <c r="CU926">
        <v>0</v>
      </c>
      <c r="CV926">
        <v>2</v>
      </c>
      <c r="CW926">
        <v>0</v>
      </c>
      <c r="CX926">
        <v>7</v>
      </c>
      <c r="CY926">
        <v>7</v>
      </c>
      <c r="CZ926" t="s">
        <v>131</v>
      </c>
      <c r="DA926">
        <v>745</v>
      </c>
      <c r="DB926">
        <v>0</v>
      </c>
      <c r="DC926" t="s">
        <v>262</v>
      </c>
      <c r="DD926" t="s">
        <v>263</v>
      </c>
      <c r="DG926">
        <v>15620606</v>
      </c>
      <c r="DI926">
        <v>1</v>
      </c>
      <c r="DJ926">
        <v>0</v>
      </c>
      <c r="DK926">
        <v>1</v>
      </c>
      <c r="DL926">
        <v>0</v>
      </c>
      <c r="DM926">
        <v>0</v>
      </c>
      <c r="DN926">
        <v>1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"07/09/2023 22:01:46.694"</f>
        <v>07/09/2023 22:01:46.694</v>
      </c>
      <c r="C927" t="str">
        <f t="shared" si="362"/>
        <v>FFDFD3C0</v>
      </c>
      <c r="D927" t="s">
        <v>147</v>
      </c>
      <c r="E927">
        <v>8</v>
      </c>
      <c r="H927">
        <v>225</v>
      </c>
      <c r="I927" t="s">
        <v>148</v>
      </c>
      <c r="J927" t="s">
        <v>126</v>
      </c>
      <c r="K927">
        <v>0</v>
      </c>
      <c r="L927">
        <v>3</v>
      </c>
      <c r="M927">
        <v>0</v>
      </c>
      <c r="N927">
        <v>2</v>
      </c>
      <c r="O927">
        <v>0</v>
      </c>
      <c r="P927">
        <v>1</v>
      </c>
      <c r="Q927">
        <v>0</v>
      </c>
      <c r="S927" t="str">
        <f t="shared" ref="S927:T934" si="369">"22:01:46.000"</f>
        <v>22:01:46.000</v>
      </c>
      <c r="T927" t="str">
        <f t="shared" si="369"/>
        <v>22:01:46.000</v>
      </c>
      <c r="U927" t="str">
        <f t="shared" si="356"/>
        <v>A14F74</v>
      </c>
      <c r="V927">
        <v>0</v>
      </c>
      <c r="W927">
        <v>0</v>
      </c>
      <c r="X927">
        <v>6</v>
      </c>
      <c r="Y927">
        <v>0</v>
      </c>
      <c r="AA927">
        <v>1</v>
      </c>
      <c r="AB927">
        <v>8</v>
      </c>
      <c r="AC927">
        <v>3</v>
      </c>
      <c r="AD927">
        <v>0</v>
      </c>
      <c r="AE927">
        <v>9</v>
      </c>
      <c r="AF927" t="s">
        <v>126</v>
      </c>
      <c r="AG927">
        <v>0</v>
      </c>
      <c r="AH927">
        <v>3</v>
      </c>
      <c r="AI927">
        <v>2</v>
      </c>
      <c r="AJ927">
        <v>0</v>
      </c>
      <c r="AK927" t="s">
        <v>381</v>
      </c>
      <c r="AL927">
        <v>32.802472000000002</v>
      </c>
      <c r="AM927" t="s">
        <v>382</v>
      </c>
      <c r="AN927">
        <v>-117.152839</v>
      </c>
      <c r="AO927">
        <v>25</v>
      </c>
      <c r="AP927">
        <v>1800</v>
      </c>
      <c r="AQ927" t="s">
        <v>129</v>
      </c>
      <c r="AR927">
        <v>114</v>
      </c>
      <c r="AS927">
        <v>-49</v>
      </c>
      <c r="AT927">
        <v>128</v>
      </c>
      <c r="BB927" t="str">
        <f t="shared" si="357"/>
        <v>1200</v>
      </c>
      <c r="BC927">
        <v>1</v>
      </c>
      <c r="BD927" t="str">
        <f t="shared" si="358"/>
        <v xml:space="preserve">N1839R  </v>
      </c>
      <c r="BE927">
        <v>1</v>
      </c>
      <c r="BG927">
        <v>0</v>
      </c>
      <c r="BH927">
        <v>0</v>
      </c>
      <c r="BI927">
        <v>0</v>
      </c>
      <c r="BJ927">
        <v>1600</v>
      </c>
      <c r="BK927">
        <v>-200</v>
      </c>
      <c r="BL927" t="s">
        <v>130</v>
      </c>
      <c r="BM927">
        <v>1</v>
      </c>
      <c r="BN927">
        <v>1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 t="shared" ref="CE927:CE934" si="370">"22:01:46.480"</f>
        <v>22:01:46.480</v>
      </c>
      <c r="CF927">
        <v>480029060</v>
      </c>
      <c r="CS927">
        <v>3</v>
      </c>
      <c r="CT927">
        <v>2</v>
      </c>
      <c r="CU927">
        <v>0</v>
      </c>
      <c r="CV927">
        <v>2</v>
      </c>
      <c r="CW927">
        <v>0</v>
      </c>
      <c r="CX927">
        <v>6</v>
      </c>
      <c r="CY927">
        <v>7</v>
      </c>
      <c r="CZ927" t="s">
        <v>131</v>
      </c>
      <c r="DA927">
        <v>745</v>
      </c>
      <c r="DB927">
        <v>0</v>
      </c>
      <c r="DC927" t="s">
        <v>262</v>
      </c>
      <c r="DD927" t="s">
        <v>263</v>
      </c>
      <c r="DG927">
        <v>15620660</v>
      </c>
      <c r="DI927">
        <v>1</v>
      </c>
      <c r="DJ927">
        <v>0</v>
      </c>
      <c r="DK927">
        <v>0</v>
      </c>
      <c r="DL927">
        <v>0</v>
      </c>
      <c r="DM927">
        <v>0</v>
      </c>
      <c r="DN927">
        <v>1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 t="shared" ref="A928:A934" si="371">"07/09/2023 22:01:46.725"</f>
        <v>07/09/2023 22:01:46.725</v>
      </c>
      <c r="C928" t="str">
        <f t="shared" si="362"/>
        <v>FFDFD3C0</v>
      </c>
      <c r="D928" t="s">
        <v>134</v>
      </c>
      <c r="E928">
        <v>4</v>
      </c>
      <c r="H928">
        <v>4</v>
      </c>
      <c r="I928" t="s">
        <v>143</v>
      </c>
      <c r="J928" t="s">
        <v>126</v>
      </c>
      <c r="K928">
        <v>0</v>
      </c>
      <c r="L928">
        <v>3</v>
      </c>
      <c r="M928">
        <v>0</v>
      </c>
      <c r="N928">
        <v>2</v>
      </c>
      <c r="O928">
        <v>0</v>
      </c>
      <c r="P928">
        <v>1</v>
      </c>
      <c r="Q928">
        <v>0</v>
      </c>
      <c r="S928" t="str">
        <f t="shared" si="369"/>
        <v>22:01:46.000</v>
      </c>
      <c r="T928" t="str">
        <f t="shared" si="369"/>
        <v>22:01:46.000</v>
      </c>
      <c r="U928" t="str">
        <f t="shared" si="356"/>
        <v>A14F74</v>
      </c>
      <c r="V928">
        <v>0</v>
      </c>
      <c r="W928">
        <v>0</v>
      </c>
      <c r="X928">
        <v>6</v>
      </c>
      <c r="Y928">
        <v>0</v>
      </c>
      <c r="AA928">
        <v>1</v>
      </c>
      <c r="AB928">
        <v>8</v>
      </c>
      <c r="AC928">
        <v>3</v>
      </c>
      <c r="AD928">
        <v>0</v>
      </c>
      <c r="AE928">
        <v>9</v>
      </c>
      <c r="AF928" t="s">
        <v>126</v>
      </c>
      <c r="AG928">
        <v>0</v>
      </c>
      <c r="AH928">
        <v>3</v>
      </c>
      <c r="AI928">
        <v>2</v>
      </c>
      <c r="AJ928">
        <v>0</v>
      </c>
      <c r="AK928" t="s">
        <v>381</v>
      </c>
      <c r="AL928">
        <v>32.802472000000002</v>
      </c>
      <c r="AM928" t="s">
        <v>382</v>
      </c>
      <c r="AN928">
        <v>-117.152839</v>
      </c>
      <c r="AO928">
        <v>25</v>
      </c>
      <c r="AP928">
        <v>1800</v>
      </c>
      <c r="AQ928" t="s">
        <v>129</v>
      </c>
      <c r="AR928">
        <v>114</v>
      </c>
      <c r="AS928">
        <v>-49</v>
      </c>
      <c r="AT928">
        <v>128</v>
      </c>
      <c r="BB928" t="str">
        <f t="shared" si="357"/>
        <v>1200</v>
      </c>
      <c r="BC928">
        <v>1</v>
      </c>
      <c r="BD928" t="str">
        <f t="shared" si="358"/>
        <v xml:space="preserve">N1839R  </v>
      </c>
      <c r="BE928">
        <v>1</v>
      </c>
      <c r="BG928">
        <v>0</v>
      </c>
      <c r="BH928">
        <v>0</v>
      </c>
      <c r="BI928">
        <v>0</v>
      </c>
      <c r="BJ928">
        <v>1600</v>
      </c>
      <c r="BK928">
        <v>-200</v>
      </c>
      <c r="BL928" t="s">
        <v>130</v>
      </c>
      <c r="BM928">
        <v>1</v>
      </c>
      <c r="BN928">
        <v>1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 t="shared" si="370"/>
        <v>22:01:46.480</v>
      </c>
      <c r="CF928">
        <v>480029060</v>
      </c>
      <c r="CS928">
        <v>3</v>
      </c>
      <c r="CT928">
        <v>2</v>
      </c>
      <c r="CU928">
        <v>0</v>
      </c>
      <c r="CV928">
        <v>2</v>
      </c>
      <c r="CW928">
        <v>0</v>
      </c>
      <c r="CX928">
        <v>6</v>
      </c>
      <c r="CY928">
        <v>7</v>
      </c>
      <c r="CZ928" t="s">
        <v>131</v>
      </c>
      <c r="DA928">
        <v>745</v>
      </c>
      <c r="DB928">
        <v>0</v>
      </c>
      <c r="DC928" t="s">
        <v>262</v>
      </c>
      <c r="DD928" t="s">
        <v>263</v>
      </c>
      <c r="DG928">
        <v>15620660</v>
      </c>
      <c r="DI928">
        <v>1</v>
      </c>
      <c r="DJ928">
        <v>0</v>
      </c>
      <c r="DK928">
        <v>1</v>
      </c>
      <c r="DL928">
        <v>0</v>
      </c>
      <c r="DM928">
        <v>0</v>
      </c>
      <c r="DN928">
        <v>1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 t="shared" si="371"/>
        <v>07/09/2023 22:01:46.725</v>
      </c>
      <c r="C929" t="str">
        <f t="shared" si="362"/>
        <v>FFDFD3C0</v>
      </c>
      <c r="D929" t="s">
        <v>123</v>
      </c>
      <c r="E929">
        <v>7</v>
      </c>
      <c r="F929">
        <v>2007</v>
      </c>
      <c r="G929" t="s">
        <v>124</v>
      </c>
      <c r="J929" t="s">
        <v>125</v>
      </c>
      <c r="K929">
        <v>0</v>
      </c>
      <c r="L929">
        <v>3</v>
      </c>
      <c r="M929">
        <v>0</v>
      </c>
      <c r="N929">
        <v>2</v>
      </c>
      <c r="O929">
        <v>0</v>
      </c>
      <c r="P929">
        <v>1</v>
      </c>
      <c r="Q929">
        <v>0</v>
      </c>
      <c r="S929" t="str">
        <f t="shared" si="369"/>
        <v>22:01:46.000</v>
      </c>
      <c r="T929" t="str">
        <f t="shared" si="369"/>
        <v>22:01:46.000</v>
      </c>
      <c r="U929" t="str">
        <f t="shared" si="356"/>
        <v>A14F74</v>
      </c>
      <c r="V929">
        <v>0</v>
      </c>
      <c r="W929">
        <v>0</v>
      </c>
      <c r="X929">
        <v>6</v>
      </c>
      <c r="Y929">
        <v>0</v>
      </c>
      <c r="AA929">
        <v>1</v>
      </c>
      <c r="AB929">
        <v>8</v>
      </c>
      <c r="AC929">
        <v>3</v>
      </c>
      <c r="AD929">
        <v>0</v>
      </c>
      <c r="AE929">
        <v>9</v>
      </c>
      <c r="AF929" t="s">
        <v>126</v>
      </c>
      <c r="AG929">
        <v>0</v>
      </c>
      <c r="AH929">
        <v>3</v>
      </c>
      <c r="AI929">
        <v>2</v>
      </c>
      <c r="AJ929">
        <v>0</v>
      </c>
      <c r="AK929" t="s">
        <v>381</v>
      </c>
      <c r="AL929">
        <v>32.802472000000002</v>
      </c>
      <c r="AM929" t="s">
        <v>382</v>
      </c>
      <c r="AN929">
        <v>-117.152839</v>
      </c>
      <c r="AO929">
        <v>25</v>
      </c>
      <c r="AP929">
        <v>1800</v>
      </c>
      <c r="AQ929" t="s">
        <v>129</v>
      </c>
      <c r="AR929">
        <v>114</v>
      </c>
      <c r="AS929">
        <v>-49</v>
      </c>
      <c r="AT929">
        <v>128</v>
      </c>
      <c r="BB929" t="str">
        <f t="shared" si="357"/>
        <v>1200</v>
      </c>
      <c r="BC929">
        <v>1</v>
      </c>
      <c r="BD929" t="str">
        <f t="shared" si="358"/>
        <v xml:space="preserve">N1839R  </v>
      </c>
      <c r="BE929">
        <v>1</v>
      </c>
      <c r="BG929">
        <v>0</v>
      </c>
      <c r="BH929">
        <v>0</v>
      </c>
      <c r="BI929">
        <v>0</v>
      </c>
      <c r="BJ929">
        <v>1600</v>
      </c>
      <c r="BK929">
        <v>-200</v>
      </c>
      <c r="BL929" t="s">
        <v>130</v>
      </c>
      <c r="BM929">
        <v>1</v>
      </c>
      <c r="BN929">
        <v>1</v>
      </c>
      <c r="BO929">
        <v>0</v>
      </c>
      <c r="BP929">
        <v>0</v>
      </c>
      <c r="BS929">
        <v>0</v>
      </c>
      <c r="BT929">
        <v>0</v>
      </c>
      <c r="BU929">
        <v>0</v>
      </c>
      <c r="CE929" t="str">
        <f t="shared" si="370"/>
        <v>22:01:46.480</v>
      </c>
      <c r="CF929">
        <v>480029060</v>
      </c>
      <c r="CS929">
        <v>3</v>
      </c>
      <c r="CT929">
        <v>2</v>
      </c>
      <c r="CU929">
        <v>0</v>
      </c>
      <c r="CV929">
        <v>2</v>
      </c>
      <c r="CW929">
        <v>0</v>
      </c>
      <c r="CX929">
        <v>6</v>
      </c>
      <c r="CY929">
        <v>7</v>
      </c>
      <c r="CZ929" t="s">
        <v>131</v>
      </c>
      <c r="DA929">
        <v>745</v>
      </c>
      <c r="DB929">
        <v>0</v>
      </c>
      <c r="DC929" t="s">
        <v>262</v>
      </c>
      <c r="DD929" t="s">
        <v>263</v>
      </c>
      <c r="DG929">
        <v>15620660</v>
      </c>
      <c r="DI929">
        <v>1</v>
      </c>
      <c r="DJ929">
        <v>0</v>
      </c>
      <c r="DK929">
        <v>1</v>
      </c>
      <c r="DL929">
        <v>0</v>
      </c>
      <c r="DM929">
        <v>0</v>
      </c>
      <c r="DN929">
        <v>1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 t="shared" si="371"/>
        <v>07/09/2023 22:01:46.725</v>
      </c>
      <c r="C930" t="str">
        <f t="shared" si="362"/>
        <v>FFDFD3C0</v>
      </c>
      <c r="D930" t="s">
        <v>138</v>
      </c>
      <c r="E930">
        <v>20</v>
      </c>
      <c r="F930">
        <v>1020</v>
      </c>
      <c r="G930" t="s">
        <v>139</v>
      </c>
      <c r="J930" t="s">
        <v>140</v>
      </c>
      <c r="K930">
        <v>0</v>
      </c>
      <c r="L930">
        <v>3</v>
      </c>
      <c r="M930">
        <v>0</v>
      </c>
      <c r="N930">
        <v>2</v>
      </c>
      <c r="O930">
        <v>0</v>
      </c>
      <c r="P930">
        <v>1</v>
      </c>
      <c r="Q930">
        <v>0</v>
      </c>
      <c r="S930" t="str">
        <f t="shared" si="369"/>
        <v>22:01:46.000</v>
      </c>
      <c r="T930" t="str">
        <f t="shared" si="369"/>
        <v>22:01:46.000</v>
      </c>
      <c r="U930" t="str">
        <f t="shared" si="356"/>
        <v>A14F74</v>
      </c>
      <c r="V930">
        <v>0</v>
      </c>
      <c r="W930">
        <v>0</v>
      </c>
      <c r="X930">
        <v>6</v>
      </c>
      <c r="Y930">
        <v>0</v>
      </c>
      <c r="AA930">
        <v>1</v>
      </c>
      <c r="AB930">
        <v>8</v>
      </c>
      <c r="AC930">
        <v>3</v>
      </c>
      <c r="AD930">
        <v>0</v>
      </c>
      <c r="AE930">
        <v>9</v>
      </c>
      <c r="AF930" t="s">
        <v>126</v>
      </c>
      <c r="AG930">
        <v>0</v>
      </c>
      <c r="AH930">
        <v>3</v>
      </c>
      <c r="AI930">
        <v>2</v>
      </c>
      <c r="AJ930">
        <v>0</v>
      </c>
      <c r="AK930" t="s">
        <v>381</v>
      </c>
      <c r="AL930">
        <v>32.802472000000002</v>
      </c>
      <c r="AM930" t="s">
        <v>382</v>
      </c>
      <c r="AN930">
        <v>-117.152839</v>
      </c>
      <c r="AO930">
        <v>25</v>
      </c>
      <c r="AP930">
        <v>1800</v>
      </c>
      <c r="AQ930" t="s">
        <v>129</v>
      </c>
      <c r="AR930">
        <v>114</v>
      </c>
      <c r="AS930">
        <v>-49</v>
      </c>
      <c r="AT930">
        <v>128</v>
      </c>
      <c r="BB930" t="str">
        <f t="shared" si="357"/>
        <v>1200</v>
      </c>
      <c r="BC930">
        <v>1</v>
      </c>
      <c r="BD930" t="str">
        <f t="shared" si="358"/>
        <v xml:space="preserve">N1839R  </v>
      </c>
      <c r="BE930">
        <v>1</v>
      </c>
      <c r="BG930">
        <v>0</v>
      </c>
      <c r="BH930">
        <v>0</v>
      </c>
      <c r="BI930">
        <v>0</v>
      </c>
      <c r="BJ930">
        <v>1600</v>
      </c>
      <c r="BK930">
        <v>-200</v>
      </c>
      <c r="BL930" t="s">
        <v>130</v>
      </c>
      <c r="BM930">
        <v>1</v>
      </c>
      <c r="BN930">
        <v>1</v>
      </c>
      <c r="BO930">
        <v>0</v>
      </c>
      <c r="BP930">
        <v>0</v>
      </c>
      <c r="BS930">
        <v>0</v>
      </c>
      <c r="BT930">
        <v>0</v>
      </c>
      <c r="BU930">
        <v>0</v>
      </c>
      <c r="CE930" t="str">
        <f t="shared" si="370"/>
        <v>22:01:46.480</v>
      </c>
      <c r="CF930">
        <v>480029060</v>
      </c>
      <c r="CS930">
        <v>3</v>
      </c>
      <c r="CT930">
        <v>2</v>
      </c>
      <c r="CU930">
        <v>0</v>
      </c>
      <c r="CV930">
        <v>2</v>
      </c>
      <c r="CW930">
        <v>0</v>
      </c>
      <c r="CX930">
        <v>6</v>
      </c>
      <c r="CY930">
        <v>7</v>
      </c>
      <c r="CZ930" t="s">
        <v>131</v>
      </c>
      <c r="DA930">
        <v>745</v>
      </c>
      <c r="DB930">
        <v>0</v>
      </c>
      <c r="DC930" t="s">
        <v>262</v>
      </c>
      <c r="DD930" t="s">
        <v>263</v>
      </c>
      <c r="DG930">
        <v>15620660</v>
      </c>
      <c r="DI930">
        <v>1</v>
      </c>
      <c r="DJ930">
        <v>0</v>
      </c>
      <c r="DK930">
        <v>1</v>
      </c>
      <c r="DL930">
        <v>0</v>
      </c>
      <c r="DM930">
        <v>0</v>
      </c>
      <c r="DN930">
        <v>1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 t="shared" si="371"/>
        <v>07/09/2023 22:01:46.725</v>
      </c>
      <c r="C931" t="str">
        <f t="shared" si="362"/>
        <v>FFDFD3C0</v>
      </c>
      <c r="D931" t="s">
        <v>149</v>
      </c>
      <c r="E931">
        <v>3</v>
      </c>
      <c r="H931">
        <v>166</v>
      </c>
      <c r="I931" t="s">
        <v>139</v>
      </c>
      <c r="J931" t="s">
        <v>150</v>
      </c>
      <c r="K931">
        <v>0</v>
      </c>
      <c r="L931">
        <v>3</v>
      </c>
      <c r="M931">
        <v>0</v>
      </c>
      <c r="N931">
        <v>2</v>
      </c>
      <c r="O931">
        <v>0</v>
      </c>
      <c r="P931">
        <v>1</v>
      </c>
      <c r="Q931">
        <v>0</v>
      </c>
      <c r="S931" t="str">
        <f t="shared" si="369"/>
        <v>22:01:46.000</v>
      </c>
      <c r="T931" t="str">
        <f t="shared" si="369"/>
        <v>22:01:46.000</v>
      </c>
      <c r="U931" t="str">
        <f t="shared" si="356"/>
        <v>A14F74</v>
      </c>
      <c r="V931">
        <v>0</v>
      </c>
      <c r="W931">
        <v>0</v>
      </c>
      <c r="X931">
        <v>6</v>
      </c>
      <c r="Y931">
        <v>0</v>
      </c>
      <c r="AA931">
        <v>1</v>
      </c>
      <c r="AB931">
        <v>8</v>
      </c>
      <c r="AC931">
        <v>3</v>
      </c>
      <c r="AD931">
        <v>0</v>
      </c>
      <c r="AE931">
        <v>9</v>
      </c>
      <c r="AF931" t="s">
        <v>126</v>
      </c>
      <c r="AG931">
        <v>0</v>
      </c>
      <c r="AH931">
        <v>3</v>
      </c>
      <c r="AI931">
        <v>2</v>
      </c>
      <c r="AJ931">
        <v>0</v>
      </c>
      <c r="AK931" t="s">
        <v>381</v>
      </c>
      <c r="AL931">
        <v>32.802472000000002</v>
      </c>
      <c r="AM931" t="s">
        <v>382</v>
      </c>
      <c r="AN931">
        <v>-117.152839</v>
      </c>
      <c r="AO931">
        <v>25</v>
      </c>
      <c r="AP931">
        <v>1800</v>
      </c>
      <c r="AQ931" t="s">
        <v>129</v>
      </c>
      <c r="AR931">
        <v>114</v>
      </c>
      <c r="AS931">
        <v>-49</v>
      </c>
      <c r="AT931">
        <v>128</v>
      </c>
      <c r="BB931" t="str">
        <f t="shared" si="357"/>
        <v>1200</v>
      </c>
      <c r="BC931">
        <v>1</v>
      </c>
      <c r="BD931" t="str">
        <f t="shared" si="358"/>
        <v xml:space="preserve">N1839R  </v>
      </c>
      <c r="BE931">
        <v>1</v>
      </c>
      <c r="BG931">
        <v>0</v>
      </c>
      <c r="BH931">
        <v>0</v>
      </c>
      <c r="BI931">
        <v>0</v>
      </c>
      <c r="BJ931">
        <v>1600</v>
      </c>
      <c r="BK931">
        <v>-200</v>
      </c>
      <c r="BL931" t="s">
        <v>130</v>
      </c>
      <c r="BM931">
        <v>1</v>
      </c>
      <c r="BN931">
        <v>1</v>
      </c>
      <c r="BO931">
        <v>0</v>
      </c>
      <c r="BP931">
        <v>0</v>
      </c>
      <c r="BS931">
        <v>0</v>
      </c>
      <c r="BT931">
        <v>0</v>
      </c>
      <c r="BU931">
        <v>0</v>
      </c>
      <c r="CE931" t="str">
        <f t="shared" si="370"/>
        <v>22:01:46.480</v>
      </c>
      <c r="CF931">
        <v>480095425</v>
      </c>
      <c r="CS931">
        <v>3</v>
      </c>
      <c r="CT931">
        <v>2</v>
      </c>
      <c r="CU931">
        <v>0</v>
      </c>
      <c r="CV931">
        <v>2</v>
      </c>
      <c r="CW931">
        <v>0</v>
      </c>
      <c r="CX931">
        <v>5</v>
      </c>
      <c r="CY931">
        <v>7</v>
      </c>
      <c r="CZ931" t="s">
        <v>131</v>
      </c>
      <c r="DA931">
        <v>300</v>
      </c>
      <c r="DB931">
        <v>0</v>
      </c>
      <c r="DC931" t="s">
        <v>157</v>
      </c>
      <c r="DD931" t="s">
        <v>158</v>
      </c>
      <c r="DG931">
        <v>8342983</v>
      </c>
      <c r="DI931">
        <v>1</v>
      </c>
      <c r="DJ931">
        <v>0</v>
      </c>
      <c r="DK931">
        <v>1</v>
      </c>
      <c r="DL931">
        <v>0</v>
      </c>
      <c r="DM931">
        <v>0</v>
      </c>
      <c r="DN931">
        <v>1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 t="shared" si="371"/>
        <v>07/09/2023 22:01:46.725</v>
      </c>
      <c r="C932" t="str">
        <f t="shared" si="362"/>
        <v>FFDFD3C0</v>
      </c>
      <c r="D932" t="s">
        <v>144</v>
      </c>
      <c r="E932">
        <v>6</v>
      </c>
      <c r="H932">
        <v>210</v>
      </c>
      <c r="I932" t="s">
        <v>145</v>
      </c>
      <c r="J932" t="s">
        <v>146</v>
      </c>
      <c r="K932">
        <v>0</v>
      </c>
      <c r="L932">
        <v>3</v>
      </c>
      <c r="M932">
        <v>0</v>
      </c>
      <c r="N932">
        <v>2</v>
      </c>
      <c r="O932">
        <v>0</v>
      </c>
      <c r="P932">
        <v>1</v>
      </c>
      <c r="Q932">
        <v>0</v>
      </c>
      <c r="S932" t="str">
        <f t="shared" si="369"/>
        <v>22:01:46.000</v>
      </c>
      <c r="T932" t="str">
        <f t="shared" si="369"/>
        <v>22:01:46.000</v>
      </c>
      <c r="U932" t="str">
        <f t="shared" si="356"/>
        <v>A14F74</v>
      </c>
      <c r="V932">
        <v>0</v>
      </c>
      <c r="W932">
        <v>0</v>
      </c>
      <c r="X932">
        <v>6</v>
      </c>
      <c r="Y932">
        <v>0</v>
      </c>
      <c r="AA932">
        <v>1</v>
      </c>
      <c r="AB932">
        <v>8</v>
      </c>
      <c r="AC932">
        <v>3</v>
      </c>
      <c r="AD932">
        <v>0</v>
      </c>
      <c r="AE932">
        <v>9</v>
      </c>
      <c r="AF932" t="s">
        <v>126</v>
      </c>
      <c r="AG932">
        <v>0</v>
      </c>
      <c r="AH932">
        <v>0</v>
      </c>
      <c r="AI932">
        <v>2</v>
      </c>
      <c r="AJ932">
        <v>0</v>
      </c>
      <c r="AK932" t="s">
        <v>381</v>
      </c>
      <c r="AL932">
        <v>32.802472000000002</v>
      </c>
      <c r="AM932" t="s">
        <v>382</v>
      </c>
      <c r="AN932">
        <v>-117.152839</v>
      </c>
      <c r="AO932">
        <v>25</v>
      </c>
      <c r="AP932">
        <v>1800</v>
      </c>
      <c r="AQ932" t="s">
        <v>129</v>
      </c>
      <c r="AR932">
        <v>114</v>
      </c>
      <c r="AS932">
        <v>-49</v>
      </c>
      <c r="AT932">
        <v>128</v>
      </c>
      <c r="BB932" t="str">
        <f t="shared" si="357"/>
        <v>1200</v>
      </c>
      <c r="BC932">
        <v>1</v>
      </c>
      <c r="BD932" t="str">
        <f t="shared" si="358"/>
        <v xml:space="preserve">N1839R  </v>
      </c>
      <c r="BE932">
        <v>1</v>
      </c>
      <c r="BG932">
        <v>0</v>
      </c>
      <c r="BH932">
        <v>0</v>
      </c>
      <c r="BI932">
        <v>0</v>
      </c>
      <c r="BJ932">
        <v>1600</v>
      </c>
      <c r="BK932">
        <v>-200</v>
      </c>
      <c r="BL932" t="s">
        <v>130</v>
      </c>
      <c r="BM932">
        <v>1</v>
      </c>
      <c r="BN932">
        <v>1</v>
      </c>
      <c r="BO932">
        <v>0</v>
      </c>
      <c r="BP932">
        <v>0</v>
      </c>
      <c r="BS932">
        <v>0</v>
      </c>
      <c r="BT932">
        <v>0</v>
      </c>
      <c r="BU932">
        <v>0</v>
      </c>
      <c r="CE932" t="str">
        <f t="shared" si="370"/>
        <v>22:01:46.480</v>
      </c>
      <c r="CF932">
        <v>480029060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6</v>
      </c>
      <c r="CY932">
        <v>7</v>
      </c>
      <c r="CZ932" t="s">
        <v>131</v>
      </c>
      <c r="DA932">
        <v>745</v>
      </c>
      <c r="DB932">
        <v>0</v>
      </c>
      <c r="DC932" t="s">
        <v>262</v>
      </c>
      <c r="DD932" t="s">
        <v>263</v>
      </c>
      <c r="DG932">
        <v>15620660</v>
      </c>
      <c r="DI932">
        <v>1</v>
      </c>
      <c r="DJ932">
        <v>0</v>
      </c>
      <c r="DK932">
        <v>1</v>
      </c>
      <c r="DL932">
        <v>0</v>
      </c>
      <c r="DM932">
        <v>0</v>
      </c>
      <c r="DN932">
        <v>1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 t="shared" si="371"/>
        <v>07/09/2023 22:01:46.725</v>
      </c>
      <c r="C933" t="str">
        <f t="shared" si="362"/>
        <v>FFDFD3C0</v>
      </c>
      <c r="D933" t="s">
        <v>134</v>
      </c>
      <c r="E933">
        <v>3</v>
      </c>
      <c r="H933">
        <v>3</v>
      </c>
      <c r="I933" t="s">
        <v>135</v>
      </c>
      <c r="J933" t="s">
        <v>126</v>
      </c>
      <c r="K933">
        <v>0</v>
      </c>
      <c r="L933">
        <v>3</v>
      </c>
      <c r="M933">
        <v>0</v>
      </c>
      <c r="N933">
        <v>2</v>
      </c>
      <c r="O933">
        <v>0</v>
      </c>
      <c r="P933">
        <v>1</v>
      </c>
      <c r="Q933">
        <v>0</v>
      </c>
      <c r="S933" t="str">
        <f t="shared" si="369"/>
        <v>22:01:46.000</v>
      </c>
      <c r="T933" t="str">
        <f t="shared" si="369"/>
        <v>22:01:46.000</v>
      </c>
      <c r="U933" t="str">
        <f t="shared" si="356"/>
        <v>A14F74</v>
      </c>
      <c r="V933">
        <v>0</v>
      </c>
      <c r="W933">
        <v>0</v>
      </c>
      <c r="X933">
        <v>6</v>
      </c>
      <c r="Y933">
        <v>0</v>
      </c>
      <c r="AA933">
        <v>1</v>
      </c>
      <c r="AB933">
        <v>8</v>
      </c>
      <c r="AC933">
        <v>3</v>
      </c>
      <c r="AD933">
        <v>0</v>
      </c>
      <c r="AE933">
        <v>9</v>
      </c>
      <c r="AF933" t="s">
        <v>126</v>
      </c>
      <c r="AG933">
        <v>0</v>
      </c>
      <c r="AH933">
        <v>3</v>
      </c>
      <c r="AI933">
        <v>2</v>
      </c>
      <c r="AJ933">
        <v>0</v>
      </c>
      <c r="AK933" t="s">
        <v>381</v>
      </c>
      <c r="AL933">
        <v>32.802472000000002</v>
      </c>
      <c r="AM933" t="s">
        <v>382</v>
      </c>
      <c r="AN933">
        <v>-117.152839</v>
      </c>
      <c r="AO933">
        <v>25</v>
      </c>
      <c r="AP933">
        <v>1800</v>
      </c>
      <c r="AQ933" t="s">
        <v>129</v>
      </c>
      <c r="AR933">
        <v>114</v>
      </c>
      <c r="AS933">
        <v>-49</v>
      </c>
      <c r="AT933">
        <v>128</v>
      </c>
      <c r="BB933" t="str">
        <f t="shared" si="357"/>
        <v>1200</v>
      </c>
      <c r="BC933">
        <v>1</v>
      </c>
      <c r="BD933" t="str">
        <f t="shared" si="358"/>
        <v xml:space="preserve">N1839R  </v>
      </c>
      <c r="BE933">
        <v>1</v>
      </c>
      <c r="BG933">
        <v>0</v>
      </c>
      <c r="BH933">
        <v>0</v>
      </c>
      <c r="BI933">
        <v>0</v>
      </c>
      <c r="BJ933">
        <v>1600</v>
      </c>
      <c r="BK933">
        <v>-200</v>
      </c>
      <c r="BL933" t="s">
        <v>130</v>
      </c>
      <c r="BM933">
        <v>1</v>
      </c>
      <c r="BN933">
        <v>1</v>
      </c>
      <c r="BO933">
        <v>0</v>
      </c>
      <c r="BP933">
        <v>0</v>
      </c>
      <c r="BS933">
        <v>0</v>
      </c>
      <c r="BT933">
        <v>0</v>
      </c>
      <c r="BU933">
        <v>0</v>
      </c>
      <c r="CE933" t="str">
        <f t="shared" si="370"/>
        <v>22:01:46.480</v>
      </c>
      <c r="CF933">
        <v>480029060</v>
      </c>
      <c r="CS933">
        <v>3</v>
      </c>
      <c r="CT933">
        <v>2</v>
      </c>
      <c r="CU933">
        <v>0</v>
      </c>
      <c r="CV933">
        <v>2</v>
      </c>
      <c r="CW933">
        <v>0</v>
      </c>
      <c r="CX933">
        <v>6</v>
      </c>
      <c r="CY933">
        <v>7</v>
      </c>
      <c r="CZ933" t="s">
        <v>131</v>
      </c>
      <c r="DA933">
        <v>745</v>
      </c>
      <c r="DB933">
        <v>0</v>
      </c>
      <c r="DC933" t="s">
        <v>262</v>
      </c>
      <c r="DD933" t="s">
        <v>263</v>
      </c>
      <c r="DG933">
        <v>15620660</v>
      </c>
      <c r="DI933">
        <v>1</v>
      </c>
      <c r="DJ933">
        <v>0</v>
      </c>
      <c r="DK933">
        <v>1</v>
      </c>
      <c r="DL933">
        <v>0</v>
      </c>
      <c r="DM933">
        <v>0</v>
      </c>
      <c r="DN933">
        <v>1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 t="shared" si="371"/>
        <v>07/09/2023 22:01:46.725</v>
      </c>
      <c r="C934" t="str">
        <f t="shared" si="362"/>
        <v>FFDFD3C0</v>
      </c>
      <c r="D934" t="s">
        <v>141</v>
      </c>
      <c r="E934">
        <v>15</v>
      </c>
      <c r="J934" t="s">
        <v>142</v>
      </c>
      <c r="K934">
        <v>0</v>
      </c>
      <c r="L934">
        <v>3</v>
      </c>
      <c r="M934">
        <v>0</v>
      </c>
      <c r="N934">
        <v>2</v>
      </c>
      <c r="O934">
        <v>0</v>
      </c>
      <c r="P934">
        <v>1</v>
      </c>
      <c r="Q934">
        <v>0</v>
      </c>
      <c r="S934" t="str">
        <f t="shared" si="369"/>
        <v>22:01:46.000</v>
      </c>
      <c r="T934" t="str">
        <f t="shared" si="369"/>
        <v>22:01:46.000</v>
      </c>
      <c r="U934" t="str">
        <f t="shared" si="356"/>
        <v>A14F74</v>
      </c>
      <c r="V934">
        <v>0</v>
      </c>
      <c r="W934">
        <v>0</v>
      </c>
      <c r="X934">
        <v>6</v>
      </c>
      <c r="Y934">
        <v>0</v>
      </c>
      <c r="AA934">
        <v>1</v>
      </c>
      <c r="AB934">
        <v>8</v>
      </c>
      <c r="AC934">
        <v>3</v>
      </c>
      <c r="AD934">
        <v>0</v>
      </c>
      <c r="AE934">
        <v>9</v>
      </c>
      <c r="AF934" t="s">
        <v>126</v>
      </c>
      <c r="AG934">
        <v>0</v>
      </c>
      <c r="AH934">
        <v>3</v>
      </c>
      <c r="AI934">
        <v>2</v>
      </c>
      <c r="AJ934">
        <v>0</v>
      </c>
      <c r="AK934" t="s">
        <v>381</v>
      </c>
      <c r="AL934">
        <v>32.802472000000002</v>
      </c>
      <c r="AM934" t="s">
        <v>382</v>
      </c>
      <c r="AN934">
        <v>-117.152839</v>
      </c>
      <c r="AO934">
        <v>25</v>
      </c>
      <c r="AP934">
        <v>1800</v>
      </c>
      <c r="AQ934" t="s">
        <v>129</v>
      </c>
      <c r="AR934">
        <v>114</v>
      </c>
      <c r="AS934">
        <v>-49</v>
      </c>
      <c r="AT934">
        <v>128</v>
      </c>
      <c r="BB934" t="str">
        <f t="shared" si="357"/>
        <v>1200</v>
      </c>
      <c r="BC934">
        <v>1</v>
      </c>
      <c r="BD934" t="str">
        <f t="shared" si="358"/>
        <v xml:space="preserve">N1839R  </v>
      </c>
      <c r="BE934">
        <v>1</v>
      </c>
      <c r="BG934">
        <v>0</v>
      </c>
      <c r="BH934">
        <v>0</v>
      </c>
      <c r="BI934">
        <v>0</v>
      </c>
      <c r="BJ934">
        <v>1600</v>
      </c>
      <c r="BK934">
        <v>-200</v>
      </c>
      <c r="BL934" t="s">
        <v>130</v>
      </c>
      <c r="BM934">
        <v>1</v>
      </c>
      <c r="BN934">
        <v>1</v>
      </c>
      <c r="BO934">
        <v>0</v>
      </c>
      <c r="BP934">
        <v>0</v>
      </c>
      <c r="BS934">
        <v>0</v>
      </c>
      <c r="BT934">
        <v>0</v>
      </c>
      <c r="BU934">
        <v>0</v>
      </c>
      <c r="CE934" t="str">
        <f t="shared" si="370"/>
        <v>22:01:46.480</v>
      </c>
      <c r="CF934">
        <v>480029060</v>
      </c>
      <c r="CS934">
        <v>3</v>
      </c>
      <c r="CT934">
        <v>2</v>
      </c>
      <c r="CU934">
        <v>0</v>
      </c>
      <c r="CV934">
        <v>2</v>
      </c>
      <c r="CW934">
        <v>0</v>
      </c>
      <c r="CX934">
        <v>6</v>
      </c>
      <c r="CY934">
        <v>7</v>
      </c>
      <c r="CZ934" t="s">
        <v>131</v>
      </c>
      <c r="DA934">
        <v>745</v>
      </c>
      <c r="DB934">
        <v>0</v>
      </c>
      <c r="DC934" t="s">
        <v>262</v>
      </c>
      <c r="DD934" t="s">
        <v>263</v>
      </c>
      <c r="DG934">
        <v>15620660</v>
      </c>
      <c r="DI934">
        <v>1</v>
      </c>
      <c r="DJ934">
        <v>0</v>
      </c>
      <c r="DK934">
        <v>1</v>
      </c>
      <c r="DL934">
        <v>0</v>
      </c>
      <c r="DM934">
        <v>0</v>
      </c>
      <c r="DN934">
        <v>1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"07/09/2023 22:01:48.817"</f>
        <v>07/09/2023 22:01:48.817</v>
      </c>
      <c r="C935" t="str">
        <f t="shared" si="362"/>
        <v>FFDFD3C0</v>
      </c>
      <c r="D935" t="s">
        <v>147</v>
      </c>
      <c r="E935">
        <v>8</v>
      </c>
      <c r="H935">
        <v>225</v>
      </c>
      <c r="I935" t="s">
        <v>148</v>
      </c>
      <c r="J935" t="s">
        <v>126</v>
      </c>
      <c r="K935">
        <v>0</v>
      </c>
      <c r="L935">
        <v>3</v>
      </c>
      <c r="M935">
        <v>0</v>
      </c>
      <c r="N935">
        <v>2</v>
      </c>
      <c r="O935">
        <v>0</v>
      </c>
      <c r="P935">
        <v>1</v>
      </c>
      <c r="Q935">
        <v>0</v>
      </c>
      <c r="S935" t="str">
        <f t="shared" ref="S935:T942" si="372">"22:01:48.000"</f>
        <v>22:01:48.000</v>
      </c>
      <c r="T935" t="str">
        <f t="shared" si="372"/>
        <v>22:01:48.000</v>
      </c>
      <c r="U935" t="str">
        <f t="shared" si="356"/>
        <v>A14F74</v>
      </c>
      <c r="V935">
        <v>0</v>
      </c>
      <c r="W935">
        <v>0</v>
      </c>
      <c r="X935">
        <v>6</v>
      </c>
      <c r="Y935">
        <v>0</v>
      </c>
      <c r="AA935">
        <v>1</v>
      </c>
      <c r="AB935">
        <v>8</v>
      </c>
      <c r="AC935">
        <v>3</v>
      </c>
      <c r="AD935">
        <v>0</v>
      </c>
      <c r="AE935">
        <v>9</v>
      </c>
      <c r="AF935" t="s">
        <v>126</v>
      </c>
      <c r="AG935">
        <v>0</v>
      </c>
      <c r="AH935">
        <v>3</v>
      </c>
      <c r="AI935">
        <v>2</v>
      </c>
      <c r="AJ935">
        <v>0</v>
      </c>
      <c r="AK935" t="s">
        <v>383</v>
      </c>
      <c r="AL935">
        <v>32.802</v>
      </c>
      <c r="AM935" t="s">
        <v>384</v>
      </c>
      <c r="AN935">
        <v>-117.151573</v>
      </c>
      <c r="AO935">
        <v>25</v>
      </c>
      <c r="AP935">
        <v>1800</v>
      </c>
      <c r="AQ935" t="s">
        <v>129</v>
      </c>
      <c r="AR935">
        <v>114</v>
      </c>
      <c r="AS935">
        <v>-49</v>
      </c>
      <c r="AT935">
        <v>256</v>
      </c>
      <c r="BB935" t="str">
        <f t="shared" si="357"/>
        <v>1200</v>
      </c>
      <c r="BC935">
        <v>1</v>
      </c>
      <c r="BD935" t="str">
        <f t="shared" si="358"/>
        <v xml:space="preserve">N1839R  </v>
      </c>
      <c r="BE935">
        <v>1</v>
      </c>
      <c r="BG935">
        <v>0</v>
      </c>
      <c r="BH935">
        <v>0</v>
      </c>
      <c r="BI935">
        <v>0</v>
      </c>
      <c r="BJ935">
        <v>1600</v>
      </c>
      <c r="BK935">
        <v>-200</v>
      </c>
      <c r="BL935" t="s">
        <v>130</v>
      </c>
      <c r="BM935">
        <v>1</v>
      </c>
      <c r="BN935">
        <v>1</v>
      </c>
      <c r="BO935">
        <v>0</v>
      </c>
      <c r="BP935">
        <v>0</v>
      </c>
      <c r="BS935">
        <v>0</v>
      </c>
      <c r="BT935">
        <v>0</v>
      </c>
      <c r="BU935">
        <v>0</v>
      </c>
      <c r="CE935" t="str">
        <f t="shared" ref="CE935:CE942" si="373">"22:01:48.579"</f>
        <v>22:01:48.579</v>
      </c>
      <c r="CF935">
        <v>578845400</v>
      </c>
      <c r="CS935">
        <v>3</v>
      </c>
      <c r="CT935">
        <v>2</v>
      </c>
      <c r="CU935">
        <v>0</v>
      </c>
      <c r="CV935">
        <v>2</v>
      </c>
      <c r="CW935">
        <v>0</v>
      </c>
      <c r="CX935">
        <v>6</v>
      </c>
      <c r="CY935">
        <v>7</v>
      </c>
      <c r="CZ935" t="s">
        <v>131</v>
      </c>
      <c r="DA935">
        <v>300</v>
      </c>
      <c r="DB935">
        <v>0</v>
      </c>
      <c r="DC935" t="s">
        <v>157</v>
      </c>
      <c r="DD935" t="s">
        <v>158</v>
      </c>
      <c r="DG935">
        <v>8343412</v>
      </c>
      <c r="DI935">
        <v>1</v>
      </c>
      <c r="DJ935">
        <v>0</v>
      </c>
      <c r="DK935">
        <v>0</v>
      </c>
      <c r="DL935">
        <v>0</v>
      </c>
      <c r="DM935">
        <v>0</v>
      </c>
      <c r="DN935">
        <v>1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"07/09/2023 22:01:48.817"</f>
        <v>07/09/2023 22:01:48.817</v>
      </c>
      <c r="C936" t="str">
        <f t="shared" si="362"/>
        <v>FFDFD3C0</v>
      </c>
      <c r="D936" t="s">
        <v>134</v>
      </c>
      <c r="E936">
        <v>4</v>
      </c>
      <c r="H936">
        <v>4</v>
      </c>
      <c r="I936" t="s">
        <v>143</v>
      </c>
      <c r="J936" t="s">
        <v>126</v>
      </c>
      <c r="K936">
        <v>0</v>
      </c>
      <c r="L936">
        <v>3</v>
      </c>
      <c r="M936">
        <v>0</v>
      </c>
      <c r="N936">
        <v>2</v>
      </c>
      <c r="O936">
        <v>0</v>
      </c>
      <c r="P936">
        <v>1</v>
      </c>
      <c r="Q936">
        <v>0</v>
      </c>
      <c r="S936" t="str">
        <f t="shared" si="372"/>
        <v>22:01:48.000</v>
      </c>
      <c r="T936" t="str">
        <f t="shared" si="372"/>
        <v>22:01:48.000</v>
      </c>
      <c r="U936" t="str">
        <f t="shared" si="356"/>
        <v>A14F74</v>
      </c>
      <c r="V936">
        <v>0</v>
      </c>
      <c r="W936">
        <v>0</v>
      </c>
      <c r="X936">
        <v>6</v>
      </c>
      <c r="Y936">
        <v>0</v>
      </c>
      <c r="AA936">
        <v>1</v>
      </c>
      <c r="AB936">
        <v>8</v>
      </c>
      <c r="AC936">
        <v>3</v>
      </c>
      <c r="AD936">
        <v>0</v>
      </c>
      <c r="AE936">
        <v>9</v>
      </c>
      <c r="AF936" t="s">
        <v>126</v>
      </c>
      <c r="AG936">
        <v>0</v>
      </c>
      <c r="AH936">
        <v>3</v>
      </c>
      <c r="AI936">
        <v>2</v>
      </c>
      <c r="AJ936">
        <v>0</v>
      </c>
      <c r="AK936" t="s">
        <v>383</v>
      </c>
      <c r="AL936">
        <v>32.802</v>
      </c>
      <c r="AM936" t="s">
        <v>384</v>
      </c>
      <c r="AN936">
        <v>-117.151573</v>
      </c>
      <c r="AO936">
        <v>25</v>
      </c>
      <c r="AP936">
        <v>1800</v>
      </c>
      <c r="AQ936" t="s">
        <v>129</v>
      </c>
      <c r="AR936">
        <v>114</v>
      </c>
      <c r="AS936">
        <v>-49</v>
      </c>
      <c r="AT936">
        <v>256</v>
      </c>
      <c r="BB936" t="str">
        <f t="shared" si="357"/>
        <v>1200</v>
      </c>
      <c r="BC936">
        <v>1</v>
      </c>
      <c r="BD936" t="str">
        <f t="shared" si="358"/>
        <v xml:space="preserve">N1839R  </v>
      </c>
      <c r="BE936">
        <v>1</v>
      </c>
      <c r="BG936">
        <v>0</v>
      </c>
      <c r="BH936">
        <v>0</v>
      </c>
      <c r="BI936">
        <v>0</v>
      </c>
      <c r="BJ936">
        <v>1600</v>
      </c>
      <c r="BK936">
        <v>-200</v>
      </c>
      <c r="BL936" t="s">
        <v>130</v>
      </c>
      <c r="BM936">
        <v>1</v>
      </c>
      <c r="BN936">
        <v>1</v>
      </c>
      <c r="BO936">
        <v>0</v>
      </c>
      <c r="BP936">
        <v>0</v>
      </c>
      <c r="BS936">
        <v>0</v>
      </c>
      <c r="BT936">
        <v>0</v>
      </c>
      <c r="BU936">
        <v>0</v>
      </c>
      <c r="CE936" t="str">
        <f t="shared" si="373"/>
        <v>22:01:48.579</v>
      </c>
      <c r="CF936">
        <v>578845400</v>
      </c>
      <c r="CS936">
        <v>3</v>
      </c>
      <c r="CT936">
        <v>2</v>
      </c>
      <c r="CU936">
        <v>0</v>
      </c>
      <c r="CV936">
        <v>2</v>
      </c>
      <c r="CW936">
        <v>0</v>
      </c>
      <c r="CX936">
        <v>6</v>
      </c>
      <c r="CY936">
        <v>7</v>
      </c>
      <c r="CZ936" t="s">
        <v>131</v>
      </c>
      <c r="DA936">
        <v>300</v>
      </c>
      <c r="DB936">
        <v>0</v>
      </c>
      <c r="DC936" t="s">
        <v>157</v>
      </c>
      <c r="DD936" t="s">
        <v>158</v>
      </c>
      <c r="DG936">
        <v>8343412</v>
      </c>
      <c r="DI936">
        <v>1</v>
      </c>
      <c r="DJ936">
        <v>0</v>
      </c>
      <c r="DK936">
        <v>1</v>
      </c>
      <c r="DL936">
        <v>0</v>
      </c>
      <c r="DM936">
        <v>0</v>
      </c>
      <c r="DN936">
        <v>1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"07/09/2023 22:01:48.832"</f>
        <v>07/09/2023 22:01:48.832</v>
      </c>
      <c r="C937" t="str">
        <f t="shared" si="362"/>
        <v>FFDFD3C0</v>
      </c>
      <c r="D937" t="s">
        <v>138</v>
      </c>
      <c r="E937">
        <v>20</v>
      </c>
      <c r="F937">
        <v>1020</v>
      </c>
      <c r="G937" t="s">
        <v>139</v>
      </c>
      <c r="J937" t="s">
        <v>140</v>
      </c>
      <c r="K937">
        <v>0</v>
      </c>
      <c r="L937">
        <v>3</v>
      </c>
      <c r="M937">
        <v>0</v>
      </c>
      <c r="N937">
        <v>2</v>
      </c>
      <c r="O937">
        <v>0</v>
      </c>
      <c r="P937">
        <v>1</v>
      </c>
      <c r="Q937">
        <v>0</v>
      </c>
      <c r="S937" t="str">
        <f t="shared" si="372"/>
        <v>22:01:48.000</v>
      </c>
      <c r="T937" t="str">
        <f t="shared" si="372"/>
        <v>22:01:48.000</v>
      </c>
      <c r="U937" t="str">
        <f t="shared" si="356"/>
        <v>A14F74</v>
      </c>
      <c r="V937">
        <v>0</v>
      </c>
      <c r="W937">
        <v>0</v>
      </c>
      <c r="X937">
        <v>6</v>
      </c>
      <c r="Y937">
        <v>0</v>
      </c>
      <c r="AA937">
        <v>1</v>
      </c>
      <c r="AB937">
        <v>8</v>
      </c>
      <c r="AC937">
        <v>3</v>
      </c>
      <c r="AD937">
        <v>0</v>
      </c>
      <c r="AE937">
        <v>9</v>
      </c>
      <c r="AF937" t="s">
        <v>126</v>
      </c>
      <c r="AG937">
        <v>0</v>
      </c>
      <c r="AH937">
        <v>3</v>
      </c>
      <c r="AI937">
        <v>2</v>
      </c>
      <c r="AJ937">
        <v>0</v>
      </c>
      <c r="AK937" t="s">
        <v>383</v>
      </c>
      <c r="AL937">
        <v>32.802</v>
      </c>
      <c r="AM937" t="s">
        <v>384</v>
      </c>
      <c r="AN937">
        <v>-117.151573</v>
      </c>
      <c r="AO937">
        <v>25</v>
      </c>
      <c r="AP937">
        <v>1800</v>
      </c>
      <c r="AQ937" t="s">
        <v>129</v>
      </c>
      <c r="AR937">
        <v>114</v>
      </c>
      <c r="AS937">
        <v>-49</v>
      </c>
      <c r="AT937">
        <v>256</v>
      </c>
      <c r="BB937" t="str">
        <f t="shared" si="357"/>
        <v>1200</v>
      </c>
      <c r="BC937">
        <v>1</v>
      </c>
      <c r="BD937" t="str">
        <f t="shared" si="358"/>
        <v xml:space="preserve">N1839R  </v>
      </c>
      <c r="BE937">
        <v>1</v>
      </c>
      <c r="BG937">
        <v>0</v>
      </c>
      <c r="BH937">
        <v>0</v>
      </c>
      <c r="BI937">
        <v>0</v>
      </c>
      <c r="BJ937">
        <v>1600</v>
      </c>
      <c r="BK937">
        <v>-200</v>
      </c>
      <c r="BL937" t="s">
        <v>130</v>
      </c>
      <c r="BM937">
        <v>1</v>
      </c>
      <c r="BN937">
        <v>1</v>
      </c>
      <c r="BO937">
        <v>0</v>
      </c>
      <c r="BP937">
        <v>0</v>
      </c>
      <c r="BS937">
        <v>0</v>
      </c>
      <c r="BT937">
        <v>0</v>
      </c>
      <c r="BU937">
        <v>0</v>
      </c>
      <c r="CE937" t="str">
        <f t="shared" si="373"/>
        <v>22:01:48.579</v>
      </c>
      <c r="CF937">
        <v>578845400</v>
      </c>
      <c r="CS937">
        <v>3</v>
      </c>
      <c r="CT937">
        <v>2</v>
      </c>
      <c r="CU937">
        <v>0</v>
      </c>
      <c r="CV937">
        <v>2</v>
      </c>
      <c r="CW937">
        <v>0</v>
      </c>
      <c r="CX937">
        <v>6</v>
      </c>
      <c r="CY937">
        <v>7</v>
      </c>
      <c r="CZ937" t="s">
        <v>131</v>
      </c>
      <c r="DA937">
        <v>300</v>
      </c>
      <c r="DB937">
        <v>0</v>
      </c>
      <c r="DC937" t="s">
        <v>157</v>
      </c>
      <c r="DD937" t="s">
        <v>158</v>
      </c>
      <c r="DG937">
        <v>8343412</v>
      </c>
      <c r="DI937">
        <v>1</v>
      </c>
      <c r="DJ937">
        <v>0</v>
      </c>
      <c r="DK937">
        <v>1</v>
      </c>
      <c r="DL937">
        <v>0</v>
      </c>
      <c r="DM937">
        <v>0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"07/09/2023 22:01:48.832"</f>
        <v>07/09/2023 22:01:48.832</v>
      </c>
      <c r="C938" t="str">
        <f t="shared" si="362"/>
        <v>FFDFD3C0</v>
      </c>
      <c r="D938" t="s">
        <v>149</v>
      </c>
      <c r="E938">
        <v>3</v>
      </c>
      <c r="H938">
        <v>166</v>
      </c>
      <c r="I938" t="s">
        <v>139</v>
      </c>
      <c r="J938" t="s">
        <v>150</v>
      </c>
      <c r="K938">
        <v>0</v>
      </c>
      <c r="L938">
        <v>3</v>
      </c>
      <c r="M938">
        <v>0</v>
      </c>
      <c r="N938">
        <v>2</v>
      </c>
      <c r="O938">
        <v>0</v>
      </c>
      <c r="P938">
        <v>1</v>
      </c>
      <c r="Q938">
        <v>0</v>
      </c>
      <c r="S938" t="str">
        <f t="shared" si="372"/>
        <v>22:01:48.000</v>
      </c>
      <c r="T938" t="str">
        <f t="shared" si="372"/>
        <v>22:01:48.000</v>
      </c>
      <c r="U938" t="str">
        <f t="shared" si="356"/>
        <v>A14F74</v>
      </c>
      <c r="V938">
        <v>0</v>
      </c>
      <c r="W938">
        <v>0</v>
      </c>
      <c r="X938">
        <v>6</v>
      </c>
      <c r="Y938">
        <v>0</v>
      </c>
      <c r="AA938">
        <v>1</v>
      </c>
      <c r="AB938">
        <v>8</v>
      </c>
      <c r="AC938">
        <v>3</v>
      </c>
      <c r="AD938">
        <v>0</v>
      </c>
      <c r="AE938">
        <v>9</v>
      </c>
      <c r="AF938" t="s">
        <v>126</v>
      </c>
      <c r="AG938">
        <v>0</v>
      </c>
      <c r="AH938">
        <v>3</v>
      </c>
      <c r="AI938">
        <v>2</v>
      </c>
      <c r="AJ938">
        <v>0</v>
      </c>
      <c r="AK938" t="s">
        <v>383</v>
      </c>
      <c r="AL938">
        <v>32.802</v>
      </c>
      <c r="AM938" t="s">
        <v>384</v>
      </c>
      <c r="AN938">
        <v>-117.151573</v>
      </c>
      <c r="AO938">
        <v>25</v>
      </c>
      <c r="AP938">
        <v>1800</v>
      </c>
      <c r="AQ938" t="s">
        <v>129</v>
      </c>
      <c r="AR938">
        <v>114</v>
      </c>
      <c r="AS938">
        <v>-49</v>
      </c>
      <c r="AT938">
        <v>256</v>
      </c>
      <c r="BB938" t="str">
        <f t="shared" si="357"/>
        <v>1200</v>
      </c>
      <c r="BC938">
        <v>1</v>
      </c>
      <c r="BD938" t="str">
        <f t="shared" si="358"/>
        <v xml:space="preserve">N1839R  </v>
      </c>
      <c r="BE938">
        <v>1</v>
      </c>
      <c r="BG938">
        <v>0</v>
      </c>
      <c r="BH938">
        <v>0</v>
      </c>
      <c r="BI938">
        <v>0</v>
      </c>
      <c r="BJ938">
        <v>1600</v>
      </c>
      <c r="BK938">
        <v>-200</v>
      </c>
      <c r="BL938" t="s">
        <v>130</v>
      </c>
      <c r="BM938">
        <v>1</v>
      </c>
      <c r="BN938">
        <v>1</v>
      </c>
      <c r="BO938">
        <v>0</v>
      </c>
      <c r="BP938">
        <v>0</v>
      </c>
      <c r="BS938">
        <v>0</v>
      </c>
      <c r="BT938">
        <v>0</v>
      </c>
      <c r="BU938">
        <v>0</v>
      </c>
      <c r="CE938" t="str">
        <f t="shared" si="373"/>
        <v>22:01:48.579</v>
      </c>
      <c r="CF938">
        <v>578845400</v>
      </c>
      <c r="CS938">
        <v>3</v>
      </c>
      <c r="CT938">
        <v>2</v>
      </c>
      <c r="CU938">
        <v>0</v>
      </c>
      <c r="CV938">
        <v>2</v>
      </c>
      <c r="CW938">
        <v>0</v>
      </c>
      <c r="CX938">
        <v>6</v>
      </c>
      <c r="CY938">
        <v>7</v>
      </c>
      <c r="CZ938" t="s">
        <v>131</v>
      </c>
      <c r="DA938">
        <v>300</v>
      </c>
      <c r="DB938">
        <v>0</v>
      </c>
      <c r="DC938" t="s">
        <v>157</v>
      </c>
      <c r="DD938" t="s">
        <v>158</v>
      </c>
      <c r="DG938">
        <v>8343412</v>
      </c>
      <c r="DI938">
        <v>1</v>
      </c>
      <c r="DJ938">
        <v>0</v>
      </c>
      <c r="DK938">
        <v>1</v>
      </c>
      <c r="DL938">
        <v>0</v>
      </c>
      <c r="DM938">
        <v>0</v>
      </c>
      <c r="DN938">
        <v>1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"07/09/2023 22:01:48.832"</f>
        <v>07/09/2023 22:01:48.832</v>
      </c>
      <c r="C939" t="str">
        <f t="shared" si="362"/>
        <v>FFDFD3C0</v>
      </c>
      <c r="D939" t="s">
        <v>144</v>
      </c>
      <c r="E939">
        <v>6</v>
      </c>
      <c r="H939">
        <v>210</v>
      </c>
      <c r="I939" t="s">
        <v>145</v>
      </c>
      <c r="J939" t="s">
        <v>146</v>
      </c>
      <c r="K939">
        <v>0</v>
      </c>
      <c r="L939">
        <v>3</v>
      </c>
      <c r="M939">
        <v>0</v>
      </c>
      <c r="N939">
        <v>2</v>
      </c>
      <c r="O939">
        <v>0</v>
      </c>
      <c r="P939">
        <v>1</v>
      </c>
      <c r="Q939">
        <v>0</v>
      </c>
      <c r="S939" t="str">
        <f t="shared" si="372"/>
        <v>22:01:48.000</v>
      </c>
      <c r="T939" t="str">
        <f t="shared" si="372"/>
        <v>22:01:48.000</v>
      </c>
      <c r="U939" t="str">
        <f t="shared" si="356"/>
        <v>A14F74</v>
      </c>
      <c r="V939">
        <v>0</v>
      </c>
      <c r="W939">
        <v>0</v>
      </c>
      <c r="X939">
        <v>6</v>
      </c>
      <c r="Y939">
        <v>0</v>
      </c>
      <c r="AA939">
        <v>1</v>
      </c>
      <c r="AB939">
        <v>8</v>
      </c>
      <c r="AC939">
        <v>3</v>
      </c>
      <c r="AD939">
        <v>0</v>
      </c>
      <c r="AE939">
        <v>9</v>
      </c>
      <c r="AF939" t="s">
        <v>126</v>
      </c>
      <c r="AG939">
        <v>0</v>
      </c>
      <c r="AH939">
        <v>0</v>
      </c>
      <c r="AI939">
        <v>2</v>
      </c>
      <c r="AJ939">
        <v>0</v>
      </c>
      <c r="AK939" t="s">
        <v>383</v>
      </c>
      <c r="AL939">
        <v>32.802</v>
      </c>
      <c r="AM939" t="s">
        <v>384</v>
      </c>
      <c r="AN939">
        <v>-117.151573</v>
      </c>
      <c r="AO939">
        <v>25</v>
      </c>
      <c r="AP939">
        <v>1800</v>
      </c>
      <c r="AQ939" t="s">
        <v>129</v>
      </c>
      <c r="AR939">
        <v>114</v>
      </c>
      <c r="AS939">
        <v>-49</v>
      </c>
      <c r="AT939">
        <v>256</v>
      </c>
      <c r="BB939" t="str">
        <f t="shared" si="357"/>
        <v>1200</v>
      </c>
      <c r="BC939">
        <v>1</v>
      </c>
      <c r="BD939" t="str">
        <f t="shared" si="358"/>
        <v xml:space="preserve">N1839R  </v>
      </c>
      <c r="BE939">
        <v>1</v>
      </c>
      <c r="BG939">
        <v>0</v>
      </c>
      <c r="BH939">
        <v>0</v>
      </c>
      <c r="BI939">
        <v>0</v>
      </c>
      <c r="BJ939">
        <v>1600</v>
      </c>
      <c r="BK939">
        <v>-200</v>
      </c>
      <c r="BL939" t="s">
        <v>130</v>
      </c>
      <c r="BM939">
        <v>1</v>
      </c>
      <c r="BN939">
        <v>1</v>
      </c>
      <c r="BO939">
        <v>0</v>
      </c>
      <c r="BP939">
        <v>0</v>
      </c>
      <c r="BS939">
        <v>0</v>
      </c>
      <c r="BT939">
        <v>0</v>
      </c>
      <c r="BU939">
        <v>0</v>
      </c>
      <c r="CE939" t="str">
        <f t="shared" si="373"/>
        <v>22:01:48.579</v>
      </c>
      <c r="CF939">
        <v>578845400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6</v>
      </c>
      <c r="CY939">
        <v>7</v>
      </c>
      <c r="CZ939" t="s">
        <v>131</v>
      </c>
      <c r="DA939">
        <v>300</v>
      </c>
      <c r="DB939">
        <v>0</v>
      </c>
      <c r="DC939" t="s">
        <v>157</v>
      </c>
      <c r="DD939" t="s">
        <v>158</v>
      </c>
      <c r="DG939">
        <v>8343412</v>
      </c>
      <c r="DI939">
        <v>1</v>
      </c>
      <c r="DJ939">
        <v>0</v>
      </c>
      <c r="DK939">
        <v>1</v>
      </c>
      <c r="DL939">
        <v>0</v>
      </c>
      <c r="DM939">
        <v>0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"07/09/2023 22:01:48.832"</f>
        <v>07/09/2023 22:01:48.832</v>
      </c>
      <c r="C940" t="str">
        <f t="shared" si="362"/>
        <v>FFDFD3C0</v>
      </c>
      <c r="D940" t="s">
        <v>134</v>
      </c>
      <c r="E940">
        <v>3</v>
      </c>
      <c r="H940">
        <v>3</v>
      </c>
      <c r="I940" t="s">
        <v>135</v>
      </c>
      <c r="J940" t="s">
        <v>126</v>
      </c>
      <c r="K940">
        <v>0</v>
      </c>
      <c r="L940">
        <v>3</v>
      </c>
      <c r="M940">
        <v>0</v>
      </c>
      <c r="N940">
        <v>2</v>
      </c>
      <c r="O940">
        <v>0</v>
      </c>
      <c r="P940">
        <v>1</v>
      </c>
      <c r="Q940">
        <v>0</v>
      </c>
      <c r="S940" t="str">
        <f t="shared" si="372"/>
        <v>22:01:48.000</v>
      </c>
      <c r="T940" t="str">
        <f t="shared" si="372"/>
        <v>22:01:48.000</v>
      </c>
      <c r="U940" t="str">
        <f t="shared" si="356"/>
        <v>A14F74</v>
      </c>
      <c r="V940">
        <v>0</v>
      </c>
      <c r="W940">
        <v>0</v>
      </c>
      <c r="X940">
        <v>6</v>
      </c>
      <c r="Y940">
        <v>0</v>
      </c>
      <c r="AA940">
        <v>1</v>
      </c>
      <c r="AB940">
        <v>8</v>
      </c>
      <c r="AC940">
        <v>3</v>
      </c>
      <c r="AD940">
        <v>0</v>
      </c>
      <c r="AE940">
        <v>9</v>
      </c>
      <c r="AF940" t="s">
        <v>126</v>
      </c>
      <c r="AG940">
        <v>0</v>
      </c>
      <c r="AH940">
        <v>3</v>
      </c>
      <c r="AI940">
        <v>2</v>
      </c>
      <c r="AJ940">
        <v>0</v>
      </c>
      <c r="AK940" t="s">
        <v>383</v>
      </c>
      <c r="AL940">
        <v>32.802</v>
      </c>
      <c r="AM940" t="s">
        <v>384</v>
      </c>
      <c r="AN940">
        <v>-117.151573</v>
      </c>
      <c r="AO940">
        <v>25</v>
      </c>
      <c r="AP940">
        <v>1800</v>
      </c>
      <c r="AQ940" t="s">
        <v>129</v>
      </c>
      <c r="AR940">
        <v>114</v>
      </c>
      <c r="AS940">
        <v>-49</v>
      </c>
      <c r="AT940">
        <v>256</v>
      </c>
      <c r="BB940" t="str">
        <f t="shared" si="357"/>
        <v>1200</v>
      </c>
      <c r="BC940">
        <v>1</v>
      </c>
      <c r="BD940" t="str">
        <f t="shared" si="358"/>
        <v xml:space="preserve">N1839R  </v>
      </c>
      <c r="BE940">
        <v>1</v>
      </c>
      <c r="BG940">
        <v>0</v>
      </c>
      <c r="BH940">
        <v>0</v>
      </c>
      <c r="BI940">
        <v>0</v>
      </c>
      <c r="BJ940">
        <v>1600</v>
      </c>
      <c r="BK940">
        <v>-200</v>
      </c>
      <c r="BL940" t="s">
        <v>130</v>
      </c>
      <c r="BM940">
        <v>1</v>
      </c>
      <c r="BN940">
        <v>1</v>
      </c>
      <c r="BO940">
        <v>0</v>
      </c>
      <c r="BP940">
        <v>0</v>
      </c>
      <c r="BS940">
        <v>0</v>
      </c>
      <c r="BT940">
        <v>0</v>
      </c>
      <c r="BU940">
        <v>0</v>
      </c>
      <c r="CE940" t="str">
        <f t="shared" si="373"/>
        <v>22:01:48.579</v>
      </c>
      <c r="CF940">
        <v>578845400</v>
      </c>
      <c r="CS940">
        <v>3</v>
      </c>
      <c r="CT940">
        <v>2</v>
      </c>
      <c r="CU940">
        <v>0</v>
      </c>
      <c r="CV940">
        <v>2</v>
      </c>
      <c r="CW940">
        <v>0</v>
      </c>
      <c r="CX940">
        <v>6</v>
      </c>
      <c r="CY940">
        <v>7</v>
      </c>
      <c r="CZ940" t="s">
        <v>131</v>
      </c>
      <c r="DA940">
        <v>300</v>
      </c>
      <c r="DB940">
        <v>0</v>
      </c>
      <c r="DC940" t="s">
        <v>157</v>
      </c>
      <c r="DD940" t="s">
        <v>158</v>
      </c>
      <c r="DG940">
        <v>8343412</v>
      </c>
      <c r="DI940">
        <v>1</v>
      </c>
      <c r="DJ940">
        <v>0</v>
      </c>
      <c r="DK940">
        <v>1</v>
      </c>
      <c r="DL940">
        <v>0</v>
      </c>
      <c r="DM940">
        <v>0</v>
      </c>
      <c r="DN940">
        <v>1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"07/09/2023 22:01:48.832"</f>
        <v>07/09/2023 22:01:48.832</v>
      </c>
      <c r="C941" t="str">
        <f t="shared" si="362"/>
        <v>FFDFD3C0</v>
      </c>
      <c r="D941" t="s">
        <v>141</v>
      </c>
      <c r="E941">
        <v>15</v>
      </c>
      <c r="J941" t="s">
        <v>142</v>
      </c>
      <c r="K941">
        <v>0</v>
      </c>
      <c r="L941">
        <v>3</v>
      </c>
      <c r="M941">
        <v>0</v>
      </c>
      <c r="N941">
        <v>2</v>
      </c>
      <c r="O941">
        <v>0</v>
      </c>
      <c r="P941">
        <v>1</v>
      </c>
      <c r="Q941">
        <v>0</v>
      </c>
      <c r="S941" t="str">
        <f t="shared" si="372"/>
        <v>22:01:48.000</v>
      </c>
      <c r="T941" t="str">
        <f t="shared" si="372"/>
        <v>22:01:48.000</v>
      </c>
      <c r="U941" t="str">
        <f t="shared" si="356"/>
        <v>A14F74</v>
      </c>
      <c r="V941">
        <v>0</v>
      </c>
      <c r="W941">
        <v>0</v>
      </c>
      <c r="X941">
        <v>6</v>
      </c>
      <c r="Y941">
        <v>0</v>
      </c>
      <c r="AA941">
        <v>1</v>
      </c>
      <c r="AB941">
        <v>8</v>
      </c>
      <c r="AC941">
        <v>3</v>
      </c>
      <c r="AD941">
        <v>0</v>
      </c>
      <c r="AE941">
        <v>9</v>
      </c>
      <c r="AF941" t="s">
        <v>126</v>
      </c>
      <c r="AG941">
        <v>0</v>
      </c>
      <c r="AH941">
        <v>3</v>
      </c>
      <c r="AI941">
        <v>2</v>
      </c>
      <c r="AJ941">
        <v>0</v>
      </c>
      <c r="AK941" t="s">
        <v>383</v>
      </c>
      <c r="AL941">
        <v>32.802</v>
      </c>
      <c r="AM941" t="s">
        <v>384</v>
      </c>
      <c r="AN941">
        <v>-117.151573</v>
      </c>
      <c r="AO941">
        <v>25</v>
      </c>
      <c r="AP941">
        <v>1800</v>
      </c>
      <c r="AQ941" t="s">
        <v>129</v>
      </c>
      <c r="AR941">
        <v>114</v>
      </c>
      <c r="AS941">
        <v>-49</v>
      </c>
      <c r="AT941">
        <v>256</v>
      </c>
      <c r="BB941" t="str">
        <f t="shared" si="357"/>
        <v>1200</v>
      </c>
      <c r="BC941">
        <v>1</v>
      </c>
      <c r="BD941" t="str">
        <f t="shared" si="358"/>
        <v xml:space="preserve">N1839R  </v>
      </c>
      <c r="BE941">
        <v>1</v>
      </c>
      <c r="BG941">
        <v>0</v>
      </c>
      <c r="BH941">
        <v>0</v>
      </c>
      <c r="BI941">
        <v>0</v>
      </c>
      <c r="BJ941">
        <v>1600</v>
      </c>
      <c r="BK941">
        <v>-200</v>
      </c>
      <c r="BL941" t="s">
        <v>130</v>
      </c>
      <c r="BM941">
        <v>1</v>
      </c>
      <c r="BN941">
        <v>1</v>
      </c>
      <c r="BO941">
        <v>0</v>
      </c>
      <c r="BP941">
        <v>0</v>
      </c>
      <c r="BS941">
        <v>0</v>
      </c>
      <c r="BT941">
        <v>0</v>
      </c>
      <c r="BU941">
        <v>0</v>
      </c>
      <c r="CE941" t="str">
        <f t="shared" si="373"/>
        <v>22:01:48.579</v>
      </c>
      <c r="CF941">
        <v>578845400</v>
      </c>
      <c r="CS941">
        <v>3</v>
      </c>
      <c r="CT941">
        <v>2</v>
      </c>
      <c r="CU941">
        <v>0</v>
      </c>
      <c r="CV941">
        <v>2</v>
      </c>
      <c r="CW941">
        <v>0</v>
      </c>
      <c r="CX941">
        <v>6</v>
      </c>
      <c r="CY941">
        <v>7</v>
      </c>
      <c r="CZ941" t="s">
        <v>131</v>
      </c>
      <c r="DA941">
        <v>300</v>
      </c>
      <c r="DB941">
        <v>0</v>
      </c>
      <c r="DC941" t="s">
        <v>157</v>
      </c>
      <c r="DD941" t="s">
        <v>158</v>
      </c>
      <c r="DG941">
        <v>8343412</v>
      </c>
      <c r="DI941">
        <v>1</v>
      </c>
      <c r="DJ941">
        <v>0</v>
      </c>
      <c r="DK941">
        <v>1</v>
      </c>
      <c r="DL941">
        <v>0</v>
      </c>
      <c r="DM941">
        <v>0</v>
      </c>
      <c r="DN941">
        <v>1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"07/09/2023 22:01:48.817"</f>
        <v>07/09/2023 22:01:48.817</v>
      </c>
      <c r="C942" t="str">
        <f t="shared" si="362"/>
        <v>FFDFD3C0</v>
      </c>
      <c r="D942" t="s">
        <v>123</v>
      </c>
      <c r="E942">
        <v>7</v>
      </c>
      <c r="F942">
        <v>2007</v>
      </c>
      <c r="G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0</v>
      </c>
      <c r="P942">
        <v>1</v>
      </c>
      <c r="Q942">
        <v>0</v>
      </c>
      <c r="S942" t="str">
        <f t="shared" si="372"/>
        <v>22:01:48.000</v>
      </c>
      <c r="T942" t="str">
        <f t="shared" si="372"/>
        <v>22:01:48.000</v>
      </c>
      <c r="U942" t="str">
        <f t="shared" si="356"/>
        <v>A14F74</v>
      </c>
      <c r="V942">
        <v>0</v>
      </c>
      <c r="W942">
        <v>0</v>
      </c>
      <c r="X942">
        <v>6</v>
      </c>
      <c r="Y942">
        <v>0</v>
      </c>
      <c r="AA942">
        <v>1</v>
      </c>
      <c r="AB942">
        <v>8</v>
      </c>
      <c r="AC942">
        <v>3</v>
      </c>
      <c r="AD942">
        <v>0</v>
      </c>
      <c r="AE942">
        <v>9</v>
      </c>
      <c r="AF942" t="s">
        <v>126</v>
      </c>
      <c r="AG942">
        <v>0</v>
      </c>
      <c r="AH942">
        <v>3</v>
      </c>
      <c r="AI942">
        <v>2</v>
      </c>
      <c r="AJ942">
        <v>0</v>
      </c>
      <c r="AK942" t="s">
        <v>383</v>
      </c>
      <c r="AL942">
        <v>32.802</v>
      </c>
      <c r="AM942" t="s">
        <v>384</v>
      </c>
      <c r="AN942">
        <v>-117.151573</v>
      </c>
      <c r="AO942">
        <v>25</v>
      </c>
      <c r="AP942">
        <v>1800</v>
      </c>
      <c r="AQ942" t="s">
        <v>129</v>
      </c>
      <c r="AR942">
        <v>114</v>
      </c>
      <c r="AS942">
        <v>-49</v>
      </c>
      <c r="AT942">
        <v>256</v>
      </c>
      <c r="BB942" t="str">
        <f t="shared" si="357"/>
        <v>1200</v>
      </c>
      <c r="BC942">
        <v>1</v>
      </c>
      <c r="BD942" t="str">
        <f t="shared" si="358"/>
        <v xml:space="preserve">N1839R  </v>
      </c>
      <c r="BE942">
        <v>1</v>
      </c>
      <c r="BG942">
        <v>0</v>
      </c>
      <c r="BH942">
        <v>0</v>
      </c>
      <c r="BI942">
        <v>0</v>
      </c>
      <c r="BJ942">
        <v>1600</v>
      </c>
      <c r="BK942">
        <v>-200</v>
      </c>
      <c r="BL942" t="s">
        <v>130</v>
      </c>
      <c r="BM942">
        <v>1</v>
      </c>
      <c r="BN942">
        <v>1</v>
      </c>
      <c r="BO942">
        <v>0</v>
      </c>
      <c r="BP942">
        <v>0</v>
      </c>
      <c r="BS942">
        <v>0</v>
      </c>
      <c r="BT942">
        <v>0</v>
      </c>
      <c r="BU942">
        <v>0</v>
      </c>
      <c r="CE942" t="str">
        <f t="shared" si="373"/>
        <v>22:01:48.579</v>
      </c>
      <c r="CF942">
        <v>578845400</v>
      </c>
      <c r="CS942">
        <v>3</v>
      </c>
      <c r="CT942">
        <v>2</v>
      </c>
      <c r="CU942">
        <v>0</v>
      </c>
      <c r="CV942">
        <v>2</v>
      </c>
      <c r="CW942">
        <v>0</v>
      </c>
      <c r="CX942">
        <v>6</v>
      </c>
      <c r="CY942">
        <v>7</v>
      </c>
      <c r="CZ942" t="s">
        <v>131</v>
      </c>
      <c r="DA942">
        <v>300</v>
      </c>
      <c r="DB942">
        <v>0</v>
      </c>
      <c r="DC942" t="s">
        <v>157</v>
      </c>
      <c r="DD942" t="s">
        <v>158</v>
      </c>
      <c r="DG942">
        <v>8343412</v>
      </c>
      <c r="DI942">
        <v>1</v>
      </c>
      <c r="DJ942">
        <v>0</v>
      </c>
      <c r="DK942">
        <v>1</v>
      </c>
      <c r="DL942">
        <v>0</v>
      </c>
      <c r="DM942">
        <v>0</v>
      </c>
      <c r="DN942">
        <v>1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"07/09/2023 22:01:49.834"</f>
        <v>07/09/2023 22:01:49.834</v>
      </c>
      <c r="C943" t="str">
        <f t="shared" si="362"/>
        <v>FFDFD3C0</v>
      </c>
      <c r="D943" t="s">
        <v>138</v>
      </c>
      <c r="E943">
        <v>20</v>
      </c>
      <c r="F943">
        <v>1020</v>
      </c>
      <c r="G943" t="s">
        <v>139</v>
      </c>
      <c r="J943" t="s">
        <v>140</v>
      </c>
      <c r="K943">
        <v>0</v>
      </c>
      <c r="L943">
        <v>3</v>
      </c>
      <c r="M943">
        <v>0</v>
      </c>
      <c r="N943">
        <v>2</v>
      </c>
      <c r="O943">
        <v>0</v>
      </c>
      <c r="P943">
        <v>1</v>
      </c>
      <c r="Q943">
        <v>0</v>
      </c>
      <c r="S943" t="str">
        <f t="shared" ref="S943:T950" si="374">"22:01:49.000"</f>
        <v>22:01:49.000</v>
      </c>
      <c r="T943" t="str">
        <f t="shared" si="374"/>
        <v>22:01:49.000</v>
      </c>
      <c r="U943" t="str">
        <f t="shared" si="356"/>
        <v>A14F74</v>
      </c>
      <c r="V943">
        <v>0</v>
      </c>
      <c r="W943">
        <v>0</v>
      </c>
      <c r="X943">
        <v>6</v>
      </c>
      <c r="Y943">
        <v>0</v>
      </c>
      <c r="AA943">
        <v>1</v>
      </c>
      <c r="AB943">
        <v>8</v>
      </c>
      <c r="AC943">
        <v>3</v>
      </c>
      <c r="AD943">
        <v>0</v>
      </c>
      <c r="AE943">
        <v>9</v>
      </c>
      <c r="AF943" t="s">
        <v>126</v>
      </c>
      <c r="AG943">
        <v>0</v>
      </c>
      <c r="AH943">
        <v>3</v>
      </c>
      <c r="AI943">
        <v>2</v>
      </c>
      <c r="AJ943">
        <v>0</v>
      </c>
      <c r="AK943" t="s">
        <v>385</v>
      </c>
      <c r="AL943">
        <v>32.801806999999997</v>
      </c>
      <c r="AM943" t="s">
        <v>386</v>
      </c>
      <c r="AN943">
        <v>-117.150929</v>
      </c>
      <c r="AO943">
        <v>25</v>
      </c>
      <c r="AP943">
        <v>1800</v>
      </c>
      <c r="AQ943" t="s">
        <v>129</v>
      </c>
      <c r="AR943">
        <v>113</v>
      </c>
      <c r="AS943">
        <v>-50</v>
      </c>
      <c r="AT943">
        <v>256</v>
      </c>
      <c r="BB943" t="str">
        <f t="shared" si="357"/>
        <v>1200</v>
      </c>
      <c r="BC943">
        <v>1</v>
      </c>
      <c r="BD943" t="str">
        <f t="shared" si="358"/>
        <v xml:space="preserve">N1839R  </v>
      </c>
      <c r="BE943">
        <v>1</v>
      </c>
      <c r="BG943">
        <v>0</v>
      </c>
      <c r="BH943">
        <v>0</v>
      </c>
      <c r="BI943">
        <v>0</v>
      </c>
      <c r="BJ943">
        <v>1625</v>
      </c>
      <c r="BK943">
        <v>-175</v>
      </c>
      <c r="BL943" t="s">
        <v>130</v>
      </c>
      <c r="BM943">
        <v>1</v>
      </c>
      <c r="BN943">
        <v>1</v>
      </c>
      <c r="BO943">
        <v>0</v>
      </c>
      <c r="BP943">
        <v>0</v>
      </c>
      <c r="BS943">
        <v>0</v>
      </c>
      <c r="BT943">
        <v>0</v>
      </c>
      <c r="BU943">
        <v>0</v>
      </c>
      <c r="CE943" t="str">
        <f t="shared" ref="CE943:CE950" si="375">"22:01:49.596"</f>
        <v>22:01:49.596</v>
      </c>
      <c r="CF943">
        <v>595529087</v>
      </c>
      <c r="CS943">
        <v>3</v>
      </c>
      <c r="CT943">
        <v>2</v>
      </c>
      <c r="CU943">
        <v>0</v>
      </c>
      <c r="CV943">
        <v>2</v>
      </c>
      <c r="CW943">
        <v>0</v>
      </c>
      <c r="CX943">
        <v>6</v>
      </c>
      <c r="CY943">
        <v>7</v>
      </c>
      <c r="CZ943" t="s">
        <v>131</v>
      </c>
      <c r="DA943">
        <v>745</v>
      </c>
      <c r="DB943">
        <v>0</v>
      </c>
      <c r="DC943" t="s">
        <v>262</v>
      </c>
      <c r="DD943" t="s">
        <v>263</v>
      </c>
      <c r="DG943">
        <v>15620830</v>
      </c>
      <c r="DI943">
        <v>1</v>
      </c>
      <c r="DJ943">
        <v>0</v>
      </c>
      <c r="DK943">
        <v>0</v>
      </c>
      <c r="DL943">
        <v>0</v>
      </c>
      <c r="DM943">
        <v>0</v>
      </c>
      <c r="DN943">
        <v>1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"07/09/2023 22:01:49.834"</f>
        <v>07/09/2023 22:01:49.834</v>
      </c>
      <c r="C944" t="str">
        <f t="shared" si="362"/>
        <v>FFDFD3C0</v>
      </c>
      <c r="D944" t="s">
        <v>149</v>
      </c>
      <c r="E944">
        <v>3</v>
      </c>
      <c r="H944">
        <v>166</v>
      </c>
      <c r="I944" t="s">
        <v>139</v>
      </c>
      <c r="J944" t="s">
        <v>150</v>
      </c>
      <c r="K944">
        <v>0</v>
      </c>
      <c r="L944">
        <v>3</v>
      </c>
      <c r="M944">
        <v>0</v>
      </c>
      <c r="N944">
        <v>2</v>
      </c>
      <c r="O944">
        <v>0</v>
      </c>
      <c r="P944">
        <v>1</v>
      </c>
      <c r="Q944">
        <v>0</v>
      </c>
      <c r="S944" t="str">
        <f t="shared" si="374"/>
        <v>22:01:49.000</v>
      </c>
      <c r="T944" t="str">
        <f t="shared" si="374"/>
        <v>22:01:49.000</v>
      </c>
      <c r="U944" t="str">
        <f t="shared" si="356"/>
        <v>A14F74</v>
      </c>
      <c r="V944">
        <v>0</v>
      </c>
      <c r="W944">
        <v>0</v>
      </c>
      <c r="X944">
        <v>6</v>
      </c>
      <c r="Y944">
        <v>0</v>
      </c>
      <c r="AA944">
        <v>1</v>
      </c>
      <c r="AB944">
        <v>8</v>
      </c>
      <c r="AC944">
        <v>3</v>
      </c>
      <c r="AD944">
        <v>0</v>
      </c>
      <c r="AE944">
        <v>9</v>
      </c>
      <c r="AF944" t="s">
        <v>126</v>
      </c>
      <c r="AG944">
        <v>0</v>
      </c>
      <c r="AH944">
        <v>3</v>
      </c>
      <c r="AI944">
        <v>2</v>
      </c>
      <c r="AJ944">
        <v>0</v>
      </c>
      <c r="AK944" t="s">
        <v>385</v>
      </c>
      <c r="AL944">
        <v>32.801806999999997</v>
      </c>
      <c r="AM944" t="s">
        <v>386</v>
      </c>
      <c r="AN944">
        <v>-117.150929</v>
      </c>
      <c r="AO944">
        <v>25</v>
      </c>
      <c r="AP944">
        <v>1800</v>
      </c>
      <c r="AQ944" t="s">
        <v>129</v>
      </c>
      <c r="AR944">
        <v>113</v>
      </c>
      <c r="AS944">
        <v>-50</v>
      </c>
      <c r="AT944">
        <v>256</v>
      </c>
      <c r="BB944" t="str">
        <f t="shared" si="357"/>
        <v>1200</v>
      </c>
      <c r="BC944">
        <v>1</v>
      </c>
      <c r="BD944" t="str">
        <f t="shared" si="358"/>
        <v xml:space="preserve">N1839R  </v>
      </c>
      <c r="BE944">
        <v>1</v>
      </c>
      <c r="BG944">
        <v>0</v>
      </c>
      <c r="BH944">
        <v>0</v>
      </c>
      <c r="BI944">
        <v>0</v>
      </c>
      <c r="BJ944">
        <v>1625</v>
      </c>
      <c r="BK944">
        <v>-175</v>
      </c>
      <c r="BL944" t="s">
        <v>130</v>
      </c>
      <c r="BM944">
        <v>1</v>
      </c>
      <c r="BN944">
        <v>1</v>
      </c>
      <c r="BO944">
        <v>0</v>
      </c>
      <c r="BP944">
        <v>0</v>
      </c>
      <c r="BS944">
        <v>0</v>
      </c>
      <c r="BT944">
        <v>0</v>
      </c>
      <c r="BU944">
        <v>0</v>
      </c>
      <c r="CE944" t="str">
        <f t="shared" si="375"/>
        <v>22:01:49.596</v>
      </c>
      <c r="CF944">
        <v>595595310</v>
      </c>
      <c r="CS944">
        <v>3</v>
      </c>
      <c r="CT944">
        <v>2</v>
      </c>
      <c r="CU944">
        <v>0</v>
      </c>
      <c r="CV944">
        <v>2</v>
      </c>
      <c r="CW944">
        <v>0</v>
      </c>
      <c r="CX944">
        <v>5</v>
      </c>
      <c r="CY944">
        <v>7</v>
      </c>
      <c r="CZ944" t="s">
        <v>131</v>
      </c>
      <c r="DA944">
        <v>300</v>
      </c>
      <c r="DB944">
        <v>0</v>
      </c>
      <c r="DC944" t="s">
        <v>157</v>
      </c>
      <c r="DD944" t="s">
        <v>158</v>
      </c>
      <c r="DG944">
        <v>8343637</v>
      </c>
      <c r="DI944">
        <v>1</v>
      </c>
      <c r="DJ944">
        <v>0</v>
      </c>
      <c r="DK944">
        <v>1</v>
      </c>
      <c r="DL944">
        <v>0</v>
      </c>
      <c r="DM944">
        <v>0</v>
      </c>
      <c r="DN944">
        <v>1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"07/09/2023 22:01:49.834"</f>
        <v>07/09/2023 22:01:49.834</v>
      </c>
      <c r="C945" t="str">
        <f t="shared" si="362"/>
        <v>FFDFD3C0</v>
      </c>
      <c r="D945" t="s">
        <v>144</v>
      </c>
      <c r="E945">
        <v>6</v>
      </c>
      <c r="H945">
        <v>210</v>
      </c>
      <c r="I945" t="s">
        <v>145</v>
      </c>
      <c r="J945" t="s">
        <v>146</v>
      </c>
      <c r="K945">
        <v>0</v>
      </c>
      <c r="L945">
        <v>3</v>
      </c>
      <c r="M945">
        <v>0</v>
      </c>
      <c r="N945">
        <v>2</v>
      </c>
      <c r="O945">
        <v>0</v>
      </c>
      <c r="P945">
        <v>1</v>
      </c>
      <c r="Q945">
        <v>0</v>
      </c>
      <c r="S945" t="str">
        <f t="shared" si="374"/>
        <v>22:01:49.000</v>
      </c>
      <c r="T945" t="str">
        <f t="shared" si="374"/>
        <v>22:01:49.000</v>
      </c>
      <c r="U945" t="str">
        <f t="shared" si="356"/>
        <v>A14F74</v>
      </c>
      <c r="V945">
        <v>0</v>
      </c>
      <c r="W945">
        <v>0</v>
      </c>
      <c r="X945">
        <v>6</v>
      </c>
      <c r="Y945">
        <v>0</v>
      </c>
      <c r="AA945">
        <v>1</v>
      </c>
      <c r="AB945">
        <v>8</v>
      </c>
      <c r="AC945">
        <v>3</v>
      </c>
      <c r="AD945">
        <v>0</v>
      </c>
      <c r="AE945">
        <v>9</v>
      </c>
      <c r="AF945" t="s">
        <v>126</v>
      </c>
      <c r="AG945">
        <v>0</v>
      </c>
      <c r="AH945">
        <v>0</v>
      </c>
      <c r="AI945">
        <v>2</v>
      </c>
      <c r="AJ945">
        <v>0</v>
      </c>
      <c r="AK945" t="s">
        <v>385</v>
      </c>
      <c r="AL945">
        <v>32.801806999999997</v>
      </c>
      <c r="AM945" t="s">
        <v>386</v>
      </c>
      <c r="AN945">
        <v>-117.150929</v>
      </c>
      <c r="AO945">
        <v>25</v>
      </c>
      <c r="AP945">
        <v>1800</v>
      </c>
      <c r="AQ945" t="s">
        <v>129</v>
      </c>
      <c r="AR945">
        <v>113</v>
      </c>
      <c r="AS945">
        <v>-50</v>
      </c>
      <c r="AT945">
        <v>256</v>
      </c>
      <c r="BB945" t="str">
        <f t="shared" si="357"/>
        <v>1200</v>
      </c>
      <c r="BC945">
        <v>1</v>
      </c>
      <c r="BD945" t="str">
        <f t="shared" si="358"/>
        <v xml:space="preserve">N1839R  </v>
      </c>
      <c r="BE945">
        <v>1</v>
      </c>
      <c r="BG945">
        <v>0</v>
      </c>
      <c r="BH945">
        <v>0</v>
      </c>
      <c r="BI945">
        <v>0</v>
      </c>
      <c r="BJ945">
        <v>1625</v>
      </c>
      <c r="BK945">
        <v>-175</v>
      </c>
      <c r="BL945" t="s">
        <v>130</v>
      </c>
      <c r="BM945">
        <v>1</v>
      </c>
      <c r="BN945">
        <v>1</v>
      </c>
      <c r="BO945">
        <v>0</v>
      </c>
      <c r="BP945">
        <v>0</v>
      </c>
      <c r="BS945">
        <v>0</v>
      </c>
      <c r="BT945">
        <v>0</v>
      </c>
      <c r="BU945">
        <v>0</v>
      </c>
      <c r="CE945" t="str">
        <f t="shared" si="375"/>
        <v>22:01:49.596</v>
      </c>
      <c r="CF945">
        <v>595529087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6</v>
      </c>
      <c r="CY945">
        <v>7</v>
      </c>
      <c r="CZ945" t="s">
        <v>131</v>
      </c>
      <c r="DA945">
        <v>745</v>
      </c>
      <c r="DB945">
        <v>0</v>
      </c>
      <c r="DC945" t="s">
        <v>262</v>
      </c>
      <c r="DD945" t="s">
        <v>263</v>
      </c>
      <c r="DG945">
        <v>15620830</v>
      </c>
      <c r="DI945">
        <v>1</v>
      </c>
      <c r="DJ945">
        <v>0</v>
      </c>
      <c r="DK945">
        <v>1</v>
      </c>
      <c r="DL945">
        <v>0</v>
      </c>
      <c r="DM945">
        <v>0</v>
      </c>
      <c r="DN945">
        <v>1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"07/09/2023 22:01:49.834"</f>
        <v>07/09/2023 22:01:49.834</v>
      </c>
      <c r="C946" t="str">
        <f t="shared" si="362"/>
        <v>FFDFD3C0</v>
      </c>
      <c r="D946" t="s">
        <v>134</v>
      </c>
      <c r="E946">
        <v>3</v>
      </c>
      <c r="H946">
        <v>3</v>
      </c>
      <c r="I946" t="s">
        <v>135</v>
      </c>
      <c r="J946" t="s">
        <v>126</v>
      </c>
      <c r="K946">
        <v>0</v>
      </c>
      <c r="L946">
        <v>3</v>
      </c>
      <c r="M946">
        <v>0</v>
      </c>
      <c r="N946">
        <v>2</v>
      </c>
      <c r="O946">
        <v>0</v>
      </c>
      <c r="P946">
        <v>1</v>
      </c>
      <c r="Q946">
        <v>0</v>
      </c>
      <c r="S946" t="str">
        <f t="shared" si="374"/>
        <v>22:01:49.000</v>
      </c>
      <c r="T946" t="str">
        <f t="shared" si="374"/>
        <v>22:01:49.000</v>
      </c>
      <c r="U946" t="str">
        <f t="shared" si="356"/>
        <v>A14F74</v>
      </c>
      <c r="V946">
        <v>0</v>
      </c>
      <c r="W946">
        <v>0</v>
      </c>
      <c r="X946">
        <v>6</v>
      </c>
      <c r="Y946">
        <v>0</v>
      </c>
      <c r="AA946">
        <v>1</v>
      </c>
      <c r="AB946">
        <v>8</v>
      </c>
      <c r="AC946">
        <v>3</v>
      </c>
      <c r="AD946">
        <v>0</v>
      </c>
      <c r="AE946">
        <v>9</v>
      </c>
      <c r="AF946" t="s">
        <v>126</v>
      </c>
      <c r="AG946">
        <v>0</v>
      </c>
      <c r="AH946">
        <v>3</v>
      </c>
      <c r="AI946">
        <v>2</v>
      </c>
      <c r="AJ946">
        <v>0</v>
      </c>
      <c r="AK946" t="s">
        <v>385</v>
      </c>
      <c r="AL946">
        <v>32.801806999999997</v>
      </c>
      <c r="AM946" t="s">
        <v>386</v>
      </c>
      <c r="AN946">
        <v>-117.150929</v>
      </c>
      <c r="AO946">
        <v>25</v>
      </c>
      <c r="AP946">
        <v>1800</v>
      </c>
      <c r="AQ946" t="s">
        <v>129</v>
      </c>
      <c r="AR946">
        <v>113</v>
      </c>
      <c r="AS946">
        <v>-50</v>
      </c>
      <c r="AT946">
        <v>256</v>
      </c>
      <c r="BB946" t="str">
        <f t="shared" si="357"/>
        <v>1200</v>
      </c>
      <c r="BC946">
        <v>1</v>
      </c>
      <c r="BD946" t="str">
        <f t="shared" si="358"/>
        <v xml:space="preserve">N1839R  </v>
      </c>
      <c r="BE946">
        <v>1</v>
      </c>
      <c r="BG946">
        <v>0</v>
      </c>
      <c r="BH946">
        <v>0</v>
      </c>
      <c r="BI946">
        <v>0</v>
      </c>
      <c r="BJ946">
        <v>1625</v>
      </c>
      <c r="BK946">
        <v>-175</v>
      </c>
      <c r="BL946" t="s">
        <v>130</v>
      </c>
      <c r="BM946">
        <v>1</v>
      </c>
      <c r="BN946">
        <v>1</v>
      </c>
      <c r="BO946">
        <v>0</v>
      </c>
      <c r="BP946">
        <v>0</v>
      </c>
      <c r="BS946">
        <v>0</v>
      </c>
      <c r="BT946">
        <v>0</v>
      </c>
      <c r="BU946">
        <v>0</v>
      </c>
      <c r="CE946" t="str">
        <f t="shared" si="375"/>
        <v>22:01:49.596</v>
      </c>
      <c r="CF946">
        <v>595529087</v>
      </c>
      <c r="CS946">
        <v>3</v>
      </c>
      <c r="CT946">
        <v>2</v>
      </c>
      <c r="CU946">
        <v>0</v>
      </c>
      <c r="CV946">
        <v>2</v>
      </c>
      <c r="CW946">
        <v>0</v>
      </c>
      <c r="CX946">
        <v>6</v>
      </c>
      <c r="CY946">
        <v>7</v>
      </c>
      <c r="CZ946" t="s">
        <v>131</v>
      </c>
      <c r="DA946">
        <v>745</v>
      </c>
      <c r="DB946">
        <v>0</v>
      </c>
      <c r="DC946" t="s">
        <v>262</v>
      </c>
      <c r="DD946" t="s">
        <v>263</v>
      </c>
      <c r="DG946">
        <v>15620830</v>
      </c>
      <c r="DI946">
        <v>1</v>
      </c>
      <c r="DJ946">
        <v>0</v>
      </c>
      <c r="DK946">
        <v>1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"07/09/2023 22:01:49.834"</f>
        <v>07/09/2023 22:01:49.834</v>
      </c>
      <c r="C947" t="str">
        <f t="shared" si="362"/>
        <v>FFDFD3C0</v>
      </c>
      <c r="D947" t="s">
        <v>141</v>
      </c>
      <c r="E947">
        <v>15</v>
      </c>
      <c r="J947" t="s">
        <v>142</v>
      </c>
      <c r="K947">
        <v>0</v>
      </c>
      <c r="L947">
        <v>3</v>
      </c>
      <c r="M947">
        <v>0</v>
      </c>
      <c r="N947">
        <v>2</v>
      </c>
      <c r="O947">
        <v>0</v>
      </c>
      <c r="P947">
        <v>1</v>
      </c>
      <c r="Q947">
        <v>0</v>
      </c>
      <c r="S947" t="str">
        <f t="shared" si="374"/>
        <v>22:01:49.000</v>
      </c>
      <c r="T947" t="str">
        <f t="shared" si="374"/>
        <v>22:01:49.000</v>
      </c>
      <c r="U947" t="str">
        <f t="shared" si="356"/>
        <v>A14F74</v>
      </c>
      <c r="V947">
        <v>0</v>
      </c>
      <c r="W947">
        <v>0</v>
      </c>
      <c r="X947">
        <v>6</v>
      </c>
      <c r="Y947">
        <v>0</v>
      </c>
      <c r="AA947">
        <v>1</v>
      </c>
      <c r="AB947">
        <v>8</v>
      </c>
      <c r="AC947">
        <v>3</v>
      </c>
      <c r="AD947">
        <v>0</v>
      </c>
      <c r="AE947">
        <v>9</v>
      </c>
      <c r="AF947" t="s">
        <v>126</v>
      </c>
      <c r="AG947">
        <v>0</v>
      </c>
      <c r="AH947">
        <v>3</v>
      </c>
      <c r="AI947">
        <v>2</v>
      </c>
      <c r="AJ947">
        <v>0</v>
      </c>
      <c r="AK947" t="s">
        <v>385</v>
      </c>
      <c r="AL947">
        <v>32.801806999999997</v>
      </c>
      <c r="AM947" t="s">
        <v>386</v>
      </c>
      <c r="AN947">
        <v>-117.150929</v>
      </c>
      <c r="AO947">
        <v>25</v>
      </c>
      <c r="AP947">
        <v>1800</v>
      </c>
      <c r="AQ947" t="s">
        <v>129</v>
      </c>
      <c r="AR947">
        <v>113</v>
      </c>
      <c r="AS947">
        <v>-50</v>
      </c>
      <c r="AT947">
        <v>256</v>
      </c>
      <c r="BB947" t="str">
        <f t="shared" si="357"/>
        <v>1200</v>
      </c>
      <c r="BC947">
        <v>1</v>
      </c>
      <c r="BD947" t="str">
        <f t="shared" si="358"/>
        <v xml:space="preserve">N1839R  </v>
      </c>
      <c r="BE947">
        <v>1</v>
      </c>
      <c r="BG947">
        <v>0</v>
      </c>
      <c r="BH947">
        <v>0</v>
      </c>
      <c r="BI947">
        <v>0</v>
      </c>
      <c r="BJ947">
        <v>1625</v>
      </c>
      <c r="BK947">
        <v>-175</v>
      </c>
      <c r="BL947" t="s">
        <v>130</v>
      </c>
      <c r="BM947">
        <v>1</v>
      </c>
      <c r="BN947">
        <v>1</v>
      </c>
      <c r="BO947">
        <v>0</v>
      </c>
      <c r="BP947">
        <v>0</v>
      </c>
      <c r="BS947">
        <v>0</v>
      </c>
      <c r="BT947">
        <v>0</v>
      </c>
      <c r="BU947">
        <v>0</v>
      </c>
      <c r="CE947" t="str">
        <f t="shared" si="375"/>
        <v>22:01:49.596</v>
      </c>
      <c r="CF947">
        <v>595529087</v>
      </c>
      <c r="CS947">
        <v>3</v>
      </c>
      <c r="CT947">
        <v>2</v>
      </c>
      <c r="CU947">
        <v>0</v>
      </c>
      <c r="CV947">
        <v>2</v>
      </c>
      <c r="CW947">
        <v>0</v>
      </c>
      <c r="CX947">
        <v>6</v>
      </c>
      <c r="CY947">
        <v>7</v>
      </c>
      <c r="CZ947" t="s">
        <v>131</v>
      </c>
      <c r="DA947">
        <v>745</v>
      </c>
      <c r="DB947">
        <v>0</v>
      </c>
      <c r="DC947" t="s">
        <v>262</v>
      </c>
      <c r="DD947" t="s">
        <v>263</v>
      </c>
      <c r="DG947">
        <v>15620830</v>
      </c>
      <c r="DI947">
        <v>1</v>
      </c>
      <c r="DJ947">
        <v>0</v>
      </c>
      <c r="DK947">
        <v>1</v>
      </c>
      <c r="DL947">
        <v>0</v>
      </c>
      <c r="DM947">
        <v>0</v>
      </c>
      <c r="DN947">
        <v>1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"07/09/2023 22:01:49.880"</f>
        <v>07/09/2023 22:01:49.880</v>
      </c>
      <c r="C948" t="str">
        <f t="shared" si="362"/>
        <v>FFDFD3C0</v>
      </c>
      <c r="D948" t="s">
        <v>147</v>
      </c>
      <c r="E948">
        <v>8</v>
      </c>
      <c r="H948">
        <v>225</v>
      </c>
      <c r="I948" t="s">
        <v>148</v>
      </c>
      <c r="J948" t="s">
        <v>126</v>
      </c>
      <c r="K948">
        <v>0</v>
      </c>
      <c r="L948">
        <v>3</v>
      </c>
      <c r="M948">
        <v>0</v>
      </c>
      <c r="N948">
        <v>2</v>
      </c>
      <c r="O948">
        <v>0</v>
      </c>
      <c r="P948">
        <v>1</v>
      </c>
      <c r="Q948">
        <v>0</v>
      </c>
      <c r="S948" t="str">
        <f t="shared" si="374"/>
        <v>22:01:49.000</v>
      </c>
      <c r="T948" t="str">
        <f t="shared" si="374"/>
        <v>22:01:49.000</v>
      </c>
      <c r="U948" t="str">
        <f t="shared" si="356"/>
        <v>A14F74</v>
      </c>
      <c r="V948">
        <v>0</v>
      </c>
      <c r="W948">
        <v>0</v>
      </c>
      <c r="X948">
        <v>6</v>
      </c>
      <c r="Y948">
        <v>0</v>
      </c>
      <c r="AA948">
        <v>1</v>
      </c>
      <c r="AB948">
        <v>8</v>
      </c>
      <c r="AC948">
        <v>3</v>
      </c>
      <c r="AD948">
        <v>0</v>
      </c>
      <c r="AE948">
        <v>9</v>
      </c>
      <c r="AF948" t="s">
        <v>126</v>
      </c>
      <c r="AG948">
        <v>0</v>
      </c>
      <c r="AH948">
        <v>3</v>
      </c>
      <c r="AI948">
        <v>2</v>
      </c>
      <c r="AJ948">
        <v>0</v>
      </c>
      <c r="AK948" t="s">
        <v>385</v>
      </c>
      <c r="AL948">
        <v>32.801806999999997</v>
      </c>
      <c r="AM948" t="s">
        <v>386</v>
      </c>
      <c r="AN948">
        <v>-117.150929</v>
      </c>
      <c r="AO948">
        <v>25</v>
      </c>
      <c r="AP948">
        <v>1800</v>
      </c>
      <c r="AQ948" t="s">
        <v>129</v>
      </c>
      <c r="AR948">
        <v>113</v>
      </c>
      <c r="AS948">
        <v>-50</v>
      </c>
      <c r="AT948">
        <v>256</v>
      </c>
      <c r="BB948" t="str">
        <f t="shared" si="357"/>
        <v>1200</v>
      </c>
      <c r="BC948">
        <v>1</v>
      </c>
      <c r="BD948" t="str">
        <f t="shared" si="358"/>
        <v xml:space="preserve">N1839R  </v>
      </c>
      <c r="BE948">
        <v>1</v>
      </c>
      <c r="BG948">
        <v>0</v>
      </c>
      <c r="BH948">
        <v>0</v>
      </c>
      <c r="BI948">
        <v>0</v>
      </c>
      <c r="BJ948">
        <v>1625</v>
      </c>
      <c r="BK948">
        <v>-175</v>
      </c>
      <c r="BL948" t="s">
        <v>130</v>
      </c>
      <c r="BM948">
        <v>1</v>
      </c>
      <c r="BN948">
        <v>1</v>
      </c>
      <c r="BO948">
        <v>0</v>
      </c>
      <c r="BP948">
        <v>0</v>
      </c>
      <c r="BS948">
        <v>0</v>
      </c>
      <c r="BT948">
        <v>0</v>
      </c>
      <c r="BU948">
        <v>0</v>
      </c>
      <c r="CE948" t="str">
        <f t="shared" si="375"/>
        <v>22:01:49.596</v>
      </c>
      <c r="CF948">
        <v>595529087</v>
      </c>
      <c r="CS948">
        <v>3</v>
      </c>
      <c r="CT948">
        <v>2</v>
      </c>
      <c r="CU948">
        <v>0</v>
      </c>
      <c r="CV948">
        <v>2</v>
      </c>
      <c r="CW948">
        <v>0</v>
      </c>
      <c r="CX948">
        <v>6</v>
      </c>
      <c r="CY948">
        <v>7</v>
      </c>
      <c r="CZ948" t="s">
        <v>131</v>
      </c>
      <c r="DA948">
        <v>745</v>
      </c>
      <c r="DB948">
        <v>0</v>
      </c>
      <c r="DC948" t="s">
        <v>262</v>
      </c>
      <c r="DD948" t="s">
        <v>263</v>
      </c>
      <c r="DG948">
        <v>15620830</v>
      </c>
      <c r="DI948">
        <v>1</v>
      </c>
      <c r="DJ948">
        <v>0</v>
      </c>
      <c r="DK948">
        <v>1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"07/09/2023 22:01:49.880"</f>
        <v>07/09/2023 22:01:49.880</v>
      </c>
      <c r="C949" t="str">
        <f t="shared" si="362"/>
        <v>FFDFD3C0</v>
      </c>
      <c r="D949" t="s">
        <v>134</v>
      </c>
      <c r="E949">
        <v>4</v>
      </c>
      <c r="H949">
        <v>4</v>
      </c>
      <c r="I949" t="s">
        <v>143</v>
      </c>
      <c r="J949" t="s">
        <v>126</v>
      </c>
      <c r="K949">
        <v>0</v>
      </c>
      <c r="L949">
        <v>3</v>
      </c>
      <c r="M949">
        <v>0</v>
      </c>
      <c r="N949">
        <v>2</v>
      </c>
      <c r="O949">
        <v>0</v>
      </c>
      <c r="P949">
        <v>1</v>
      </c>
      <c r="Q949">
        <v>0</v>
      </c>
      <c r="S949" t="str">
        <f t="shared" si="374"/>
        <v>22:01:49.000</v>
      </c>
      <c r="T949" t="str">
        <f t="shared" si="374"/>
        <v>22:01:49.000</v>
      </c>
      <c r="U949" t="str">
        <f t="shared" si="356"/>
        <v>A14F74</v>
      </c>
      <c r="V949">
        <v>0</v>
      </c>
      <c r="W949">
        <v>0</v>
      </c>
      <c r="X949">
        <v>6</v>
      </c>
      <c r="Y949">
        <v>0</v>
      </c>
      <c r="AA949">
        <v>1</v>
      </c>
      <c r="AB949">
        <v>8</v>
      </c>
      <c r="AC949">
        <v>3</v>
      </c>
      <c r="AD949">
        <v>0</v>
      </c>
      <c r="AE949">
        <v>9</v>
      </c>
      <c r="AF949" t="s">
        <v>126</v>
      </c>
      <c r="AG949">
        <v>0</v>
      </c>
      <c r="AH949">
        <v>3</v>
      </c>
      <c r="AI949">
        <v>2</v>
      </c>
      <c r="AJ949">
        <v>0</v>
      </c>
      <c r="AK949" t="s">
        <v>385</v>
      </c>
      <c r="AL949">
        <v>32.801806999999997</v>
      </c>
      <c r="AM949" t="s">
        <v>386</v>
      </c>
      <c r="AN949">
        <v>-117.150929</v>
      </c>
      <c r="AO949">
        <v>25</v>
      </c>
      <c r="AP949">
        <v>1800</v>
      </c>
      <c r="AQ949" t="s">
        <v>129</v>
      </c>
      <c r="AR949">
        <v>113</v>
      </c>
      <c r="AS949">
        <v>-50</v>
      </c>
      <c r="AT949">
        <v>256</v>
      </c>
      <c r="BB949" t="str">
        <f t="shared" si="357"/>
        <v>1200</v>
      </c>
      <c r="BC949">
        <v>1</v>
      </c>
      <c r="BD949" t="str">
        <f t="shared" si="358"/>
        <v xml:space="preserve">N1839R  </v>
      </c>
      <c r="BE949">
        <v>1</v>
      </c>
      <c r="BG949">
        <v>0</v>
      </c>
      <c r="BH949">
        <v>0</v>
      </c>
      <c r="BI949">
        <v>0</v>
      </c>
      <c r="BJ949">
        <v>1625</v>
      </c>
      <c r="BK949">
        <v>-175</v>
      </c>
      <c r="BL949" t="s">
        <v>130</v>
      </c>
      <c r="BM949">
        <v>1</v>
      </c>
      <c r="BN949">
        <v>1</v>
      </c>
      <c r="BO949">
        <v>0</v>
      </c>
      <c r="BP949">
        <v>0</v>
      </c>
      <c r="BS949">
        <v>0</v>
      </c>
      <c r="BT949">
        <v>0</v>
      </c>
      <c r="BU949">
        <v>0</v>
      </c>
      <c r="CE949" t="str">
        <f t="shared" si="375"/>
        <v>22:01:49.596</v>
      </c>
      <c r="CF949">
        <v>595529087</v>
      </c>
      <c r="CS949">
        <v>3</v>
      </c>
      <c r="CT949">
        <v>2</v>
      </c>
      <c r="CU949">
        <v>0</v>
      </c>
      <c r="CV949">
        <v>2</v>
      </c>
      <c r="CW949">
        <v>0</v>
      </c>
      <c r="CX949">
        <v>6</v>
      </c>
      <c r="CY949">
        <v>7</v>
      </c>
      <c r="CZ949" t="s">
        <v>131</v>
      </c>
      <c r="DA949">
        <v>745</v>
      </c>
      <c r="DB949">
        <v>0</v>
      </c>
      <c r="DC949" t="s">
        <v>262</v>
      </c>
      <c r="DD949" t="s">
        <v>263</v>
      </c>
      <c r="DG949">
        <v>15620830</v>
      </c>
      <c r="DI949">
        <v>1</v>
      </c>
      <c r="DJ949">
        <v>0</v>
      </c>
      <c r="DK949">
        <v>1</v>
      </c>
      <c r="DL949">
        <v>0</v>
      </c>
      <c r="DM949">
        <v>0</v>
      </c>
      <c r="DN949">
        <v>1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"07/09/2023 22:01:49.880"</f>
        <v>07/09/2023 22:01:49.880</v>
      </c>
      <c r="C950" t="str">
        <f t="shared" si="362"/>
        <v>FFDFD3C0</v>
      </c>
      <c r="D950" t="s">
        <v>123</v>
      </c>
      <c r="E950">
        <v>7</v>
      </c>
      <c r="F950">
        <v>2007</v>
      </c>
      <c r="G950" t="s">
        <v>124</v>
      </c>
      <c r="J950" t="s">
        <v>125</v>
      </c>
      <c r="K950">
        <v>0</v>
      </c>
      <c r="L950">
        <v>3</v>
      </c>
      <c r="M950">
        <v>0</v>
      </c>
      <c r="N950">
        <v>2</v>
      </c>
      <c r="O950">
        <v>0</v>
      </c>
      <c r="P950">
        <v>1</v>
      </c>
      <c r="Q950">
        <v>0</v>
      </c>
      <c r="S950" t="str">
        <f t="shared" si="374"/>
        <v>22:01:49.000</v>
      </c>
      <c r="T950" t="str">
        <f t="shared" si="374"/>
        <v>22:01:49.000</v>
      </c>
      <c r="U950" t="str">
        <f t="shared" si="356"/>
        <v>A14F74</v>
      </c>
      <c r="V950">
        <v>0</v>
      </c>
      <c r="W950">
        <v>0</v>
      </c>
      <c r="X950">
        <v>6</v>
      </c>
      <c r="Y950">
        <v>0</v>
      </c>
      <c r="AA950">
        <v>1</v>
      </c>
      <c r="AB950">
        <v>8</v>
      </c>
      <c r="AC950">
        <v>3</v>
      </c>
      <c r="AD950">
        <v>0</v>
      </c>
      <c r="AE950">
        <v>9</v>
      </c>
      <c r="AF950" t="s">
        <v>126</v>
      </c>
      <c r="AG950">
        <v>0</v>
      </c>
      <c r="AH950">
        <v>3</v>
      </c>
      <c r="AI950">
        <v>2</v>
      </c>
      <c r="AJ950">
        <v>0</v>
      </c>
      <c r="AK950" t="s">
        <v>385</v>
      </c>
      <c r="AL950">
        <v>32.801806999999997</v>
      </c>
      <c r="AM950" t="s">
        <v>386</v>
      </c>
      <c r="AN950">
        <v>-117.150929</v>
      </c>
      <c r="AO950">
        <v>25</v>
      </c>
      <c r="AP950">
        <v>1800</v>
      </c>
      <c r="AQ950" t="s">
        <v>129</v>
      </c>
      <c r="AR950">
        <v>113</v>
      </c>
      <c r="AS950">
        <v>-50</v>
      </c>
      <c r="AT950">
        <v>256</v>
      </c>
      <c r="BB950" t="str">
        <f t="shared" si="357"/>
        <v>1200</v>
      </c>
      <c r="BC950">
        <v>1</v>
      </c>
      <c r="BD950" t="str">
        <f t="shared" si="358"/>
        <v xml:space="preserve">N1839R  </v>
      </c>
      <c r="BE950">
        <v>1</v>
      </c>
      <c r="BG950">
        <v>0</v>
      </c>
      <c r="BH950">
        <v>0</v>
      </c>
      <c r="BI950">
        <v>0</v>
      </c>
      <c r="BJ950">
        <v>1625</v>
      </c>
      <c r="BK950">
        <v>-175</v>
      </c>
      <c r="BL950" t="s">
        <v>130</v>
      </c>
      <c r="BM950">
        <v>1</v>
      </c>
      <c r="BN950">
        <v>1</v>
      </c>
      <c r="BO950">
        <v>0</v>
      </c>
      <c r="BP950">
        <v>0</v>
      </c>
      <c r="BS950">
        <v>0</v>
      </c>
      <c r="BT950">
        <v>0</v>
      </c>
      <c r="BU950">
        <v>0</v>
      </c>
      <c r="CE950" t="str">
        <f t="shared" si="375"/>
        <v>22:01:49.596</v>
      </c>
      <c r="CF950">
        <v>595529087</v>
      </c>
      <c r="CS950">
        <v>3</v>
      </c>
      <c r="CT950">
        <v>2</v>
      </c>
      <c r="CU950">
        <v>0</v>
      </c>
      <c r="CV950">
        <v>2</v>
      </c>
      <c r="CW950">
        <v>0</v>
      </c>
      <c r="CX950">
        <v>6</v>
      </c>
      <c r="CY950">
        <v>7</v>
      </c>
      <c r="CZ950" t="s">
        <v>131</v>
      </c>
      <c r="DA950">
        <v>745</v>
      </c>
      <c r="DB950">
        <v>0</v>
      </c>
      <c r="DC950" t="s">
        <v>262</v>
      </c>
      <c r="DD950" t="s">
        <v>263</v>
      </c>
      <c r="DG950">
        <v>15620830</v>
      </c>
      <c r="DI950">
        <v>1</v>
      </c>
      <c r="DJ950">
        <v>0</v>
      </c>
      <c r="DK950">
        <v>1</v>
      </c>
      <c r="DL950">
        <v>0</v>
      </c>
      <c r="DM950">
        <v>0</v>
      </c>
      <c r="DN950">
        <v>1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"07/09/2023 22:01:50.599"</f>
        <v>07/09/2023 22:01:50.599</v>
      </c>
      <c r="C951" t="str">
        <f t="shared" si="362"/>
        <v>FFDFD3C0</v>
      </c>
      <c r="D951" t="s">
        <v>141</v>
      </c>
      <c r="E951">
        <v>15</v>
      </c>
      <c r="J951" t="s">
        <v>142</v>
      </c>
      <c r="K951">
        <v>0</v>
      </c>
      <c r="L951">
        <v>3</v>
      </c>
      <c r="M951">
        <v>0</v>
      </c>
      <c r="N951">
        <v>2</v>
      </c>
      <c r="O951">
        <v>0</v>
      </c>
      <c r="P951">
        <v>1</v>
      </c>
      <c r="Q951">
        <v>0</v>
      </c>
      <c r="S951" t="str">
        <f t="shared" ref="S951:T958" si="376">"22:01:50.000"</f>
        <v>22:01:50.000</v>
      </c>
      <c r="T951" t="str">
        <f t="shared" si="376"/>
        <v>22:01:50.000</v>
      </c>
      <c r="U951" t="str">
        <f t="shared" si="356"/>
        <v>A14F74</v>
      </c>
      <c r="V951">
        <v>0</v>
      </c>
      <c r="W951">
        <v>0</v>
      </c>
      <c r="X951">
        <v>6</v>
      </c>
      <c r="Y951">
        <v>0</v>
      </c>
      <c r="AA951">
        <v>1</v>
      </c>
      <c r="AB951">
        <v>8</v>
      </c>
      <c r="AC951">
        <v>3</v>
      </c>
      <c r="AD951">
        <v>0</v>
      </c>
      <c r="AE951">
        <v>9</v>
      </c>
      <c r="AF951" t="s">
        <v>126</v>
      </c>
      <c r="AG951">
        <v>0</v>
      </c>
      <c r="AH951">
        <v>3</v>
      </c>
      <c r="AI951">
        <v>2</v>
      </c>
      <c r="AJ951">
        <v>0</v>
      </c>
      <c r="AK951" t="s">
        <v>387</v>
      </c>
      <c r="AL951">
        <v>32.801571000000003</v>
      </c>
      <c r="AM951" t="s">
        <v>388</v>
      </c>
      <c r="AN951">
        <v>-117.150221</v>
      </c>
      <c r="AO951">
        <v>25</v>
      </c>
      <c r="AP951">
        <v>1800</v>
      </c>
      <c r="AQ951" t="s">
        <v>129</v>
      </c>
      <c r="AR951">
        <v>113</v>
      </c>
      <c r="AS951">
        <v>-49</v>
      </c>
      <c r="AT951">
        <v>256</v>
      </c>
      <c r="BB951" t="str">
        <f t="shared" si="357"/>
        <v>1200</v>
      </c>
      <c r="BC951">
        <v>1</v>
      </c>
      <c r="BD951" t="str">
        <f t="shared" si="358"/>
        <v xml:space="preserve">N1839R  </v>
      </c>
      <c r="BE951">
        <v>1</v>
      </c>
      <c r="BG951">
        <v>0</v>
      </c>
      <c r="BH951">
        <v>0</v>
      </c>
      <c r="BI951">
        <v>0</v>
      </c>
      <c r="BJ951">
        <v>1625</v>
      </c>
      <c r="BK951">
        <v>-175</v>
      </c>
      <c r="BL951" t="s">
        <v>130</v>
      </c>
      <c r="BM951">
        <v>1</v>
      </c>
      <c r="BN951">
        <v>1</v>
      </c>
      <c r="BO951">
        <v>0</v>
      </c>
      <c r="BP951">
        <v>0</v>
      </c>
      <c r="BS951">
        <v>0</v>
      </c>
      <c r="BT951">
        <v>0</v>
      </c>
      <c r="BU951">
        <v>0</v>
      </c>
      <c r="CE951" t="str">
        <f t="shared" ref="CE951:CE958" si="377">"22:01:50.289"</f>
        <v>22:01:50.289</v>
      </c>
      <c r="CF951">
        <v>288528590</v>
      </c>
      <c r="CS951">
        <v>3</v>
      </c>
      <c r="CT951">
        <v>2</v>
      </c>
      <c r="CU951">
        <v>0</v>
      </c>
      <c r="CV951">
        <v>2</v>
      </c>
      <c r="CW951">
        <v>0</v>
      </c>
      <c r="CX951">
        <v>6</v>
      </c>
      <c r="CY951">
        <v>7</v>
      </c>
      <c r="CZ951" t="s">
        <v>131</v>
      </c>
      <c r="DA951">
        <v>745</v>
      </c>
      <c r="DB951">
        <v>0</v>
      </c>
      <c r="DC951" t="s">
        <v>262</v>
      </c>
      <c r="DD951" t="s">
        <v>263</v>
      </c>
      <c r="DG951">
        <v>15620864</v>
      </c>
      <c r="DI951">
        <v>1</v>
      </c>
      <c r="DJ951">
        <v>0</v>
      </c>
      <c r="DK951">
        <v>0</v>
      </c>
      <c r="DL951">
        <v>0</v>
      </c>
      <c r="DM951">
        <v>0</v>
      </c>
      <c r="DN951">
        <v>1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"07/09/2023 22:01:50.631"</f>
        <v>07/09/2023 22:01:50.631</v>
      </c>
      <c r="C952" t="str">
        <f t="shared" si="362"/>
        <v>FFDFD3C0</v>
      </c>
      <c r="D952" t="s">
        <v>147</v>
      </c>
      <c r="E952">
        <v>8</v>
      </c>
      <c r="H952">
        <v>225</v>
      </c>
      <c r="I952" t="s">
        <v>148</v>
      </c>
      <c r="J952" t="s">
        <v>126</v>
      </c>
      <c r="K952">
        <v>0</v>
      </c>
      <c r="L952">
        <v>3</v>
      </c>
      <c r="M952">
        <v>0</v>
      </c>
      <c r="N952">
        <v>2</v>
      </c>
      <c r="O952">
        <v>0</v>
      </c>
      <c r="P952">
        <v>1</v>
      </c>
      <c r="Q952">
        <v>0</v>
      </c>
      <c r="S952" t="str">
        <f t="shared" si="376"/>
        <v>22:01:50.000</v>
      </c>
      <c r="T952" t="str">
        <f t="shared" si="376"/>
        <v>22:01:50.000</v>
      </c>
      <c r="U952" t="str">
        <f t="shared" si="356"/>
        <v>A14F74</v>
      </c>
      <c r="V952">
        <v>0</v>
      </c>
      <c r="W952">
        <v>0</v>
      </c>
      <c r="X952">
        <v>6</v>
      </c>
      <c r="Y952">
        <v>0</v>
      </c>
      <c r="AA952">
        <v>1</v>
      </c>
      <c r="AB952">
        <v>8</v>
      </c>
      <c r="AC952">
        <v>3</v>
      </c>
      <c r="AD952">
        <v>0</v>
      </c>
      <c r="AE952">
        <v>9</v>
      </c>
      <c r="AF952" t="s">
        <v>126</v>
      </c>
      <c r="AG952">
        <v>0</v>
      </c>
      <c r="AH952">
        <v>3</v>
      </c>
      <c r="AI952">
        <v>2</v>
      </c>
      <c r="AJ952">
        <v>0</v>
      </c>
      <c r="AK952" t="s">
        <v>387</v>
      </c>
      <c r="AL952">
        <v>32.801571000000003</v>
      </c>
      <c r="AM952" t="s">
        <v>388</v>
      </c>
      <c r="AN952">
        <v>-117.150221</v>
      </c>
      <c r="AO952">
        <v>25</v>
      </c>
      <c r="AP952">
        <v>1800</v>
      </c>
      <c r="AQ952" t="s">
        <v>129</v>
      </c>
      <c r="AR952">
        <v>113</v>
      </c>
      <c r="AS952">
        <v>-49</v>
      </c>
      <c r="AT952">
        <v>256</v>
      </c>
      <c r="BB952" t="str">
        <f t="shared" si="357"/>
        <v>1200</v>
      </c>
      <c r="BC952">
        <v>1</v>
      </c>
      <c r="BD952" t="str">
        <f t="shared" si="358"/>
        <v xml:space="preserve">N1839R  </v>
      </c>
      <c r="BE952">
        <v>1</v>
      </c>
      <c r="BG952">
        <v>0</v>
      </c>
      <c r="BH952">
        <v>0</v>
      </c>
      <c r="BI952">
        <v>0</v>
      </c>
      <c r="BJ952">
        <v>1625</v>
      </c>
      <c r="BK952">
        <v>-175</v>
      </c>
      <c r="BL952" t="s">
        <v>130</v>
      </c>
      <c r="BM952">
        <v>1</v>
      </c>
      <c r="BN952">
        <v>1</v>
      </c>
      <c r="BO952">
        <v>0</v>
      </c>
      <c r="BP952">
        <v>0</v>
      </c>
      <c r="BS952">
        <v>0</v>
      </c>
      <c r="BT952">
        <v>0</v>
      </c>
      <c r="BU952">
        <v>0</v>
      </c>
      <c r="CE952" t="str">
        <f t="shared" si="377"/>
        <v>22:01:50.289</v>
      </c>
      <c r="CF952">
        <v>288528590</v>
      </c>
      <c r="CS952">
        <v>3</v>
      </c>
      <c r="CT952">
        <v>2</v>
      </c>
      <c r="CU952">
        <v>0</v>
      </c>
      <c r="CV952">
        <v>2</v>
      </c>
      <c r="CW952">
        <v>0</v>
      </c>
      <c r="CX952">
        <v>6</v>
      </c>
      <c r="CY952">
        <v>7</v>
      </c>
      <c r="CZ952" t="s">
        <v>131</v>
      </c>
      <c r="DA952">
        <v>745</v>
      </c>
      <c r="DB952">
        <v>0</v>
      </c>
      <c r="DC952" t="s">
        <v>262</v>
      </c>
      <c r="DD952" t="s">
        <v>263</v>
      </c>
      <c r="DG952">
        <v>15620864</v>
      </c>
      <c r="DI952">
        <v>1</v>
      </c>
      <c r="DJ952">
        <v>0</v>
      </c>
      <c r="DK952">
        <v>1</v>
      </c>
      <c r="DL952">
        <v>0</v>
      </c>
      <c r="DM952">
        <v>0</v>
      </c>
      <c r="DN952">
        <v>1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 t="shared" ref="A953:A958" si="378">"07/09/2023 22:01:50.646"</f>
        <v>07/09/2023 22:01:50.646</v>
      </c>
      <c r="C953" t="str">
        <f t="shared" si="362"/>
        <v>FFDFD3C0</v>
      </c>
      <c r="D953" t="s">
        <v>134</v>
      </c>
      <c r="E953">
        <v>4</v>
      </c>
      <c r="H953">
        <v>4</v>
      </c>
      <c r="I953" t="s">
        <v>143</v>
      </c>
      <c r="J953" t="s">
        <v>126</v>
      </c>
      <c r="K953">
        <v>0</v>
      </c>
      <c r="L953">
        <v>3</v>
      </c>
      <c r="M953">
        <v>0</v>
      </c>
      <c r="N953">
        <v>2</v>
      </c>
      <c r="O953">
        <v>0</v>
      </c>
      <c r="P953">
        <v>1</v>
      </c>
      <c r="Q953">
        <v>0</v>
      </c>
      <c r="S953" t="str">
        <f t="shared" si="376"/>
        <v>22:01:50.000</v>
      </c>
      <c r="T953" t="str">
        <f t="shared" si="376"/>
        <v>22:01:50.000</v>
      </c>
      <c r="U953" t="str">
        <f t="shared" si="356"/>
        <v>A14F74</v>
      </c>
      <c r="V953">
        <v>0</v>
      </c>
      <c r="W953">
        <v>0</v>
      </c>
      <c r="X953">
        <v>6</v>
      </c>
      <c r="Y953">
        <v>0</v>
      </c>
      <c r="AA953">
        <v>1</v>
      </c>
      <c r="AB953">
        <v>8</v>
      </c>
      <c r="AC953">
        <v>3</v>
      </c>
      <c r="AD953">
        <v>0</v>
      </c>
      <c r="AE953">
        <v>9</v>
      </c>
      <c r="AF953" t="s">
        <v>126</v>
      </c>
      <c r="AG953">
        <v>0</v>
      </c>
      <c r="AH953">
        <v>3</v>
      </c>
      <c r="AI953">
        <v>2</v>
      </c>
      <c r="AJ953">
        <v>0</v>
      </c>
      <c r="AK953" t="s">
        <v>387</v>
      </c>
      <c r="AL953">
        <v>32.801571000000003</v>
      </c>
      <c r="AM953" t="s">
        <v>388</v>
      </c>
      <c r="AN953">
        <v>-117.150221</v>
      </c>
      <c r="AO953">
        <v>25</v>
      </c>
      <c r="AP953">
        <v>1800</v>
      </c>
      <c r="AQ953" t="s">
        <v>129</v>
      </c>
      <c r="AR953">
        <v>113</v>
      </c>
      <c r="AS953">
        <v>-49</v>
      </c>
      <c r="AT953">
        <v>256</v>
      </c>
      <c r="BB953" t="str">
        <f t="shared" si="357"/>
        <v>1200</v>
      </c>
      <c r="BC953">
        <v>1</v>
      </c>
      <c r="BD953" t="str">
        <f t="shared" si="358"/>
        <v xml:space="preserve">N1839R  </v>
      </c>
      <c r="BE953">
        <v>1</v>
      </c>
      <c r="BG953">
        <v>0</v>
      </c>
      <c r="BH953">
        <v>0</v>
      </c>
      <c r="BI953">
        <v>0</v>
      </c>
      <c r="BJ953">
        <v>1625</v>
      </c>
      <c r="BK953">
        <v>-175</v>
      </c>
      <c r="BL953" t="s">
        <v>130</v>
      </c>
      <c r="BM953">
        <v>1</v>
      </c>
      <c r="BN953">
        <v>1</v>
      </c>
      <c r="BO953">
        <v>0</v>
      </c>
      <c r="BP953">
        <v>0</v>
      </c>
      <c r="BS953">
        <v>0</v>
      </c>
      <c r="BT953">
        <v>0</v>
      </c>
      <c r="BU953">
        <v>0</v>
      </c>
      <c r="CE953" t="str">
        <f t="shared" si="377"/>
        <v>22:01:50.289</v>
      </c>
      <c r="CF953">
        <v>288528590</v>
      </c>
      <c r="CS953">
        <v>3</v>
      </c>
      <c r="CT953">
        <v>2</v>
      </c>
      <c r="CU953">
        <v>0</v>
      </c>
      <c r="CV953">
        <v>2</v>
      </c>
      <c r="CW953">
        <v>0</v>
      </c>
      <c r="CX953">
        <v>6</v>
      </c>
      <c r="CY953">
        <v>7</v>
      </c>
      <c r="CZ953" t="s">
        <v>131</v>
      </c>
      <c r="DA953">
        <v>745</v>
      </c>
      <c r="DB953">
        <v>0</v>
      </c>
      <c r="DC953" t="s">
        <v>262</v>
      </c>
      <c r="DD953" t="s">
        <v>263</v>
      </c>
      <c r="DG953">
        <v>15620864</v>
      </c>
      <c r="DI953">
        <v>1</v>
      </c>
      <c r="DJ953">
        <v>0</v>
      </c>
      <c r="DK953">
        <v>1</v>
      </c>
      <c r="DL953">
        <v>0</v>
      </c>
      <c r="DM953">
        <v>0</v>
      </c>
      <c r="DN953">
        <v>1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 t="shared" si="378"/>
        <v>07/09/2023 22:01:50.646</v>
      </c>
      <c r="C954" t="str">
        <f t="shared" si="362"/>
        <v>FFDFD3C0</v>
      </c>
      <c r="D954" t="s">
        <v>123</v>
      </c>
      <c r="E954">
        <v>7</v>
      </c>
      <c r="F954">
        <v>2007</v>
      </c>
      <c r="G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0</v>
      </c>
      <c r="P954">
        <v>1</v>
      </c>
      <c r="Q954">
        <v>0</v>
      </c>
      <c r="S954" t="str">
        <f t="shared" si="376"/>
        <v>22:01:50.000</v>
      </c>
      <c r="T954" t="str">
        <f t="shared" si="376"/>
        <v>22:01:50.000</v>
      </c>
      <c r="U954" t="str">
        <f t="shared" si="356"/>
        <v>A14F74</v>
      </c>
      <c r="V954">
        <v>0</v>
      </c>
      <c r="W954">
        <v>0</v>
      </c>
      <c r="X954">
        <v>6</v>
      </c>
      <c r="Y954">
        <v>0</v>
      </c>
      <c r="AA954">
        <v>1</v>
      </c>
      <c r="AB954">
        <v>8</v>
      </c>
      <c r="AC954">
        <v>3</v>
      </c>
      <c r="AD954">
        <v>0</v>
      </c>
      <c r="AE954">
        <v>9</v>
      </c>
      <c r="AF954" t="s">
        <v>126</v>
      </c>
      <c r="AG954">
        <v>0</v>
      </c>
      <c r="AH954">
        <v>3</v>
      </c>
      <c r="AI954">
        <v>2</v>
      </c>
      <c r="AJ954">
        <v>0</v>
      </c>
      <c r="AK954" t="s">
        <v>387</v>
      </c>
      <c r="AL954">
        <v>32.801571000000003</v>
      </c>
      <c r="AM954" t="s">
        <v>388</v>
      </c>
      <c r="AN954">
        <v>-117.150221</v>
      </c>
      <c r="AO954">
        <v>25</v>
      </c>
      <c r="AP954">
        <v>1800</v>
      </c>
      <c r="AQ954" t="s">
        <v>129</v>
      </c>
      <c r="AR954">
        <v>113</v>
      </c>
      <c r="AS954">
        <v>-49</v>
      </c>
      <c r="AT954">
        <v>256</v>
      </c>
      <c r="BB954" t="str">
        <f t="shared" si="357"/>
        <v>1200</v>
      </c>
      <c r="BC954">
        <v>1</v>
      </c>
      <c r="BD954" t="str">
        <f t="shared" si="358"/>
        <v xml:space="preserve">N1839R  </v>
      </c>
      <c r="BE954">
        <v>1</v>
      </c>
      <c r="BG954">
        <v>0</v>
      </c>
      <c r="BH954">
        <v>0</v>
      </c>
      <c r="BI954">
        <v>0</v>
      </c>
      <c r="BJ954">
        <v>1625</v>
      </c>
      <c r="BK954">
        <v>-175</v>
      </c>
      <c r="BL954" t="s">
        <v>130</v>
      </c>
      <c r="BM954">
        <v>1</v>
      </c>
      <c r="BN954">
        <v>1</v>
      </c>
      <c r="BO954">
        <v>0</v>
      </c>
      <c r="BP954">
        <v>0</v>
      </c>
      <c r="BS954">
        <v>0</v>
      </c>
      <c r="BT954">
        <v>0</v>
      </c>
      <c r="BU954">
        <v>0</v>
      </c>
      <c r="CE954" t="str">
        <f t="shared" si="377"/>
        <v>22:01:50.289</v>
      </c>
      <c r="CF954">
        <v>288528590</v>
      </c>
      <c r="CS954">
        <v>3</v>
      </c>
      <c r="CT954">
        <v>2</v>
      </c>
      <c r="CU954">
        <v>0</v>
      </c>
      <c r="CV954">
        <v>2</v>
      </c>
      <c r="CW954">
        <v>0</v>
      </c>
      <c r="CX954">
        <v>6</v>
      </c>
      <c r="CY954">
        <v>7</v>
      </c>
      <c r="CZ954" t="s">
        <v>131</v>
      </c>
      <c r="DA954">
        <v>745</v>
      </c>
      <c r="DB954">
        <v>0</v>
      </c>
      <c r="DC954" t="s">
        <v>262</v>
      </c>
      <c r="DD954" t="s">
        <v>263</v>
      </c>
      <c r="DG954">
        <v>15620864</v>
      </c>
      <c r="DI954">
        <v>1</v>
      </c>
      <c r="DJ954">
        <v>0</v>
      </c>
      <c r="DK954">
        <v>1</v>
      </c>
      <c r="DL954">
        <v>0</v>
      </c>
      <c r="DM954">
        <v>0</v>
      </c>
      <c r="DN954">
        <v>1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 t="shared" si="378"/>
        <v>07/09/2023 22:01:50.646</v>
      </c>
      <c r="C955" t="str">
        <f t="shared" si="362"/>
        <v>FFDFD3C0</v>
      </c>
      <c r="D955" t="s">
        <v>138</v>
      </c>
      <c r="E955">
        <v>20</v>
      </c>
      <c r="F955">
        <v>1020</v>
      </c>
      <c r="G955" t="s">
        <v>139</v>
      </c>
      <c r="J955" t="s">
        <v>140</v>
      </c>
      <c r="K955">
        <v>0</v>
      </c>
      <c r="L955">
        <v>3</v>
      </c>
      <c r="M955">
        <v>0</v>
      </c>
      <c r="N955">
        <v>2</v>
      </c>
      <c r="O955">
        <v>0</v>
      </c>
      <c r="P955">
        <v>1</v>
      </c>
      <c r="Q955">
        <v>0</v>
      </c>
      <c r="S955" t="str">
        <f t="shared" si="376"/>
        <v>22:01:50.000</v>
      </c>
      <c r="T955" t="str">
        <f t="shared" si="376"/>
        <v>22:01:50.000</v>
      </c>
      <c r="U955" t="str">
        <f t="shared" si="356"/>
        <v>A14F74</v>
      </c>
      <c r="V955">
        <v>0</v>
      </c>
      <c r="W955">
        <v>0</v>
      </c>
      <c r="X955">
        <v>6</v>
      </c>
      <c r="Y955">
        <v>0</v>
      </c>
      <c r="AA955">
        <v>1</v>
      </c>
      <c r="AB955">
        <v>8</v>
      </c>
      <c r="AC955">
        <v>3</v>
      </c>
      <c r="AD955">
        <v>0</v>
      </c>
      <c r="AE955">
        <v>9</v>
      </c>
      <c r="AF955" t="s">
        <v>126</v>
      </c>
      <c r="AG955">
        <v>0</v>
      </c>
      <c r="AH955">
        <v>3</v>
      </c>
      <c r="AI955">
        <v>2</v>
      </c>
      <c r="AJ955">
        <v>0</v>
      </c>
      <c r="AK955" t="s">
        <v>387</v>
      </c>
      <c r="AL955">
        <v>32.801571000000003</v>
      </c>
      <c r="AM955" t="s">
        <v>388</v>
      </c>
      <c r="AN955">
        <v>-117.150221</v>
      </c>
      <c r="AO955">
        <v>25</v>
      </c>
      <c r="AP955">
        <v>1800</v>
      </c>
      <c r="AQ955" t="s">
        <v>129</v>
      </c>
      <c r="AR955">
        <v>113</v>
      </c>
      <c r="AS955">
        <v>-49</v>
      </c>
      <c r="AT955">
        <v>256</v>
      </c>
      <c r="BB955" t="str">
        <f t="shared" si="357"/>
        <v>1200</v>
      </c>
      <c r="BC955">
        <v>1</v>
      </c>
      <c r="BD955" t="str">
        <f t="shared" si="358"/>
        <v xml:space="preserve">N1839R  </v>
      </c>
      <c r="BE955">
        <v>1</v>
      </c>
      <c r="BG955">
        <v>0</v>
      </c>
      <c r="BH955">
        <v>0</v>
      </c>
      <c r="BI955">
        <v>0</v>
      </c>
      <c r="BJ955">
        <v>1625</v>
      </c>
      <c r="BK955">
        <v>-175</v>
      </c>
      <c r="BL955" t="s">
        <v>130</v>
      </c>
      <c r="BM955">
        <v>1</v>
      </c>
      <c r="BN955">
        <v>1</v>
      </c>
      <c r="BO955">
        <v>0</v>
      </c>
      <c r="BP955">
        <v>0</v>
      </c>
      <c r="BS955">
        <v>0</v>
      </c>
      <c r="BT955">
        <v>0</v>
      </c>
      <c r="BU955">
        <v>0</v>
      </c>
      <c r="CE955" t="str">
        <f t="shared" si="377"/>
        <v>22:01:50.289</v>
      </c>
      <c r="CF955">
        <v>288528590</v>
      </c>
      <c r="CS955">
        <v>3</v>
      </c>
      <c r="CT955">
        <v>2</v>
      </c>
      <c r="CU955">
        <v>0</v>
      </c>
      <c r="CV955">
        <v>2</v>
      </c>
      <c r="CW955">
        <v>0</v>
      </c>
      <c r="CX955">
        <v>6</v>
      </c>
      <c r="CY955">
        <v>7</v>
      </c>
      <c r="CZ955" t="s">
        <v>131</v>
      </c>
      <c r="DA955">
        <v>745</v>
      </c>
      <c r="DB955">
        <v>0</v>
      </c>
      <c r="DC955" t="s">
        <v>262</v>
      </c>
      <c r="DD955" t="s">
        <v>263</v>
      </c>
      <c r="DG955">
        <v>15620864</v>
      </c>
      <c r="DI955">
        <v>1</v>
      </c>
      <c r="DJ955">
        <v>0</v>
      </c>
      <c r="DK955">
        <v>1</v>
      </c>
      <c r="DL955">
        <v>0</v>
      </c>
      <c r="DM955">
        <v>0</v>
      </c>
      <c r="DN955">
        <v>1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 t="shared" si="378"/>
        <v>07/09/2023 22:01:50.646</v>
      </c>
      <c r="C956" t="str">
        <f t="shared" si="362"/>
        <v>FFDFD3C0</v>
      </c>
      <c r="D956" t="s">
        <v>149</v>
      </c>
      <c r="E956">
        <v>3</v>
      </c>
      <c r="H956">
        <v>166</v>
      </c>
      <c r="I956" t="s">
        <v>139</v>
      </c>
      <c r="J956" t="s">
        <v>150</v>
      </c>
      <c r="K956">
        <v>0</v>
      </c>
      <c r="L956">
        <v>3</v>
      </c>
      <c r="M956">
        <v>0</v>
      </c>
      <c r="N956">
        <v>2</v>
      </c>
      <c r="O956">
        <v>0</v>
      </c>
      <c r="P956">
        <v>1</v>
      </c>
      <c r="Q956">
        <v>0</v>
      </c>
      <c r="S956" t="str">
        <f t="shared" si="376"/>
        <v>22:01:50.000</v>
      </c>
      <c r="T956" t="str">
        <f t="shared" si="376"/>
        <v>22:01:50.000</v>
      </c>
      <c r="U956" t="str">
        <f t="shared" si="356"/>
        <v>A14F74</v>
      </c>
      <c r="V956">
        <v>0</v>
      </c>
      <c r="W956">
        <v>0</v>
      </c>
      <c r="X956">
        <v>6</v>
      </c>
      <c r="Y956">
        <v>0</v>
      </c>
      <c r="AA956">
        <v>1</v>
      </c>
      <c r="AB956">
        <v>8</v>
      </c>
      <c r="AC956">
        <v>3</v>
      </c>
      <c r="AD956">
        <v>0</v>
      </c>
      <c r="AE956">
        <v>9</v>
      </c>
      <c r="AF956" t="s">
        <v>126</v>
      </c>
      <c r="AG956">
        <v>0</v>
      </c>
      <c r="AH956">
        <v>3</v>
      </c>
      <c r="AI956">
        <v>2</v>
      </c>
      <c r="AJ956">
        <v>0</v>
      </c>
      <c r="AK956" t="s">
        <v>387</v>
      </c>
      <c r="AL956">
        <v>32.801571000000003</v>
      </c>
      <c r="AM956" t="s">
        <v>388</v>
      </c>
      <c r="AN956">
        <v>-117.150221</v>
      </c>
      <c r="AO956">
        <v>25</v>
      </c>
      <c r="AP956">
        <v>1800</v>
      </c>
      <c r="AQ956" t="s">
        <v>129</v>
      </c>
      <c r="AR956">
        <v>113</v>
      </c>
      <c r="AS956">
        <v>-49</v>
      </c>
      <c r="AT956">
        <v>256</v>
      </c>
      <c r="BB956" t="str">
        <f t="shared" si="357"/>
        <v>1200</v>
      </c>
      <c r="BC956">
        <v>1</v>
      </c>
      <c r="BD956" t="str">
        <f t="shared" si="358"/>
        <v xml:space="preserve">N1839R  </v>
      </c>
      <c r="BE956">
        <v>1</v>
      </c>
      <c r="BG956">
        <v>0</v>
      </c>
      <c r="BH956">
        <v>0</v>
      </c>
      <c r="BI956">
        <v>0</v>
      </c>
      <c r="BJ956">
        <v>1625</v>
      </c>
      <c r="BK956">
        <v>-175</v>
      </c>
      <c r="BL956" t="s">
        <v>130</v>
      </c>
      <c r="BM956">
        <v>1</v>
      </c>
      <c r="BN956">
        <v>1</v>
      </c>
      <c r="BO956">
        <v>0</v>
      </c>
      <c r="BP956">
        <v>0</v>
      </c>
      <c r="BS956">
        <v>0</v>
      </c>
      <c r="BT956">
        <v>0</v>
      </c>
      <c r="BU956">
        <v>0</v>
      </c>
      <c r="CE956" t="str">
        <f t="shared" si="377"/>
        <v>22:01:50.289</v>
      </c>
      <c r="CF956">
        <v>288594821</v>
      </c>
      <c r="CS956">
        <v>3</v>
      </c>
      <c r="CT956">
        <v>2</v>
      </c>
      <c r="CU956">
        <v>0</v>
      </c>
      <c r="CV956">
        <v>2</v>
      </c>
      <c r="CW956">
        <v>0</v>
      </c>
      <c r="CX956">
        <v>5</v>
      </c>
      <c r="CY956">
        <v>7</v>
      </c>
      <c r="CZ956" t="s">
        <v>131</v>
      </c>
      <c r="DA956">
        <v>300</v>
      </c>
      <c r="DB956">
        <v>0</v>
      </c>
      <c r="DC956" t="s">
        <v>157</v>
      </c>
      <c r="DD956" t="s">
        <v>158</v>
      </c>
      <c r="DG956">
        <v>8343789</v>
      </c>
      <c r="DI956">
        <v>1</v>
      </c>
      <c r="DJ956">
        <v>0</v>
      </c>
      <c r="DK956">
        <v>1</v>
      </c>
      <c r="DL956">
        <v>0</v>
      </c>
      <c r="DM956">
        <v>0</v>
      </c>
      <c r="DN956">
        <v>1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 t="shared" si="378"/>
        <v>07/09/2023 22:01:50.646</v>
      </c>
      <c r="C957" t="str">
        <f t="shared" si="362"/>
        <v>FFDFD3C0</v>
      </c>
      <c r="D957" t="s">
        <v>144</v>
      </c>
      <c r="E957">
        <v>6</v>
      </c>
      <c r="H957">
        <v>210</v>
      </c>
      <c r="I957" t="s">
        <v>145</v>
      </c>
      <c r="J957" t="s">
        <v>146</v>
      </c>
      <c r="K957">
        <v>0</v>
      </c>
      <c r="L957">
        <v>3</v>
      </c>
      <c r="M957">
        <v>0</v>
      </c>
      <c r="N957">
        <v>2</v>
      </c>
      <c r="O957">
        <v>0</v>
      </c>
      <c r="P957">
        <v>1</v>
      </c>
      <c r="Q957">
        <v>0</v>
      </c>
      <c r="S957" t="str">
        <f t="shared" si="376"/>
        <v>22:01:50.000</v>
      </c>
      <c r="T957" t="str">
        <f t="shared" si="376"/>
        <v>22:01:50.000</v>
      </c>
      <c r="U957" t="str">
        <f t="shared" si="356"/>
        <v>A14F74</v>
      </c>
      <c r="V957">
        <v>0</v>
      </c>
      <c r="W957">
        <v>0</v>
      </c>
      <c r="X957">
        <v>6</v>
      </c>
      <c r="Y957">
        <v>0</v>
      </c>
      <c r="AA957">
        <v>1</v>
      </c>
      <c r="AB957">
        <v>8</v>
      </c>
      <c r="AC957">
        <v>3</v>
      </c>
      <c r="AD957">
        <v>0</v>
      </c>
      <c r="AE957">
        <v>9</v>
      </c>
      <c r="AF957" t="s">
        <v>126</v>
      </c>
      <c r="AG957">
        <v>0</v>
      </c>
      <c r="AH957">
        <v>0</v>
      </c>
      <c r="AI957">
        <v>2</v>
      </c>
      <c r="AJ957">
        <v>0</v>
      </c>
      <c r="AK957" t="s">
        <v>387</v>
      </c>
      <c r="AL957">
        <v>32.801571000000003</v>
      </c>
      <c r="AM957" t="s">
        <v>388</v>
      </c>
      <c r="AN957">
        <v>-117.150221</v>
      </c>
      <c r="AO957">
        <v>25</v>
      </c>
      <c r="AP957">
        <v>1800</v>
      </c>
      <c r="AQ957" t="s">
        <v>129</v>
      </c>
      <c r="AR957">
        <v>113</v>
      </c>
      <c r="AS957">
        <v>-49</v>
      </c>
      <c r="AT957">
        <v>256</v>
      </c>
      <c r="BB957" t="str">
        <f t="shared" si="357"/>
        <v>1200</v>
      </c>
      <c r="BC957">
        <v>1</v>
      </c>
      <c r="BD957" t="str">
        <f t="shared" si="358"/>
        <v xml:space="preserve">N1839R  </v>
      </c>
      <c r="BE957">
        <v>1</v>
      </c>
      <c r="BG957">
        <v>0</v>
      </c>
      <c r="BH957">
        <v>0</v>
      </c>
      <c r="BI957">
        <v>0</v>
      </c>
      <c r="BJ957">
        <v>1625</v>
      </c>
      <c r="BK957">
        <v>-175</v>
      </c>
      <c r="BL957" t="s">
        <v>130</v>
      </c>
      <c r="BM957">
        <v>1</v>
      </c>
      <c r="BN957">
        <v>1</v>
      </c>
      <c r="BO957">
        <v>0</v>
      </c>
      <c r="BP957">
        <v>0</v>
      </c>
      <c r="BS957">
        <v>0</v>
      </c>
      <c r="BT957">
        <v>0</v>
      </c>
      <c r="BU957">
        <v>0</v>
      </c>
      <c r="CE957" t="str">
        <f t="shared" si="377"/>
        <v>22:01:50.289</v>
      </c>
      <c r="CF957">
        <v>288528590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6</v>
      </c>
      <c r="CY957">
        <v>7</v>
      </c>
      <c r="CZ957" t="s">
        <v>131</v>
      </c>
      <c r="DA957">
        <v>745</v>
      </c>
      <c r="DB957">
        <v>0</v>
      </c>
      <c r="DC957" t="s">
        <v>262</v>
      </c>
      <c r="DD957" t="s">
        <v>263</v>
      </c>
      <c r="DG957">
        <v>15620864</v>
      </c>
      <c r="DI957">
        <v>1</v>
      </c>
      <c r="DJ957">
        <v>0</v>
      </c>
      <c r="DK957">
        <v>1</v>
      </c>
      <c r="DL957">
        <v>0</v>
      </c>
      <c r="DM957">
        <v>0</v>
      </c>
      <c r="DN957">
        <v>1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 t="shared" si="378"/>
        <v>07/09/2023 22:01:50.646</v>
      </c>
      <c r="C958" t="str">
        <f t="shared" si="362"/>
        <v>FFDFD3C0</v>
      </c>
      <c r="D958" t="s">
        <v>134</v>
      </c>
      <c r="E958">
        <v>3</v>
      </c>
      <c r="H958">
        <v>3</v>
      </c>
      <c r="I958" t="s">
        <v>135</v>
      </c>
      <c r="J958" t="s">
        <v>126</v>
      </c>
      <c r="K958">
        <v>0</v>
      </c>
      <c r="L958">
        <v>3</v>
      </c>
      <c r="M958">
        <v>0</v>
      </c>
      <c r="N958">
        <v>2</v>
      </c>
      <c r="O958">
        <v>0</v>
      </c>
      <c r="P958">
        <v>1</v>
      </c>
      <c r="Q958">
        <v>0</v>
      </c>
      <c r="S958" t="str">
        <f t="shared" si="376"/>
        <v>22:01:50.000</v>
      </c>
      <c r="T958" t="str">
        <f t="shared" si="376"/>
        <v>22:01:50.000</v>
      </c>
      <c r="U958" t="str">
        <f t="shared" si="356"/>
        <v>A14F74</v>
      </c>
      <c r="V958">
        <v>0</v>
      </c>
      <c r="W958">
        <v>0</v>
      </c>
      <c r="X958">
        <v>6</v>
      </c>
      <c r="Y958">
        <v>0</v>
      </c>
      <c r="AA958">
        <v>1</v>
      </c>
      <c r="AB958">
        <v>8</v>
      </c>
      <c r="AC958">
        <v>3</v>
      </c>
      <c r="AD958">
        <v>0</v>
      </c>
      <c r="AE958">
        <v>9</v>
      </c>
      <c r="AF958" t="s">
        <v>126</v>
      </c>
      <c r="AG958">
        <v>0</v>
      </c>
      <c r="AH958">
        <v>3</v>
      </c>
      <c r="AI958">
        <v>2</v>
      </c>
      <c r="AJ958">
        <v>0</v>
      </c>
      <c r="AK958" t="s">
        <v>387</v>
      </c>
      <c r="AL958">
        <v>32.801571000000003</v>
      </c>
      <c r="AM958" t="s">
        <v>388</v>
      </c>
      <c r="AN958">
        <v>-117.150221</v>
      </c>
      <c r="AO958">
        <v>25</v>
      </c>
      <c r="AP958">
        <v>1800</v>
      </c>
      <c r="AQ958" t="s">
        <v>129</v>
      </c>
      <c r="AR958">
        <v>113</v>
      </c>
      <c r="AS958">
        <v>-49</v>
      </c>
      <c r="AT958">
        <v>256</v>
      </c>
      <c r="BB958" t="str">
        <f t="shared" si="357"/>
        <v>1200</v>
      </c>
      <c r="BC958">
        <v>1</v>
      </c>
      <c r="BD958" t="str">
        <f t="shared" si="358"/>
        <v xml:space="preserve">N1839R  </v>
      </c>
      <c r="BE958">
        <v>1</v>
      </c>
      <c r="BG958">
        <v>0</v>
      </c>
      <c r="BH958">
        <v>0</v>
      </c>
      <c r="BI958">
        <v>0</v>
      </c>
      <c r="BJ958">
        <v>1625</v>
      </c>
      <c r="BK958">
        <v>-175</v>
      </c>
      <c r="BL958" t="s">
        <v>130</v>
      </c>
      <c r="BM958">
        <v>1</v>
      </c>
      <c r="BN958">
        <v>1</v>
      </c>
      <c r="BO958">
        <v>0</v>
      </c>
      <c r="BP958">
        <v>0</v>
      </c>
      <c r="BS958">
        <v>0</v>
      </c>
      <c r="BT958">
        <v>0</v>
      </c>
      <c r="BU958">
        <v>0</v>
      </c>
      <c r="CE958" t="str">
        <f t="shared" si="377"/>
        <v>22:01:50.289</v>
      </c>
      <c r="CF958">
        <v>288528590</v>
      </c>
      <c r="CS958">
        <v>3</v>
      </c>
      <c r="CT958">
        <v>2</v>
      </c>
      <c r="CU958">
        <v>0</v>
      </c>
      <c r="CV958">
        <v>2</v>
      </c>
      <c r="CW958">
        <v>0</v>
      </c>
      <c r="CX958">
        <v>6</v>
      </c>
      <c r="CY958">
        <v>7</v>
      </c>
      <c r="CZ958" t="s">
        <v>131</v>
      </c>
      <c r="DA958">
        <v>745</v>
      </c>
      <c r="DB958">
        <v>0</v>
      </c>
      <c r="DC958" t="s">
        <v>262</v>
      </c>
      <c r="DD958" t="s">
        <v>263</v>
      </c>
      <c r="DG958">
        <v>15620864</v>
      </c>
      <c r="DI958">
        <v>1</v>
      </c>
      <c r="DJ958">
        <v>0</v>
      </c>
      <c r="DK958">
        <v>1</v>
      </c>
      <c r="DL958">
        <v>0</v>
      </c>
      <c r="DM958">
        <v>0</v>
      </c>
      <c r="DN958">
        <v>1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 t="shared" ref="A959:A964" si="379">"07/09/2023 22:01:52.146"</f>
        <v>07/09/2023 22:01:52.146</v>
      </c>
      <c r="C959" t="str">
        <f t="shared" si="362"/>
        <v>FFDFD3C0</v>
      </c>
      <c r="D959" t="s">
        <v>123</v>
      </c>
      <c r="E959">
        <v>7</v>
      </c>
      <c r="F959">
        <v>2007</v>
      </c>
      <c r="G959" t="s">
        <v>124</v>
      </c>
      <c r="J959" t="s">
        <v>125</v>
      </c>
      <c r="K959">
        <v>0</v>
      </c>
      <c r="L959">
        <v>3</v>
      </c>
      <c r="M959">
        <v>0</v>
      </c>
      <c r="N959">
        <v>2</v>
      </c>
      <c r="O959">
        <v>0</v>
      </c>
      <c r="P959">
        <v>1</v>
      </c>
      <c r="Q959">
        <v>0</v>
      </c>
      <c r="S959" t="str">
        <f t="shared" ref="S959:T966" si="380">"22:01:51.000"</f>
        <v>22:01:51.000</v>
      </c>
      <c r="T959" t="str">
        <f t="shared" si="380"/>
        <v>22:01:51.000</v>
      </c>
      <c r="U959" t="str">
        <f t="shared" si="356"/>
        <v>A14F74</v>
      </c>
      <c r="V959">
        <v>0</v>
      </c>
      <c r="W959">
        <v>0</v>
      </c>
      <c r="X959">
        <v>6</v>
      </c>
      <c r="Y959">
        <v>0</v>
      </c>
      <c r="AA959">
        <v>1</v>
      </c>
      <c r="AB959">
        <v>8</v>
      </c>
      <c r="AC959">
        <v>3</v>
      </c>
      <c r="AD959">
        <v>0</v>
      </c>
      <c r="AE959">
        <v>9</v>
      </c>
      <c r="AF959" t="s">
        <v>126</v>
      </c>
      <c r="AG959">
        <v>0</v>
      </c>
      <c r="AH959">
        <v>3</v>
      </c>
      <c r="AI959">
        <v>2</v>
      </c>
      <c r="AJ959">
        <v>0</v>
      </c>
      <c r="AK959" t="s">
        <v>389</v>
      </c>
      <c r="AL959">
        <v>32.801355999999998</v>
      </c>
      <c r="AM959" t="s">
        <v>390</v>
      </c>
      <c r="AN959">
        <v>-117.14959899999999</v>
      </c>
      <c r="AO959">
        <v>25</v>
      </c>
      <c r="AP959">
        <v>1800</v>
      </c>
      <c r="AQ959" t="s">
        <v>129</v>
      </c>
      <c r="AR959">
        <v>115</v>
      </c>
      <c r="AS959">
        <v>-47</v>
      </c>
      <c r="AT959">
        <v>128</v>
      </c>
      <c r="BB959" t="str">
        <f t="shared" si="357"/>
        <v>1200</v>
      </c>
      <c r="BC959">
        <v>1</v>
      </c>
      <c r="BD959" t="str">
        <f t="shared" si="358"/>
        <v xml:space="preserve">N1839R  </v>
      </c>
      <c r="BE959">
        <v>1</v>
      </c>
      <c r="BG959">
        <v>0</v>
      </c>
      <c r="BH959">
        <v>0</v>
      </c>
      <c r="BI959">
        <v>0</v>
      </c>
      <c r="BJ959">
        <v>1625</v>
      </c>
      <c r="BK959">
        <v>-175</v>
      </c>
      <c r="BL959" t="s">
        <v>130</v>
      </c>
      <c r="BM959">
        <v>1</v>
      </c>
      <c r="BN959">
        <v>1</v>
      </c>
      <c r="BO959">
        <v>0</v>
      </c>
      <c r="BP959">
        <v>0</v>
      </c>
      <c r="BS959">
        <v>0</v>
      </c>
      <c r="BT959">
        <v>0</v>
      </c>
      <c r="BU959">
        <v>0</v>
      </c>
      <c r="CE959" t="str">
        <f t="shared" ref="CE959:CE966" si="381">"22:01:51.900"</f>
        <v>22:01:51.900</v>
      </c>
      <c r="CF959">
        <v>899779690</v>
      </c>
      <c r="CS959">
        <v>3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131</v>
      </c>
      <c r="DA959">
        <v>745</v>
      </c>
      <c r="DB959">
        <v>0</v>
      </c>
      <c r="DC959" t="s">
        <v>262</v>
      </c>
      <c r="DD959" t="s">
        <v>263</v>
      </c>
      <c r="DG959">
        <v>15620942</v>
      </c>
      <c r="DI959">
        <v>1</v>
      </c>
      <c r="DJ959">
        <v>0</v>
      </c>
      <c r="DK959">
        <v>0</v>
      </c>
      <c r="DL959">
        <v>0</v>
      </c>
      <c r="DM959">
        <v>0</v>
      </c>
      <c r="DN959">
        <v>1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 t="shared" si="379"/>
        <v>07/09/2023 22:01:52.146</v>
      </c>
      <c r="C960" t="str">
        <f t="shared" si="362"/>
        <v>FFDFD3C0</v>
      </c>
      <c r="D960" t="s">
        <v>138</v>
      </c>
      <c r="E960">
        <v>20</v>
      </c>
      <c r="F960">
        <v>1020</v>
      </c>
      <c r="G960" t="s">
        <v>139</v>
      </c>
      <c r="J960" t="s">
        <v>140</v>
      </c>
      <c r="K960">
        <v>0</v>
      </c>
      <c r="L960">
        <v>3</v>
      </c>
      <c r="M960">
        <v>0</v>
      </c>
      <c r="N960">
        <v>2</v>
      </c>
      <c r="O960">
        <v>0</v>
      </c>
      <c r="P960">
        <v>1</v>
      </c>
      <c r="Q960">
        <v>0</v>
      </c>
      <c r="S960" t="str">
        <f t="shared" si="380"/>
        <v>22:01:51.000</v>
      </c>
      <c r="T960" t="str">
        <f t="shared" si="380"/>
        <v>22:01:51.000</v>
      </c>
      <c r="U960" t="str">
        <f t="shared" si="356"/>
        <v>A14F74</v>
      </c>
      <c r="V960">
        <v>0</v>
      </c>
      <c r="W960">
        <v>0</v>
      </c>
      <c r="X960">
        <v>6</v>
      </c>
      <c r="Y960">
        <v>0</v>
      </c>
      <c r="AA960">
        <v>1</v>
      </c>
      <c r="AB960">
        <v>8</v>
      </c>
      <c r="AC960">
        <v>3</v>
      </c>
      <c r="AD960">
        <v>0</v>
      </c>
      <c r="AE960">
        <v>9</v>
      </c>
      <c r="AF960" t="s">
        <v>126</v>
      </c>
      <c r="AG960">
        <v>0</v>
      </c>
      <c r="AH960">
        <v>3</v>
      </c>
      <c r="AI960">
        <v>2</v>
      </c>
      <c r="AJ960">
        <v>0</v>
      </c>
      <c r="AK960" t="s">
        <v>389</v>
      </c>
      <c r="AL960">
        <v>32.801355999999998</v>
      </c>
      <c r="AM960" t="s">
        <v>390</v>
      </c>
      <c r="AN960">
        <v>-117.14959899999999</v>
      </c>
      <c r="AO960">
        <v>25</v>
      </c>
      <c r="AP960">
        <v>1800</v>
      </c>
      <c r="AQ960" t="s">
        <v>129</v>
      </c>
      <c r="AR960">
        <v>115</v>
      </c>
      <c r="AS960">
        <v>-47</v>
      </c>
      <c r="AT960">
        <v>128</v>
      </c>
      <c r="BB960" t="str">
        <f t="shared" si="357"/>
        <v>1200</v>
      </c>
      <c r="BC960">
        <v>1</v>
      </c>
      <c r="BD960" t="str">
        <f t="shared" si="358"/>
        <v xml:space="preserve">N1839R  </v>
      </c>
      <c r="BE960">
        <v>1</v>
      </c>
      <c r="BG960">
        <v>0</v>
      </c>
      <c r="BH960">
        <v>0</v>
      </c>
      <c r="BI960">
        <v>0</v>
      </c>
      <c r="BJ960">
        <v>1625</v>
      </c>
      <c r="BK960">
        <v>-175</v>
      </c>
      <c r="BL960" t="s">
        <v>130</v>
      </c>
      <c r="BM960">
        <v>1</v>
      </c>
      <c r="BN960">
        <v>1</v>
      </c>
      <c r="BO960">
        <v>0</v>
      </c>
      <c r="BP960">
        <v>0</v>
      </c>
      <c r="BS960">
        <v>0</v>
      </c>
      <c r="BT960">
        <v>0</v>
      </c>
      <c r="BU960">
        <v>0</v>
      </c>
      <c r="CE960" t="str">
        <f t="shared" si="381"/>
        <v>22:01:51.900</v>
      </c>
      <c r="CF960">
        <v>899779690</v>
      </c>
      <c r="CS960">
        <v>3</v>
      </c>
      <c r="CT960">
        <v>2</v>
      </c>
      <c r="CU960">
        <v>0</v>
      </c>
      <c r="CV960">
        <v>2</v>
      </c>
      <c r="CW960">
        <v>0</v>
      </c>
      <c r="CX960">
        <v>7</v>
      </c>
      <c r="CY960">
        <v>7</v>
      </c>
      <c r="CZ960" t="s">
        <v>131</v>
      </c>
      <c r="DA960">
        <v>745</v>
      </c>
      <c r="DB960">
        <v>0</v>
      </c>
      <c r="DC960" t="s">
        <v>262</v>
      </c>
      <c r="DD960" t="s">
        <v>263</v>
      </c>
      <c r="DG960">
        <v>15620942</v>
      </c>
      <c r="DI960">
        <v>1</v>
      </c>
      <c r="DJ960">
        <v>0</v>
      </c>
      <c r="DK960">
        <v>1</v>
      </c>
      <c r="DL960">
        <v>0</v>
      </c>
      <c r="DM960">
        <v>0</v>
      </c>
      <c r="DN960">
        <v>1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 t="shared" si="379"/>
        <v>07/09/2023 22:01:52.146</v>
      </c>
      <c r="C961" t="str">
        <f t="shared" si="362"/>
        <v>FFDFD3C0</v>
      </c>
      <c r="D961" t="s">
        <v>149</v>
      </c>
      <c r="E961">
        <v>3</v>
      </c>
      <c r="H961">
        <v>166</v>
      </c>
      <c r="I961" t="s">
        <v>139</v>
      </c>
      <c r="J961" t="s">
        <v>150</v>
      </c>
      <c r="K961">
        <v>0</v>
      </c>
      <c r="L961">
        <v>3</v>
      </c>
      <c r="M961">
        <v>0</v>
      </c>
      <c r="N961">
        <v>2</v>
      </c>
      <c r="O961">
        <v>0</v>
      </c>
      <c r="P961">
        <v>1</v>
      </c>
      <c r="Q961">
        <v>0</v>
      </c>
      <c r="S961" t="str">
        <f t="shared" si="380"/>
        <v>22:01:51.000</v>
      </c>
      <c r="T961" t="str">
        <f t="shared" si="380"/>
        <v>22:01:51.000</v>
      </c>
      <c r="U961" t="str">
        <f t="shared" si="356"/>
        <v>A14F74</v>
      </c>
      <c r="V961">
        <v>0</v>
      </c>
      <c r="W961">
        <v>0</v>
      </c>
      <c r="X961">
        <v>6</v>
      </c>
      <c r="Y961">
        <v>0</v>
      </c>
      <c r="AA961">
        <v>1</v>
      </c>
      <c r="AB961">
        <v>8</v>
      </c>
      <c r="AC961">
        <v>3</v>
      </c>
      <c r="AD961">
        <v>0</v>
      </c>
      <c r="AE961">
        <v>9</v>
      </c>
      <c r="AF961" t="s">
        <v>126</v>
      </c>
      <c r="AG961">
        <v>0</v>
      </c>
      <c r="AH961">
        <v>3</v>
      </c>
      <c r="AI961">
        <v>2</v>
      </c>
      <c r="AJ961">
        <v>0</v>
      </c>
      <c r="AK961" t="s">
        <v>389</v>
      </c>
      <c r="AL961">
        <v>32.801355999999998</v>
      </c>
      <c r="AM961" t="s">
        <v>390</v>
      </c>
      <c r="AN961">
        <v>-117.14959899999999</v>
      </c>
      <c r="AO961">
        <v>25</v>
      </c>
      <c r="AP961">
        <v>1800</v>
      </c>
      <c r="AQ961" t="s">
        <v>129</v>
      </c>
      <c r="AR961">
        <v>115</v>
      </c>
      <c r="AS961">
        <v>-47</v>
      </c>
      <c r="AT961">
        <v>128</v>
      </c>
      <c r="BB961" t="str">
        <f t="shared" si="357"/>
        <v>1200</v>
      </c>
      <c r="BC961">
        <v>1</v>
      </c>
      <c r="BD961" t="str">
        <f t="shared" si="358"/>
        <v xml:space="preserve">N1839R  </v>
      </c>
      <c r="BE961">
        <v>1</v>
      </c>
      <c r="BG961">
        <v>0</v>
      </c>
      <c r="BH961">
        <v>0</v>
      </c>
      <c r="BI961">
        <v>0</v>
      </c>
      <c r="BJ961">
        <v>1625</v>
      </c>
      <c r="BK961">
        <v>-175</v>
      </c>
      <c r="BL961" t="s">
        <v>130</v>
      </c>
      <c r="BM961">
        <v>1</v>
      </c>
      <c r="BN961">
        <v>1</v>
      </c>
      <c r="BO961">
        <v>0</v>
      </c>
      <c r="BP961">
        <v>0</v>
      </c>
      <c r="BS961">
        <v>0</v>
      </c>
      <c r="BT961">
        <v>0</v>
      </c>
      <c r="BU961">
        <v>0</v>
      </c>
      <c r="CE961" t="str">
        <f t="shared" si="381"/>
        <v>22:01:51.900</v>
      </c>
      <c r="CF961">
        <v>899845810</v>
      </c>
      <c r="CS961">
        <v>3</v>
      </c>
      <c r="CT961">
        <v>2</v>
      </c>
      <c r="CU961">
        <v>0</v>
      </c>
      <c r="CV961">
        <v>2</v>
      </c>
      <c r="CW961">
        <v>0</v>
      </c>
      <c r="CX961">
        <v>5</v>
      </c>
      <c r="CY961">
        <v>7</v>
      </c>
      <c r="CZ961" t="s">
        <v>131</v>
      </c>
      <c r="DA961">
        <v>300</v>
      </c>
      <c r="DB961">
        <v>0</v>
      </c>
      <c r="DC961" t="s">
        <v>157</v>
      </c>
      <c r="DD961" t="s">
        <v>158</v>
      </c>
      <c r="DG961">
        <v>8344123</v>
      </c>
      <c r="DI961">
        <v>1</v>
      </c>
      <c r="DJ961">
        <v>0</v>
      </c>
      <c r="DK961">
        <v>1</v>
      </c>
      <c r="DL961">
        <v>0</v>
      </c>
      <c r="DM961">
        <v>0</v>
      </c>
      <c r="DN961">
        <v>1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 t="shared" si="379"/>
        <v>07/09/2023 22:01:52.146</v>
      </c>
      <c r="C962" t="str">
        <f t="shared" si="362"/>
        <v>FFDFD3C0</v>
      </c>
      <c r="D962" t="s">
        <v>141</v>
      </c>
      <c r="E962">
        <v>15</v>
      </c>
      <c r="J962" t="s">
        <v>142</v>
      </c>
      <c r="K962">
        <v>0</v>
      </c>
      <c r="L962">
        <v>3</v>
      </c>
      <c r="M962">
        <v>0</v>
      </c>
      <c r="N962">
        <v>2</v>
      </c>
      <c r="O962">
        <v>0</v>
      </c>
      <c r="P962">
        <v>1</v>
      </c>
      <c r="Q962">
        <v>0</v>
      </c>
      <c r="S962" t="str">
        <f t="shared" si="380"/>
        <v>22:01:51.000</v>
      </c>
      <c r="T962" t="str">
        <f t="shared" si="380"/>
        <v>22:01:51.000</v>
      </c>
      <c r="U962" t="str">
        <f t="shared" ref="U962:U1025" si="382">"A14F74"</f>
        <v>A14F74</v>
      </c>
      <c r="V962">
        <v>0</v>
      </c>
      <c r="W962">
        <v>0</v>
      </c>
      <c r="X962">
        <v>6</v>
      </c>
      <c r="Y962">
        <v>0</v>
      </c>
      <c r="AA962">
        <v>1</v>
      </c>
      <c r="AB962">
        <v>8</v>
      </c>
      <c r="AC962">
        <v>3</v>
      </c>
      <c r="AD962">
        <v>0</v>
      </c>
      <c r="AE962">
        <v>9</v>
      </c>
      <c r="AF962" t="s">
        <v>126</v>
      </c>
      <c r="AG962">
        <v>0</v>
      </c>
      <c r="AH962">
        <v>3</v>
      </c>
      <c r="AI962">
        <v>2</v>
      </c>
      <c r="AJ962">
        <v>0</v>
      </c>
      <c r="AK962" t="s">
        <v>389</v>
      </c>
      <c r="AL962">
        <v>32.801355999999998</v>
      </c>
      <c r="AM962" t="s">
        <v>390</v>
      </c>
      <c r="AN962">
        <v>-117.14959899999999</v>
      </c>
      <c r="AO962">
        <v>25</v>
      </c>
      <c r="AP962">
        <v>1800</v>
      </c>
      <c r="AQ962" t="s">
        <v>129</v>
      </c>
      <c r="AR962">
        <v>115</v>
      </c>
      <c r="AS962">
        <v>-47</v>
      </c>
      <c r="AT962">
        <v>128</v>
      </c>
      <c r="BB962" t="str">
        <f t="shared" ref="BB962:BB1025" si="383">"1200"</f>
        <v>1200</v>
      </c>
      <c r="BC962">
        <v>1</v>
      </c>
      <c r="BD962" t="str">
        <f t="shared" ref="BD962:BD1025" si="384">"N1839R  "</f>
        <v xml:space="preserve">N1839R  </v>
      </c>
      <c r="BE962">
        <v>1</v>
      </c>
      <c r="BG962">
        <v>0</v>
      </c>
      <c r="BH962">
        <v>0</v>
      </c>
      <c r="BI962">
        <v>0</v>
      </c>
      <c r="BJ962">
        <v>1625</v>
      </c>
      <c r="BK962">
        <v>-175</v>
      </c>
      <c r="BL962" t="s">
        <v>130</v>
      </c>
      <c r="BM962">
        <v>1</v>
      </c>
      <c r="BN962">
        <v>1</v>
      </c>
      <c r="BO962">
        <v>0</v>
      </c>
      <c r="BP962">
        <v>0</v>
      </c>
      <c r="BS962">
        <v>0</v>
      </c>
      <c r="BT962">
        <v>0</v>
      </c>
      <c r="BU962">
        <v>0</v>
      </c>
      <c r="CE962" t="str">
        <f t="shared" si="381"/>
        <v>22:01:51.900</v>
      </c>
      <c r="CF962">
        <v>899779690</v>
      </c>
      <c r="CS962">
        <v>3</v>
      </c>
      <c r="CT962">
        <v>2</v>
      </c>
      <c r="CU962">
        <v>0</v>
      </c>
      <c r="CV962">
        <v>2</v>
      </c>
      <c r="CW962">
        <v>0</v>
      </c>
      <c r="CX962">
        <v>7</v>
      </c>
      <c r="CY962">
        <v>7</v>
      </c>
      <c r="CZ962" t="s">
        <v>131</v>
      </c>
      <c r="DA962">
        <v>745</v>
      </c>
      <c r="DB962">
        <v>0</v>
      </c>
      <c r="DC962" t="s">
        <v>262</v>
      </c>
      <c r="DD962" t="s">
        <v>263</v>
      </c>
      <c r="DG962">
        <v>15620942</v>
      </c>
      <c r="DI962">
        <v>1</v>
      </c>
      <c r="DJ962">
        <v>0</v>
      </c>
      <c r="DK962">
        <v>1</v>
      </c>
      <c r="DL962">
        <v>0</v>
      </c>
      <c r="DM962">
        <v>0</v>
      </c>
      <c r="DN962">
        <v>1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 t="shared" si="379"/>
        <v>07/09/2023 22:01:52.146</v>
      </c>
      <c r="C963" t="str">
        <f t="shared" si="362"/>
        <v>FFDFD3C0</v>
      </c>
      <c r="D963" t="s">
        <v>144</v>
      </c>
      <c r="E963">
        <v>6</v>
      </c>
      <c r="H963">
        <v>210</v>
      </c>
      <c r="I963" t="s">
        <v>145</v>
      </c>
      <c r="J963" t="s">
        <v>146</v>
      </c>
      <c r="K963">
        <v>0</v>
      </c>
      <c r="L963">
        <v>3</v>
      </c>
      <c r="M963">
        <v>0</v>
      </c>
      <c r="N963">
        <v>2</v>
      </c>
      <c r="O963">
        <v>0</v>
      </c>
      <c r="P963">
        <v>1</v>
      </c>
      <c r="Q963">
        <v>0</v>
      </c>
      <c r="S963" t="str">
        <f t="shared" si="380"/>
        <v>22:01:51.000</v>
      </c>
      <c r="T963" t="str">
        <f t="shared" si="380"/>
        <v>22:01:51.000</v>
      </c>
      <c r="U963" t="str">
        <f t="shared" si="382"/>
        <v>A14F74</v>
      </c>
      <c r="V963">
        <v>0</v>
      </c>
      <c r="W963">
        <v>0</v>
      </c>
      <c r="X963">
        <v>6</v>
      </c>
      <c r="Y963">
        <v>0</v>
      </c>
      <c r="AA963">
        <v>1</v>
      </c>
      <c r="AB963">
        <v>8</v>
      </c>
      <c r="AC963">
        <v>3</v>
      </c>
      <c r="AD963">
        <v>0</v>
      </c>
      <c r="AE963">
        <v>9</v>
      </c>
      <c r="AF963" t="s">
        <v>126</v>
      </c>
      <c r="AG963">
        <v>0</v>
      </c>
      <c r="AH963">
        <v>0</v>
      </c>
      <c r="AI963">
        <v>2</v>
      </c>
      <c r="AJ963">
        <v>0</v>
      </c>
      <c r="AK963" t="s">
        <v>389</v>
      </c>
      <c r="AL963">
        <v>32.801355999999998</v>
      </c>
      <c r="AM963" t="s">
        <v>390</v>
      </c>
      <c r="AN963">
        <v>-117.14959899999999</v>
      </c>
      <c r="AO963">
        <v>25</v>
      </c>
      <c r="AP963">
        <v>1800</v>
      </c>
      <c r="AQ963" t="s">
        <v>129</v>
      </c>
      <c r="AR963">
        <v>115</v>
      </c>
      <c r="AS963">
        <v>-47</v>
      </c>
      <c r="AT963">
        <v>128</v>
      </c>
      <c r="BB963" t="str">
        <f t="shared" si="383"/>
        <v>1200</v>
      </c>
      <c r="BC963">
        <v>1</v>
      </c>
      <c r="BD963" t="str">
        <f t="shared" si="384"/>
        <v xml:space="preserve">N1839R  </v>
      </c>
      <c r="BE963">
        <v>1</v>
      </c>
      <c r="BG963">
        <v>0</v>
      </c>
      <c r="BH963">
        <v>0</v>
      </c>
      <c r="BI963">
        <v>0</v>
      </c>
      <c r="BJ963">
        <v>1625</v>
      </c>
      <c r="BK963">
        <v>-175</v>
      </c>
      <c r="BL963" t="s">
        <v>130</v>
      </c>
      <c r="BM963">
        <v>1</v>
      </c>
      <c r="BN963">
        <v>1</v>
      </c>
      <c r="BO963">
        <v>0</v>
      </c>
      <c r="BP963">
        <v>0</v>
      </c>
      <c r="BS963">
        <v>0</v>
      </c>
      <c r="BT963">
        <v>0</v>
      </c>
      <c r="BU963">
        <v>0</v>
      </c>
      <c r="CE963" t="str">
        <f t="shared" si="381"/>
        <v>22:01:51.900</v>
      </c>
      <c r="CF963">
        <v>899779690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131</v>
      </c>
      <c r="DA963">
        <v>745</v>
      </c>
      <c r="DB963">
        <v>0</v>
      </c>
      <c r="DC963" t="s">
        <v>262</v>
      </c>
      <c r="DD963" t="s">
        <v>263</v>
      </c>
      <c r="DG963">
        <v>15620942</v>
      </c>
      <c r="DI963">
        <v>1</v>
      </c>
      <c r="DJ963">
        <v>0</v>
      </c>
      <c r="DK963">
        <v>1</v>
      </c>
      <c r="DL963">
        <v>0</v>
      </c>
      <c r="DM963">
        <v>0</v>
      </c>
      <c r="DN963">
        <v>1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 t="shared" si="379"/>
        <v>07/09/2023 22:01:52.146</v>
      </c>
      <c r="C964" t="str">
        <f t="shared" si="362"/>
        <v>FFDFD3C0</v>
      </c>
      <c r="D964" t="s">
        <v>134</v>
      </c>
      <c r="E964">
        <v>3</v>
      </c>
      <c r="H964">
        <v>3</v>
      </c>
      <c r="I964" t="s">
        <v>135</v>
      </c>
      <c r="J964" t="s">
        <v>126</v>
      </c>
      <c r="K964">
        <v>0</v>
      </c>
      <c r="L964">
        <v>3</v>
      </c>
      <c r="M964">
        <v>0</v>
      </c>
      <c r="N964">
        <v>2</v>
      </c>
      <c r="O964">
        <v>0</v>
      </c>
      <c r="P964">
        <v>1</v>
      </c>
      <c r="Q964">
        <v>0</v>
      </c>
      <c r="S964" t="str">
        <f t="shared" si="380"/>
        <v>22:01:51.000</v>
      </c>
      <c r="T964" t="str">
        <f t="shared" si="380"/>
        <v>22:01:51.000</v>
      </c>
      <c r="U964" t="str">
        <f t="shared" si="382"/>
        <v>A14F74</v>
      </c>
      <c r="V964">
        <v>0</v>
      </c>
      <c r="W964">
        <v>0</v>
      </c>
      <c r="X964">
        <v>6</v>
      </c>
      <c r="Y964">
        <v>0</v>
      </c>
      <c r="AA964">
        <v>1</v>
      </c>
      <c r="AB964">
        <v>8</v>
      </c>
      <c r="AC964">
        <v>3</v>
      </c>
      <c r="AD964">
        <v>0</v>
      </c>
      <c r="AE964">
        <v>9</v>
      </c>
      <c r="AF964" t="s">
        <v>126</v>
      </c>
      <c r="AG964">
        <v>0</v>
      </c>
      <c r="AH964">
        <v>3</v>
      </c>
      <c r="AI964">
        <v>2</v>
      </c>
      <c r="AJ964">
        <v>0</v>
      </c>
      <c r="AK964" t="s">
        <v>389</v>
      </c>
      <c r="AL964">
        <v>32.801355999999998</v>
      </c>
      <c r="AM964" t="s">
        <v>390</v>
      </c>
      <c r="AN964">
        <v>-117.14959899999999</v>
      </c>
      <c r="AO964">
        <v>25</v>
      </c>
      <c r="AP964">
        <v>1800</v>
      </c>
      <c r="AQ964" t="s">
        <v>129</v>
      </c>
      <c r="AR964">
        <v>115</v>
      </c>
      <c r="AS964">
        <v>-47</v>
      </c>
      <c r="AT964">
        <v>128</v>
      </c>
      <c r="BB964" t="str">
        <f t="shared" si="383"/>
        <v>1200</v>
      </c>
      <c r="BC964">
        <v>1</v>
      </c>
      <c r="BD964" t="str">
        <f t="shared" si="384"/>
        <v xml:space="preserve">N1839R  </v>
      </c>
      <c r="BE964">
        <v>1</v>
      </c>
      <c r="BG964">
        <v>0</v>
      </c>
      <c r="BH964">
        <v>0</v>
      </c>
      <c r="BI964">
        <v>0</v>
      </c>
      <c r="BJ964">
        <v>1625</v>
      </c>
      <c r="BK964">
        <v>-175</v>
      </c>
      <c r="BL964" t="s">
        <v>130</v>
      </c>
      <c r="BM964">
        <v>1</v>
      </c>
      <c r="BN964">
        <v>1</v>
      </c>
      <c r="BO964">
        <v>0</v>
      </c>
      <c r="BP964">
        <v>0</v>
      </c>
      <c r="BS964">
        <v>0</v>
      </c>
      <c r="BT964">
        <v>0</v>
      </c>
      <c r="BU964">
        <v>0</v>
      </c>
      <c r="CE964" t="str">
        <f t="shared" si="381"/>
        <v>22:01:51.900</v>
      </c>
      <c r="CF964">
        <v>899779690</v>
      </c>
      <c r="CS964">
        <v>3</v>
      </c>
      <c r="CT964">
        <v>2</v>
      </c>
      <c r="CU964">
        <v>0</v>
      </c>
      <c r="CV964">
        <v>2</v>
      </c>
      <c r="CW964">
        <v>0</v>
      </c>
      <c r="CX964">
        <v>7</v>
      </c>
      <c r="CY964">
        <v>7</v>
      </c>
      <c r="CZ964" t="s">
        <v>131</v>
      </c>
      <c r="DA964">
        <v>745</v>
      </c>
      <c r="DB964">
        <v>0</v>
      </c>
      <c r="DC964" t="s">
        <v>262</v>
      </c>
      <c r="DD964" t="s">
        <v>263</v>
      </c>
      <c r="DG964">
        <v>15620942</v>
      </c>
      <c r="DI964">
        <v>1</v>
      </c>
      <c r="DJ964">
        <v>0</v>
      </c>
      <c r="DK964">
        <v>1</v>
      </c>
      <c r="DL964">
        <v>0</v>
      </c>
      <c r="DM964">
        <v>0</v>
      </c>
      <c r="DN964">
        <v>1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"07/09/2023 22:01:52.178"</f>
        <v>07/09/2023 22:01:52.178</v>
      </c>
      <c r="C965" t="str">
        <f t="shared" si="362"/>
        <v>FFDFD3C0</v>
      </c>
      <c r="D965" t="s">
        <v>147</v>
      </c>
      <c r="E965">
        <v>8</v>
      </c>
      <c r="H965">
        <v>225</v>
      </c>
      <c r="I965" t="s">
        <v>148</v>
      </c>
      <c r="J965" t="s">
        <v>126</v>
      </c>
      <c r="K965">
        <v>0</v>
      </c>
      <c r="L965">
        <v>3</v>
      </c>
      <c r="M965">
        <v>0</v>
      </c>
      <c r="N965">
        <v>2</v>
      </c>
      <c r="O965">
        <v>0</v>
      </c>
      <c r="P965">
        <v>1</v>
      </c>
      <c r="Q965">
        <v>0</v>
      </c>
      <c r="S965" t="str">
        <f t="shared" si="380"/>
        <v>22:01:51.000</v>
      </c>
      <c r="T965" t="str">
        <f t="shared" si="380"/>
        <v>22:01:51.000</v>
      </c>
      <c r="U965" t="str">
        <f t="shared" si="382"/>
        <v>A14F74</v>
      </c>
      <c r="V965">
        <v>0</v>
      </c>
      <c r="W965">
        <v>0</v>
      </c>
      <c r="X965">
        <v>6</v>
      </c>
      <c r="Y965">
        <v>0</v>
      </c>
      <c r="AA965">
        <v>1</v>
      </c>
      <c r="AB965">
        <v>8</v>
      </c>
      <c r="AC965">
        <v>3</v>
      </c>
      <c r="AD965">
        <v>0</v>
      </c>
      <c r="AE965">
        <v>9</v>
      </c>
      <c r="AF965" t="s">
        <v>126</v>
      </c>
      <c r="AG965">
        <v>0</v>
      </c>
      <c r="AH965">
        <v>3</v>
      </c>
      <c r="AI965">
        <v>2</v>
      </c>
      <c r="AJ965">
        <v>0</v>
      </c>
      <c r="AK965" t="s">
        <v>389</v>
      </c>
      <c r="AL965">
        <v>32.801355999999998</v>
      </c>
      <c r="AM965" t="s">
        <v>390</v>
      </c>
      <c r="AN965">
        <v>-117.14959899999999</v>
      </c>
      <c r="AO965">
        <v>25</v>
      </c>
      <c r="AP965">
        <v>1800</v>
      </c>
      <c r="AQ965" t="s">
        <v>129</v>
      </c>
      <c r="AR965">
        <v>115</v>
      </c>
      <c r="AS965">
        <v>-47</v>
      </c>
      <c r="AT965">
        <v>128</v>
      </c>
      <c r="BB965" t="str">
        <f t="shared" si="383"/>
        <v>1200</v>
      </c>
      <c r="BC965">
        <v>1</v>
      </c>
      <c r="BD965" t="str">
        <f t="shared" si="384"/>
        <v xml:space="preserve">N1839R  </v>
      </c>
      <c r="BE965">
        <v>1</v>
      </c>
      <c r="BG965">
        <v>0</v>
      </c>
      <c r="BH965">
        <v>0</v>
      </c>
      <c r="BI965">
        <v>0</v>
      </c>
      <c r="BJ965">
        <v>1625</v>
      </c>
      <c r="BK965">
        <v>-175</v>
      </c>
      <c r="BL965" t="s">
        <v>130</v>
      </c>
      <c r="BM965">
        <v>1</v>
      </c>
      <c r="BN965">
        <v>1</v>
      </c>
      <c r="BO965">
        <v>0</v>
      </c>
      <c r="BP965">
        <v>0</v>
      </c>
      <c r="BS965">
        <v>0</v>
      </c>
      <c r="BT965">
        <v>0</v>
      </c>
      <c r="BU965">
        <v>0</v>
      </c>
      <c r="CE965" t="str">
        <f t="shared" si="381"/>
        <v>22:01:51.900</v>
      </c>
      <c r="CF965">
        <v>899779690</v>
      </c>
      <c r="CS965">
        <v>3</v>
      </c>
      <c r="CT965">
        <v>2</v>
      </c>
      <c r="CU965">
        <v>0</v>
      </c>
      <c r="CV965">
        <v>2</v>
      </c>
      <c r="CW965">
        <v>0</v>
      </c>
      <c r="CX965">
        <v>7</v>
      </c>
      <c r="CY965">
        <v>7</v>
      </c>
      <c r="CZ965" t="s">
        <v>131</v>
      </c>
      <c r="DA965">
        <v>745</v>
      </c>
      <c r="DB965">
        <v>0</v>
      </c>
      <c r="DC965" t="s">
        <v>262</v>
      </c>
      <c r="DD965" t="s">
        <v>263</v>
      </c>
      <c r="DG965">
        <v>15620942</v>
      </c>
      <c r="DI965">
        <v>1</v>
      </c>
      <c r="DJ965">
        <v>0</v>
      </c>
      <c r="DK965">
        <v>1</v>
      </c>
      <c r="DL965">
        <v>0</v>
      </c>
      <c r="DM965">
        <v>0</v>
      </c>
      <c r="DN965">
        <v>1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"07/09/2023 22:01:52.178"</f>
        <v>07/09/2023 22:01:52.178</v>
      </c>
      <c r="C966" t="str">
        <f t="shared" si="362"/>
        <v>FFDFD3C0</v>
      </c>
      <c r="D966" t="s">
        <v>134</v>
      </c>
      <c r="E966">
        <v>4</v>
      </c>
      <c r="H966">
        <v>4</v>
      </c>
      <c r="I966" t="s">
        <v>143</v>
      </c>
      <c r="J966" t="s">
        <v>126</v>
      </c>
      <c r="K966">
        <v>0</v>
      </c>
      <c r="L966">
        <v>3</v>
      </c>
      <c r="M966">
        <v>0</v>
      </c>
      <c r="N966">
        <v>2</v>
      </c>
      <c r="O966">
        <v>0</v>
      </c>
      <c r="P966">
        <v>1</v>
      </c>
      <c r="Q966">
        <v>0</v>
      </c>
      <c r="S966" t="str">
        <f t="shared" si="380"/>
        <v>22:01:51.000</v>
      </c>
      <c r="T966" t="str">
        <f t="shared" si="380"/>
        <v>22:01:51.000</v>
      </c>
      <c r="U966" t="str">
        <f t="shared" si="382"/>
        <v>A14F74</v>
      </c>
      <c r="V966">
        <v>0</v>
      </c>
      <c r="W966">
        <v>0</v>
      </c>
      <c r="X966">
        <v>6</v>
      </c>
      <c r="Y966">
        <v>0</v>
      </c>
      <c r="AA966">
        <v>1</v>
      </c>
      <c r="AB966">
        <v>8</v>
      </c>
      <c r="AC966">
        <v>3</v>
      </c>
      <c r="AD966">
        <v>0</v>
      </c>
      <c r="AE966">
        <v>9</v>
      </c>
      <c r="AF966" t="s">
        <v>126</v>
      </c>
      <c r="AG966">
        <v>0</v>
      </c>
      <c r="AH966">
        <v>3</v>
      </c>
      <c r="AI966">
        <v>2</v>
      </c>
      <c r="AJ966">
        <v>0</v>
      </c>
      <c r="AK966" t="s">
        <v>389</v>
      </c>
      <c r="AL966">
        <v>32.801355999999998</v>
      </c>
      <c r="AM966" t="s">
        <v>390</v>
      </c>
      <c r="AN966">
        <v>-117.14959899999999</v>
      </c>
      <c r="AO966">
        <v>25</v>
      </c>
      <c r="AP966">
        <v>1800</v>
      </c>
      <c r="AQ966" t="s">
        <v>129</v>
      </c>
      <c r="AR966">
        <v>115</v>
      </c>
      <c r="AS966">
        <v>-47</v>
      </c>
      <c r="AT966">
        <v>128</v>
      </c>
      <c r="BB966" t="str">
        <f t="shared" si="383"/>
        <v>1200</v>
      </c>
      <c r="BC966">
        <v>1</v>
      </c>
      <c r="BD966" t="str">
        <f t="shared" si="384"/>
        <v xml:space="preserve">N1839R  </v>
      </c>
      <c r="BE966">
        <v>1</v>
      </c>
      <c r="BG966">
        <v>0</v>
      </c>
      <c r="BH966">
        <v>0</v>
      </c>
      <c r="BI966">
        <v>0</v>
      </c>
      <c r="BJ966">
        <v>1625</v>
      </c>
      <c r="BK966">
        <v>-175</v>
      </c>
      <c r="BL966" t="s">
        <v>130</v>
      </c>
      <c r="BM966">
        <v>1</v>
      </c>
      <c r="BN966">
        <v>1</v>
      </c>
      <c r="BO966">
        <v>0</v>
      </c>
      <c r="BP966">
        <v>0</v>
      </c>
      <c r="BS966">
        <v>0</v>
      </c>
      <c r="BT966">
        <v>0</v>
      </c>
      <c r="BU966">
        <v>0</v>
      </c>
      <c r="CE966" t="str">
        <f t="shared" si="381"/>
        <v>22:01:51.900</v>
      </c>
      <c r="CF966">
        <v>899779690</v>
      </c>
      <c r="CS966">
        <v>3</v>
      </c>
      <c r="CT966">
        <v>2</v>
      </c>
      <c r="CU966">
        <v>0</v>
      </c>
      <c r="CV966">
        <v>2</v>
      </c>
      <c r="CW966">
        <v>0</v>
      </c>
      <c r="CX966">
        <v>7</v>
      </c>
      <c r="CY966">
        <v>7</v>
      </c>
      <c r="CZ966" t="s">
        <v>131</v>
      </c>
      <c r="DA966">
        <v>745</v>
      </c>
      <c r="DB966">
        <v>0</v>
      </c>
      <c r="DC966" t="s">
        <v>262</v>
      </c>
      <c r="DD966" t="s">
        <v>263</v>
      </c>
      <c r="DG966">
        <v>15620942</v>
      </c>
      <c r="DI966">
        <v>1</v>
      </c>
      <c r="DJ966">
        <v>0</v>
      </c>
      <c r="DK966">
        <v>1</v>
      </c>
      <c r="DL966">
        <v>0</v>
      </c>
      <c r="DM966">
        <v>0</v>
      </c>
      <c r="DN966">
        <v>1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"07/09/2023 22:01:53.068"</f>
        <v>07/09/2023 22:01:53.068</v>
      </c>
      <c r="C967" t="str">
        <f t="shared" si="362"/>
        <v>FFDFD3C0</v>
      </c>
      <c r="D967" t="s">
        <v>134</v>
      </c>
      <c r="E967">
        <v>3</v>
      </c>
      <c r="H967">
        <v>3</v>
      </c>
      <c r="I967" t="s">
        <v>135</v>
      </c>
      <c r="J967" t="s">
        <v>126</v>
      </c>
      <c r="K967">
        <v>0</v>
      </c>
      <c r="L967">
        <v>3</v>
      </c>
      <c r="M967">
        <v>0</v>
      </c>
      <c r="N967">
        <v>2</v>
      </c>
      <c r="O967">
        <v>0</v>
      </c>
      <c r="P967">
        <v>1</v>
      </c>
      <c r="Q967">
        <v>0</v>
      </c>
      <c r="S967" t="str">
        <f t="shared" ref="S967:T974" si="385">"22:01:52.000"</f>
        <v>22:01:52.000</v>
      </c>
      <c r="T967" t="str">
        <f t="shared" si="385"/>
        <v>22:01:52.000</v>
      </c>
      <c r="U967" t="str">
        <f t="shared" si="382"/>
        <v>A14F74</v>
      </c>
      <c r="V967">
        <v>0</v>
      </c>
      <c r="W967">
        <v>0</v>
      </c>
      <c r="X967">
        <v>6</v>
      </c>
      <c r="Y967">
        <v>0</v>
      </c>
      <c r="AA967">
        <v>1</v>
      </c>
      <c r="AB967">
        <v>8</v>
      </c>
      <c r="AC967">
        <v>3</v>
      </c>
      <c r="AD967">
        <v>0</v>
      </c>
      <c r="AE967">
        <v>9</v>
      </c>
      <c r="AF967" t="s">
        <v>126</v>
      </c>
      <c r="AG967">
        <v>0</v>
      </c>
      <c r="AH967">
        <v>3</v>
      </c>
      <c r="AI967">
        <v>2</v>
      </c>
      <c r="AJ967">
        <v>0</v>
      </c>
      <c r="AK967" t="s">
        <v>391</v>
      </c>
      <c r="AL967">
        <v>32.801119999999997</v>
      </c>
      <c r="AM967" t="s">
        <v>392</v>
      </c>
      <c r="AN967">
        <v>-117.148976</v>
      </c>
      <c r="AO967">
        <v>25</v>
      </c>
      <c r="AP967">
        <v>1800</v>
      </c>
      <c r="AQ967" t="s">
        <v>129</v>
      </c>
      <c r="AR967">
        <v>115</v>
      </c>
      <c r="AS967">
        <v>-49</v>
      </c>
      <c r="AT967">
        <v>0</v>
      </c>
      <c r="BB967" t="str">
        <f t="shared" si="383"/>
        <v>1200</v>
      </c>
      <c r="BC967">
        <v>1</v>
      </c>
      <c r="BD967" t="str">
        <f t="shared" si="384"/>
        <v xml:space="preserve">N1839R  </v>
      </c>
      <c r="BE967">
        <v>1</v>
      </c>
      <c r="BG967">
        <v>0</v>
      </c>
      <c r="BH967">
        <v>0</v>
      </c>
      <c r="BI967">
        <v>0</v>
      </c>
      <c r="BJ967">
        <v>1625</v>
      </c>
      <c r="BK967">
        <v>-175</v>
      </c>
      <c r="BL967" t="s">
        <v>130</v>
      </c>
      <c r="BM967">
        <v>1</v>
      </c>
      <c r="BN967">
        <v>1</v>
      </c>
      <c r="BO967">
        <v>0</v>
      </c>
      <c r="BP967">
        <v>0</v>
      </c>
      <c r="BS967">
        <v>0</v>
      </c>
      <c r="BT967">
        <v>0</v>
      </c>
      <c r="BU967">
        <v>0</v>
      </c>
      <c r="CE967" t="str">
        <f t="shared" ref="CE967:CE974" si="386">"22:01:52.807"</f>
        <v>22:01:52.807</v>
      </c>
      <c r="CF967">
        <v>807279443</v>
      </c>
      <c r="CS967">
        <v>3</v>
      </c>
      <c r="CT967">
        <v>2</v>
      </c>
      <c r="CU967">
        <v>0</v>
      </c>
      <c r="CV967">
        <v>2</v>
      </c>
      <c r="CW967">
        <v>0</v>
      </c>
      <c r="CX967">
        <v>6</v>
      </c>
      <c r="CY967">
        <v>7</v>
      </c>
      <c r="CZ967" t="s">
        <v>131</v>
      </c>
      <c r="DA967">
        <v>745</v>
      </c>
      <c r="DB967">
        <v>0</v>
      </c>
      <c r="DC967" t="s">
        <v>262</v>
      </c>
      <c r="DD967" t="s">
        <v>263</v>
      </c>
      <c r="DG967">
        <v>15620985</v>
      </c>
      <c r="DI967">
        <v>1</v>
      </c>
      <c r="DJ967">
        <v>0</v>
      </c>
      <c r="DK967">
        <v>0</v>
      </c>
      <c r="DL967">
        <v>0</v>
      </c>
      <c r="DM967">
        <v>0</v>
      </c>
      <c r="DN967">
        <v>1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"07/09/2023 22:01:53.068"</f>
        <v>07/09/2023 22:01:53.068</v>
      </c>
      <c r="C968" t="str">
        <f t="shared" si="362"/>
        <v>FFDFD3C0</v>
      </c>
      <c r="D968" t="s">
        <v>141</v>
      </c>
      <c r="E968">
        <v>15</v>
      </c>
      <c r="J968" t="s">
        <v>142</v>
      </c>
      <c r="K968">
        <v>0</v>
      </c>
      <c r="L968">
        <v>3</v>
      </c>
      <c r="M968">
        <v>0</v>
      </c>
      <c r="N968">
        <v>2</v>
      </c>
      <c r="O968">
        <v>0</v>
      </c>
      <c r="P968">
        <v>1</v>
      </c>
      <c r="Q968">
        <v>0</v>
      </c>
      <c r="S968" t="str">
        <f t="shared" si="385"/>
        <v>22:01:52.000</v>
      </c>
      <c r="T968" t="str">
        <f t="shared" si="385"/>
        <v>22:01:52.000</v>
      </c>
      <c r="U968" t="str">
        <f t="shared" si="382"/>
        <v>A14F74</v>
      </c>
      <c r="V968">
        <v>0</v>
      </c>
      <c r="W968">
        <v>0</v>
      </c>
      <c r="X968">
        <v>6</v>
      </c>
      <c r="Y968">
        <v>0</v>
      </c>
      <c r="AA968">
        <v>1</v>
      </c>
      <c r="AB968">
        <v>8</v>
      </c>
      <c r="AC968">
        <v>3</v>
      </c>
      <c r="AD968">
        <v>0</v>
      </c>
      <c r="AE968">
        <v>9</v>
      </c>
      <c r="AF968" t="s">
        <v>126</v>
      </c>
      <c r="AG968">
        <v>0</v>
      </c>
      <c r="AH968">
        <v>3</v>
      </c>
      <c r="AI968">
        <v>2</v>
      </c>
      <c r="AJ968">
        <v>0</v>
      </c>
      <c r="AK968" t="s">
        <v>391</v>
      </c>
      <c r="AL968">
        <v>32.801119999999997</v>
      </c>
      <c r="AM968" t="s">
        <v>392</v>
      </c>
      <c r="AN968">
        <v>-117.148976</v>
      </c>
      <c r="AO968">
        <v>25</v>
      </c>
      <c r="AP968">
        <v>1800</v>
      </c>
      <c r="AQ968" t="s">
        <v>129</v>
      </c>
      <c r="AR968">
        <v>115</v>
      </c>
      <c r="AS968">
        <v>-49</v>
      </c>
      <c r="AT968">
        <v>0</v>
      </c>
      <c r="BB968" t="str">
        <f t="shared" si="383"/>
        <v>1200</v>
      </c>
      <c r="BC968">
        <v>1</v>
      </c>
      <c r="BD968" t="str">
        <f t="shared" si="384"/>
        <v xml:space="preserve">N1839R  </v>
      </c>
      <c r="BE968">
        <v>1</v>
      </c>
      <c r="BG968">
        <v>0</v>
      </c>
      <c r="BH968">
        <v>0</v>
      </c>
      <c r="BI968">
        <v>0</v>
      </c>
      <c r="BJ968">
        <v>1625</v>
      </c>
      <c r="BK968">
        <v>-175</v>
      </c>
      <c r="BL968" t="s">
        <v>130</v>
      </c>
      <c r="BM968">
        <v>1</v>
      </c>
      <c r="BN968">
        <v>1</v>
      </c>
      <c r="BO968">
        <v>0</v>
      </c>
      <c r="BP968">
        <v>0</v>
      </c>
      <c r="BS968">
        <v>0</v>
      </c>
      <c r="BT968">
        <v>0</v>
      </c>
      <c r="BU968">
        <v>0</v>
      </c>
      <c r="CE968" t="str">
        <f t="shared" si="386"/>
        <v>22:01:52.807</v>
      </c>
      <c r="CF968">
        <v>807279443</v>
      </c>
      <c r="CS968">
        <v>3</v>
      </c>
      <c r="CT968">
        <v>2</v>
      </c>
      <c r="CU968">
        <v>0</v>
      </c>
      <c r="CV968">
        <v>2</v>
      </c>
      <c r="CW968">
        <v>0</v>
      </c>
      <c r="CX968">
        <v>6</v>
      </c>
      <c r="CY968">
        <v>7</v>
      </c>
      <c r="CZ968" t="s">
        <v>131</v>
      </c>
      <c r="DA968">
        <v>745</v>
      </c>
      <c r="DB968">
        <v>0</v>
      </c>
      <c r="DC968" t="s">
        <v>262</v>
      </c>
      <c r="DD968" t="s">
        <v>263</v>
      </c>
      <c r="DG968">
        <v>15620985</v>
      </c>
      <c r="DI968">
        <v>1</v>
      </c>
      <c r="DJ968">
        <v>0</v>
      </c>
      <c r="DK968">
        <v>1</v>
      </c>
      <c r="DL968">
        <v>0</v>
      </c>
      <c r="DM968">
        <v>0</v>
      </c>
      <c r="DN968">
        <v>1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 t="shared" ref="A969:A974" si="387">"07/09/2023 22:01:53.115"</f>
        <v>07/09/2023 22:01:53.115</v>
      </c>
      <c r="C969" t="str">
        <f t="shared" si="362"/>
        <v>FFDFD3C0</v>
      </c>
      <c r="D969" t="s">
        <v>147</v>
      </c>
      <c r="E969">
        <v>8</v>
      </c>
      <c r="H969">
        <v>225</v>
      </c>
      <c r="I969" t="s">
        <v>148</v>
      </c>
      <c r="J969" t="s">
        <v>126</v>
      </c>
      <c r="K969">
        <v>0</v>
      </c>
      <c r="L969">
        <v>3</v>
      </c>
      <c r="M969">
        <v>0</v>
      </c>
      <c r="N969">
        <v>2</v>
      </c>
      <c r="O969">
        <v>0</v>
      </c>
      <c r="P969">
        <v>1</v>
      </c>
      <c r="Q969">
        <v>0</v>
      </c>
      <c r="S969" t="str">
        <f t="shared" si="385"/>
        <v>22:01:52.000</v>
      </c>
      <c r="T969" t="str">
        <f t="shared" si="385"/>
        <v>22:01:52.000</v>
      </c>
      <c r="U969" t="str">
        <f t="shared" si="382"/>
        <v>A14F74</v>
      </c>
      <c r="V969">
        <v>0</v>
      </c>
      <c r="W969">
        <v>0</v>
      </c>
      <c r="X969">
        <v>6</v>
      </c>
      <c r="Y969">
        <v>0</v>
      </c>
      <c r="AA969">
        <v>1</v>
      </c>
      <c r="AB969">
        <v>8</v>
      </c>
      <c r="AC969">
        <v>3</v>
      </c>
      <c r="AD969">
        <v>0</v>
      </c>
      <c r="AE969">
        <v>9</v>
      </c>
      <c r="AF969" t="s">
        <v>126</v>
      </c>
      <c r="AG969">
        <v>0</v>
      </c>
      <c r="AH969">
        <v>3</v>
      </c>
      <c r="AI969">
        <v>2</v>
      </c>
      <c r="AJ969">
        <v>0</v>
      </c>
      <c r="AK969" t="s">
        <v>391</v>
      </c>
      <c r="AL969">
        <v>32.801119999999997</v>
      </c>
      <c r="AM969" t="s">
        <v>392</v>
      </c>
      <c r="AN969">
        <v>-117.148976</v>
      </c>
      <c r="AO969">
        <v>25</v>
      </c>
      <c r="AP969">
        <v>1800</v>
      </c>
      <c r="AQ969" t="s">
        <v>129</v>
      </c>
      <c r="AR969">
        <v>115</v>
      </c>
      <c r="AS969">
        <v>-49</v>
      </c>
      <c r="AT969">
        <v>0</v>
      </c>
      <c r="BB969" t="str">
        <f t="shared" si="383"/>
        <v>1200</v>
      </c>
      <c r="BC969">
        <v>1</v>
      </c>
      <c r="BD969" t="str">
        <f t="shared" si="384"/>
        <v xml:space="preserve">N1839R  </v>
      </c>
      <c r="BE969">
        <v>1</v>
      </c>
      <c r="BG969">
        <v>0</v>
      </c>
      <c r="BH969">
        <v>0</v>
      </c>
      <c r="BI969">
        <v>0</v>
      </c>
      <c r="BJ969">
        <v>1625</v>
      </c>
      <c r="BK969">
        <v>-175</v>
      </c>
      <c r="BL969" t="s">
        <v>130</v>
      </c>
      <c r="BM969">
        <v>1</v>
      </c>
      <c r="BN969">
        <v>1</v>
      </c>
      <c r="BO969">
        <v>0</v>
      </c>
      <c r="BP969">
        <v>0</v>
      </c>
      <c r="BS969">
        <v>0</v>
      </c>
      <c r="BT969">
        <v>0</v>
      </c>
      <c r="BU969">
        <v>0</v>
      </c>
      <c r="CE969" t="str">
        <f t="shared" si="386"/>
        <v>22:01:52.807</v>
      </c>
      <c r="CF969">
        <v>807279443</v>
      </c>
      <c r="CS969">
        <v>3</v>
      </c>
      <c r="CT969">
        <v>2</v>
      </c>
      <c r="CU969">
        <v>0</v>
      </c>
      <c r="CV969">
        <v>2</v>
      </c>
      <c r="CW969">
        <v>0</v>
      </c>
      <c r="CX969">
        <v>6</v>
      </c>
      <c r="CY969">
        <v>7</v>
      </c>
      <c r="CZ969" t="s">
        <v>131</v>
      </c>
      <c r="DA969">
        <v>745</v>
      </c>
      <c r="DB969">
        <v>0</v>
      </c>
      <c r="DC969" t="s">
        <v>262</v>
      </c>
      <c r="DD969" t="s">
        <v>263</v>
      </c>
      <c r="DG969">
        <v>15620985</v>
      </c>
      <c r="DI969">
        <v>1</v>
      </c>
      <c r="DJ969">
        <v>0</v>
      </c>
      <c r="DK969">
        <v>1</v>
      </c>
      <c r="DL969">
        <v>0</v>
      </c>
      <c r="DM969">
        <v>0</v>
      </c>
      <c r="DN969">
        <v>1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 t="shared" si="387"/>
        <v>07/09/2023 22:01:53.115</v>
      </c>
      <c r="C970" t="str">
        <f t="shared" ref="C970:C1033" si="388">"FFDFD3C0"</f>
        <v>FFDFD3C0</v>
      </c>
      <c r="D970" t="s">
        <v>134</v>
      </c>
      <c r="E970">
        <v>4</v>
      </c>
      <c r="H970">
        <v>4</v>
      </c>
      <c r="I970" t="s">
        <v>143</v>
      </c>
      <c r="J970" t="s">
        <v>126</v>
      </c>
      <c r="K970">
        <v>0</v>
      </c>
      <c r="L970">
        <v>3</v>
      </c>
      <c r="M970">
        <v>0</v>
      </c>
      <c r="N970">
        <v>2</v>
      </c>
      <c r="O970">
        <v>0</v>
      </c>
      <c r="P970">
        <v>1</v>
      </c>
      <c r="Q970">
        <v>0</v>
      </c>
      <c r="S970" t="str">
        <f t="shared" si="385"/>
        <v>22:01:52.000</v>
      </c>
      <c r="T970" t="str">
        <f t="shared" si="385"/>
        <v>22:01:52.000</v>
      </c>
      <c r="U970" t="str">
        <f t="shared" si="382"/>
        <v>A14F74</v>
      </c>
      <c r="V970">
        <v>0</v>
      </c>
      <c r="W970">
        <v>0</v>
      </c>
      <c r="X970">
        <v>6</v>
      </c>
      <c r="Y970">
        <v>0</v>
      </c>
      <c r="AA970">
        <v>1</v>
      </c>
      <c r="AB970">
        <v>8</v>
      </c>
      <c r="AC970">
        <v>3</v>
      </c>
      <c r="AD970">
        <v>0</v>
      </c>
      <c r="AE970">
        <v>9</v>
      </c>
      <c r="AF970" t="s">
        <v>126</v>
      </c>
      <c r="AG970">
        <v>0</v>
      </c>
      <c r="AH970">
        <v>3</v>
      </c>
      <c r="AI970">
        <v>2</v>
      </c>
      <c r="AJ970">
        <v>0</v>
      </c>
      <c r="AK970" t="s">
        <v>391</v>
      </c>
      <c r="AL970">
        <v>32.801119999999997</v>
      </c>
      <c r="AM970" t="s">
        <v>392</v>
      </c>
      <c r="AN970">
        <v>-117.148976</v>
      </c>
      <c r="AO970">
        <v>25</v>
      </c>
      <c r="AP970">
        <v>1800</v>
      </c>
      <c r="AQ970" t="s">
        <v>129</v>
      </c>
      <c r="AR970">
        <v>115</v>
      </c>
      <c r="AS970">
        <v>-49</v>
      </c>
      <c r="AT970">
        <v>0</v>
      </c>
      <c r="BB970" t="str">
        <f t="shared" si="383"/>
        <v>1200</v>
      </c>
      <c r="BC970">
        <v>1</v>
      </c>
      <c r="BD970" t="str">
        <f t="shared" si="384"/>
        <v xml:space="preserve">N1839R  </v>
      </c>
      <c r="BE970">
        <v>1</v>
      </c>
      <c r="BG970">
        <v>0</v>
      </c>
      <c r="BH970">
        <v>0</v>
      </c>
      <c r="BI970">
        <v>0</v>
      </c>
      <c r="BJ970">
        <v>1625</v>
      </c>
      <c r="BK970">
        <v>-175</v>
      </c>
      <c r="BL970" t="s">
        <v>130</v>
      </c>
      <c r="BM970">
        <v>1</v>
      </c>
      <c r="BN970">
        <v>1</v>
      </c>
      <c r="BO970">
        <v>0</v>
      </c>
      <c r="BP970">
        <v>0</v>
      </c>
      <c r="BS970">
        <v>0</v>
      </c>
      <c r="BT970">
        <v>0</v>
      </c>
      <c r="BU970">
        <v>0</v>
      </c>
      <c r="CE970" t="str">
        <f t="shared" si="386"/>
        <v>22:01:52.807</v>
      </c>
      <c r="CF970">
        <v>807279443</v>
      </c>
      <c r="CS970">
        <v>3</v>
      </c>
      <c r="CT970">
        <v>2</v>
      </c>
      <c r="CU970">
        <v>0</v>
      </c>
      <c r="CV970">
        <v>2</v>
      </c>
      <c r="CW970">
        <v>0</v>
      </c>
      <c r="CX970">
        <v>6</v>
      </c>
      <c r="CY970">
        <v>7</v>
      </c>
      <c r="CZ970" t="s">
        <v>131</v>
      </c>
      <c r="DA970">
        <v>745</v>
      </c>
      <c r="DB970">
        <v>0</v>
      </c>
      <c r="DC970" t="s">
        <v>262</v>
      </c>
      <c r="DD970" t="s">
        <v>263</v>
      </c>
      <c r="DG970">
        <v>15620985</v>
      </c>
      <c r="DI970">
        <v>1</v>
      </c>
      <c r="DJ970">
        <v>0</v>
      </c>
      <c r="DK970">
        <v>1</v>
      </c>
      <c r="DL970">
        <v>0</v>
      </c>
      <c r="DM970">
        <v>0</v>
      </c>
      <c r="DN970">
        <v>1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 t="shared" si="387"/>
        <v>07/09/2023 22:01:53.115</v>
      </c>
      <c r="C971" t="str">
        <f t="shared" si="388"/>
        <v>FFDFD3C0</v>
      </c>
      <c r="D971" t="s">
        <v>123</v>
      </c>
      <c r="E971">
        <v>7</v>
      </c>
      <c r="F971">
        <v>2007</v>
      </c>
      <c r="G971" t="s">
        <v>124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0</v>
      </c>
      <c r="P971">
        <v>1</v>
      </c>
      <c r="Q971">
        <v>0</v>
      </c>
      <c r="S971" t="str">
        <f t="shared" si="385"/>
        <v>22:01:52.000</v>
      </c>
      <c r="T971" t="str">
        <f t="shared" si="385"/>
        <v>22:01:52.000</v>
      </c>
      <c r="U971" t="str">
        <f t="shared" si="382"/>
        <v>A14F74</v>
      </c>
      <c r="V971">
        <v>0</v>
      </c>
      <c r="W971">
        <v>0</v>
      </c>
      <c r="X971">
        <v>6</v>
      </c>
      <c r="Y971">
        <v>0</v>
      </c>
      <c r="AA971">
        <v>1</v>
      </c>
      <c r="AB971">
        <v>8</v>
      </c>
      <c r="AC971">
        <v>3</v>
      </c>
      <c r="AD971">
        <v>0</v>
      </c>
      <c r="AE971">
        <v>9</v>
      </c>
      <c r="AF971" t="s">
        <v>126</v>
      </c>
      <c r="AG971">
        <v>0</v>
      </c>
      <c r="AH971">
        <v>3</v>
      </c>
      <c r="AI971">
        <v>2</v>
      </c>
      <c r="AJ971">
        <v>0</v>
      </c>
      <c r="AK971" t="s">
        <v>391</v>
      </c>
      <c r="AL971">
        <v>32.801119999999997</v>
      </c>
      <c r="AM971" t="s">
        <v>392</v>
      </c>
      <c r="AN971">
        <v>-117.148976</v>
      </c>
      <c r="AO971">
        <v>25</v>
      </c>
      <c r="AP971">
        <v>1800</v>
      </c>
      <c r="AQ971" t="s">
        <v>129</v>
      </c>
      <c r="AR971">
        <v>115</v>
      </c>
      <c r="AS971">
        <v>-49</v>
      </c>
      <c r="AT971">
        <v>0</v>
      </c>
      <c r="BB971" t="str">
        <f t="shared" si="383"/>
        <v>1200</v>
      </c>
      <c r="BC971">
        <v>1</v>
      </c>
      <c r="BD971" t="str">
        <f t="shared" si="384"/>
        <v xml:space="preserve">N1839R  </v>
      </c>
      <c r="BE971">
        <v>1</v>
      </c>
      <c r="BG971">
        <v>0</v>
      </c>
      <c r="BH971">
        <v>0</v>
      </c>
      <c r="BI971">
        <v>0</v>
      </c>
      <c r="BJ971">
        <v>1625</v>
      </c>
      <c r="BK971">
        <v>-175</v>
      </c>
      <c r="BL971" t="s">
        <v>130</v>
      </c>
      <c r="BM971">
        <v>1</v>
      </c>
      <c r="BN971">
        <v>1</v>
      </c>
      <c r="BO971">
        <v>0</v>
      </c>
      <c r="BP971">
        <v>0</v>
      </c>
      <c r="BS971">
        <v>0</v>
      </c>
      <c r="BT971">
        <v>0</v>
      </c>
      <c r="BU971">
        <v>0</v>
      </c>
      <c r="CE971" t="str">
        <f t="shared" si="386"/>
        <v>22:01:52.807</v>
      </c>
      <c r="CF971">
        <v>807279443</v>
      </c>
      <c r="CS971">
        <v>3</v>
      </c>
      <c r="CT971">
        <v>2</v>
      </c>
      <c r="CU971">
        <v>0</v>
      </c>
      <c r="CV971">
        <v>2</v>
      </c>
      <c r="CW971">
        <v>0</v>
      </c>
      <c r="CX971">
        <v>6</v>
      </c>
      <c r="CY971">
        <v>7</v>
      </c>
      <c r="CZ971" t="s">
        <v>131</v>
      </c>
      <c r="DA971">
        <v>745</v>
      </c>
      <c r="DB971">
        <v>0</v>
      </c>
      <c r="DC971" t="s">
        <v>262</v>
      </c>
      <c r="DD971" t="s">
        <v>263</v>
      </c>
      <c r="DG971">
        <v>15620985</v>
      </c>
      <c r="DI971">
        <v>1</v>
      </c>
      <c r="DJ971">
        <v>0</v>
      </c>
      <c r="DK971">
        <v>1</v>
      </c>
      <c r="DL971">
        <v>0</v>
      </c>
      <c r="DM971">
        <v>0</v>
      </c>
      <c r="DN971">
        <v>1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 t="shared" si="387"/>
        <v>07/09/2023 22:01:53.115</v>
      </c>
      <c r="C972" t="str">
        <f t="shared" si="388"/>
        <v>FFDFD3C0</v>
      </c>
      <c r="D972" t="s">
        <v>149</v>
      </c>
      <c r="E972">
        <v>3</v>
      </c>
      <c r="H972">
        <v>166</v>
      </c>
      <c r="I972" t="s">
        <v>139</v>
      </c>
      <c r="J972" t="s">
        <v>150</v>
      </c>
      <c r="K972">
        <v>0</v>
      </c>
      <c r="L972">
        <v>3</v>
      </c>
      <c r="M972">
        <v>0</v>
      </c>
      <c r="N972">
        <v>2</v>
      </c>
      <c r="O972">
        <v>0</v>
      </c>
      <c r="P972">
        <v>1</v>
      </c>
      <c r="Q972">
        <v>0</v>
      </c>
      <c r="S972" t="str">
        <f t="shared" si="385"/>
        <v>22:01:52.000</v>
      </c>
      <c r="T972" t="str">
        <f t="shared" si="385"/>
        <v>22:01:52.000</v>
      </c>
      <c r="U972" t="str">
        <f t="shared" si="382"/>
        <v>A14F74</v>
      </c>
      <c r="V972">
        <v>0</v>
      </c>
      <c r="W972">
        <v>0</v>
      </c>
      <c r="X972">
        <v>6</v>
      </c>
      <c r="Y972">
        <v>0</v>
      </c>
      <c r="AA972">
        <v>1</v>
      </c>
      <c r="AB972">
        <v>8</v>
      </c>
      <c r="AC972">
        <v>3</v>
      </c>
      <c r="AD972">
        <v>0</v>
      </c>
      <c r="AE972">
        <v>9</v>
      </c>
      <c r="AF972" t="s">
        <v>126</v>
      </c>
      <c r="AG972">
        <v>0</v>
      </c>
      <c r="AH972">
        <v>3</v>
      </c>
      <c r="AI972">
        <v>2</v>
      </c>
      <c r="AJ972">
        <v>0</v>
      </c>
      <c r="AK972" t="s">
        <v>391</v>
      </c>
      <c r="AL972">
        <v>32.801119999999997</v>
      </c>
      <c r="AM972" t="s">
        <v>392</v>
      </c>
      <c r="AN972">
        <v>-117.148976</v>
      </c>
      <c r="AO972">
        <v>25</v>
      </c>
      <c r="AP972">
        <v>1800</v>
      </c>
      <c r="AQ972" t="s">
        <v>129</v>
      </c>
      <c r="AR972">
        <v>115</v>
      </c>
      <c r="AS972">
        <v>-49</v>
      </c>
      <c r="AT972">
        <v>0</v>
      </c>
      <c r="BB972" t="str">
        <f t="shared" si="383"/>
        <v>1200</v>
      </c>
      <c r="BC972">
        <v>1</v>
      </c>
      <c r="BD972" t="str">
        <f t="shared" si="384"/>
        <v xml:space="preserve">N1839R  </v>
      </c>
      <c r="BE972">
        <v>1</v>
      </c>
      <c r="BG972">
        <v>0</v>
      </c>
      <c r="BH972">
        <v>0</v>
      </c>
      <c r="BI972">
        <v>0</v>
      </c>
      <c r="BJ972">
        <v>1625</v>
      </c>
      <c r="BK972">
        <v>-175</v>
      </c>
      <c r="BL972" t="s">
        <v>130</v>
      </c>
      <c r="BM972">
        <v>1</v>
      </c>
      <c r="BN972">
        <v>1</v>
      </c>
      <c r="BO972">
        <v>0</v>
      </c>
      <c r="BP972">
        <v>0</v>
      </c>
      <c r="BS972">
        <v>0</v>
      </c>
      <c r="BT972">
        <v>0</v>
      </c>
      <c r="BU972">
        <v>0</v>
      </c>
      <c r="CE972" t="str">
        <f t="shared" si="386"/>
        <v>22:01:52.807</v>
      </c>
      <c r="CF972">
        <v>807345595</v>
      </c>
      <c r="CS972">
        <v>3</v>
      </c>
      <c r="CT972">
        <v>2</v>
      </c>
      <c r="CU972">
        <v>0</v>
      </c>
      <c r="CV972">
        <v>2</v>
      </c>
      <c r="CW972">
        <v>0</v>
      </c>
      <c r="CX972">
        <v>5</v>
      </c>
      <c r="CY972">
        <v>7</v>
      </c>
      <c r="CZ972" t="s">
        <v>131</v>
      </c>
      <c r="DA972">
        <v>300</v>
      </c>
      <c r="DB972">
        <v>0</v>
      </c>
      <c r="DC972" t="s">
        <v>157</v>
      </c>
      <c r="DD972" t="s">
        <v>158</v>
      </c>
      <c r="DG972">
        <v>8344312</v>
      </c>
      <c r="DI972">
        <v>1</v>
      </c>
      <c r="DJ972">
        <v>0</v>
      </c>
      <c r="DK972">
        <v>1</v>
      </c>
      <c r="DL972">
        <v>0</v>
      </c>
      <c r="DM972">
        <v>0</v>
      </c>
      <c r="DN972">
        <v>1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 t="shared" si="387"/>
        <v>07/09/2023 22:01:53.115</v>
      </c>
      <c r="C973" t="str">
        <f t="shared" si="388"/>
        <v>FFDFD3C0</v>
      </c>
      <c r="D973" t="s">
        <v>138</v>
      </c>
      <c r="E973">
        <v>20</v>
      </c>
      <c r="F973">
        <v>1020</v>
      </c>
      <c r="G973" t="s">
        <v>139</v>
      </c>
      <c r="J973" t="s">
        <v>140</v>
      </c>
      <c r="K973">
        <v>0</v>
      </c>
      <c r="L973">
        <v>3</v>
      </c>
      <c r="M973">
        <v>0</v>
      </c>
      <c r="N973">
        <v>2</v>
      </c>
      <c r="O973">
        <v>0</v>
      </c>
      <c r="P973">
        <v>1</v>
      </c>
      <c r="Q973">
        <v>0</v>
      </c>
      <c r="S973" t="str">
        <f t="shared" si="385"/>
        <v>22:01:52.000</v>
      </c>
      <c r="T973" t="str">
        <f t="shared" si="385"/>
        <v>22:01:52.000</v>
      </c>
      <c r="U973" t="str">
        <f t="shared" si="382"/>
        <v>A14F74</v>
      </c>
      <c r="V973">
        <v>0</v>
      </c>
      <c r="W973">
        <v>0</v>
      </c>
      <c r="X973">
        <v>6</v>
      </c>
      <c r="Y973">
        <v>0</v>
      </c>
      <c r="AA973">
        <v>1</v>
      </c>
      <c r="AB973">
        <v>8</v>
      </c>
      <c r="AC973">
        <v>3</v>
      </c>
      <c r="AD973">
        <v>0</v>
      </c>
      <c r="AE973">
        <v>9</v>
      </c>
      <c r="AF973" t="s">
        <v>126</v>
      </c>
      <c r="AG973">
        <v>0</v>
      </c>
      <c r="AH973">
        <v>3</v>
      </c>
      <c r="AI973">
        <v>2</v>
      </c>
      <c r="AJ973">
        <v>0</v>
      </c>
      <c r="AK973" t="s">
        <v>391</v>
      </c>
      <c r="AL973">
        <v>32.801119999999997</v>
      </c>
      <c r="AM973" t="s">
        <v>392</v>
      </c>
      <c r="AN973">
        <v>-117.148976</v>
      </c>
      <c r="AO973">
        <v>25</v>
      </c>
      <c r="AP973">
        <v>1800</v>
      </c>
      <c r="AQ973" t="s">
        <v>129</v>
      </c>
      <c r="AR973">
        <v>115</v>
      </c>
      <c r="AS973">
        <v>-49</v>
      </c>
      <c r="AT973">
        <v>0</v>
      </c>
      <c r="BB973" t="str">
        <f t="shared" si="383"/>
        <v>1200</v>
      </c>
      <c r="BC973">
        <v>1</v>
      </c>
      <c r="BD973" t="str">
        <f t="shared" si="384"/>
        <v xml:space="preserve">N1839R  </v>
      </c>
      <c r="BE973">
        <v>1</v>
      </c>
      <c r="BG973">
        <v>0</v>
      </c>
      <c r="BH973">
        <v>0</v>
      </c>
      <c r="BI973">
        <v>0</v>
      </c>
      <c r="BJ973">
        <v>1625</v>
      </c>
      <c r="BK973">
        <v>-175</v>
      </c>
      <c r="BL973" t="s">
        <v>130</v>
      </c>
      <c r="BM973">
        <v>1</v>
      </c>
      <c r="BN973">
        <v>1</v>
      </c>
      <c r="BO973">
        <v>0</v>
      </c>
      <c r="BP973">
        <v>0</v>
      </c>
      <c r="BS973">
        <v>0</v>
      </c>
      <c r="BT973">
        <v>0</v>
      </c>
      <c r="BU973">
        <v>0</v>
      </c>
      <c r="CE973" t="str">
        <f t="shared" si="386"/>
        <v>22:01:52.807</v>
      </c>
      <c r="CF973">
        <v>807279443</v>
      </c>
      <c r="CS973">
        <v>3</v>
      </c>
      <c r="CT973">
        <v>2</v>
      </c>
      <c r="CU973">
        <v>0</v>
      </c>
      <c r="CV973">
        <v>2</v>
      </c>
      <c r="CW973">
        <v>0</v>
      </c>
      <c r="CX973">
        <v>6</v>
      </c>
      <c r="CY973">
        <v>7</v>
      </c>
      <c r="CZ973" t="s">
        <v>131</v>
      </c>
      <c r="DA973">
        <v>745</v>
      </c>
      <c r="DB973">
        <v>0</v>
      </c>
      <c r="DC973" t="s">
        <v>262</v>
      </c>
      <c r="DD973" t="s">
        <v>263</v>
      </c>
      <c r="DG973">
        <v>15620985</v>
      </c>
      <c r="DI973">
        <v>1</v>
      </c>
      <c r="DJ973">
        <v>0</v>
      </c>
      <c r="DK973">
        <v>1</v>
      </c>
      <c r="DL973">
        <v>0</v>
      </c>
      <c r="DM973">
        <v>0</v>
      </c>
      <c r="DN973">
        <v>1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 t="shared" si="387"/>
        <v>07/09/2023 22:01:53.115</v>
      </c>
      <c r="C974" t="str">
        <f t="shared" si="388"/>
        <v>FFDFD3C0</v>
      </c>
      <c r="D974" t="s">
        <v>144</v>
      </c>
      <c r="E974">
        <v>6</v>
      </c>
      <c r="H974">
        <v>210</v>
      </c>
      <c r="I974" t="s">
        <v>145</v>
      </c>
      <c r="J974" t="s">
        <v>146</v>
      </c>
      <c r="K974">
        <v>0</v>
      </c>
      <c r="L974">
        <v>3</v>
      </c>
      <c r="M974">
        <v>0</v>
      </c>
      <c r="N974">
        <v>2</v>
      </c>
      <c r="O974">
        <v>0</v>
      </c>
      <c r="P974">
        <v>1</v>
      </c>
      <c r="Q974">
        <v>0</v>
      </c>
      <c r="S974" t="str">
        <f t="shared" si="385"/>
        <v>22:01:52.000</v>
      </c>
      <c r="T974" t="str">
        <f t="shared" si="385"/>
        <v>22:01:52.000</v>
      </c>
      <c r="U974" t="str">
        <f t="shared" si="382"/>
        <v>A14F74</v>
      </c>
      <c r="V974">
        <v>0</v>
      </c>
      <c r="W974">
        <v>0</v>
      </c>
      <c r="X974">
        <v>6</v>
      </c>
      <c r="Y974">
        <v>0</v>
      </c>
      <c r="AA974">
        <v>1</v>
      </c>
      <c r="AB974">
        <v>8</v>
      </c>
      <c r="AC974">
        <v>3</v>
      </c>
      <c r="AD974">
        <v>0</v>
      </c>
      <c r="AE974">
        <v>9</v>
      </c>
      <c r="AF974" t="s">
        <v>126</v>
      </c>
      <c r="AG974">
        <v>0</v>
      </c>
      <c r="AH974">
        <v>0</v>
      </c>
      <c r="AI974">
        <v>2</v>
      </c>
      <c r="AJ974">
        <v>0</v>
      </c>
      <c r="AK974" t="s">
        <v>391</v>
      </c>
      <c r="AL974">
        <v>32.801119999999997</v>
      </c>
      <c r="AM974" t="s">
        <v>392</v>
      </c>
      <c r="AN974">
        <v>-117.148976</v>
      </c>
      <c r="AO974">
        <v>25</v>
      </c>
      <c r="AP974">
        <v>1800</v>
      </c>
      <c r="AQ974" t="s">
        <v>129</v>
      </c>
      <c r="AR974">
        <v>115</v>
      </c>
      <c r="AS974">
        <v>-49</v>
      </c>
      <c r="AT974">
        <v>0</v>
      </c>
      <c r="BB974" t="str">
        <f t="shared" si="383"/>
        <v>1200</v>
      </c>
      <c r="BC974">
        <v>1</v>
      </c>
      <c r="BD974" t="str">
        <f t="shared" si="384"/>
        <v xml:space="preserve">N1839R  </v>
      </c>
      <c r="BE974">
        <v>1</v>
      </c>
      <c r="BG974">
        <v>0</v>
      </c>
      <c r="BH974">
        <v>0</v>
      </c>
      <c r="BI974">
        <v>0</v>
      </c>
      <c r="BJ974">
        <v>1625</v>
      </c>
      <c r="BK974">
        <v>-175</v>
      </c>
      <c r="BL974" t="s">
        <v>130</v>
      </c>
      <c r="BM974">
        <v>1</v>
      </c>
      <c r="BN974">
        <v>1</v>
      </c>
      <c r="BO974">
        <v>0</v>
      </c>
      <c r="BP974">
        <v>0</v>
      </c>
      <c r="BS974">
        <v>0</v>
      </c>
      <c r="BT974">
        <v>0</v>
      </c>
      <c r="BU974">
        <v>0</v>
      </c>
      <c r="CE974" t="str">
        <f t="shared" si="386"/>
        <v>22:01:52.807</v>
      </c>
      <c r="CF974">
        <v>807279443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6</v>
      </c>
      <c r="CY974">
        <v>7</v>
      </c>
      <c r="CZ974" t="s">
        <v>131</v>
      </c>
      <c r="DA974">
        <v>745</v>
      </c>
      <c r="DB974">
        <v>0</v>
      </c>
      <c r="DC974" t="s">
        <v>262</v>
      </c>
      <c r="DD974" t="s">
        <v>263</v>
      </c>
      <c r="DG974">
        <v>15620985</v>
      </c>
      <c r="DI974">
        <v>1</v>
      </c>
      <c r="DJ974">
        <v>0</v>
      </c>
      <c r="DK974">
        <v>1</v>
      </c>
      <c r="DL974">
        <v>0</v>
      </c>
      <c r="DM974">
        <v>0</v>
      </c>
      <c r="DN974">
        <v>1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 t="shared" ref="A975:A981" si="389">"07/09/2023 22:01:53.760"</f>
        <v>07/09/2023 22:01:53.760</v>
      </c>
      <c r="C975" t="str">
        <f t="shared" si="388"/>
        <v>FFDFD3C0</v>
      </c>
      <c r="D975" t="s">
        <v>144</v>
      </c>
      <c r="E975">
        <v>6</v>
      </c>
      <c r="H975">
        <v>210</v>
      </c>
      <c r="I975" t="s">
        <v>145</v>
      </c>
      <c r="J975" t="s">
        <v>146</v>
      </c>
      <c r="K975">
        <v>0</v>
      </c>
      <c r="L975">
        <v>3</v>
      </c>
      <c r="M975">
        <v>0</v>
      </c>
      <c r="N975">
        <v>2</v>
      </c>
      <c r="O975">
        <v>0</v>
      </c>
      <c r="P975">
        <v>1</v>
      </c>
      <c r="Q975">
        <v>0</v>
      </c>
      <c r="S975" t="str">
        <f t="shared" ref="S975:T981" si="390">"22:01:53.000"</f>
        <v>22:01:53.000</v>
      </c>
      <c r="T975" t="str">
        <f t="shared" si="390"/>
        <v>22:01:53.000</v>
      </c>
      <c r="U975" t="str">
        <f t="shared" si="382"/>
        <v>A14F74</v>
      </c>
      <c r="V975">
        <v>0</v>
      </c>
      <c r="W975">
        <v>0</v>
      </c>
      <c r="X975">
        <v>6</v>
      </c>
      <c r="Y975">
        <v>0</v>
      </c>
      <c r="AA975">
        <v>1</v>
      </c>
      <c r="AB975">
        <v>8</v>
      </c>
      <c r="AC975">
        <v>3</v>
      </c>
      <c r="AD975">
        <v>0</v>
      </c>
      <c r="AE975">
        <v>9</v>
      </c>
      <c r="AF975" t="s">
        <v>126</v>
      </c>
      <c r="AG975">
        <v>0</v>
      </c>
      <c r="AH975">
        <v>0</v>
      </c>
      <c r="AI975">
        <v>2</v>
      </c>
      <c r="AJ975">
        <v>0</v>
      </c>
      <c r="AK975" t="s">
        <v>393</v>
      </c>
      <c r="AL975">
        <v>32.800863</v>
      </c>
      <c r="AM975" t="s">
        <v>394</v>
      </c>
      <c r="AN975">
        <v>-117.148354</v>
      </c>
      <c r="AO975">
        <v>25</v>
      </c>
      <c r="AP975">
        <v>1800</v>
      </c>
      <c r="AQ975" t="s">
        <v>129</v>
      </c>
      <c r="AR975">
        <v>116</v>
      </c>
      <c r="AS975">
        <v>-49</v>
      </c>
      <c r="AT975">
        <v>-64</v>
      </c>
      <c r="BB975" t="str">
        <f t="shared" si="383"/>
        <v>1200</v>
      </c>
      <c r="BC975">
        <v>1</v>
      </c>
      <c r="BD975" t="str">
        <f t="shared" si="384"/>
        <v xml:space="preserve">N1839R  </v>
      </c>
      <c r="BE975">
        <v>1</v>
      </c>
      <c r="BG975">
        <v>0</v>
      </c>
      <c r="BH975">
        <v>0</v>
      </c>
      <c r="BI975">
        <v>0</v>
      </c>
      <c r="BJ975">
        <v>1625</v>
      </c>
      <c r="BK975">
        <v>-175</v>
      </c>
      <c r="BL975" t="s">
        <v>130</v>
      </c>
      <c r="BM975">
        <v>1</v>
      </c>
      <c r="BN975">
        <v>1</v>
      </c>
      <c r="BO975">
        <v>0</v>
      </c>
      <c r="BP975">
        <v>0</v>
      </c>
      <c r="BS975">
        <v>0</v>
      </c>
      <c r="BT975">
        <v>0</v>
      </c>
      <c r="BU975">
        <v>0</v>
      </c>
      <c r="CE975" t="str">
        <f t="shared" ref="CE975:CE981" si="391">"22:01:53.413"</f>
        <v>22:01:53.413</v>
      </c>
      <c r="CF975">
        <v>413028877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6</v>
      </c>
      <c r="CY975">
        <v>7</v>
      </c>
      <c r="CZ975" t="s">
        <v>131</v>
      </c>
      <c r="DA975">
        <v>745</v>
      </c>
      <c r="DB975">
        <v>0</v>
      </c>
      <c r="DC975" t="s">
        <v>262</v>
      </c>
      <c r="DD975" t="s">
        <v>263</v>
      </c>
      <c r="DG975">
        <v>15621005</v>
      </c>
      <c r="DI975">
        <v>1</v>
      </c>
      <c r="DJ975">
        <v>0</v>
      </c>
      <c r="DK975">
        <v>0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 t="shared" si="389"/>
        <v>07/09/2023 22:01:53.760</v>
      </c>
      <c r="C976" t="str">
        <f t="shared" si="388"/>
        <v>FFDFD3C0</v>
      </c>
      <c r="D976" t="s">
        <v>134</v>
      </c>
      <c r="E976">
        <v>3</v>
      </c>
      <c r="H976">
        <v>3</v>
      </c>
      <c r="I976" t="s">
        <v>135</v>
      </c>
      <c r="J976" t="s">
        <v>126</v>
      </c>
      <c r="K976">
        <v>0</v>
      </c>
      <c r="L976">
        <v>3</v>
      </c>
      <c r="M976">
        <v>0</v>
      </c>
      <c r="N976">
        <v>2</v>
      </c>
      <c r="O976">
        <v>0</v>
      </c>
      <c r="P976">
        <v>1</v>
      </c>
      <c r="Q976">
        <v>0</v>
      </c>
      <c r="S976" t="str">
        <f t="shared" si="390"/>
        <v>22:01:53.000</v>
      </c>
      <c r="T976" t="str">
        <f t="shared" si="390"/>
        <v>22:01:53.000</v>
      </c>
      <c r="U976" t="str">
        <f t="shared" si="382"/>
        <v>A14F74</v>
      </c>
      <c r="V976">
        <v>0</v>
      </c>
      <c r="W976">
        <v>0</v>
      </c>
      <c r="X976">
        <v>6</v>
      </c>
      <c r="Y976">
        <v>0</v>
      </c>
      <c r="AA976">
        <v>1</v>
      </c>
      <c r="AB976">
        <v>8</v>
      </c>
      <c r="AC976">
        <v>3</v>
      </c>
      <c r="AD976">
        <v>0</v>
      </c>
      <c r="AE976">
        <v>9</v>
      </c>
      <c r="AF976" t="s">
        <v>126</v>
      </c>
      <c r="AG976">
        <v>0</v>
      </c>
      <c r="AH976">
        <v>3</v>
      </c>
      <c r="AI976">
        <v>2</v>
      </c>
      <c r="AJ976">
        <v>0</v>
      </c>
      <c r="AK976" t="s">
        <v>393</v>
      </c>
      <c r="AL976">
        <v>32.800863</v>
      </c>
      <c r="AM976" t="s">
        <v>394</v>
      </c>
      <c r="AN976">
        <v>-117.148354</v>
      </c>
      <c r="AO976">
        <v>25</v>
      </c>
      <c r="AP976">
        <v>1800</v>
      </c>
      <c r="AQ976" t="s">
        <v>129</v>
      </c>
      <c r="AR976">
        <v>116</v>
      </c>
      <c r="AS976">
        <v>-49</v>
      </c>
      <c r="AT976">
        <v>-64</v>
      </c>
      <c r="BB976" t="str">
        <f t="shared" si="383"/>
        <v>1200</v>
      </c>
      <c r="BC976">
        <v>1</v>
      </c>
      <c r="BD976" t="str">
        <f t="shared" si="384"/>
        <v xml:space="preserve">N1839R  </v>
      </c>
      <c r="BE976">
        <v>1</v>
      </c>
      <c r="BG976">
        <v>0</v>
      </c>
      <c r="BH976">
        <v>0</v>
      </c>
      <c r="BI976">
        <v>0</v>
      </c>
      <c r="BJ976">
        <v>1625</v>
      </c>
      <c r="BK976">
        <v>-175</v>
      </c>
      <c r="BL976" t="s">
        <v>130</v>
      </c>
      <c r="BM976">
        <v>1</v>
      </c>
      <c r="BN976">
        <v>1</v>
      </c>
      <c r="BO976">
        <v>0</v>
      </c>
      <c r="BP976">
        <v>0</v>
      </c>
      <c r="BS976">
        <v>0</v>
      </c>
      <c r="BT976">
        <v>0</v>
      </c>
      <c r="BU976">
        <v>0</v>
      </c>
      <c r="CE976" t="str">
        <f t="shared" si="391"/>
        <v>22:01:53.413</v>
      </c>
      <c r="CF976">
        <v>413028877</v>
      </c>
      <c r="CS976">
        <v>3</v>
      </c>
      <c r="CT976">
        <v>2</v>
      </c>
      <c r="CU976">
        <v>0</v>
      </c>
      <c r="CV976">
        <v>2</v>
      </c>
      <c r="CW976">
        <v>0</v>
      </c>
      <c r="CX976">
        <v>6</v>
      </c>
      <c r="CY976">
        <v>7</v>
      </c>
      <c r="CZ976" t="s">
        <v>131</v>
      </c>
      <c r="DA976">
        <v>745</v>
      </c>
      <c r="DB976">
        <v>0</v>
      </c>
      <c r="DC976" t="s">
        <v>262</v>
      </c>
      <c r="DD976" t="s">
        <v>263</v>
      </c>
      <c r="DG976">
        <v>15621005</v>
      </c>
      <c r="DI976">
        <v>1</v>
      </c>
      <c r="DJ976">
        <v>0</v>
      </c>
      <c r="DK976">
        <v>1</v>
      </c>
      <c r="DL976">
        <v>0</v>
      </c>
      <c r="DM976">
        <v>0</v>
      </c>
      <c r="DN976">
        <v>1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 t="shared" si="389"/>
        <v>07/09/2023 22:01:53.760</v>
      </c>
      <c r="C977" t="str">
        <f t="shared" si="388"/>
        <v>FFDFD3C0</v>
      </c>
      <c r="D977" t="s">
        <v>141</v>
      </c>
      <c r="E977">
        <v>15</v>
      </c>
      <c r="J977" t="s">
        <v>142</v>
      </c>
      <c r="K977">
        <v>0</v>
      </c>
      <c r="L977">
        <v>3</v>
      </c>
      <c r="M977">
        <v>0</v>
      </c>
      <c r="N977">
        <v>2</v>
      </c>
      <c r="O977">
        <v>0</v>
      </c>
      <c r="P977">
        <v>1</v>
      </c>
      <c r="Q977">
        <v>0</v>
      </c>
      <c r="S977" t="str">
        <f t="shared" si="390"/>
        <v>22:01:53.000</v>
      </c>
      <c r="T977" t="str">
        <f t="shared" si="390"/>
        <v>22:01:53.000</v>
      </c>
      <c r="U977" t="str">
        <f t="shared" si="382"/>
        <v>A14F74</v>
      </c>
      <c r="V977">
        <v>0</v>
      </c>
      <c r="W977">
        <v>0</v>
      </c>
      <c r="X977">
        <v>6</v>
      </c>
      <c r="Y977">
        <v>0</v>
      </c>
      <c r="AA977">
        <v>1</v>
      </c>
      <c r="AB977">
        <v>8</v>
      </c>
      <c r="AC977">
        <v>3</v>
      </c>
      <c r="AD977">
        <v>0</v>
      </c>
      <c r="AE977">
        <v>9</v>
      </c>
      <c r="AF977" t="s">
        <v>126</v>
      </c>
      <c r="AG977">
        <v>0</v>
      </c>
      <c r="AH977">
        <v>3</v>
      </c>
      <c r="AI977">
        <v>2</v>
      </c>
      <c r="AJ977">
        <v>0</v>
      </c>
      <c r="AK977" t="s">
        <v>393</v>
      </c>
      <c r="AL977">
        <v>32.800863</v>
      </c>
      <c r="AM977" t="s">
        <v>394</v>
      </c>
      <c r="AN977">
        <v>-117.148354</v>
      </c>
      <c r="AO977">
        <v>25</v>
      </c>
      <c r="AP977">
        <v>1800</v>
      </c>
      <c r="AQ977" t="s">
        <v>129</v>
      </c>
      <c r="AR977">
        <v>116</v>
      </c>
      <c r="AS977">
        <v>-49</v>
      </c>
      <c r="AT977">
        <v>-64</v>
      </c>
      <c r="BB977" t="str">
        <f t="shared" si="383"/>
        <v>1200</v>
      </c>
      <c r="BC977">
        <v>1</v>
      </c>
      <c r="BD977" t="str">
        <f t="shared" si="384"/>
        <v xml:space="preserve">N1839R  </v>
      </c>
      <c r="BE977">
        <v>1</v>
      </c>
      <c r="BG977">
        <v>0</v>
      </c>
      <c r="BH977">
        <v>0</v>
      </c>
      <c r="BI977">
        <v>0</v>
      </c>
      <c r="BJ977">
        <v>1625</v>
      </c>
      <c r="BK977">
        <v>-175</v>
      </c>
      <c r="BL977" t="s">
        <v>130</v>
      </c>
      <c r="BM977">
        <v>1</v>
      </c>
      <c r="BN977">
        <v>1</v>
      </c>
      <c r="BO977">
        <v>0</v>
      </c>
      <c r="BP977">
        <v>0</v>
      </c>
      <c r="BS977">
        <v>0</v>
      </c>
      <c r="BT977">
        <v>0</v>
      </c>
      <c r="BU977">
        <v>0</v>
      </c>
      <c r="CE977" t="str">
        <f t="shared" si="391"/>
        <v>22:01:53.413</v>
      </c>
      <c r="CF977">
        <v>413028877</v>
      </c>
      <c r="CS977">
        <v>3</v>
      </c>
      <c r="CT977">
        <v>2</v>
      </c>
      <c r="CU977">
        <v>0</v>
      </c>
      <c r="CV977">
        <v>2</v>
      </c>
      <c r="CW977">
        <v>0</v>
      </c>
      <c r="CX977">
        <v>6</v>
      </c>
      <c r="CY977">
        <v>7</v>
      </c>
      <c r="CZ977" t="s">
        <v>131</v>
      </c>
      <c r="DA977">
        <v>745</v>
      </c>
      <c r="DB977">
        <v>0</v>
      </c>
      <c r="DC977" t="s">
        <v>262</v>
      </c>
      <c r="DD977" t="s">
        <v>263</v>
      </c>
      <c r="DG977">
        <v>15621005</v>
      </c>
      <c r="DI977">
        <v>1</v>
      </c>
      <c r="DJ977">
        <v>0</v>
      </c>
      <c r="DK977">
        <v>1</v>
      </c>
      <c r="DL977">
        <v>0</v>
      </c>
      <c r="DM977">
        <v>0</v>
      </c>
      <c r="DN977">
        <v>1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 t="shared" si="389"/>
        <v>07/09/2023 22:01:53.760</v>
      </c>
      <c r="C978" t="str">
        <f t="shared" si="388"/>
        <v>FFDFD3C0</v>
      </c>
      <c r="D978" t="s">
        <v>134</v>
      </c>
      <c r="E978">
        <v>4</v>
      </c>
      <c r="H978">
        <v>4</v>
      </c>
      <c r="I978" t="s">
        <v>143</v>
      </c>
      <c r="J978" t="s">
        <v>126</v>
      </c>
      <c r="K978">
        <v>0</v>
      </c>
      <c r="L978">
        <v>3</v>
      </c>
      <c r="M978">
        <v>0</v>
      </c>
      <c r="N978">
        <v>2</v>
      </c>
      <c r="O978">
        <v>0</v>
      </c>
      <c r="P978">
        <v>1</v>
      </c>
      <c r="Q978">
        <v>0</v>
      </c>
      <c r="S978" t="str">
        <f t="shared" si="390"/>
        <v>22:01:53.000</v>
      </c>
      <c r="T978" t="str">
        <f t="shared" si="390"/>
        <v>22:01:53.000</v>
      </c>
      <c r="U978" t="str">
        <f t="shared" si="382"/>
        <v>A14F74</v>
      </c>
      <c r="V978">
        <v>0</v>
      </c>
      <c r="W978">
        <v>0</v>
      </c>
      <c r="X978">
        <v>6</v>
      </c>
      <c r="Y978">
        <v>0</v>
      </c>
      <c r="AA978">
        <v>1</v>
      </c>
      <c r="AB978">
        <v>8</v>
      </c>
      <c r="AC978">
        <v>3</v>
      </c>
      <c r="AD978">
        <v>0</v>
      </c>
      <c r="AE978">
        <v>9</v>
      </c>
      <c r="AF978" t="s">
        <v>126</v>
      </c>
      <c r="AG978">
        <v>0</v>
      </c>
      <c r="AH978">
        <v>3</v>
      </c>
      <c r="AI978">
        <v>2</v>
      </c>
      <c r="AJ978">
        <v>0</v>
      </c>
      <c r="AK978" t="s">
        <v>393</v>
      </c>
      <c r="AL978">
        <v>32.800863</v>
      </c>
      <c r="AM978" t="s">
        <v>394</v>
      </c>
      <c r="AN978">
        <v>-117.148354</v>
      </c>
      <c r="AO978">
        <v>25</v>
      </c>
      <c r="AP978">
        <v>1800</v>
      </c>
      <c r="AQ978" t="s">
        <v>129</v>
      </c>
      <c r="AR978">
        <v>116</v>
      </c>
      <c r="AS978">
        <v>-49</v>
      </c>
      <c r="AT978">
        <v>-64</v>
      </c>
      <c r="BB978" t="str">
        <f t="shared" si="383"/>
        <v>1200</v>
      </c>
      <c r="BC978">
        <v>1</v>
      </c>
      <c r="BD978" t="str">
        <f t="shared" si="384"/>
        <v xml:space="preserve">N1839R  </v>
      </c>
      <c r="BE978">
        <v>1</v>
      </c>
      <c r="BG978">
        <v>0</v>
      </c>
      <c r="BH978">
        <v>0</v>
      </c>
      <c r="BI978">
        <v>0</v>
      </c>
      <c r="BJ978">
        <v>1625</v>
      </c>
      <c r="BK978">
        <v>-175</v>
      </c>
      <c r="BL978" t="s">
        <v>130</v>
      </c>
      <c r="BM978">
        <v>1</v>
      </c>
      <c r="BN978">
        <v>1</v>
      </c>
      <c r="BO978">
        <v>0</v>
      </c>
      <c r="BP978">
        <v>0</v>
      </c>
      <c r="BS978">
        <v>0</v>
      </c>
      <c r="BT978">
        <v>0</v>
      </c>
      <c r="BU978">
        <v>0</v>
      </c>
      <c r="CE978" t="str">
        <f t="shared" si="391"/>
        <v>22:01:53.413</v>
      </c>
      <c r="CF978">
        <v>413028877</v>
      </c>
      <c r="CS978">
        <v>3</v>
      </c>
      <c r="CT978">
        <v>2</v>
      </c>
      <c r="CU978">
        <v>0</v>
      </c>
      <c r="CV978">
        <v>2</v>
      </c>
      <c r="CW978">
        <v>0</v>
      </c>
      <c r="CX978">
        <v>6</v>
      </c>
      <c r="CY978">
        <v>7</v>
      </c>
      <c r="CZ978" t="s">
        <v>131</v>
      </c>
      <c r="DA978">
        <v>745</v>
      </c>
      <c r="DB978">
        <v>0</v>
      </c>
      <c r="DC978" t="s">
        <v>262</v>
      </c>
      <c r="DD978" t="s">
        <v>263</v>
      </c>
      <c r="DG978">
        <v>15621005</v>
      </c>
      <c r="DI978">
        <v>1</v>
      </c>
      <c r="DJ978">
        <v>0</v>
      </c>
      <c r="DK978">
        <v>1</v>
      </c>
      <c r="DL978">
        <v>0</v>
      </c>
      <c r="DM978">
        <v>0</v>
      </c>
      <c r="DN978">
        <v>1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 t="shared" si="389"/>
        <v>07/09/2023 22:01:53.760</v>
      </c>
      <c r="C979" t="str">
        <f t="shared" si="388"/>
        <v>FFDFD3C0</v>
      </c>
      <c r="D979" t="s">
        <v>147</v>
      </c>
      <c r="E979">
        <v>8</v>
      </c>
      <c r="H979">
        <v>225</v>
      </c>
      <c r="I979" t="s">
        <v>148</v>
      </c>
      <c r="J979" t="s">
        <v>126</v>
      </c>
      <c r="K979">
        <v>0</v>
      </c>
      <c r="L979">
        <v>3</v>
      </c>
      <c r="M979">
        <v>0</v>
      </c>
      <c r="N979">
        <v>2</v>
      </c>
      <c r="O979">
        <v>0</v>
      </c>
      <c r="P979">
        <v>1</v>
      </c>
      <c r="Q979">
        <v>0</v>
      </c>
      <c r="S979" t="str">
        <f t="shared" si="390"/>
        <v>22:01:53.000</v>
      </c>
      <c r="T979" t="str">
        <f t="shared" si="390"/>
        <v>22:01:53.000</v>
      </c>
      <c r="U979" t="str">
        <f t="shared" si="382"/>
        <v>A14F74</v>
      </c>
      <c r="V979">
        <v>0</v>
      </c>
      <c r="W979">
        <v>0</v>
      </c>
      <c r="X979">
        <v>6</v>
      </c>
      <c r="Y979">
        <v>0</v>
      </c>
      <c r="AA979">
        <v>1</v>
      </c>
      <c r="AB979">
        <v>8</v>
      </c>
      <c r="AC979">
        <v>3</v>
      </c>
      <c r="AD979">
        <v>0</v>
      </c>
      <c r="AE979">
        <v>9</v>
      </c>
      <c r="AF979" t="s">
        <v>126</v>
      </c>
      <c r="AG979">
        <v>0</v>
      </c>
      <c r="AH979">
        <v>3</v>
      </c>
      <c r="AI979">
        <v>2</v>
      </c>
      <c r="AJ979">
        <v>0</v>
      </c>
      <c r="AK979" t="s">
        <v>393</v>
      </c>
      <c r="AL979">
        <v>32.800863</v>
      </c>
      <c r="AM979" t="s">
        <v>394</v>
      </c>
      <c r="AN979">
        <v>-117.148354</v>
      </c>
      <c r="AO979">
        <v>25</v>
      </c>
      <c r="AP979">
        <v>1800</v>
      </c>
      <c r="AQ979" t="s">
        <v>129</v>
      </c>
      <c r="AR979">
        <v>116</v>
      </c>
      <c r="AS979">
        <v>-49</v>
      </c>
      <c r="AT979">
        <v>-64</v>
      </c>
      <c r="BB979" t="str">
        <f t="shared" si="383"/>
        <v>1200</v>
      </c>
      <c r="BC979">
        <v>1</v>
      </c>
      <c r="BD979" t="str">
        <f t="shared" si="384"/>
        <v xml:space="preserve">N1839R  </v>
      </c>
      <c r="BE979">
        <v>1</v>
      </c>
      <c r="BG979">
        <v>0</v>
      </c>
      <c r="BH979">
        <v>0</v>
      </c>
      <c r="BI979">
        <v>0</v>
      </c>
      <c r="BJ979">
        <v>1625</v>
      </c>
      <c r="BK979">
        <v>-175</v>
      </c>
      <c r="BL979" t="s">
        <v>130</v>
      </c>
      <c r="BM979">
        <v>1</v>
      </c>
      <c r="BN979">
        <v>1</v>
      </c>
      <c r="BO979">
        <v>0</v>
      </c>
      <c r="BP979">
        <v>0</v>
      </c>
      <c r="BS979">
        <v>0</v>
      </c>
      <c r="BT979">
        <v>0</v>
      </c>
      <c r="BU979">
        <v>0</v>
      </c>
      <c r="CE979" t="str">
        <f t="shared" si="391"/>
        <v>22:01:53.413</v>
      </c>
      <c r="CF979">
        <v>413028877</v>
      </c>
      <c r="CS979">
        <v>3</v>
      </c>
      <c r="CT979">
        <v>2</v>
      </c>
      <c r="CU979">
        <v>0</v>
      </c>
      <c r="CV979">
        <v>2</v>
      </c>
      <c r="CW979">
        <v>0</v>
      </c>
      <c r="CX979">
        <v>6</v>
      </c>
      <c r="CY979">
        <v>7</v>
      </c>
      <c r="CZ979" t="s">
        <v>131</v>
      </c>
      <c r="DA979">
        <v>745</v>
      </c>
      <c r="DB979">
        <v>0</v>
      </c>
      <c r="DC979" t="s">
        <v>262</v>
      </c>
      <c r="DD979" t="s">
        <v>263</v>
      </c>
      <c r="DG979">
        <v>15621005</v>
      </c>
      <c r="DI979">
        <v>1</v>
      </c>
      <c r="DJ979">
        <v>0</v>
      </c>
      <c r="DK979">
        <v>1</v>
      </c>
      <c r="DL979">
        <v>0</v>
      </c>
      <c r="DM979">
        <v>0</v>
      </c>
      <c r="DN979">
        <v>1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 t="shared" si="389"/>
        <v>07/09/2023 22:01:53.760</v>
      </c>
      <c r="C980" t="str">
        <f t="shared" si="388"/>
        <v>FFDFD3C0</v>
      </c>
      <c r="D980" t="s">
        <v>123</v>
      </c>
      <c r="E980">
        <v>7</v>
      </c>
      <c r="F980">
        <v>2007</v>
      </c>
      <c r="G980" t="s">
        <v>124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0</v>
      </c>
      <c r="P980">
        <v>1</v>
      </c>
      <c r="Q980">
        <v>0</v>
      </c>
      <c r="S980" t="str">
        <f t="shared" si="390"/>
        <v>22:01:53.000</v>
      </c>
      <c r="T980" t="str">
        <f t="shared" si="390"/>
        <v>22:01:53.000</v>
      </c>
      <c r="U980" t="str">
        <f t="shared" si="382"/>
        <v>A14F74</v>
      </c>
      <c r="V980">
        <v>0</v>
      </c>
      <c r="W980">
        <v>0</v>
      </c>
      <c r="X980">
        <v>6</v>
      </c>
      <c r="Y980">
        <v>0</v>
      </c>
      <c r="AA980">
        <v>1</v>
      </c>
      <c r="AB980">
        <v>8</v>
      </c>
      <c r="AC980">
        <v>3</v>
      </c>
      <c r="AD980">
        <v>0</v>
      </c>
      <c r="AE980">
        <v>9</v>
      </c>
      <c r="AF980" t="s">
        <v>126</v>
      </c>
      <c r="AG980">
        <v>0</v>
      </c>
      <c r="AH980">
        <v>3</v>
      </c>
      <c r="AI980">
        <v>2</v>
      </c>
      <c r="AJ980">
        <v>0</v>
      </c>
      <c r="AK980" t="s">
        <v>393</v>
      </c>
      <c r="AL980">
        <v>32.800863</v>
      </c>
      <c r="AM980" t="s">
        <v>394</v>
      </c>
      <c r="AN980">
        <v>-117.148354</v>
      </c>
      <c r="AO980">
        <v>25</v>
      </c>
      <c r="AP980">
        <v>1800</v>
      </c>
      <c r="AQ980" t="s">
        <v>129</v>
      </c>
      <c r="AR980">
        <v>116</v>
      </c>
      <c r="AS980">
        <v>-49</v>
      </c>
      <c r="AT980">
        <v>-64</v>
      </c>
      <c r="BB980" t="str">
        <f t="shared" si="383"/>
        <v>1200</v>
      </c>
      <c r="BC980">
        <v>1</v>
      </c>
      <c r="BD980" t="str">
        <f t="shared" si="384"/>
        <v xml:space="preserve">N1839R  </v>
      </c>
      <c r="BE980">
        <v>1</v>
      </c>
      <c r="BG980">
        <v>0</v>
      </c>
      <c r="BH980">
        <v>0</v>
      </c>
      <c r="BI980">
        <v>0</v>
      </c>
      <c r="BJ980">
        <v>1625</v>
      </c>
      <c r="BK980">
        <v>-175</v>
      </c>
      <c r="BL980" t="s">
        <v>130</v>
      </c>
      <c r="BM980">
        <v>1</v>
      </c>
      <c r="BN980">
        <v>1</v>
      </c>
      <c r="BO980">
        <v>0</v>
      </c>
      <c r="BP980">
        <v>0</v>
      </c>
      <c r="BS980">
        <v>0</v>
      </c>
      <c r="BT980">
        <v>0</v>
      </c>
      <c r="BU980">
        <v>0</v>
      </c>
      <c r="CE980" t="str">
        <f t="shared" si="391"/>
        <v>22:01:53.413</v>
      </c>
      <c r="CF980">
        <v>413028877</v>
      </c>
      <c r="CS980">
        <v>3</v>
      </c>
      <c r="CT980">
        <v>2</v>
      </c>
      <c r="CU980">
        <v>0</v>
      </c>
      <c r="CV980">
        <v>2</v>
      </c>
      <c r="CW980">
        <v>0</v>
      </c>
      <c r="CX980">
        <v>6</v>
      </c>
      <c r="CY980">
        <v>7</v>
      </c>
      <c r="CZ980" t="s">
        <v>131</v>
      </c>
      <c r="DA980">
        <v>745</v>
      </c>
      <c r="DB980">
        <v>0</v>
      </c>
      <c r="DC980" t="s">
        <v>262</v>
      </c>
      <c r="DD980" t="s">
        <v>263</v>
      </c>
      <c r="DG980">
        <v>15621005</v>
      </c>
      <c r="DI980">
        <v>1</v>
      </c>
      <c r="DJ980">
        <v>0</v>
      </c>
      <c r="DK980">
        <v>1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 t="shared" si="389"/>
        <v>07/09/2023 22:01:53.760</v>
      </c>
      <c r="C981" t="str">
        <f t="shared" si="388"/>
        <v>FFDFD3C0</v>
      </c>
      <c r="D981" t="s">
        <v>138</v>
      </c>
      <c r="E981">
        <v>20</v>
      </c>
      <c r="F981">
        <v>1020</v>
      </c>
      <c r="G981" t="s">
        <v>139</v>
      </c>
      <c r="J981" t="s">
        <v>140</v>
      </c>
      <c r="K981">
        <v>0</v>
      </c>
      <c r="L981">
        <v>3</v>
      </c>
      <c r="M981">
        <v>0</v>
      </c>
      <c r="N981">
        <v>2</v>
      </c>
      <c r="O981">
        <v>0</v>
      </c>
      <c r="P981">
        <v>1</v>
      </c>
      <c r="Q981">
        <v>0</v>
      </c>
      <c r="S981" t="str">
        <f t="shared" si="390"/>
        <v>22:01:53.000</v>
      </c>
      <c r="T981" t="str">
        <f t="shared" si="390"/>
        <v>22:01:53.000</v>
      </c>
      <c r="U981" t="str">
        <f t="shared" si="382"/>
        <v>A14F74</v>
      </c>
      <c r="V981">
        <v>0</v>
      </c>
      <c r="W981">
        <v>0</v>
      </c>
      <c r="X981">
        <v>6</v>
      </c>
      <c r="Y981">
        <v>0</v>
      </c>
      <c r="AA981">
        <v>1</v>
      </c>
      <c r="AB981">
        <v>8</v>
      </c>
      <c r="AC981">
        <v>3</v>
      </c>
      <c r="AD981">
        <v>0</v>
      </c>
      <c r="AE981">
        <v>9</v>
      </c>
      <c r="AF981" t="s">
        <v>126</v>
      </c>
      <c r="AG981">
        <v>0</v>
      </c>
      <c r="AH981">
        <v>3</v>
      </c>
      <c r="AI981">
        <v>2</v>
      </c>
      <c r="AJ981">
        <v>0</v>
      </c>
      <c r="AK981" t="s">
        <v>393</v>
      </c>
      <c r="AL981">
        <v>32.800863</v>
      </c>
      <c r="AM981" t="s">
        <v>394</v>
      </c>
      <c r="AN981">
        <v>-117.148354</v>
      </c>
      <c r="AO981">
        <v>25</v>
      </c>
      <c r="AP981">
        <v>1800</v>
      </c>
      <c r="AQ981" t="s">
        <v>129</v>
      </c>
      <c r="AR981">
        <v>116</v>
      </c>
      <c r="AS981">
        <v>-49</v>
      </c>
      <c r="AT981">
        <v>-64</v>
      </c>
      <c r="BB981" t="str">
        <f t="shared" si="383"/>
        <v>1200</v>
      </c>
      <c r="BC981">
        <v>1</v>
      </c>
      <c r="BD981" t="str">
        <f t="shared" si="384"/>
        <v xml:space="preserve">N1839R  </v>
      </c>
      <c r="BE981">
        <v>1</v>
      </c>
      <c r="BG981">
        <v>0</v>
      </c>
      <c r="BH981">
        <v>0</v>
      </c>
      <c r="BI981">
        <v>0</v>
      </c>
      <c r="BJ981">
        <v>1625</v>
      </c>
      <c r="BK981">
        <v>-175</v>
      </c>
      <c r="BL981" t="s">
        <v>130</v>
      </c>
      <c r="BM981">
        <v>1</v>
      </c>
      <c r="BN981">
        <v>1</v>
      </c>
      <c r="BO981">
        <v>0</v>
      </c>
      <c r="BP981">
        <v>0</v>
      </c>
      <c r="BS981">
        <v>0</v>
      </c>
      <c r="BT981">
        <v>0</v>
      </c>
      <c r="BU981">
        <v>0</v>
      </c>
      <c r="CE981" t="str">
        <f t="shared" si="391"/>
        <v>22:01:53.413</v>
      </c>
      <c r="CF981">
        <v>413028877</v>
      </c>
      <c r="CS981">
        <v>3</v>
      </c>
      <c r="CT981">
        <v>2</v>
      </c>
      <c r="CU981">
        <v>0</v>
      </c>
      <c r="CV981">
        <v>2</v>
      </c>
      <c r="CW981">
        <v>0</v>
      </c>
      <c r="CX981">
        <v>6</v>
      </c>
      <c r="CY981">
        <v>7</v>
      </c>
      <c r="CZ981" t="s">
        <v>131</v>
      </c>
      <c r="DA981">
        <v>745</v>
      </c>
      <c r="DB981">
        <v>0</v>
      </c>
      <c r="DC981" t="s">
        <v>262</v>
      </c>
      <c r="DD981" t="s">
        <v>263</v>
      </c>
      <c r="DG981">
        <v>15621005</v>
      </c>
      <c r="DI981">
        <v>1</v>
      </c>
      <c r="DJ981">
        <v>0</v>
      </c>
      <c r="DK981">
        <v>1</v>
      </c>
      <c r="DL981">
        <v>0</v>
      </c>
      <c r="DM981">
        <v>0</v>
      </c>
      <c r="DN981">
        <v>1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"07/09/2023 22:01:54.764"</f>
        <v>07/09/2023 22:01:54.764</v>
      </c>
      <c r="C982" t="str">
        <f t="shared" si="388"/>
        <v>FFDFD3C0</v>
      </c>
      <c r="D982" t="s">
        <v>134</v>
      </c>
      <c r="E982">
        <v>4</v>
      </c>
      <c r="H982">
        <v>4</v>
      </c>
      <c r="I982" t="s">
        <v>143</v>
      </c>
      <c r="J982" t="s">
        <v>126</v>
      </c>
      <c r="K982">
        <v>0</v>
      </c>
      <c r="L982">
        <v>3</v>
      </c>
      <c r="M982">
        <v>0</v>
      </c>
      <c r="N982">
        <v>2</v>
      </c>
      <c r="O982">
        <v>0</v>
      </c>
      <c r="P982">
        <v>1</v>
      </c>
      <c r="Q982">
        <v>0</v>
      </c>
      <c r="S982" t="str">
        <f t="shared" ref="S982:T989" si="392">"22:01:54.000"</f>
        <v>22:01:54.000</v>
      </c>
      <c r="T982" t="str">
        <f t="shared" si="392"/>
        <v>22:01:54.000</v>
      </c>
      <c r="U982" t="str">
        <f t="shared" si="382"/>
        <v>A14F74</v>
      </c>
      <c r="V982">
        <v>0</v>
      </c>
      <c r="W982">
        <v>0</v>
      </c>
      <c r="X982">
        <v>6</v>
      </c>
      <c r="Y982">
        <v>0</v>
      </c>
      <c r="AA982">
        <v>1</v>
      </c>
      <c r="AB982">
        <v>8</v>
      </c>
      <c r="AC982">
        <v>3</v>
      </c>
      <c r="AD982">
        <v>0</v>
      </c>
      <c r="AE982">
        <v>9</v>
      </c>
      <c r="AF982" t="s">
        <v>126</v>
      </c>
      <c r="AG982">
        <v>0</v>
      </c>
      <c r="AH982">
        <v>3</v>
      </c>
      <c r="AI982">
        <v>2</v>
      </c>
      <c r="AJ982">
        <v>0</v>
      </c>
      <c r="AK982" t="s">
        <v>395</v>
      </c>
      <c r="AL982">
        <v>32.800648000000002</v>
      </c>
      <c r="AM982" t="s">
        <v>396</v>
      </c>
      <c r="AN982">
        <v>-117.14771</v>
      </c>
      <c r="AO982">
        <v>25</v>
      </c>
      <c r="AP982">
        <v>1800</v>
      </c>
      <c r="AQ982" t="s">
        <v>129</v>
      </c>
      <c r="AR982">
        <v>116</v>
      </c>
      <c r="AS982">
        <v>-49</v>
      </c>
      <c r="AT982">
        <v>-192</v>
      </c>
      <c r="BB982" t="str">
        <f t="shared" si="383"/>
        <v>1200</v>
      </c>
      <c r="BC982">
        <v>1</v>
      </c>
      <c r="BD982" t="str">
        <f t="shared" si="384"/>
        <v xml:space="preserve">N1839R  </v>
      </c>
      <c r="BE982">
        <v>1</v>
      </c>
      <c r="BG982">
        <v>0</v>
      </c>
      <c r="BH982">
        <v>0</v>
      </c>
      <c r="BI982">
        <v>0</v>
      </c>
      <c r="BJ982">
        <v>1625</v>
      </c>
      <c r="BK982">
        <v>-175</v>
      </c>
      <c r="BL982" t="s">
        <v>130</v>
      </c>
      <c r="BM982">
        <v>1</v>
      </c>
      <c r="BN982">
        <v>1</v>
      </c>
      <c r="BO982">
        <v>0</v>
      </c>
      <c r="BP982">
        <v>0</v>
      </c>
      <c r="BS982">
        <v>0</v>
      </c>
      <c r="BT982">
        <v>0</v>
      </c>
      <c r="BU982">
        <v>0</v>
      </c>
      <c r="CE982" t="str">
        <f t="shared" ref="CE982:CE989" si="393">"22:01:54.535"</f>
        <v>22:01:54.535</v>
      </c>
      <c r="CF982">
        <v>535279060</v>
      </c>
      <c r="CS982">
        <v>3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131</v>
      </c>
      <c r="DA982">
        <v>745</v>
      </c>
      <c r="DB982">
        <v>0</v>
      </c>
      <c r="DC982" t="s">
        <v>262</v>
      </c>
      <c r="DD982" t="s">
        <v>263</v>
      </c>
      <c r="DG982">
        <v>15621061</v>
      </c>
      <c r="DI982">
        <v>1</v>
      </c>
      <c r="DJ982">
        <v>0</v>
      </c>
      <c r="DK982">
        <v>0</v>
      </c>
      <c r="DL982">
        <v>0</v>
      </c>
      <c r="DM982">
        <v>0</v>
      </c>
      <c r="DN982">
        <v>1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"07/09/2023 22:01:54.779"</f>
        <v>07/09/2023 22:01:54.779</v>
      </c>
      <c r="C983" t="str">
        <f t="shared" si="388"/>
        <v>FFDFD3C0</v>
      </c>
      <c r="D983" t="s">
        <v>123</v>
      </c>
      <c r="E983">
        <v>7</v>
      </c>
      <c r="F983">
        <v>2007</v>
      </c>
      <c r="G983" t="s">
        <v>124</v>
      </c>
      <c r="J983" t="s">
        <v>125</v>
      </c>
      <c r="K983">
        <v>0</v>
      </c>
      <c r="L983">
        <v>3</v>
      </c>
      <c r="M983">
        <v>0</v>
      </c>
      <c r="N983">
        <v>2</v>
      </c>
      <c r="O983">
        <v>0</v>
      </c>
      <c r="P983">
        <v>1</v>
      </c>
      <c r="Q983">
        <v>0</v>
      </c>
      <c r="S983" t="str">
        <f t="shared" si="392"/>
        <v>22:01:54.000</v>
      </c>
      <c r="T983" t="str">
        <f t="shared" si="392"/>
        <v>22:01:54.000</v>
      </c>
      <c r="U983" t="str">
        <f t="shared" si="382"/>
        <v>A14F74</v>
      </c>
      <c r="V983">
        <v>0</v>
      </c>
      <c r="W983">
        <v>0</v>
      </c>
      <c r="X983">
        <v>6</v>
      </c>
      <c r="Y983">
        <v>0</v>
      </c>
      <c r="AA983">
        <v>1</v>
      </c>
      <c r="AB983">
        <v>8</v>
      </c>
      <c r="AC983">
        <v>3</v>
      </c>
      <c r="AD983">
        <v>0</v>
      </c>
      <c r="AE983">
        <v>9</v>
      </c>
      <c r="AF983" t="s">
        <v>126</v>
      </c>
      <c r="AG983">
        <v>0</v>
      </c>
      <c r="AH983">
        <v>3</v>
      </c>
      <c r="AI983">
        <v>2</v>
      </c>
      <c r="AJ983">
        <v>0</v>
      </c>
      <c r="AK983" t="s">
        <v>395</v>
      </c>
      <c r="AL983">
        <v>32.800648000000002</v>
      </c>
      <c r="AM983" t="s">
        <v>396</v>
      </c>
      <c r="AN983">
        <v>-117.14771</v>
      </c>
      <c r="AO983">
        <v>25</v>
      </c>
      <c r="AP983">
        <v>1800</v>
      </c>
      <c r="AQ983" t="s">
        <v>129</v>
      </c>
      <c r="AR983">
        <v>116</v>
      </c>
      <c r="AS983">
        <v>-49</v>
      </c>
      <c r="AT983">
        <v>-192</v>
      </c>
      <c r="BB983" t="str">
        <f t="shared" si="383"/>
        <v>1200</v>
      </c>
      <c r="BC983">
        <v>1</v>
      </c>
      <c r="BD983" t="str">
        <f t="shared" si="384"/>
        <v xml:space="preserve">N1839R  </v>
      </c>
      <c r="BE983">
        <v>1</v>
      </c>
      <c r="BG983">
        <v>0</v>
      </c>
      <c r="BH983">
        <v>0</v>
      </c>
      <c r="BI983">
        <v>0</v>
      </c>
      <c r="BJ983">
        <v>1625</v>
      </c>
      <c r="BK983">
        <v>-175</v>
      </c>
      <c r="BL983" t="s">
        <v>130</v>
      </c>
      <c r="BM983">
        <v>1</v>
      </c>
      <c r="BN983">
        <v>1</v>
      </c>
      <c r="BO983">
        <v>0</v>
      </c>
      <c r="BP983">
        <v>0</v>
      </c>
      <c r="BS983">
        <v>0</v>
      </c>
      <c r="BT983">
        <v>0</v>
      </c>
      <c r="BU983">
        <v>0</v>
      </c>
      <c r="CE983" t="str">
        <f t="shared" si="393"/>
        <v>22:01:54.535</v>
      </c>
      <c r="CF983">
        <v>535279060</v>
      </c>
      <c r="CS983">
        <v>3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131</v>
      </c>
      <c r="DA983">
        <v>745</v>
      </c>
      <c r="DB983">
        <v>0</v>
      </c>
      <c r="DC983" t="s">
        <v>262</v>
      </c>
      <c r="DD983" t="s">
        <v>263</v>
      </c>
      <c r="DG983">
        <v>15621061</v>
      </c>
      <c r="DI983">
        <v>1</v>
      </c>
      <c r="DJ983">
        <v>0</v>
      </c>
      <c r="DK983">
        <v>1</v>
      </c>
      <c r="DL983">
        <v>0</v>
      </c>
      <c r="DM983">
        <v>0</v>
      </c>
      <c r="DN983">
        <v>1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"07/09/2023 22:01:54.795"</f>
        <v>07/09/2023 22:01:54.795</v>
      </c>
      <c r="C984" t="str">
        <f t="shared" si="388"/>
        <v>FFDFD3C0</v>
      </c>
      <c r="D984" t="s">
        <v>149</v>
      </c>
      <c r="E984">
        <v>3</v>
      </c>
      <c r="H984">
        <v>166</v>
      </c>
      <c r="I984" t="s">
        <v>139</v>
      </c>
      <c r="J984" t="s">
        <v>150</v>
      </c>
      <c r="K984">
        <v>0</v>
      </c>
      <c r="L984">
        <v>3</v>
      </c>
      <c r="M984">
        <v>0</v>
      </c>
      <c r="N984">
        <v>2</v>
      </c>
      <c r="O984">
        <v>0</v>
      </c>
      <c r="P984">
        <v>1</v>
      </c>
      <c r="Q984">
        <v>0</v>
      </c>
      <c r="S984" t="str">
        <f t="shared" si="392"/>
        <v>22:01:54.000</v>
      </c>
      <c r="T984" t="str">
        <f t="shared" si="392"/>
        <v>22:01:54.000</v>
      </c>
      <c r="U984" t="str">
        <f t="shared" si="382"/>
        <v>A14F74</v>
      </c>
      <c r="V984">
        <v>0</v>
      </c>
      <c r="W984">
        <v>0</v>
      </c>
      <c r="X984">
        <v>6</v>
      </c>
      <c r="Y984">
        <v>0</v>
      </c>
      <c r="AA984">
        <v>1</v>
      </c>
      <c r="AB984">
        <v>8</v>
      </c>
      <c r="AC984">
        <v>3</v>
      </c>
      <c r="AD984">
        <v>0</v>
      </c>
      <c r="AE984">
        <v>9</v>
      </c>
      <c r="AF984" t="s">
        <v>126</v>
      </c>
      <c r="AG984">
        <v>0</v>
      </c>
      <c r="AH984">
        <v>3</v>
      </c>
      <c r="AI984">
        <v>2</v>
      </c>
      <c r="AJ984">
        <v>0</v>
      </c>
      <c r="AK984" t="s">
        <v>395</v>
      </c>
      <c r="AL984">
        <v>32.800648000000002</v>
      </c>
      <c r="AM984" t="s">
        <v>396</v>
      </c>
      <c r="AN984">
        <v>-117.14771</v>
      </c>
      <c r="AO984">
        <v>25</v>
      </c>
      <c r="AP984">
        <v>1800</v>
      </c>
      <c r="AQ984" t="s">
        <v>129</v>
      </c>
      <c r="AR984">
        <v>116</v>
      </c>
      <c r="AS984">
        <v>-49</v>
      </c>
      <c r="AT984">
        <v>-192</v>
      </c>
      <c r="BB984" t="str">
        <f t="shared" si="383"/>
        <v>1200</v>
      </c>
      <c r="BC984">
        <v>1</v>
      </c>
      <c r="BD984" t="str">
        <f t="shared" si="384"/>
        <v xml:space="preserve">N1839R  </v>
      </c>
      <c r="BE984">
        <v>1</v>
      </c>
      <c r="BG984">
        <v>0</v>
      </c>
      <c r="BH984">
        <v>0</v>
      </c>
      <c r="BI984">
        <v>0</v>
      </c>
      <c r="BJ984">
        <v>1625</v>
      </c>
      <c r="BK984">
        <v>-175</v>
      </c>
      <c r="BL984" t="s">
        <v>130</v>
      </c>
      <c r="BM984">
        <v>1</v>
      </c>
      <c r="BN984">
        <v>1</v>
      </c>
      <c r="BO984">
        <v>0</v>
      </c>
      <c r="BP984">
        <v>0</v>
      </c>
      <c r="BS984">
        <v>0</v>
      </c>
      <c r="BT984">
        <v>0</v>
      </c>
      <c r="BU984">
        <v>0</v>
      </c>
      <c r="CE984" t="str">
        <f t="shared" si="393"/>
        <v>22:01:54.535</v>
      </c>
      <c r="CF984">
        <v>535345054</v>
      </c>
      <c r="CS984">
        <v>3</v>
      </c>
      <c r="CT984">
        <v>2</v>
      </c>
      <c r="CU984">
        <v>0</v>
      </c>
      <c r="CV984">
        <v>2</v>
      </c>
      <c r="CW984">
        <v>0</v>
      </c>
      <c r="CX984">
        <v>6</v>
      </c>
      <c r="CY984">
        <v>7</v>
      </c>
      <c r="CZ984" t="s">
        <v>131</v>
      </c>
      <c r="DA984">
        <v>300</v>
      </c>
      <c r="DB984">
        <v>0</v>
      </c>
      <c r="DC984" t="s">
        <v>157</v>
      </c>
      <c r="DD984" t="s">
        <v>158</v>
      </c>
      <c r="DG984">
        <v>8344697</v>
      </c>
      <c r="DI984">
        <v>1</v>
      </c>
      <c r="DJ984">
        <v>0</v>
      </c>
      <c r="DK984">
        <v>1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"07/09/2023 22:01:54.795"</f>
        <v>07/09/2023 22:01:54.795</v>
      </c>
      <c r="C985" t="str">
        <f t="shared" si="388"/>
        <v>FFDFD3C0</v>
      </c>
      <c r="D985" t="s">
        <v>138</v>
      </c>
      <c r="E985">
        <v>20</v>
      </c>
      <c r="F985">
        <v>1020</v>
      </c>
      <c r="G985" t="s">
        <v>139</v>
      </c>
      <c r="J985" t="s">
        <v>140</v>
      </c>
      <c r="K985">
        <v>0</v>
      </c>
      <c r="L985">
        <v>3</v>
      </c>
      <c r="M985">
        <v>0</v>
      </c>
      <c r="N985">
        <v>2</v>
      </c>
      <c r="O985">
        <v>0</v>
      </c>
      <c r="P985">
        <v>1</v>
      </c>
      <c r="Q985">
        <v>0</v>
      </c>
      <c r="S985" t="str">
        <f t="shared" si="392"/>
        <v>22:01:54.000</v>
      </c>
      <c r="T985" t="str">
        <f t="shared" si="392"/>
        <v>22:01:54.000</v>
      </c>
      <c r="U985" t="str">
        <f t="shared" si="382"/>
        <v>A14F74</v>
      </c>
      <c r="V985">
        <v>0</v>
      </c>
      <c r="W985">
        <v>0</v>
      </c>
      <c r="X985">
        <v>6</v>
      </c>
      <c r="Y985">
        <v>0</v>
      </c>
      <c r="AA985">
        <v>1</v>
      </c>
      <c r="AB985">
        <v>8</v>
      </c>
      <c r="AC985">
        <v>3</v>
      </c>
      <c r="AD985">
        <v>0</v>
      </c>
      <c r="AE985">
        <v>9</v>
      </c>
      <c r="AF985" t="s">
        <v>126</v>
      </c>
      <c r="AG985">
        <v>0</v>
      </c>
      <c r="AH985">
        <v>3</v>
      </c>
      <c r="AI985">
        <v>2</v>
      </c>
      <c r="AJ985">
        <v>0</v>
      </c>
      <c r="AK985" t="s">
        <v>395</v>
      </c>
      <c r="AL985">
        <v>32.800648000000002</v>
      </c>
      <c r="AM985" t="s">
        <v>396</v>
      </c>
      <c r="AN985">
        <v>-117.14771</v>
      </c>
      <c r="AO985">
        <v>25</v>
      </c>
      <c r="AP985">
        <v>1800</v>
      </c>
      <c r="AQ985" t="s">
        <v>129</v>
      </c>
      <c r="AR985">
        <v>116</v>
      </c>
      <c r="AS985">
        <v>-49</v>
      </c>
      <c r="AT985">
        <v>-192</v>
      </c>
      <c r="BB985" t="str">
        <f t="shared" si="383"/>
        <v>1200</v>
      </c>
      <c r="BC985">
        <v>1</v>
      </c>
      <c r="BD985" t="str">
        <f t="shared" si="384"/>
        <v xml:space="preserve">N1839R  </v>
      </c>
      <c r="BE985">
        <v>1</v>
      </c>
      <c r="BG985">
        <v>0</v>
      </c>
      <c r="BH985">
        <v>0</v>
      </c>
      <c r="BI985">
        <v>0</v>
      </c>
      <c r="BJ985">
        <v>1625</v>
      </c>
      <c r="BK985">
        <v>-175</v>
      </c>
      <c r="BL985" t="s">
        <v>130</v>
      </c>
      <c r="BM985">
        <v>1</v>
      </c>
      <c r="BN985">
        <v>1</v>
      </c>
      <c r="BO985">
        <v>0</v>
      </c>
      <c r="BP985">
        <v>0</v>
      </c>
      <c r="BS985">
        <v>0</v>
      </c>
      <c r="BT985">
        <v>0</v>
      </c>
      <c r="BU985">
        <v>0</v>
      </c>
      <c r="CE985" t="str">
        <f t="shared" si="393"/>
        <v>22:01:54.535</v>
      </c>
      <c r="CF985">
        <v>535279060</v>
      </c>
      <c r="CS985">
        <v>3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745</v>
      </c>
      <c r="DB985">
        <v>0</v>
      </c>
      <c r="DC985" t="s">
        <v>262</v>
      </c>
      <c r="DD985" t="s">
        <v>263</v>
      </c>
      <c r="DG985">
        <v>15621061</v>
      </c>
      <c r="DI985">
        <v>1</v>
      </c>
      <c r="DJ985">
        <v>0</v>
      </c>
      <c r="DK985">
        <v>1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"07/09/2023 22:01:54.795"</f>
        <v>07/09/2023 22:01:54.795</v>
      </c>
      <c r="C986" t="str">
        <f t="shared" si="388"/>
        <v>FFDFD3C0</v>
      </c>
      <c r="D986" t="s">
        <v>144</v>
      </c>
      <c r="E986">
        <v>6</v>
      </c>
      <c r="H986">
        <v>210</v>
      </c>
      <c r="I986" t="s">
        <v>145</v>
      </c>
      <c r="J986" t="s">
        <v>146</v>
      </c>
      <c r="K986">
        <v>0</v>
      </c>
      <c r="L986">
        <v>3</v>
      </c>
      <c r="M986">
        <v>0</v>
      </c>
      <c r="N986">
        <v>2</v>
      </c>
      <c r="O986">
        <v>0</v>
      </c>
      <c r="P986">
        <v>1</v>
      </c>
      <c r="Q986">
        <v>0</v>
      </c>
      <c r="S986" t="str">
        <f t="shared" si="392"/>
        <v>22:01:54.000</v>
      </c>
      <c r="T986" t="str">
        <f t="shared" si="392"/>
        <v>22:01:54.000</v>
      </c>
      <c r="U986" t="str">
        <f t="shared" si="382"/>
        <v>A14F74</v>
      </c>
      <c r="V986">
        <v>0</v>
      </c>
      <c r="W986">
        <v>0</v>
      </c>
      <c r="X986">
        <v>6</v>
      </c>
      <c r="Y986">
        <v>0</v>
      </c>
      <c r="AA986">
        <v>1</v>
      </c>
      <c r="AB986">
        <v>8</v>
      </c>
      <c r="AC986">
        <v>3</v>
      </c>
      <c r="AD986">
        <v>0</v>
      </c>
      <c r="AE986">
        <v>9</v>
      </c>
      <c r="AF986" t="s">
        <v>126</v>
      </c>
      <c r="AG986">
        <v>0</v>
      </c>
      <c r="AH986">
        <v>0</v>
      </c>
      <c r="AI986">
        <v>2</v>
      </c>
      <c r="AJ986">
        <v>0</v>
      </c>
      <c r="AK986" t="s">
        <v>395</v>
      </c>
      <c r="AL986">
        <v>32.800648000000002</v>
      </c>
      <c r="AM986" t="s">
        <v>396</v>
      </c>
      <c r="AN986">
        <v>-117.14771</v>
      </c>
      <c r="AO986">
        <v>25</v>
      </c>
      <c r="AP986">
        <v>1800</v>
      </c>
      <c r="AQ986" t="s">
        <v>129</v>
      </c>
      <c r="AR986">
        <v>116</v>
      </c>
      <c r="AS986">
        <v>-49</v>
      </c>
      <c r="AT986">
        <v>-192</v>
      </c>
      <c r="BB986" t="str">
        <f t="shared" si="383"/>
        <v>1200</v>
      </c>
      <c r="BC986">
        <v>1</v>
      </c>
      <c r="BD986" t="str">
        <f t="shared" si="384"/>
        <v xml:space="preserve">N1839R  </v>
      </c>
      <c r="BE986">
        <v>1</v>
      </c>
      <c r="BG986">
        <v>0</v>
      </c>
      <c r="BH986">
        <v>0</v>
      </c>
      <c r="BI986">
        <v>0</v>
      </c>
      <c r="BJ986">
        <v>1625</v>
      </c>
      <c r="BK986">
        <v>-175</v>
      </c>
      <c r="BL986" t="s">
        <v>130</v>
      </c>
      <c r="BM986">
        <v>1</v>
      </c>
      <c r="BN986">
        <v>1</v>
      </c>
      <c r="BO986">
        <v>0</v>
      </c>
      <c r="BP986">
        <v>0</v>
      </c>
      <c r="BS986">
        <v>0</v>
      </c>
      <c r="BT986">
        <v>0</v>
      </c>
      <c r="BU986">
        <v>0</v>
      </c>
      <c r="CE986" t="str">
        <f t="shared" si="393"/>
        <v>22:01:54.535</v>
      </c>
      <c r="CF986">
        <v>535279060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131</v>
      </c>
      <c r="DA986">
        <v>745</v>
      </c>
      <c r="DB986">
        <v>0</v>
      </c>
      <c r="DC986" t="s">
        <v>262</v>
      </c>
      <c r="DD986" t="s">
        <v>263</v>
      </c>
      <c r="DG986">
        <v>15621061</v>
      </c>
      <c r="DI986">
        <v>1</v>
      </c>
      <c r="DJ986">
        <v>0</v>
      </c>
      <c r="DK986">
        <v>1</v>
      </c>
      <c r="DL986">
        <v>0</v>
      </c>
      <c r="DM986">
        <v>0</v>
      </c>
      <c r="DN986">
        <v>1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"07/09/2023 22:01:54.795"</f>
        <v>07/09/2023 22:01:54.795</v>
      </c>
      <c r="C987" t="str">
        <f t="shared" si="388"/>
        <v>FFDFD3C0</v>
      </c>
      <c r="D987" t="s">
        <v>134</v>
      </c>
      <c r="E987">
        <v>3</v>
      </c>
      <c r="H987">
        <v>3</v>
      </c>
      <c r="I987" t="s">
        <v>135</v>
      </c>
      <c r="J987" t="s">
        <v>126</v>
      </c>
      <c r="K987">
        <v>0</v>
      </c>
      <c r="L987">
        <v>3</v>
      </c>
      <c r="M987">
        <v>0</v>
      </c>
      <c r="N987">
        <v>2</v>
      </c>
      <c r="O987">
        <v>0</v>
      </c>
      <c r="P987">
        <v>1</v>
      </c>
      <c r="Q987">
        <v>0</v>
      </c>
      <c r="S987" t="str">
        <f t="shared" si="392"/>
        <v>22:01:54.000</v>
      </c>
      <c r="T987" t="str">
        <f t="shared" si="392"/>
        <v>22:01:54.000</v>
      </c>
      <c r="U987" t="str">
        <f t="shared" si="382"/>
        <v>A14F74</v>
      </c>
      <c r="V987">
        <v>0</v>
      </c>
      <c r="W987">
        <v>0</v>
      </c>
      <c r="X987">
        <v>6</v>
      </c>
      <c r="Y987">
        <v>0</v>
      </c>
      <c r="AA987">
        <v>1</v>
      </c>
      <c r="AB987">
        <v>8</v>
      </c>
      <c r="AC987">
        <v>3</v>
      </c>
      <c r="AD987">
        <v>0</v>
      </c>
      <c r="AE987">
        <v>9</v>
      </c>
      <c r="AF987" t="s">
        <v>126</v>
      </c>
      <c r="AG987">
        <v>0</v>
      </c>
      <c r="AH987">
        <v>3</v>
      </c>
      <c r="AI987">
        <v>2</v>
      </c>
      <c r="AJ987">
        <v>0</v>
      </c>
      <c r="AK987" t="s">
        <v>395</v>
      </c>
      <c r="AL987">
        <v>32.800648000000002</v>
      </c>
      <c r="AM987" t="s">
        <v>396</v>
      </c>
      <c r="AN987">
        <v>-117.14771</v>
      </c>
      <c r="AO987">
        <v>25</v>
      </c>
      <c r="AP987">
        <v>1800</v>
      </c>
      <c r="AQ987" t="s">
        <v>129</v>
      </c>
      <c r="AR987">
        <v>116</v>
      </c>
      <c r="AS987">
        <v>-49</v>
      </c>
      <c r="AT987">
        <v>-192</v>
      </c>
      <c r="BB987" t="str">
        <f t="shared" si="383"/>
        <v>1200</v>
      </c>
      <c r="BC987">
        <v>1</v>
      </c>
      <c r="BD987" t="str">
        <f t="shared" si="384"/>
        <v xml:space="preserve">N1839R  </v>
      </c>
      <c r="BE987">
        <v>1</v>
      </c>
      <c r="BG987">
        <v>0</v>
      </c>
      <c r="BH987">
        <v>0</v>
      </c>
      <c r="BI987">
        <v>0</v>
      </c>
      <c r="BJ987">
        <v>1625</v>
      </c>
      <c r="BK987">
        <v>-175</v>
      </c>
      <c r="BL987" t="s">
        <v>130</v>
      </c>
      <c r="BM987">
        <v>1</v>
      </c>
      <c r="BN987">
        <v>1</v>
      </c>
      <c r="BO987">
        <v>0</v>
      </c>
      <c r="BP987">
        <v>0</v>
      </c>
      <c r="BS987">
        <v>0</v>
      </c>
      <c r="BT987">
        <v>0</v>
      </c>
      <c r="BU987">
        <v>0</v>
      </c>
      <c r="CE987" t="str">
        <f t="shared" si="393"/>
        <v>22:01:54.535</v>
      </c>
      <c r="CF987">
        <v>535279060</v>
      </c>
      <c r="CS987">
        <v>3</v>
      </c>
      <c r="CT987">
        <v>2</v>
      </c>
      <c r="CU987">
        <v>0</v>
      </c>
      <c r="CV987">
        <v>2</v>
      </c>
      <c r="CW987">
        <v>0</v>
      </c>
      <c r="CX987">
        <v>7</v>
      </c>
      <c r="CY987">
        <v>7</v>
      </c>
      <c r="CZ987" t="s">
        <v>131</v>
      </c>
      <c r="DA987">
        <v>745</v>
      </c>
      <c r="DB987">
        <v>0</v>
      </c>
      <c r="DC987" t="s">
        <v>262</v>
      </c>
      <c r="DD987" t="s">
        <v>263</v>
      </c>
      <c r="DG987">
        <v>15621061</v>
      </c>
      <c r="DI987">
        <v>1</v>
      </c>
      <c r="DJ987">
        <v>0</v>
      </c>
      <c r="DK987">
        <v>1</v>
      </c>
      <c r="DL987">
        <v>0</v>
      </c>
      <c r="DM987">
        <v>0</v>
      </c>
      <c r="DN987">
        <v>1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"07/09/2023 22:01:54.826"</f>
        <v>07/09/2023 22:01:54.826</v>
      </c>
      <c r="C988" t="str">
        <f t="shared" si="388"/>
        <v>FFDFD3C0</v>
      </c>
      <c r="D988" t="s">
        <v>147</v>
      </c>
      <c r="E988">
        <v>8</v>
      </c>
      <c r="H988">
        <v>225</v>
      </c>
      <c r="I988" t="s">
        <v>148</v>
      </c>
      <c r="J988" t="s">
        <v>126</v>
      </c>
      <c r="K988">
        <v>0</v>
      </c>
      <c r="L988">
        <v>3</v>
      </c>
      <c r="M988">
        <v>0</v>
      </c>
      <c r="N988">
        <v>2</v>
      </c>
      <c r="O988">
        <v>0</v>
      </c>
      <c r="P988">
        <v>1</v>
      </c>
      <c r="Q988">
        <v>0</v>
      </c>
      <c r="S988" t="str">
        <f t="shared" si="392"/>
        <v>22:01:54.000</v>
      </c>
      <c r="T988" t="str">
        <f t="shared" si="392"/>
        <v>22:01:54.000</v>
      </c>
      <c r="U988" t="str">
        <f t="shared" si="382"/>
        <v>A14F74</v>
      </c>
      <c r="V988">
        <v>0</v>
      </c>
      <c r="W988">
        <v>0</v>
      </c>
      <c r="X988">
        <v>6</v>
      </c>
      <c r="Y988">
        <v>0</v>
      </c>
      <c r="AA988">
        <v>1</v>
      </c>
      <c r="AB988">
        <v>8</v>
      </c>
      <c r="AC988">
        <v>3</v>
      </c>
      <c r="AD988">
        <v>0</v>
      </c>
      <c r="AE988">
        <v>9</v>
      </c>
      <c r="AF988" t="s">
        <v>126</v>
      </c>
      <c r="AG988">
        <v>0</v>
      </c>
      <c r="AH988">
        <v>3</v>
      </c>
      <c r="AI988">
        <v>2</v>
      </c>
      <c r="AJ988">
        <v>0</v>
      </c>
      <c r="AK988" t="s">
        <v>395</v>
      </c>
      <c r="AL988">
        <v>32.800648000000002</v>
      </c>
      <c r="AM988" t="s">
        <v>396</v>
      </c>
      <c r="AN988">
        <v>-117.14771</v>
      </c>
      <c r="AO988">
        <v>25</v>
      </c>
      <c r="AP988">
        <v>1800</v>
      </c>
      <c r="AQ988" t="s">
        <v>129</v>
      </c>
      <c r="AR988">
        <v>116</v>
      </c>
      <c r="AS988">
        <v>-49</v>
      </c>
      <c r="AT988">
        <v>-192</v>
      </c>
      <c r="BB988" t="str">
        <f t="shared" si="383"/>
        <v>1200</v>
      </c>
      <c r="BC988">
        <v>1</v>
      </c>
      <c r="BD988" t="str">
        <f t="shared" si="384"/>
        <v xml:space="preserve">N1839R  </v>
      </c>
      <c r="BE988">
        <v>1</v>
      </c>
      <c r="BG988">
        <v>0</v>
      </c>
      <c r="BH988">
        <v>0</v>
      </c>
      <c r="BI988">
        <v>0</v>
      </c>
      <c r="BJ988">
        <v>1625</v>
      </c>
      <c r="BK988">
        <v>-175</v>
      </c>
      <c r="BL988" t="s">
        <v>130</v>
      </c>
      <c r="BM988">
        <v>1</v>
      </c>
      <c r="BN988">
        <v>1</v>
      </c>
      <c r="BO988">
        <v>0</v>
      </c>
      <c r="BP988">
        <v>0</v>
      </c>
      <c r="BS988">
        <v>0</v>
      </c>
      <c r="BT988">
        <v>0</v>
      </c>
      <c r="BU988">
        <v>0</v>
      </c>
      <c r="CE988" t="str">
        <f t="shared" si="393"/>
        <v>22:01:54.535</v>
      </c>
      <c r="CF988">
        <v>535279060</v>
      </c>
      <c r="CS988">
        <v>3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131</v>
      </c>
      <c r="DA988">
        <v>745</v>
      </c>
      <c r="DB988">
        <v>0</v>
      </c>
      <c r="DC988" t="s">
        <v>262</v>
      </c>
      <c r="DD988" t="s">
        <v>263</v>
      </c>
      <c r="DG988">
        <v>15621061</v>
      </c>
      <c r="DI988">
        <v>1</v>
      </c>
      <c r="DJ988">
        <v>0</v>
      </c>
      <c r="DK988">
        <v>1</v>
      </c>
      <c r="DL988">
        <v>0</v>
      </c>
      <c r="DM988">
        <v>0</v>
      </c>
      <c r="DN988">
        <v>1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"07/09/2023 22:01:54.795"</f>
        <v>07/09/2023 22:01:54.795</v>
      </c>
      <c r="C989" t="str">
        <f t="shared" si="388"/>
        <v>FFDFD3C0</v>
      </c>
      <c r="D989" t="s">
        <v>141</v>
      </c>
      <c r="E989">
        <v>15</v>
      </c>
      <c r="J989" t="s">
        <v>142</v>
      </c>
      <c r="K989">
        <v>0</v>
      </c>
      <c r="L989">
        <v>3</v>
      </c>
      <c r="M989">
        <v>0</v>
      </c>
      <c r="N989">
        <v>2</v>
      </c>
      <c r="O989">
        <v>0</v>
      </c>
      <c r="P989">
        <v>1</v>
      </c>
      <c r="Q989">
        <v>0</v>
      </c>
      <c r="S989" t="str">
        <f t="shared" si="392"/>
        <v>22:01:54.000</v>
      </c>
      <c r="T989" t="str">
        <f t="shared" si="392"/>
        <v>22:01:54.000</v>
      </c>
      <c r="U989" t="str">
        <f t="shared" si="382"/>
        <v>A14F74</v>
      </c>
      <c r="V989">
        <v>0</v>
      </c>
      <c r="W989">
        <v>0</v>
      </c>
      <c r="X989">
        <v>6</v>
      </c>
      <c r="Y989">
        <v>0</v>
      </c>
      <c r="AA989">
        <v>1</v>
      </c>
      <c r="AB989">
        <v>8</v>
      </c>
      <c r="AC989">
        <v>3</v>
      </c>
      <c r="AD989">
        <v>0</v>
      </c>
      <c r="AE989">
        <v>9</v>
      </c>
      <c r="AF989" t="s">
        <v>126</v>
      </c>
      <c r="AG989">
        <v>0</v>
      </c>
      <c r="AH989">
        <v>3</v>
      </c>
      <c r="AI989">
        <v>2</v>
      </c>
      <c r="AJ989">
        <v>0</v>
      </c>
      <c r="AK989" t="s">
        <v>395</v>
      </c>
      <c r="AL989">
        <v>32.800648000000002</v>
      </c>
      <c r="AM989" t="s">
        <v>396</v>
      </c>
      <c r="AN989">
        <v>-117.14771</v>
      </c>
      <c r="AO989">
        <v>25</v>
      </c>
      <c r="AP989">
        <v>1800</v>
      </c>
      <c r="AQ989" t="s">
        <v>129</v>
      </c>
      <c r="AR989">
        <v>116</v>
      </c>
      <c r="AS989">
        <v>-49</v>
      </c>
      <c r="AT989">
        <v>-192</v>
      </c>
      <c r="BB989" t="str">
        <f t="shared" si="383"/>
        <v>1200</v>
      </c>
      <c r="BC989">
        <v>1</v>
      </c>
      <c r="BD989" t="str">
        <f t="shared" si="384"/>
        <v xml:space="preserve">N1839R  </v>
      </c>
      <c r="BE989">
        <v>1</v>
      </c>
      <c r="BG989">
        <v>0</v>
      </c>
      <c r="BH989">
        <v>0</v>
      </c>
      <c r="BI989">
        <v>0</v>
      </c>
      <c r="BJ989">
        <v>1625</v>
      </c>
      <c r="BK989">
        <v>-175</v>
      </c>
      <c r="BL989" t="s">
        <v>130</v>
      </c>
      <c r="BM989">
        <v>1</v>
      </c>
      <c r="BN989">
        <v>1</v>
      </c>
      <c r="BO989">
        <v>0</v>
      </c>
      <c r="BP989">
        <v>0</v>
      </c>
      <c r="BS989">
        <v>0</v>
      </c>
      <c r="BT989">
        <v>0</v>
      </c>
      <c r="BU989">
        <v>0</v>
      </c>
      <c r="CE989" t="str">
        <f t="shared" si="393"/>
        <v>22:01:54.535</v>
      </c>
      <c r="CF989">
        <v>535279060</v>
      </c>
      <c r="CS989">
        <v>3</v>
      </c>
      <c r="CT989">
        <v>2</v>
      </c>
      <c r="CU989">
        <v>0</v>
      </c>
      <c r="CV989">
        <v>2</v>
      </c>
      <c r="CW989">
        <v>0</v>
      </c>
      <c r="CX989">
        <v>7</v>
      </c>
      <c r="CY989">
        <v>7</v>
      </c>
      <c r="CZ989" t="s">
        <v>131</v>
      </c>
      <c r="DA989">
        <v>745</v>
      </c>
      <c r="DB989">
        <v>0</v>
      </c>
      <c r="DC989" t="s">
        <v>262</v>
      </c>
      <c r="DD989" t="s">
        <v>263</v>
      </c>
      <c r="DG989">
        <v>15621061</v>
      </c>
      <c r="DI989">
        <v>1</v>
      </c>
      <c r="DJ989">
        <v>0</v>
      </c>
      <c r="DK989">
        <v>1</v>
      </c>
      <c r="DL989">
        <v>0</v>
      </c>
      <c r="DM989">
        <v>0</v>
      </c>
      <c r="DN989">
        <v>1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"07/09/2023 22:01:56.186"</f>
        <v>07/09/2023 22:01:56.186</v>
      </c>
      <c r="C990" t="str">
        <f t="shared" si="388"/>
        <v>FFDFD3C0</v>
      </c>
      <c r="D990" t="s">
        <v>147</v>
      </c>
      <c r="E990">
        <v>8</v>
      </c>
      <c r="H990">
        <v>225</v>
      </c>
      <c r="I990" t="s">
        <v>148</v>
      </c>
      <c r="J990" t="s">
        <v>126</v>
      </c>
      <c r="K990">
        <v>0</v>
      </c>
      <c r="L990">
        <v>3</v>
      </c>
      <c r="M990">
        <v>0</v>
      </c>
      <c r="N990">
        <v>2</v>
      </c>
      <c r="O990">
        <v>0</v>
      </c>
      <c r="P990">
        <v>1</v>
      </c>
      <c r="Q990">
        <v>0</v>
      </c>
      <c r="S990" t="str">
        <f t="shared" ref="S990:T997" si="394">"22:01:55.000"</f>
        <v>22:01:55.000</v>
      </c>
      <c r="T990" t="str">
        <f t="shared" si="394"/>
        <v>22:01:55.000</v>
      </c>
      <c r="U990" t="str">
        <f t="shared" si="382"/>
        <v>A14F74</v>
      </c>
      <c r="V990">
        <v>0</v>
      </c>
      <c r="W990">
        <v>0</v>
      </c>
      <c r="X990">
        <v>6</v>
      </c>
      <c r="Y990">
        <v>0</v>
      </c>
      <c r="AA990">
        <v>1</v>
      </c>
      <c r="AB990">
        <v>8</v>
      </c>
      <c r="AC990">
        <v>3</v>
      </c>
      <c r="AD990">
        <v>0</v>
      </c>
      <c r="AE990">
        <v>9</v>
      </c>
      <c r="AF990" t="s">
        <v>126</v>
      </c>
      <c r="AG990">
        <v>0</v>
      </c>
      <c r="AH990">
        <v>3</v>
      </c>
      <c r="AI990">
        <v>2</v>
      </c>
      <c r="AJ990">
        <v>0</v>
      </c>
      <c r="AK990" t="s">
        <v>397</v>
      </c>
      <c r="AL990">
        <v>32.800412000000001</v>
      </c>
      <c r="AM990" t="s">
        <v>398</v>
      </c>
      <c r="AN990">
        <v>-117.14706700000001</v>
      </c>
      <c r="AO990">
        <v>25</v>
      </c>
      <c r="AP990">
        <v>1800</v>
      </c>
      <c r="AQ990" t="s">
        <v>129</v>
      </c>
      <c r="AR990">
        <v>117</v>
      </c>
      <c r="AS990">
        <v>-50</v>
      </c>
      <c r="AT990">
        <v>-192</v>
      </c>
      <c r="BB990" t="str">
        <f t="shared" si="383"/>
        <v>1200</v>
      </c>
      <c r="BC990">
        <v>1</v>
      </c>
      <c r="BD990" t="str">
        <f t="shared" si="384"/>
        <v xml:space="preserve">N1839R  </v>
      </c>
      <c r="BE990">
        <v>1</v>
      </c>
      <c r="BG990">
        <v>0</v>
      </c>
      <c r="BH990">
        <v>0</v>
      </c>
      <c r="BI990">
        <v>0</v>
      </c>
      <c r="BJ990">
        <v>1600</v>
      </c>
      <c r="BK990">
        <v>-200</v>
      </c>
      <c r="BL990" t="s">
        <v>130</v>
      </c>
      <c r="BM990">
        <v>1</v>
      </c>
      <c r="BN990">
        <v>1</v>
      </c>
      <c r="BO990">
        <v>0</v>
      </c>
      <c r="BP990">
        <v>0</v>
      </c>
      <c r="BS990">
        <v>0</v>
      </c>
      <c r="BT990">
        <v>0</v>
      </c>
      <c r="BU990">
        <v>0</v>
      </c>
      <c r="CE990" t="str">
        <f t="shared" ref="CE990:CE997" si="395">"22:01:55.936"</f>
        <v>22:01:55.936</v>
      </c>
      <c r="CF990">
        <v>935779592</v>
      </c>
      <c r="CS990">
        <v>3</v>
      </c>
      <c r="CT990">
        <v>2</v>
      </c>
      <c r="CU990">
        <v>0</v>
      </c>
      <c r="CV990">
        <v>2</v>
      </c>
      <c r="CW990">
        <v>0</v>
      </c>
      <c r="CX990">
        <v>7</v>
      </c>
      <c r="CY990">
        <v>7</v>
      </c>
      <c r="CZ990" t="s">
        <v>131</v>
      </c>
      <c r="DA990">
        <v>745</v>
      </c>
      <c r="DB990">
        <v>0</v>
      </c>
      <c r="DC990" t="s">
        <v>262</v>
      </c>
      <c r="DD990" t="s">
        <v>263</v>
      </c>
      <c r="DG990">
        <v>15621131</v>
      </c>
      <c r="DI990">
        <v>1</v>
      </c>
      <c r="DJ990">
        <v>0</v>
      </c>
      <c r="DK990">
        <v>0</v>
      </c>
      <c r="DL990">
        <v>0</v>
      </c>
      <c r="DM990">
        <v>0</v>
      </c>
      <c r="DN990">
        <v>1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 t="shared" ref="A991:A997" si="396">"07/09/2023 22:01:56.201"</f>
        <v>07/09/2023 22:01:56.201</v>
      </c>
      <c r="C991" t="str">
        <f t="shared" si="388"/>
        <v>FFDFD3C0</v>
      </c>
      <c r="D991" t="s">
        <v>134</v>
      </c>
      <c r="E991">
        <v>4</v>
      </c>
      <c r="H991">
        <v>4</v>
      </c>
      <c r="I991" t="s">
        <v>143</v>
      </c>
      <c r="J991" t="s">
        <v>126</v>
      </c>
      <c r="K991">
        <v>0</v>
      </c>
      <c r="L991">
        <v>3</v>
      </c>
      <c r="M991">
        <v>0</v>
      </c>
      <c r="N991">
        <v>2</v>
      </c>
      <c r="O991">
        <v>0</v>
      </c>
      <c r="P991">
        <v>1</v>
      </c>
      <c r="Q991">
        <v>0</v>
      </c>
      <c r="S991" t="str">
        <f t="shared" si="394"/>
        <v>22:01:55.000</v>
      </c>
      <c r="T991" t="str">
        <f t="shared" si="394"/>
        <v>22:01:55.000</v>
      </c>
      <c r="U991" t="str">
        <f t="shared" si="382"/>
        <v>A14F74</v>
      </c>
      <c r="V991">
        <v>0</v>
      </c>
      <c r="W991">
        <v>0</v>
      </c>
      <c r="X991">
        <v>6</v>
      </c>
      <c r="Y991">
        <v>0</v>
      </c>
      <c r="AA991">
        <v>1</v>
      </c>
      <c r="AB991">
        <v>8</v>
      </c>
      <c r="AC991">
        <v>3</v>
      </c>
      <c r="AD991">
        <v>0</v>
      </c>
      <c r="AE991">
        <v>9</v>
      </c>
      <c r="AF991" t="s">
        <v>126</v>
      </c>
      <c r="AG991">
        <v>0</v>
      </c>
      <c r="AH991">
        <v>3</v>
      </c>
      <c r="AI991">
        <v>2</v>
      </c>
      <c r="AJ991">
        <v>0</v>
      </c>
      <c r="AK991" t="s">
        <v>397</v>
      </c>
      <c r="AL991">
        <v>32.800412000000001</v>
      </c>
      <c r="AM991" t="s">
        <v>398</v>
      </c>
      <c r="AN991">
        <v>-117.14706700000001</v>
      </c>
      <c r="AO991">
        <v>25</v>
      </c>
      <c r="AP991">
        <v>1800</v>
      </c>
      <c r="AQ991" t="s">
        <v>129</v>
      </c>
      <c r="AR991">
        <v>117</v>
      </c>
      <c r="AS991">
        <v>-50</v>
      </c>
      <c r="AT991">
        <v>-192</v>
      </c>
      <c r="BB991" t="str">
        <f t="shared" si="383"/>
        <v>1200</v>
      </c>
      <c r="BC991">
        <v>1</v>
      </c>
      <c r="BD991" t="str">
        <f t="shared" si="384"/>
        <v xml:space="preserve">N1839R  </v>
      </c>
      <c r="BE991">
        <v>1</v>
      </c>
      <c r="BG991">
        <v>0</v>
      </c>
      <c r="BH991">
        <v>0</v>
      </c>
      <c r="BI991">
        <v>0</v>
      </c>
      <c r="BJ991">
        <v>1600</v>
      </c>
      <c r="BK991">
        <v>-200</v>
      </c>
      <c r="BL991" t="s">
        <v>130</v>
      </c>
      <c r="BM991">
        <v>1</v>
      </c>
      <c r="BN991">
        <v>1</v>
      </c>
      <c r="BO991">
        <v>0</v>
      </c>
      <c r="BP991">
        <v>0</v>
      </c>
      <c r="BS991">
        <v>0</v>
      </c>
      <c r="BT991">
        <v>0</v>
      </c>
      <c r="BU991">
        <v>0</v>
      </c>
      <c r="CE991" t="str">
        <f t="shared" si="395"/>
        <v>22:01:55.936</v>
      </c>
      <c r="CF991">
        <v>935779592</v>
      </c>
      <c r="CS991">
        <v>3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745</v>
      </c>
      <c r="DB991">
        <v>0</v>
      </c>
      <c r="DC991" t="s">
        <v>262</v>
      </c>
      <c r="DD991" t="s">
        <v>263</v>
      </c>
      <c r="DG991">
        <v>15621131</v>
      </c>
      <c r="DI991">
        <v>1</v>
      </c>
      <c r="DJ991">
        <v>0</v>
      </c>
      <c r="DK991">
        <v>1</v>
      </c>
      <c r="DL991">
        <v>0</v>
      </c>
      <c r="DM991">
        <v>0</v>
      </c>
      <c r="DN991">
        <v>1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 t="shared" si="396"/>
        <v>07/09/2023 22:01:56.201</v>
      </c>
      <c r="C992" t="str">
        <f t="shared" si="388"/>
        <v>FFDFD3C0</v>
      </c>
      <c r="D992" t="s">
        <v>123</v>
      </c>
      <c r="E992">
        <v>7</v>
      </c>
      <c r="F992">
        <v>2007</v>
      </c>
      <c r="G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0</v>
      </c>
      <c r="P992">
        <v>1</v>
      </c>
      <c r="Q992">
        <v>0</v>
      </c>
      <c r="S992" t="str">
        <f t="shared" si="394"/>
        <v>22:01:55.000</v>
      </c>
      <c r="T992" t="str">
        <f t="shared" si="394"/>
        <v>22:01:55.000</v>
      </c>
      <c r="U992" t="str">
        <f t="shared" si="382"/>
        <v>A14F74</v>
      </c>
      <c r="V992">
        <v>0</v>
      </c>
      <c r="W992">
        <v>0</v>
      </c>
      <c r="X992">
        <v>6</v>
      </c>
      <c r="Y992">
        <v>0</v>
      </c>
      <c r="AA992">
        <v>1</v>
      </c>
      <c r="AB992">
        <v>8</v>
      </c>
      <c r="AC992">
        <v>3</v>
      </c>
      <c r="AD992">
        <v>0</v>
      </c>
      <c r="AE992">
        <v>9</v>
      </c>
      <c r="AF992" t="s">
        <v>126</v>
      </c>
      <c r="AG992">
        <v>0</v>
      </c>
      <c r="AH992">
        <v>3</v>
      </c>
      <c r="AI992">
        <v>2</v>
      </c>
      <c r="AJ992">
        <v>0</v>
      </c>
      <c r="AK992" t="s">
        <v>397</v>
      </c>
      <c r="AL992">
        <v>32.800412000000001</v>
      </c>
      <c r="AM992" t="s">
        <v>398</v>
      </c>
      <c r="AN992">
        <v>-117.14706700000001</v>
      </c>
      <c r="AO992">
        <v>25</v>
      </c>
      <c r="AP992">
        <v>1800</v>
      </c>
      <c r="AQ992" t="s">
        <v>129</v>
      </c>
      <c r="AR992">
        <v>117</v>
      </c>
      <c r="AS992">
        <v>-50</v>
      </c>
      <c r="AT992">
        <v>-192</v>
      </c>
      <c r="BB992" t="str">
        <f t="shared" si="383"/>
        <v>1200</v>
      </c>
      <c r="BC992">
        <v>1</v>
      </c>
      <c r="BD992" t="str">
        <f t="shared" si="384"/>
        <v xml:space="preserve">N1839R  </v>
      </c>
      <c r="BE992">
        <v>1</v>
      </c>
      <c r="BG992">
        <v>0</v>
      </c>
      <c r="BH992">
        <v>0</v>
      </c>
      <c r="BI992">
        <v>0</v>
      </c>
      <c r="BJ992">
        <v>1600</v>
      </c>
      <c r="BK992">
        <v>-200</v>
      </c>
      <c r="BL992" t="s">
        <v>130</v>
      </c>
      <c r="BM992">
        <v>1</v>
      </c>
      <c r="BN992">
        <v>1</v>
      </c>
      <c r="BO992">
        <v>0</v>
      </c>
      <c r="BP992">
        <v>0</v>
      </c>
      <c r="BS992">
        <v>0</v>
      </c>
      <c r="BT992">
        <v>0</v>
      </c>
      <c r="BU992">
        <v>0</v>
      </c>
      <c r="CE992" t="str">
        <f t="shared" si="395"/>
        <v>22:01:55.936</v>
      </c>
      <c r="CF992">
        <v>935779592</v>
      </c>
      <c r="CS992">
        <v>3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745</v>
      </c>
      <c r="DB992">
        <v>0</v>
      </c>
      <c r="DC992" t="s">
        <v>262</v>
      </c>
      <c r="DD992" t="s">
        <v>263</v>
      </c>
      <c r="DG992">
        <v>15621131</v>
      </c>
      <c r="DI992">
        <v>1</v>
      </c>
      <c r="DJ992">
        <v>0</v>
      </c>
      <c r="DK992">
        <v>1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 t="shared" si="396"/>
        <v>07/09/2023 22:01:56.201</v>
      </c>
      <c r="C993" t="str">
        <f t="shared" si="388"/>
        <v>FFDFD3C0</v>
      </c>
      <c r="D993" t="s">
        <v>149</v>
      </c>
      <c r="E993">
        <v>3</v>
      </c>
      <c r="H993">
        <v>166</v>
      </c>
      <c r="I993" t="s">
        <v>139</v>
      </c>
      <c r="J993" t="s">
        <v>150</v>
      </c>
      <c r="K993">
        <v>0</v>
      </c>
      <c r="L993">
        <v>3</v>
      </c>
      <c r="M993">
        <v>0</v>
      </c>
      <c r="N993">
        <v>2</v>
      </c>
      <c r="O993">
        <v>0</v>
      </c>
      <c r="P993">
        <v>1</v>
      </c>
      <c r="Q993">
        <v>0</v>
      </c>
      <c r="S993" t="str">
        <f t="shared" si="394"/>
        <v>22:01:55.000</v>
      </c>
      <c r="T993" t="str">
        <f t="shared" si="394"/>
        <v>22:01:55.000</v>
      </c>
      <c r="U993" t="str">
        <f t="shared" si="382"/>
        <v>A14F74</v>
      </c>
      <c r="V993">
        <v>0</v>
      </c>
      <c r="W993">
        <v>0</v>
      </c>
      <c r="X993">
        <v>6</v>
      </c>
      <c r="Y993">
        <v>0</v>
      </c>
      <c r="AA993">
        <v>1</v>
      </c>
      <c r="AB993">
        <v>8</v>
      </c>
      <c r="AC993">
        <v>3</v>
      </c>
      <c r="AD993">
        <v>0</v>
      </c>
      <c r="AE993">
        <v>9</v>
      </c>
      <c r="AF993" t="s">
        <v>126</v>
      </c>
      <c r="AG993">
        <v>0</v>
      </c>
      <c r="AH993">
        <v>3</v>
      </c>
      <c r="AI993">
        <v>2</v>
      </c>
      <c r="AJ993">
        <v>0</v>
      </c>
      <c r="AK993" t="s">
        <v>397</v>
      </c>
      <c r="AL993">
        <v>32.800412000000001</v>
      </c>
      <c r="AM993" t="s">
        <v>398</v>
      </c>
      <c r="AN993">
        <v>-117.14706700000001</v>
      </c>
      <c r="AO993">
        <v>25</v>
      </c>
      <c r="AP993">
        <v>1800</v>
      </c>
      <c r="AQ993" t="s">
        <v>129</v>
      </c>
      <c r="AR993">
        <v>117</v>
      </c>
      <c r="AS993">
        <v>-50</v>
      </c>
      <c r="AT993">
        <v>-192</v>
      </c>
      <c r="BB993" t="str">
        <f t="shared" si="383"/>
        <v>1200</v>
      </c>
      <c r="BC993">
        <v>1</v>
      </c>
      <c r="BD993" t="str">
        <f t="shared" si="384"/>
        <v xml:space="preserve">N1839R  </v>
      </c>
      <c r="BE993">
        <v>1</v>
      </c>
      <c r="BG993">
        <v>0</v>
      </c>
      <c r="BH993">
        <v>0</v>
      </c>
      <c r="BI993">
        <v>0</v>
      </c>
      <c r="BJ993">
        <v>1600</v>
      </c>
      <c r="BK993">
        <v>-200</v>
      </c>
      <c r="BL993" t="s">
        <v>130</v>
      </c>
      <c r="BM993">
        <v>1</v>
      </c>
      <c r="BN993">
        <v>1</v>
      </c>
      <c r="BO993">
        <v>0</v>
      </c>
      <c r="BP993">
        <v>0</v>
      </c>
      <c r="BS993">
        <v>0</v>
      </c>
      <c r="BT993">
        <v>0</v>
      </c>
      <c r="BU993">
        <v>0</v>
      </c>
      <c r="CE993" t="str">
        <f t="shared" si="395"/>
        <v>22:01:55.936</v>
      </c>
      <c r="CF993">
        <v>935845487</v>
      </c>
      <c r="CS993">
        <v>3</v>
      </c>
      <c r="CT993">
        <v>2</v>
      </c>
      <c r="CU993">
        <v>0</v>
      </c>
      <c r="CV993">
        <v>2</v>
      </c>
      <c r="CW993">
        <v>0</v>
      </c>
      <c r="CX993">
        <v>5</v>
      </c>
      <c r="CY993">
        <v>7</v>
      </c>
      <c r="CZ993" t="s">
        <v>131</v>
      </c>
      <c r="DA993">
        <v>300</v>
      </c>
      <c r="DB993">
        <v>0</v>
      </c>
      <c r="DC993" t="s">
        <v>157</v>
      </c>
      <c r="DD993" t="s">
        <v>158</v>
      </c>
      <c r="DG993">
        <v>8345010</v>
      </c>
      <c r="DI993">
        <v>1</v>
      </c>
      <c r="DJ993">
        <v>0</v>
      </c>
      <c r="DK993">
        <v>1</v>
      </c>
      <c r="DL993">
        <v>0</v>
      </c>
      <c r="DM993">
        <v>0</v>
      </c>
      <c r="DN993">
        <v>1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 t="shared" si="396"/>
        <v>07/09/2023 22:01:56.201</v>
      </c>
      <c r="C994" t="str">
        <f t="shared" si="388"/>
        <v>FFDFD3C0</v>
      </c>
      <c r="D994" t="s">
        <v>138</v>
      </c>
      <c r="E994">
        <v>20</v>
      </c>
      <c r="F994">
        <v>1020</v>
      </c>
      <c r="G994" t="s">
        <v>139</v>
      </c>
      <c r="J994" t="s">
        <v>140</v>
      </c>
      <c r="K994">
        <v>0</v>
      </c>
      <c r="L994">
        <v>3</v>
      </c>
      <c r="M994">
        <v>0</v>
      </c>
      <c r="N994">
        <v>2</v>
      </c>
      <c r="O994">
        <v>0</v>
      </c>
      <c r="P994">
        <v>1</v>
      </c>
      <c r="Q994">
        <v>0</v>
      </c>
      <c r="S994" t="str">
        <f t="shared" si="394"/>
        <v>22:01:55.000</v>
      </c>
      <c r="T994" t="str">
        <f t="shared" si="394"/>
        <v>22:01:55.000</v>
      </c>
      <c r="U994" t="str">
        <f t="shared" si="382"/>
        <v>A14F74</v>
      </c>
      <c r="V994">
        <v>0</v>
      </c>
      <c r="W994">
        <v>0</v>
      </c>
      <c r="X994">
        <v>6</v>
      </c>
      <c r="Y994">
        <v>0</v>
      </c>
      <c r="AA994">
        <v>1</v>
      </c>
      <c r="AB994">
        <v>8</v>
      </c>
      <c r="AC994">
        <v>3</v>
      </c>
      <c r="AD994">
        <v>0</v>
      </c>
      <c r="AE994">
        <v>9</v>
      </c>
      <c r="AF994" t="s">
        <v>126</v>
      </c>
      <c r="AG994">
        <v>0</v>
      </c>
      <c r="AH994">
        <v>3</v>
      </c>
      <c r="AI994">
        <v>2</v>
      </c>
      <c r="AJ994">
        <v>0</v>
      </c>
      <c r="AK994" t="s">
        <v>397</v>
      </c>
      <c r="AL994">
        <v>32.800412000000001</v>
      </c>
      <c r="AM994" t="s">
        <v>398</v>
      </c>
      <c r="AN994">
        <v>-117.14706700000001</v>
      </c>
      <c r="AO994">
        <v>25</v>
      </c>
      <c r="AP994">
        <v>1800</v>
      </c>
      <c r="AQ994" t="s">
        <v>129</v>
      </c>
      <c r="AR994">
        <v>117</v>
      </c>
      <c r="AS994">
        <v>-50</v>
      </c>
      <c r="AT994">
        <v>-192</v>
      </c>
      <c r="BB994" t="str">
        <f t="shared" si="383"/>
        <v>1200</v>
      </c>
      <c r="BC994">
        <v>1</v>
      </c>
      <c r="BD994" t="str">
        <f t="shared" si="384"/>
        <v xml:space="preserve">N1839R  </v>
      </c>
      <c r="BE994">
        <v>1</v>
      </c>
      <c r="BG994">
        <v>0</v>
      </c>
      <c r="BH994">
        <v>0</v>
      </c>
      <c r="BI994">
        <v>0</v>
      </c>
      <c r="BJ994">
        <v>1600</v>
      </c>
      <c r="BK994">
        <v>-200</v>
      </c>
      <c r="BL994" t="s">
        <v>130</v>
      </c>
      <c r="BM994">
        <v>1</v>
      </c>
      <c r="BN994">
        <v>1</v>
      </c>
      <c r="BO994">
        <v>0</v>
      </c>
      <c r="BP994">
        <v>0</v>
      </c>
      <c r="BS994">
        <v>0</v>
      </c>
      <c r="BT994">
        <v>0</v>
      </c>
      <c r="BU994">
        <v>0</v>
      </c>
      <c r="CE994" t="str">
        <f t="shared" si="395"/>
        <v>22:01:55.936</v>
      </c>
      <c r="CF994">
        <v>935779592</v>
      </c>
      <c r="CS994">
        <v>3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745</v>
      </c>
      <c r="DB994">
        <v>0</v>
      </c>
      <c r="DC994" t="s">
        <v>262</v>
      </c>
      <c r="DD994" t="s">
        <v>263</v>
      </c>
      <c r="DG994">
        <v>15621131</v>
      </c>
      <c r="DI994">
        <v>1</v>
      </c>
      <c r="DJ994">
        <v>0</v>
      </c>
      <c r="DK994">
        <v>1</v>
      </c>
      <c r="DL994">
        <v>0</v>
      </c>
      <c r="DM994">
        <v>0</v>
      </c>
      <c r="DN994">
        <v>1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 t="shared" si="396"/>
        <v>07/09/2023 22:01:56.201</v>
      </c>
      <c r="C995" t="str">
        <f t="shared" si="388"/>
        <v>FFDFD3C0</v>
      </c>
      <c r="D995" t="s">
        <v>144</v>
      </c>
      <c r="E995">
        <v>6</v>
      </c>
      <c r="H995">
        <v>210</v>
      </c>
      <c r="I995" t="s">
        <v>145</v>
      </c>
      <c r="J995" t="s">
        <v>146</v>
      </c>
      <c r="K995">
        <v>0</v>
      </c>
      <c r="L995">
        <v>3</v>
      </c>
      <c r="M995">
        <v>0</v>
      </c>
      <c r="N995">
        <v>2</v>
      </c>
      <c r="O995">
        <v>0</v>
      </c>
      <c r="P995">
        <v>1</v>
      </c>
      <c r="Q995">
        <v>0</v>
      </c>
      <c r="S995" t="str">
        <f t="shared" si="394"/>
        <v>22:01:55.000</v>
      </c>
      <c r="T995" t="str">
        <f t="shared" si="394"/>
        <v>22:01:55.000</v>
      </c>
      <c r="U995" t="str">
        <f t="shared" si="382"/>
        <v>A14F74</v>
      </c>
      <c r="V995">
        <v>0</v>
      </c>
      <c r="W995">
        <v>0</v>
      </c>
      <c r="X995">
        <v>6</v>
      </c>
      <c r="Y995">
        <v>0</v>
      </c>
      <c r="AA995">
        <v>1</v>
      </c>
      <c r="AB995">
        <v>8</v>
      </c>
      <c r="AC995">
        <v>3</v>
      </c>
      <c r="AD995">
        <v>0</v>
      </c>
      <c r="AE995">
        <v>9</v>
      </c>
      <c r="AF995" t="s">
        <v>126</v>
      </c>
      <c r="AG995">
        <v>0</v>
      </c>
      <c r="AH995">
        <v>0</v>
      </c>
      <c r="AI995">
        <v>2</v>
      </c>
      <c r="AJ995">
        <v>0</v>
      </c>
      <c r="AK995" t="s">
        <v>397</v>
      </c>
      <c r="AL995">
        <v>32.800412000000001</v>
      </c>
      <c r="AM995" t="s">
        <v>398</v>
      </c>
      <c r="AN995">
        <v>-117.14706700000001</v>
      </c>
      <c r="AO995">
        <v>25</v>
      </c>
      <c r="AP995">
        <v>1800</v>
      </c>
      <c r="AQ995" t="s">
        <v>129</v>
      </c>
      <c r="AR995">
        <v>117</v>
      </c>
      <c r="AS995">
        <v>-50</v>
      </c>
      <c r="AT995">
        <v>-192</v>
      </c>
      <c r="BB995" t="str">
        <f t="shared" si="383"/>
        <v>1200</v>
      </c>
      <c r="BC995">
        <v>1</v>
      </c>
      <c r="BD995" t="str">
        <f t="shared" si="384"/>
        <v xml:space="preserve">N1839R  </v>
      </c>
      <c r="BE995">
        <v>1</v>
      </c>
      <c r="BG995">
        <v>0</v>
      </c>
      <c r="BH995">
        <v>0</v>
      </c>
      <c r="BI995">
        <v>0</v>
      </c>
      <c r="BJ995">
        <v>1600</v>
      </c>
      <c r="BK995">
        <v>-200</v>
      </c>
      <c r="BL995" t="s">
        <v>130</v>
      </c>
      <c r="BM995">
        <v>1</v>
      </c>
      <c r="BN995">
        <v>1</v>
      </c>
      <c r="BO995">
        <v>0</v>
      </c>
      <c r="BP995">
        <v>0</v>
      </c>
      <c r="BS995">
        <v>0</v>
      </c>
      <c r="BT995">
        <v>0</v>
      </c>
      <c r="BU995">
        <v>0</v>
      </c>
      <c r="CE995" t="str">
        <f t="shared" si="395"/>
        <v>22:01:55.936</v>
      </c>
      <c r="CF995">
        <v>935779592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745</v>
      </c>
      <c r="DB995">
        <v>0</v>
      </c>
      <c r="DC995" t="s">
        <v>262</v>
      </c>
      <c r="DD995" t="s">
        <v>263</v>
      </c>
      <c r="DG995">
        <v>15621131</v>
      </c>
      <c r="DI995">
        <v>1</v>
      </c>
      <c r="DJ995">
        <v>0</v>
      </c>
      <c r="DK995">
        <v>1</v>
      </c>
      <c r="DL995">
        <v>0</v>
      </c>
      <c r="DM995">
        <v>0</v>
      </c>
      <c r="DN995">
        <v>1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 t="shared" si="396"/>
        <v>07/09/2023 22:01:56.201</v>
      </c>
      <c r="C996" t="str">
        <f t="shared" si="388"/>
        <v>FFDFD3C0</v>
      </c>
      <c r="D996" t="s">
        <v>134</v>
      </c>
      <c r="E996">
        <v>3</v>
      </c>
      <c r="H996">
        <v>3</v>
      </c>
      <c r="I996" t="s">
        <v>135</v>
      </c>
      <c r="J996" t="s">
        <v>126</v>
      </c>
      <c r="K996">
        <v>0</v>
      </c>
      <c r="L996">
        <v>3</v>
      </c>
      <c r="M996">
        <v>0</v>
      </c>
      <c r="N996">
        <v>2</v>
      </c>
      <c r="O996">
        <v>0</v>
      </c>
      <c r="P996">
        <v>1</v>
      </c>
      <c r="Q996">
        <v>0</v>
      </c>
      <c r="S996" t="str">
        <f t="shared" si="394"/>
        <v>22:01:55.000</v>
      </c>
      <c r="T996" t="str">
        <f t="shared" si="394"/>
        <v>22:01:55.000</v>
      </c>
      <c r="U996" t="str">
        <f t="shared" si="382"/>
        <v>A14F74</v>
      </c>
      <c r="V996">
        <v>0</v>
      </c>
      <c r="W996">
        <v>0</v>
      </c>
      <c r="X996">
        <v>6</v>
      </c>
      <c r="Y996">
        <v>0</v>
      </c>
      <c r="AA996">
        <v>1</v>
      </c>
      <c r="AB996">
        <v>8</v>
      </c>
      <c r="AC996">
        <v>3</v>
      </c>
      <c r="AD996">
        <v>0</v>
      </c>
      <c r="AE996">
        <v>9</v>
      </c>
      <c r="AF996" t="s">
        <v>126</v>
      </c>
      <c r="AG996">
        <v>0</v>
      </c>
      <c r="AH996">
        <v>3</v>
      </c>
      <c r="AI996">
        <v>2</v>
      </c>
      <c r="AJ996">
        <v>0</v>
      </c>
      <c r="AK996" t="s">
        <v>397</v>
      </c>
      <c r="AL996">
        <v>32.800412000000001</v>
      </c>
      <c r="AM996" t="s">
        <v>398</v>
      </c>
      <c r="AN996">
        <v>-117.14706700000001</v>
      </c>
      <c r="AO996">
        <v>25</v>
      </c>
      <c r="AP996">
        <v>1800</v>
      </c>
      <c r="AQ996" t="s">
        <v>129</v>
      </c>
      <c r="AR996">
        <v>117</v>
      </c>
      <c r="AS996">
        <v>-50</v>
      </c>
      <c r="AT996">
        <v>-192</v>
      </c>
      <c r="BB996" t="str">
        <f t="shared" si="383"/>
        <v>1200</v>
      </c>
      <c r="BC996">
        <v>1</v>
      </c>
      <c r="BD996" t="str">
        <f t="shared" si="384"/>
        <v xml:space="preserve">N1839R  </v>
      </c>
      <c r="BE996">
        <v>1</v>
      </c>
      <c r="BG996">
        <v>0</v>
      </c>
      <c r="BH996">
        <v>0</v>
      </c>
      <c r="BI996">
        <v>0</v>
      </c>
      <c r="BJ996">
        <v>1600</v>
      </c>
      <c r="BK996">
        <v>-200</v>
      </c>
      <c r="BL996" t="s">
        <v>130</v>
      </c>
      <c r="BM996">
        <v>1</v>
      </c>
      <c r="BN996">
        <v>1</v>
      </c>
      <c r="BO996">
        <v>0</v>
      </c>
      <c r="BP996">
        <v>0</v>
      </c>
      <c r="BS996">
        <v>0</v>
      </c>
      <c r="BT996">
        <v>0</v>
      </c>
      <c r="BU996">
        <v>0</v>
      </c>
      <c r="CE996" t="str">
        <f t="shared" si="395"/>
        <v>22:01:55.936</v>
      </c>
      <c r="CF996">
        <v>935779592</v>
      </c>
      <c r="CS996">
        <v>3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745</v>
      </c>
      <c r="DB996">
        <v>0</v>
      </c>
      <c r="DC996" t="s">
        <v>262</v>
      </c>
      <c r="DD996" t="s">
        <v>263</v>
      </c>
      <c r="DG996">
        <v>15621131</v>
      </c>
      <c r="DI996">
        <v>1</v>
      </c>
      <c r="DJ996">
        <v>0</v>
      </c>
      <c r="DK996">
        <v>1</v>
      </c>
      <c r="DL996">
        <v>0</v>
      </c>
      <c r="DM996">
        <v>0</v>
      </c>
      <c r="DN996">
        <v>1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 t="shared" si="396"/>
        <v>07/09/2023 22:01:56.201</v>
      </c>
      <c r="C997" t="str">
        <f t="shared" si="388"/>
        <v>FFDFD3C0</v>
      </c>
      <c r="D997" t="s">
        <v>141</v>
      </c>
      <c r="E997">
        <v>15</v>
      </c>
      <c r="J997" t="s">
        <v>142</v>
      </c>
      <c r="K997">
        <v>0</v>
      </c>
      <c r="L997">
        <v>3</v>
      </c>
      <c r="M997">
        <v>0</v>
      </c>
      <c r="N997">
        <v>2</v>
      </c>
      <c r="O997">
        <v>0</v>
      </c>
      <c r="P997">
        <v>1</v>
      </c>
      <c r="Q997">
        <v>0</v>
      </c>
      <c r="S997" t="str">
        <f t="shared" si="394"/>
        <v>22:01:55.000</v>
      </c>
      <c r="T997" t="str">
        <f t="shared" si="394"/>
        <v>22:01:55.000</v>
      </c>
      <c r="U997" t="str">
        <f t="shared" si="382"/>
        <v>A14F74</v>
      </c>
      <c r="V997">
        <v>0</v>
      </c>
      <c r="W997">
        <v>0</v>
      </c>
      <c r="X997">
        <v>6</v>
      </c>
      <c r="Y997">
        <v>0</v>
      </c>
      <c r="AA997">
        <v>1</v>
      </c>
      <c r="AB997">
        <v>8</v>
      </c>
      <c r="AC997">
        <v>3</v>
      </c>
      <c r="AD997">
        <v>0</v>
      </c>
      <c r="AE997">
        <v>9</v>
      </c>
      <c r="AF997" t="s">
        <v>126</v>
      </c>
      <c r="AG997">
        <v>0</v>
      </c>
      <c r="AH997">
        <v>3</v>
      </c>
      <c r="AI997">
        <v>2</v>
      </c>
      <c r="AJ997">
        <v>0</v>
      </c>
      <c r="AK997" t="s">
        <v>397</v>
      </c>
      <c r="AL997">
        <v>32.800412000000001</v>
      </c>
      <c r="AM997" t="s">
        <v>398</v>
      </c>
      <c r="AN997">
        <v>-117.14706700000001</v>
      </c>
      <c r="AO997">
        <v>25</v>
      </c>
      <c r="AP997">
        <v>1800</v>
      </c>
      <c r="AQ997" t="s">
        <v>129</v>
      </c>
      <c r="AR997">
        <v>117</v>
      </c>
      <c r="AS997">
        <v>-50</v>
      </c>
      <c r="AT997">
        <v>-192</v>
      </c>
      <c r="BB997" t="str">
        <f t="shared" si="383"/>
        <v>1200</v>
      </c>
      <c r="BC997">
        <v>1</v>
      </c>
      <c r="BD997" t="str">
        <f t="shared" si="384"/>
        <v xml:space="preserve">N1839R  </v>
      </c>
      <c r="BE997">
        <v>1</v>
      </c>
      <c r="BG997">
        <v>0</v>
      </c>
      <c r="BH997">
        <v>0</v>
      </c>
      <c r="BI997">
        <v>0</v>
      </c>
      <c r="BJ997">
        <v>1600</v>
      </c>
      <c r="BK997">
        <v>-200</v>
      </c>
      <c r="BL997" t="s">
        <v>130</v>
      </c>
      <c r="BM997">
        <v>1</v>
      </c>
      <c r="BN997">
        <v>1</v>
      </c>
      <c r="BO997">
        <v>0</v>
      </c>
      <c r="BP997">
        <v>0</v>
      </c>
      <c r="BS997">
        <v>0</v>
      </c>
      <c r="BT997">
        <v>0</v>
      </c>
      <c r="BU997">
        <v>0</v>
      </c>
      <c r="CE997" t="str">
        <f t="shared" si="395"/>
        <v>22:01:55.936</v>
      </c>
      <c r="CF997">
        <v>935779592</v>
      </c>
      <c r="CS997">
        <v>3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745</v>
      </c>
      <c r="DB997">
        <v>0</v>
      </c>
      <c r="DC997" t="s">
        <v>262</v>
      </c>
      <c r="DD997" t="s">
        <v>263</v>
      </c>
      <c r="DG997">
        <v>15621131</v>
      </c>
      <c r="DI997">
        <v>1</v>
      </c>
      <c r="DJ997">
        <v>0</v>
      </c>
      <c r="DK997">
        <v>1</v>
      </c>
      <c r="DL997">
        <v>0</v>
      </c>
      <c r="DM997">
        <v>0</v>
      </c>
      <c r="DN997">
        <v>1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"07/09/2023 22:01:57.092"</f>
        <v>07/09/2023 22:01:57.092</v>
      </c>
      <c r="C998" t="str">
        <f t="shared" si="388"/>
        <v>FFDFD3C0</v>
      </c>
      <c r="D998" t="s">
        <v>141</v>
      </c>
      <c r="E998">
        <v>15</v>
      </c>
      <c r="J998" t="s">
        <v>142</v>
      </c>
      <c r="K998">
        <v>0</v>
      </c>
      <c r="L998">
        <v>3</v>
      </c>
      <c r="M998">
        <v>0</v>
      </c>
      <c r="N998">
        <v>2</v>
      </c>
      <c r="O998">
        <v>0</v>
      </c>
      <c r="P998">
        <v>1</v>
      </c>
      <c r="Q998">
        <v>0</v>
      </c>
      <c r="S998" t="str">
        <f t="shared" ref="S998:T1005" si="397">"22:01:56.000"</f>
        <v>22:01:56.000</v>
      </c>
      <c r="T998" t="str">
        <f t="shared" si="397"/>
        <v>22:01:56.000</v>
      </c>
      <c r="U998" t="str">
        <f t="shared" si="382"/>
        <v>A14F74</v>
      </c>
      <c r="V998">
        <v>0</v>
      </c>
      <c r="W998">
        <v>0</v>
      </c>
      <c r="X998">
        <v>6</v>
      </c>
      <c r="Y998">
        <v>0</v>
      </c>
      <c r="AA998">
        <v>1</v>
      </c>
      <c r="AB998">
        <v>8</v>
      </c>
      <c r="AC998">
        <v>3</v>
      </c>
      <c r="AD998">
        <v>0</v>
      </c>
      <c r="AE998">
        <v>9</v>
      </c>
      <c r="AF998" t="s">
        <v>126</v>
      </c>
      <c r="AG998">
        <v>0</v>
      </c>
      <c r="AH998">
        <v>3</v>
      </c>
      <c r="AI998">
        <v>2</v>
      </c>
      <c r="AJ998">
        <v>0</v>
      </c>
      <c r="AK998" t="s">
        <v>399</v>
      </c>
      <c r="AL998">
        <v>32.800176</v>
      </c>
      <c r="AM998" t="s">
        <v>400</v>
      </c>
      <c r="AN998">
        <v>-117.146423</v>
      </c>
      <c r="AO998">
        <v>25</v>
      </c>
      <c r="AP998">
        <v>1800</v>
      </c>
      <c r="AQ998" t="s">
        <v>129</v>
      </c>
      <c r="AR998">
        <v>117</v>
      </c>
      <c r="AS998">
        <v>-50</v>
      </c>
      <c r="AT998">
        <v>-192</v>
      </c>
      <c r="BB998" t="str">
        <f t="shared" si="383"/>
        <v>1200</v>
      </c>
      <c r="BC998">
        <v>1</v>
      </c>
      <c r="BD998" t="str">
        <f t="shared" si="384"/>
        <v xml:space="preserve">N1839R  </v>
      </c>
      <c r="BE998">
        <v>1</v>
      </c>
      <c r="BG998">
        <v>0</v>
      </c>
      <c r="BH998">
        <v>0</v>
      </c>
      <c r="BI998">
        <v>0</v>
      </c>
      <c r="BJ998">
        <v>1600</v>
      </c>
      <c r="BK998">
        <v>-200</v>
      </c>
      <c r="BL998" t="s">
        <v>130</v>
      </c>
      <c r="BM998">
        <v>1</v>
      </c>
      <c r="BN998">
        <v>1</v>
      </c>
      <c r="BO998">
        <v>0</v>
      </c>
      <c r="BP998">
        <v>0</v>
      </c>
      <c r="BS998">
        <v>0</v>
      </c>
      <c r="BT998">
        <v>0</v>
      </c>
      <c r="BU998">
        <v>0</v>
      </c>
      <c r="CE998" t="str">
        <f t="shared" ref="CE998:CE1005" si="398">"22:01:56.873"</f>
        <v>22:01:56.873</v>
      </c>
      <c r="CF998">
        <v>873095633</v>
      </c>
      <c r="CS998">
        <v>3</v>
      </c>
      <c r="CT998">
        <v>2</v>
      </c>
      <c r="CU998">
        <v>0</v>
      </c>
      <c r="CV998">
        <v>2</v>
      </c>
      <c r="CW998">
        <v>0</v>
      </c>
      <c r="CX998">
        <v>6</v>
      </c>
      <c r="CY998">
        <v>7</v>
      </c>
      <c r="CZ998" t="s">
        <v>131</v>
      </c>
      <c r="DA998">
        <v>300</v>
      </c>
      <c r="DB998">
        <v>0</v>
      </c>
      <c r="DC998" t="s">
        <v>157</v>
      </c>
      <c r="DD998" t="s">
        <v>158</v>
      </c>
      <c r="DG998">
        <v>8345236</v>
      </c>
      <c r="DI998">
        <v>1</v>
      </c>
      <c r="DJ998">
        <v>0</v>
      </c>
      <c r="DK998">
        <v>0</v>
      </c>
      <c r="DL998">
        <v>0</v>
      </c>
      <c r="DM998">
        <v>0</v>
      </c>
      <c r="DN998">
        <v>1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 t="shared" ref="A999:A1005" si="399">"07/09/2023 22:01:57.155"</f>
        <v>07/09/2023 22:01:57.155</v>
      </c>
      <c r="C999" t="str">
        <f t="shared" si="388"/>
        <v>FFDFD3C0</v>
      </c>
      <c r="D999" t="s">
        <v>147</v>
      </c>
      <c r="E999">
        <v>8</v>
      </c>
      <c r="H999">
        <v>225</v>
      </c>
      <c r="I999" t="s">
        <v>148</v>
      </c>
      <c r="J999" t="s">
        <v>126</v>
      </c>
      <c r="K999">
        <v>0</v>
      </c>
      <c r="L999">
        <v>3</v>
      </c>
      <c r="M999">
        <v>0</v>
      </c>
      <c r="N999">
        <v>2</v>
      </c>
      <c r="O999">
        <v>0</v>
      </c>
      <c r="P999">
        <v>1</v>
      </c>
      <c r="Q999">
        <v>0</v>
      </c>
      <c r="S999" t="str">
        <f t="shared" si="397"/>
        <v>22:01:56.000</v>
      </c>
      <c r="T999" t="str">
        <f t="shared" si="397"/>
        <v>22:01:56.000</v>
      </c>
      <c r="U999" t="str">
        <f t="shared" si="382"/>
        <v>A14F74</v>
      </c>
      <c r="V999">
        <v>0</v>
      </c>
      <c r="W999">
        <v>0</v>
      </c>
      <c r="X999">
        <v>6</v>
      </c>
      <c r="Y999">
        <v>0</v>
      </c>
      <c r="AA999">
        <v>1</v>
      </c>
      <c r="AB999">
        <v>8</v>
      </c>
      <c r="AC999">
        <v>3</v>
      </c>
      <c r="AD999">
        <v>0</v>
      </c>
      <c r="AE999">
        <v>9</v>
      </c>
      <c r="AF999" t="s">
        <v>126</v>
      </c>
      <c r="AG999">
        <v>0</v>
      </c>
      <c r="AH999">
        <v>3</v>
      </c>
      <c r="AI999">
        <v>2</v>
      </c>
      <c r="AJ999">
        <v>0</v>
      </c>
      <c r="AK999" t="s">
        <v>399</v>
      </c>
      <c r="AL999">
        <v>32.800176</v>
      </c>
      <c r="AM999" t="s">
        <v>400</v>
      </c>
      <c r="AN999">
        <v>-117.146423</v>
      </c>
      <c r="AO999">
        <v>25</v>
      </c>
      <c r="AP999">
        <v>1800</v>
      </c>
      <c r="AQ999" t="s">
        <v>129</v>
      </c>
      <c r="AR999">
        <v>117</v>
      </c>
      <c r="AS999">
        <v>-50</v>
      </c>
      <c r="AT999">
        <v>-192</v>
      </c>
      <c r="BB999" t="str">
        <f t="shared" si="383"/>
        <v>1200</v>
      </c>
      <c r="BC999">
        <v>1</v>
      </c>
      <c r="BD999" t="str">
        <f t="shared" si="384"/>
        <v xml:space="preserve">N1839R  </v>
      </c>
      <c r="BE999">
        <v>1</v>
      </c>
      <c r="BG999">
        <v>0</v>
      </c>
      <c r="BH999">
        <v>0</v>
      </c>
      <c r="BI999">
        <v>0</v>
      </c>
      <c r="BJ999">
        <v>1600</v>
      </c>
      <c r="BK999">
        <v>-200</v>
      </c>
      <c r="BL999" t="s">
        <v>130</v>
      </c>
      <c r="BM999">
        <v>1</v>
      </c>
      <c r="BN999">
        <v>1</v>
      </c>
      <c r="BO999">
        <v>0</v>
      </c>
      <c r="BP999">
        <v>0</v>
      </c>
      <c r="BS999">
        <v>0</v>
      </c>
      <c r="BT999">
        <v>0</v>
      </c>
      <c r="BU999">
        <v>0</v>
      </c>
      <c r="CE999" t="str">
        <f t="shared" si="398"/>
        <v>22:01:56.873</v>
      </c>
      <c r="CF999">
        <v>873095633</v>
      </c>
      <c r="CS999">
        <v>3</v>
      </c>
      <c r="CT999">
        <v>2</v>
      </c>
      <c r="CU999">
        <v>0</v>
      </c>
      <c r="CV999">
        <v>2</v>
      </c>
      <c r="CW999">
        <v>0</v>
      </c>
      <c r="CX999">
        <v>6</v>
      </c>
      <c r="CY999">
        <v>7</v>
      </c>
      <c r="CZ999" t="s">
        <v>131</v>
      </c>
      <c r="DA999">
        <v>300</v>
      </c>
      <c r="DB999">
        <v>0</v>
      </c>
      <c r="DC999" t="s">
        <v>157</v>
      </c>
      <c r="DD999" t="s">
        <v>158</v>
      </c>
      <c r="DG999">
        <v>8345236</v>
      </c>
      <c r="DI999">
        <v>1</v>
      </c>
      <c r="DJ999">
        <v>0</v>
      </c>
      <c r="DK999">
        <v>1</v>
      </c>
      <c r="DL999">
        <v>0</v>
      </c>
      <c r="DM999">
        <v>0</v>
      </c>
      <c r="DN999">
        <v>1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 t="shared" si="399"/>
        <v>07/09/2023 22:01:57.155</v>
      </c>
      <c r="C1000" t="str">
        <f t="shared" si="388"/>
        <v>FFDFD3C0</v>
      </c>
      <c r="D1000" t="s">
        <v>134</v>
      </c>
      <c r="E1000">
        <v>4</v>
      </c>
      <c r="H1000">
        <v>4</v>
      </c>
      <c r="I1000" t="s">
        <v>143</v>
      </c>
      <c r="J1000" t="s">
        <v>126</v>
      </c>
      <c r="K1000">
        <v>0</v>
      </c>
      <c r="L1000">
        <v>3</v>
      </c>
      <c r="M1000">
        <v>0</v>
      </c>
      <c r="N1000">
        <v>2</v>
      </c>
      <c r="O1000">
        <v>0</v>
      </c>
      <c r="P1000">
        <v>1</v>
      </c>
      <c r="Q1000">
        <v>0</v>
      </c>
      <c r="S1000" t="str">
        <f t="shared" si="397"/>
        <v>22:01:56.000</v>
      </c>
      <c r="T1000" t="str">
        <f t="shared" si="397"/>
        <v>22:01:56.000</v>
      </c>
      <c r="U1000" t="str">
        <f t="shared" si="382"/>
        <v>A14F74</v>
      </c>
      <c r="V1000">
        <v>0</v>
      </c>
      <c r="W1000">
        <v>0</v>
      </c>
      <c r="X1000">
        <v>6</v>
      </c>
      <c r="Y1000">
        <v>0</v>
      </c>
      <c r="AA1000">
        <v>1</v>
      </c>
      <c r="AB1000">
        <v>8</v>
      </c>
      <c r="AC1000">
        <v>3</v>
      </c>
      <c r="AD1000">
        <v>0</v>
      </c>
      <c r="AE1000">
        <v>9</v>
      </c>
      <c r="AF1000" t="s">
        <v>126</v>
      </c>
      <c r="AG1000">
        <v>0</v>
      </c>
      <c r="AH1000">
        <v>3</v>
      </c>
      <c r="AI1000">
        <v>2</v>
      </c>
      <c r="AJ1000">
        <v>0</v>
      </c>
      <c r="AK1000" t="s">
        <v>399</v>
      </c>
      <c r="AL1000">
        <v>32.800176</v>
      </c>
      <c r="AM1000" t="s">
        <v>400</v>
      </c>
      <c r="AN1000">
        <v>-117.146423</v>
      </c>
      <c r="AO1000">
        <v>25</v>
      </c>
      <c r="AP1000">
        <v>1800</v>
      </c>
      <c r="AQ1000" t="s">
        <v>129</v>
      </c>
      <c r="AR1000">
        <v>117</v>
      </c>
      <c r="AS1000">
        <v>-50</v>
      </c>
      <c r="AT1000">
        <v>-192</v>
      </c>
      <c r="BB1000" t="str">
        <f t="shared" si="383"/>
        <v>1200</v>
      </c>
      <c r="BC1000">
        <v>1</v>
      </c>
      <c r="BD1000" t="str">
        <f t="shared" si="384"/>
        <v xml:space="preserve">N1839R  </v>
      </c>
      <c r="BE1000">
        <v>1</v>
      </c>
      <c r="BG1000">
        <v>0</v>
      </c>
      <c r="BH1000">
        <v>0</v>
      </c>
      <c r="BI1000">
        <v>0</v>
      </c>
      <c r="BJ1000">
        <v>1600</v>
      </c>
      <c r="BK1000">
        <v>-200</v>
      </c>
      <c r="BL1000" t="s">
        <v>130</v>
      </c>
      <c r="BM1000">
        <v>1</v>
      </c>
      <c r="BN1000">
        <v>1</v>
      </c>
      <c r="BO1000">
        <v>0</v>
      </c>
      <c r="BP1000">
        <v>0</v>
      </c>
      <c r="BS1000">
        <v>0</v>
      </c>
      <c r="BT1000">
        <v>0</v>
      </c>
      <c r="BU1000">
        <v>0</v>
      </c>
      <c r="CE1000" t="str">
        <f t="shared" si="398"/>
        <v>22:01:56.873</v>
      </c>
      <c r="CF1000">
        <v>873095633</v>
      </c>
      <c r="CS1000">
        <v>3</v>
      </c>
      <c r="CT1000">
        <v>2</v>
      </c>
      <c r="CU1000">
        <v>0</v>
      </c>
      <c r="CV1000">
        <v>2</v>
      </c>
      <c r="CW1000">
        <v>0</v>
      </c>
      <c r="CX1000">
        <v>6</v>
      </c>
      <c r="CY1000">
        <v>7</v>
      </c>
      <c r="CZ1000" t="s">
        <v>131</v>
      </c>
      <c r="DA1000">
        <v>300</v>
      </c>
      <c r="DB1000">
        <v>0</v>
      </c>
      <c r="DC1000" t="s">
        <v>157</v>
      </c>
      <c r="DD1000" t="s">
        <v>158</v>
      </c>
      <c r="DG1000">
        <v>8345236</v>
      </c>
      <c r="DI1000">
        <v>1</v>
      </c>
      <c r="DJ1000">
        <v>0</v>
      </c>
      <c r="DK1000">
        <v>1</v>
      </c>
      <c r="DL1000">
        <v>0</v>
      </c>
      <c r="DM1000">
        <v>0</v>
      </c>
      <c r="DN1000">
        <v>1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 t="shared" si="399"/>
        <v>07/09/2023 22:01:57.155</v>
      </c>
      <c r="C1001" t="str">
        <f t="shared" si="388"/>
        <v>FFDFD3C0</v>
      </c>
      <c r="D1001" t="s">
        <v>123</v>
      </c>
      <c r="E1001">
        <v>7</v>
      </c>
      <c r="F1001">
        <v>2007</v>
      </c>
      <c r="G1001" t="s">
        <v>124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0</v>
      </c>
      <c r="P1001">
        <v>1</v>
      </c>
      <c r="Q1001">
        <v>0</v>
      </c>
      <c r="S1001" t="str">
        <f t="shared" si="397"/>
        <v>22:01:56.000</v>
      </c>
      <c r="T1001" t="str">
        <f t="shared" si="397"/>
        <v>22:01:56.000</v>
      </c>
      <c r="U1001" t="str">
        <f t="shared" si="382"/>
        <v>A14F74</v>
      </c>
      <c r="V1001">
        <v>0</v>
      </c>
      <c r="W1001">
        <v>0</v>
      </c>
      <c r="X1001">
        <v>6</v>
      </c>
      <c r="Y1001">
        <v>0</v>
      </c>
      <c r="AA1001">
        <v>1</v>
      </c>
      <c r="AB1001">
        <v>8</v>
      </c>
      <c r="AC1001">
        <v>3</v>
      </c>
      <c r="AD1001">
        <v>0</v>
      </c>
      <c r="AE1001">
        <v>9</v>
      </c>
      <c r="AF1001" t="s">
        <v>126</v>
      </c>
      <c r="AG1001">
        <v>0</v>
      </c>
      <c r="AH1001">
        <v>3</v>
      </c>
      <c r="AI1001">
        <v>2</v>
      </c>
      <c r="AJ1001">
        <v>0</v>
      </c>
      <c r="AK1001" t="s">
        <v>399</v>
      </c>
      <c r="AL1001">
        <v>32.800176</v>
      </c>
      <c r="AM1001" t="s">
        <v>400</v>
      </c>
      <c r="AN1001">
        <v>-117.146423</v>
      </c>
      <c r="AO1001">
        <v>25</v>
      </c>
      <c r="AP1001">
        <v>1800</v>
      </c>
      <c r="AQ1001" t="s">
        <v>129</v>
      </c>
      <c r="AR1001">
        <v>117</v>
      </c>
      <c r="AS1001">
        <v>-50</v>
      </c>
      <c r="AT1001">
        <v>-192</v>
      </c>
      <c r="BB1001" t="str">
        <f t="shared" si="383"/>
        <v>1200</v>
      </c>
      <c r="BC1001">
        <v>1</v>
      </c>
      <c r="BD1001" t="str">
        <f t="shared" si="384"/>
        <v xml:space="preserve">N1839R  </v>
      </c>
      <c r="BE1001">
        <v>1</v>
      </c>
      <c r="BG1001">
        <v>0</v>
      </c>
      <c r="BH1001">
        <v>0</v>
      </c>
      <c r="BI1001">
        <v>0</v>
      </c>
      <c r="BJ1001">
        <v>1600</v>
      </c>
      <c r="BK1001">
        <v>-200</v>
      </c>
      <c r="BL1001" t="s">
        <v>130</v>
      </c>
      <c r="BM1001">
        <v>1</v>
      </c>
      <c r="BN1001">
        <v>1</v>
      </c>
      <c r="BO1001">
        <v>0</v>
      </c>
      <c r="BP1001">
        <v>0</v>
      </c>
      <c r="BS1001">
        <v>0</v>
      </c>
      <c r="BT1001">
        <v>0</v>
      </c>
      <c r="BU1001">
        <v>0</v>
      </c>
      <c r="CE1001" t="str">
        <f t="shared" si="398"/>
        <v>22:01:56.873</v>
      </c>
      <c r="CF1001">
        <v>873095633</v>
      </c>
      <c r="CS1001">
        <v>3</v>
      </c>
      <c r="CT1001">
        <v>2</v>
      </c>
      <c r="CU1001">
        <v>0</v>
      </c>
      <c r="CV1001">
        <v>2</v>
      </c>
      <c r="CW1001">
        <v>0</v>
      </c>
      <c r="CX1001">
        <v>6</v>
      </c>
      <c r="CY1001">
        <v>7</v>
      </c>
      <c r="CZ1001" t="s">
        <v>131</v>
      </c>
      <c r="DA1001">
        <v>300</v>
      </c>
      <c r="DB1001">
        <v>0</v>
      </c>
      <c r="DC1001" t="s">
        <v>157</v>
      </c>
      <c r="DD1001" t="s">
        <v>158</v>
      </c>
      <c r="DG1001">
        <v>8345236</v>
      </c>
      <c r="DI1001">
        <v>1</v>
      </c>
      <c r="DJ1001">
        <v>0</v>
      </c>
      <c r="DK1001">
        <v>1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 t="shared" si="399"/>
        <v>07/09/2023 22:01:57.155</v>
      </c>
      <c r="C1002" t="str">
        <f t="shared" si="388"/>
        <v>FFDFD3C0</v>
      </c>
      <c r="D1002" t="s">
        <v>138</v>
      </c>
      <c r="E1002">
        <v>20</v>
      </c>
      <c r="F1002">
        <v>1020</v>
      </c>
      <c r="G1002" t="s">
        <v>139</v>
      </c>
      <c r="J1002" t="s">
        <v>140</v>
      </c>
      <c r="K1002">
        <v>0</v>
      </c>
      <c r="L1002">
        <v>3</v>
      </c>
      <c r="M1002">
        <v>0</v>
      </c>
      <c r="N1002">
        <v>2</v>
      </c>
      <c r="O1002">
        <v>0</v>
      </c>
      <c r="P1002">
        <v>1</v>
      </c>
      <c r="Q1002">
        <v>0</v>
      </c>
      <c r="S1002" t="str">
        <f t="shared" si="397"/>
        <v>22:01:56.000</v>
      </c>
      <c r="T1002" t="str">
        <f t="shared" si="397"/>
        <v>22:01:56.000</v>
      </c>
      <c r="U1002" t="str">
        <f t="shared" si="382"/>
        <v>A14F74</v>
      </c>
      <c r="V1002">
        <v>0</v>
      </c>
      <c r="W1002">
        <v>0</v>
      </c>
      <c r="X1002">
        <v>6</v>
      </c>
      <c r="Y1002">
        <v>0</v>
      </c>
      <c r="AA1002">
        <v>1</v>
      </c>
      <c r="AB1002">
        <v>8</v>
      </c>
      <c r="AC1002">
        <v>3</v>
      </c>
      <c r="AD1002">
        <v>0</v>
      </c>
      <c r="AE1002">
        <v>9</v>
      </c>
      <c r="AF1002" t="s">
        <v>126</v>
      </c>
      <c r="AG1002">
        <v>0</v>
      </c>
      <c r="AH1002">
        <v>3</v>
      </c>
      <c r="AI1002">
        <v>2</v>
      </c>
      <c r="AJ1002">
        <v>0</v>
      </c>
      <c r="AK1002" t="s">
        <v>399</v>
      </c>
      <c r="AL1002">
        <v>32.800176</v>
      </c>
      <c r="AM1002" t="s">
        <v>400</v>
      </c>
      <c r="AN1002">
        <v>-117.146423</v>
      </c>
      <c r="AO1002">
        <v>25</v>
      </c>
      <c r="AP1002">
        <v>1800</v>
      </c>
      <c r="AQ1002" t="s">
        <v>129</v>
      </c>
      <c r="AR1002">
        <v>117</v>
      </c>
      <c r="AS1002">
        <v>-50</v>
      </c>
      <c r="AT1002">
        <v>-192</v>
      </c>
      <c r="BB1002" t="str">
        <f t="shared" si="383"/>
        <v>1200</v>
      </c>
      <c r="BC1002">
        <v>1</v>
      </c>
      <c r="BD1002" t="str">
        <f t="shared" si="384"/>
        <v xml:space="preserve">N1839R  </v>
      </c>
      <c r="BE1002">
        <v>1</v>
      </c>
      <c r="BG1002">
        <v>0</v>
      </c>
      <c r="BH1002">
        <v>0</v>
      </c>
      <c r="BI1002">
        <v>0</v>
      </c>
      <c r="BJ1002">
        <v>1600</v>
      </c>
      <c r="BK1002">
        <v>-200</v>
      </c>
      <c r="BL1002" t="s">
        <v>130</v>
      </c>
      <c r="BM1002">
        <v>1</v>
      </c>
      <c r="BN1002">
        <v>1</v>
      </c>
      <c r="BO1002">
        <v>0</v>
      </c>
      <c r="BP1002">
        <v>0</v>
      </c>
      <c r="BS1002">
        <v>0</v>
      </c>
      <c r="BT1002">
        <v>0</v>
      </c>
      <c r="BU1002">
        <v>0</v>
      </c>
      <c r="CE1002" t="str">
        <f t="shared" si="398"/>
        <v>22:01:56.873</v>
      </c>
      <c r="CF1002">
        <v>873095633</v>
      </c>
      <c r="CS1002">
        <v>3</v>
      </c>
      <c r="CT1002">
        <v>2</v>
      </c>
      <c r="CU1002">
        <v>0</v>
      </c>
      <c r="CV1002">
        <v>2</v>
      </c>
      <c r="CW1002">
        <v>0</v>
      </c>
      <c r="CX1002">
        <v>6</v>
      </c>
      <c r="CY1002">
        <v>7</v>
      </c>
      <c r="CZ1002" t="s">
        <v>131</v>
      </c>
      <c r="DA1002">
        <v>300</v>
      </c>
      <c r="DB1002">
        <v>0</v>
      </c>
      <c r="DC1002" t="s">
        <v>157</v>
      </c>
      <c r="DD1002" t="s">
        <v>158</v>
      </c>
      <c r="DG1002">
        <v>8345236</v>
      </c>
      <c r="DI1002">
        <v>1</v>
      </c>
      <c r="DJ1002">
        <v>0</v>
      </c>
      <c r="DK1002">
        <v>1</v>
      </c>
      <c r="DL1002">
        <v>0</v>
      </c>
      <c r="DM1002">
        <v>0</v>
      </c>
      <c r="DN1002">
        <v>1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 t="shared" si="399"/>
        <v>07/09/2023 22:01:57.155</v>
      </c>
      <c r="C1003" t="str">
        <f t="shared" si="388"/>
        <v>FFDFD3C0</v>
      </c>
      <c r="D1003" t="s">
        <v>144</v>
      </c>
      <c r="E1003">
        <v>6</v>
      </c>
      <c r="H1003">
        <v>210</v>
      </c>
      <c r="I1003" t="s">
        <v>145</v>
      </c>
      <c r="J1003" t="s">
        <v>146</v>
      </c>
      <c r="K1003">
        <v>0</v>
      </c>
      <c r="L1003">
        <v>3</v>
      </c>
      <c r="M1003">
        <v>0</v>
      </c>
      <c r="N1003">
        <v>2</v>
      </c>
      <c r="O1003">
        <v>0</v>
      </c>
      <c r="P1003">
        <v>1</v>
      </c>
      <c r="Q1003">
        <v>0</v>
      </c>
      <c r="S1003" t="str">
        <f t="shared" si="397"/>
        <v>22:01:56.000</v>
      </c>
      <c r="T1003" t="str">
        <f t="shared" si="397"/>
        <v>22:01:56.000</v>
      </c>
      <c r="U1003" t="str">
        <f t="shared" si="382"/>
        <v>A14F74</v>
      </c>
      <c r="V1003">
        <v>0</v>
      </c>
      <c r="W1003">
        <v>0</v>
      </c>
      <c r="X1003">
        <v>6</v>
      </c>
      <c r="Y1003">
        <v>0</v>
      </c>
      <c r="AA1003">
        <v>1</v>
      </c>
      <c r="AB1003">
        <v>8</v>
      </c>
      <c r="AC1003">
        <v>3</v>
      </c>
      <c r="AD1003">
        <v>0</v>
      </c>
      <c r="AE1003">
        <v>9</v>
      </c>
      <c r="AF1003" t="s">
        <v>126</v>
      </c>
      <c r="AG1003">
        <v>0</v>
      </c>
      <c r="AH1003">
        <v>0</v>
      </c>
      <c r="AI1003">
        <v>2</v>
      </c>
      <c r="AJ1003">
        <v>0</v>
      </c>
      <c r="AK1003" t="s">
        <v>399</v>
      </c>
      <c r="AL1003">
        <v>32.800176</v>
      </c>
      <c r="AM1003" t="s">
        <v>400</v>
      </c>
      <c r="AN1003">
        <v>-117.146423</v>
      </c>
      <c r="AO1003">
        <v>25</v>
      </c>
      <c r="AP1003">
        <v>1800</v>
      </c>
      <c r="AQ1003" t="s">
        <v>129</v>
      </c>
      <c r="AR1003">
        <v>117</v>
      </c>
      <c r="AS1003">
        <v>-50</v>
      </c>
      <c r="AT1003">
        <v>-192</v>
      </c>
      <c r="BB1003" t="str">
        <f t="shared" si="383"/>
        <v>1200</v>
      </c>
      <c r="BC1003">
        <v>1</v>
      </c>
      <c r="BD1003" t="str">
        <f t="shared" si="384"/>
        <v xml:space="preserve">N1839R  </v>
      </c>
      <c r="BE1003">
        <v>1</v>
      </c>
      <c r="BG1003">
        <v>0</v>
      </c>
      <c r="BH1003">
        <v>0</v>
      </c>
      <c r="BI1003">
        <v>0</v>
      </c>
      <c r="BJ1003">
        <v>1600</v>
      </c>
      <c r="BK1003">
        <v>-200</v>
      </c>
      <c r="BL1003" t="s">
        <v>130</v>
      </c>
      <c r="BM1003">
        <v>1</v>
      </c>
      <c r="BN1003">
        <v>1</v>
      </c>
      <c r="BO1003">
        <v>0</v>
      </c>
      <c r="BP1003">
        <v>0</v>
      </c>
      <c r="BS1003">
        <v>0</v>
      </c>
      <c r="BT1003">
        <v>0</v>
      </c>
      <c r="BU1003">
        <v>0</v>
      </c>
      <c r="CE1003" t="str">
        <f t="shared" si="398"/>
        <v>22:01:56.873</v>
      </c>
      <c r="CF1003">
        <v>873095633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6</v>
      </c>
      <c r="CY1003">
        <v>7</v>
      </c>
      <c r="CZ1003" t="s">
        <v>131</v>
      </c>
      <c r="DA1003">
        <v>300</v>
      </c>
      <c r="DB1003">
        <v>0</v>
      </c>
      <c r="DC1003" t="s">
        <v>157</v>
      </c>
      <c r="DD1003" t="s">
        <v>158</v>
      </c>
      <c r="DG1003">
        <v>8345236</v>
      </c>
      <c r="DI1003">
        <v>1</v>
      </c>
      <c r="DJ1003">
        <v>0</v>
      </c>
      <c r="DK1003">
        <v>1</v>
      </c>
      <c r="DL1003">
        <v>0</v>
      </c>
      <c r="DM1003">
        <v>0</v>
      </c>
      <c r="DN1003">
        <v>1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 t="shared" si="399"/>
        <v>07/09/2023 22:01:57.155</v>
      </c>
      <c r="C1004" t="str">
        <f t="shared" si="388"/>
        <v>FFDFD3C0</v>
      </c>
      <c r="D1004" t="s">
        <v>134</v>
      </c>
      <c r="E1004">
        <v>3</v>
      </c>
      <c r="H1004">
        <v>3</v>
      </c>
      <c r="I1004" t="s">
        <v>135</v>
      </c>
      <c r="J1004" t="s">
        <v>126</v>
      </c>
      <c r="K1004">
        <v>0</v>
      </c>
      <c r="L1004">
        <v>3</v>
      </c>
      <c r="M1004">
        <v>0</v>
      </c>
      <c r="N1004">
        <v>2</v>
      </c>
      <c r="O1004">
        <v>0</v>
      </c>
      <c r="P1004">
        <v>1</v>
      </c>
      <c r="Q1004">
        <v>0</v>
      </c>
      <c r="S1004" t="str">
        <f t="shared" si="397"/>
        <v>22:01:56.000</v>
      </c>
      <c r="T1004" t="str">
        <f t="shared" si="397"/>
        <v>22:01:56.000</v>
      </c>
      <c r="U1004" t="str">
        <f t="shared" si="382"/>
        <v>A14F74</v>
      </c>
      <c r="V1004">
        <v>0</v>
      </c>
      <c r="W1004">
        <v>0</v>
      </c>
      <c r="X1004">
        <v>6</v>
      </c>
      <c r="Y1004">
        <v>0</v>
      </c>
      <c r="AA1004">
        <v>1</v>
      </c>
      <c r="AB1004">
        <v>8</v>
      </c>
      <c r="AC1004">
        <v>3</v>
      </c>
      <c r="AD1004">
        <v>0</v>
      </c>
      <c r="AE1004">
        <v>9</v>
      </c>
      <c r="AF1004" t="s">
        <v>126</v>
      </c>
      <c r="AG1004">
        <v>0</v>
      </c>
      <c r="AH1004">
        <v>3</v>
      </c>
      <c r="AI1004">
        <v>2</v>
      </c>
      <c r="AJ1004">
        <v>0</v>
      </c>
      <c r="AK1004" t="s">
        <v>399</v>
      </c>
      <c r="AL1004">
        <v>32.800176</v>
      </c>
      <c r="AM1004" t="s">
        <v>400</v>
      </c>
      <c r="AN1004">
        <v>-117.146423</v>
      </c>
      <c r="AO1004">
        <v>25</v>
      </c>
      <c r="AP1004">
        <v>1800</v>
      </c>
      <c r="AQ1004" t="s">
        <v>129</v>
      </c>
      <c r="AR1004">
        <v>117</v>
      </c>
      <c r="AS1004">
        <v>-50</v>
      </c>
      <c r="AT1004">
        <v>-192</v>
      </c>
      <c r="BB1004" t="str">
        <f t="shared" si="383"/>
        <v>1200</v>
      </c>
      <c r="BC1004">
        <v>1</v>
      </c>
      <c r="BD1004" t="str">
        <f t="shared" si="384"/>
        <v xml:space="preserve">N1839R  </v>
      </c>
      <c r="BE1004">
        <v>1</v>
      </c>
      <c r="BG1004">
        <v>0</v>
      </c>
      <c r="BH1004">
        <v>0</v>
      </c>
      <c r="BI1004">
        <v>0</v>
      </c>
      <c r="BJ1004">
        <v>1600</v>
      </c>
      <c r="BK1004">
        <v>-200</v>
      </c>
      <c r="BL1004" t="s">
        <v>130</v>
      </c>
      <c r="BM1004">
        <v>1</v>
      </c>
      <c r="BN1004">
        <v>1</v>
      </c>
      <c r="BO1004">
        <v>0</v>
      </c>
      <c r="BP1004">
        <v>0</v>
      </c>
      <c r="BS1004">
        <v>0</v>
      </c>
      <c r="BT1004">
        <v>0</v>
      </c>
      <c r="BU1004">
        <v>0</v>
      </c>
      <c r="CE1004" t="str">
        <f t="shared" si="398"/>
        <v>22:01:56.873</v>
      </c>
      <c r="CF1004">
        <v>873095633</v>
      </c>
      <c r="CS1004">
        <v>3</v>
      </c>
      <c r="CT1004">
        <v>2</v>
      </c>
      <c r="CU1004">
        <v>0</v>
      </c>
      <c r="CV1004">
        <v>2</v>
      </c>
      <c r="CW1004">
        <v>0</v>
      </c>
      <c r="CX1004">
        <v>6</v>
      </c>
      <c r="CY1004">
        <v>7</v>
      </c>
      <c r="CZ1004" t="s">
        <v>131</v>
      </c>
      <c r="DA1004">
        <v>300</v>
      </c>
      <c r="DB1004">
        <v>0</v>
      </c>
      <c r="DC1004" t="s">
        <v>157</v>
      </c>
      <c r="DD1004" t="s">
        <v>158</v>
      </c>
      <c r="DG1004">
        <v>8345236</v>
      </c>
      <c r="DI1004">
        <v>1</v>
      </c>
      <c r="DJ1004">
        <v>0</v>
      </c>
      <c r="DK1004">
        <v>1</v>
      </c>
      <c r="DL1004">
        <v>0</v>
      </c>
      <c r="DM1004">
        <v>0</v>
      </c>
      <c r="DN1004">
        <v>1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 t="shared" si="399"/>
        <v>07/09/2023 22:01:57.155</v>
      </c>
      <c r="C1005" t="str">
        <f t="shared" si="388"/>
        <v>FFDFD3C0</v>
      </c>
      <c r="D1005" t="s">
        <v>149</v>
      </c>
      <c r="E1005">
        <v>3</v>
      </c>
      <c r="H1005">
        <v>166</v>
      </c>
      <c r="I1005" t="s">
        <v>139</v>
      </c>
      <c r="J1005" t="s">
        <v>150</v>
      </c>
      <c r="K1005">
        <v>0</v>
      </c>
      <c r="L1005">
        <v>3</v>
      </c>
      <c r="M1005">
        <v>0</v>
      </c>
      <c r="N1005">
        <v>2</v>
      </c>
      <c r="O1005">
        <v>0</v>
      </c>
      <c r="P1005">
        <v>1</v>
      </c>
      <c r="Q1005">
        <v>0</v>
      </c>
      <c r="S1005" t="str">
        <f t="shared" si="397"/>
        <v>22:01:56.000</v>
      </c>
      <c r="T1005" t="str">
        <f t="shared" si="397"/>
        <v>22:01:56.000</v>
      </c>
      <c r="U1005" t="str">
        <f t="shared" si="382"/>
        <v>A14F74</v>
      </c>
      <c r="V1005">
        <v>0</v>
      </c>
      <c r="W1005">
        <v>0</v>
      </c>
      <c r="X1005">
        <v>6</v>
      </c>
      <c r="Y1005">
        <v>0</v>
      </c>
      <c r="AA1005">
        <v>1</v>
      </c>
      <c r="AB1005">
        <v>8</v>
      </c>
      <c r="AC1005">
        <v>3</v>
      </c>
      <c r="AD1005">
        <v>0</v>
      </c>
      <c r="AE1005">
        <v>9</v>
      </c>
      <c r="AF1005" t="s">
        <v>126</v>
      </c>
      <c r="AG1005">
        <v>0</v>
      </c>
      <c r="AH1005">
        <v>3</v>
      </c>
      <c r="AI1005">
        <v>2</v>
      </c>
      <c r="AJ1005">
        <v>0</v>
      </c>
      <c r="AK1005" t="s">
        <v>399</v>
      </c>
      <c r="AL1005">
        <v>32.800176</v>
      </c>
      <c r="AM1005" t="s">
        <v>400</v>
      </c>
      <c r="AN1005">
        <v>-117.146423</v>
      </c>
      <c r="AO1005">
        <v>25</v>
      </c>
      <c r="AP1005">
        <v>1800</v>
      </c>
      <c r="AQ1005" t="s">
        <v>129</v>
      </c>
      <c r="AR1005">
        <v>117</v>
      </c>
      <c r="AS1005">
        <v>-50</v>
      </c>
      <c r="AT1005">
        <v>-192</v>
      </c>
      <c r="BB1005" t="str">
        <f t="shared" si="383"/>
        <v>1200</v>
      </c>
      <c r="BC1005">
        <v>1</v>
      </c>
      <c r="BD1005" t="str">
        <f t="shared" si="384"/>
        <v xml:space="preserve">N1839R  </v>
      </c>
      <c r="BE1005">
        <v>1</v>
      </c>
      <c r="BG1005">
        <v>0</v>
      </c>
      <c r="BH1005">
        <v>0</v>
      </c>
      <c r="BI1005">
        <v>0</v>
      </c>
      <c r="BJ1005">
        <v>1600</v>
      </c>
      <c r="BK1005">
        <v>-200</v>
      </c>
      <c r="BL1005" t="s">
        <v>130</v>
      </c>
      <c r="BM1005">
        <v>1</v>
      </c>
      <c r="BN1005">
        <v>1</v>
      </c>
      <c r="BO1005">
        <v>0</v>
      </c>
      <c r="BP1005">
        <v>0</v>
      </c>
      <c r="BS1005">
        <v>0</v>
      </c>
      <c r="BT1005">
        <v>0</v>
      </c>
      <c r="BU1005">
        <v>0</v>
      </c>
      <c r="CE1005" t="str">
        <f t="shared" si="398"/>
        <v>22:01:56.873</v>
      </c>
      <c r="CF1005">
        <v>873095633</v>
      </c>
      <c r="CS1005">
        <v>3</v>
      </c>
      <c r="CT1005">
        <v>2</v>
      </c>
      <c r="CU1005">
        <v>0</v>
      </c>
      <c r="CV1005">
        <v>2</v>
      </c>
      <c r="CW1005">
        <v>0</v>
      </c>
      <c r="CX1005">
        <v>6</v>
      </c>
      <c r="CY1005">
        <v>7</v>
      </c>
      <c r="CZ1005" t="s">
        <v>131</v>
      </c>
      <c r="DA1005">
        <v>300</v>
      </c>
      <c r="DB1005">
        <v>0</v>
      </c>
      <c r="DC1005" t="s">
        <v>157</v>
      </c>
      <c r="DD1005" t="s">
        <v>158</v>
      </c>
      <c r="DG1005">
        <v>8345236</v>
      </c>
      <c r="DI1005">
        <v>1</v>
      </c>
      <c r="DJ1005">
        <v>0</v>
      </c>
      <c r="DK1005">
        <v>1</v>
      </c>
      <c r="DL1005">
        <v>0</v>
      </c>
      <c r="DM1005">
        <v>0</v>
      </c>
      <c r="DN1005">
        <v>1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 t="shared" ref="A1006:A1013" si="400">"07/09/2023 22:01:57.530"</f>
        <v>07/09/2023 22:01:57.530</v>
      </c>
      <c r="C1006" t="str">
        <f t="shared" si="388"/>
        <v>FFDFD3C0</v>
      </c>
      <c r="D1006" t="s">
        <v>134</v>
      </c>
      <c r="E1006">
        <v>3</v>
      </c>
      <c r="H1006">
        <v>3</v>
      </c>
      <c r="I1006" t="s">
        <v>135</v>
      </c>
      <c r="J1006" t="s">
        <v>126</v>
      </c>
      <c r="K1006">
        <v>0</v>
      </c>
      <c r="L1006">
        <v>3</v>
      </c>
      <c r="M1006">
        <v>0</v>
      </c>
      <c r="N1006">
        <v>2</v>
      </c>
      <c r="O1006">
        <v>0</v>
      </c>
      <c r="P1006">
        <v>1</v>
      </c>
      <c r="Q1006">
        <v>0</v>
      </c>
      <c r="S1006" t="str">
        <f t="shared" ref="S1006:T1013" si="401">"22:01:57.000"</f>
        <v>22:01:57.000</v>
      </c>
      <c r="T1006" t="str">
        <f t="shared" si="401"/>
        <v>22:01:57.000</v>
      </c>
      <c r="U1006" t="str">
        <f t="shared" si="382"/>
        <v>A14F74</v>
      </c>
      <c r="V1006">
        <v>0</v>
      </c>
      <c r="W1006">
        <v>0</v>
      </c>
      <c r="X1006">
        <v>6</v>
      </c>
      <c r="Y1006">
        <v>0</v>
      </c>
      <c r="AA1006">
        <v>1</v>
      </c>
      <c r="AB1006">
        <v>8</v>
      </c>
      <c r="AC1006">
        <v>3</v>
      </c>
      <c r="AD1006">
        <v>0</v>
      </c>
      <c r="AE1006">
        <v>9</v>
      </c>
      <c r="AF1006" t="s">
        <v>126</v>
      </c>
      <c r="AG1006">
        <v>0</v>
      </c>
      <c r="AH1006">
        <v>3</v>
      </c>
      <c r="AI1006">
        <v>2</v>
      </c>
      <c r="AJ1006">
        <v>0</v>
      </c>
      <c r="AK1006" t="s">
        <v>401</v>
      </c>
      <c r="AL1006">
        <v>32.799939999999999</v>
      </c>
      <c r="AM1006" t="s">
        <v>402</v>
      </c>
      <c r="AN1006">
        <v>-117.14580100000001</v>
      </c>
      <c r="AO1006">
        <v>25</v>
      </c>
      <c r="AP1006">
        <v>1800</v>
      </c>
      <c r="AQ1006" t="s">
        <v>129</v>
      </c>
      <c r="AR1006">
        <v>117</v>
      </c>
      <c r="AS1006">
        <v>-51</v>
      </c>
      <c r="AT1006">
        <v>-192</v>
      </c>
      <c r="BB1006" t="str">
        <f t="shared" si="383"/>
        <v>1200</v>
      </c>
      <c r="BC1006">
        <v>1</v>
      </c>
      <c r="BD1006" t="str">
        <f t="shared" si="384"/>
        <v xml:space="preserve">N1839R  </v>
      </c>
      <c r="BE1006">
        <v>1</v>
      </c>
      <c r="BG1006">
        <v>0</v>
      </c>
      <c r="BH1006">
        <v>0</v>
      </c>
      <c r="BI1006">
        <v>0</v>
      </c>
      <c r="BJ1006">
        <v>1600</v>
      </c>
      <c r="BK1006">
        <v>-200</v>
      </c>
      <c r="BL1006" t="s">
        <v>130</v>
      </c>
      <c r="BM1006">
        <v>1</v>
      </c>
      <c r="BN1006">
        <v>1</v>
      </c>
      <c r="BO1006">
        <v>0</v>
      </c>
      <c r="BP1006">
        <v>0</v>
      </c>
      <c r="BS1006">
        <v>0</v>
      </c>
      <c r="BT1006">
        <v>0</v>
      </c>
      <c r="BU1006">
        <v>0</v>
      </c>
      <c r="CE1006" t="str">
        <f t="shared" ref="CE1006:CE1013" si="402">"22:01:57.268"</f>
        <v>22:01:57.268</v>
      </c>
      <c r="CF1006">
        <v>268028753</v>
      </c>
      <c r="CS1006">
        <v>3</v>
      </c>
      <c r="CT1006">
        <v>2</v>
      </c>
      <c r="CU1006">
        <v>0</v>
      </c>
      <c r="CV1006">
        <v>2</v>
      </c>
      <c r="CW1006">
        <v>0</v>
      </c>
      <c r="CX1006">
        <v>6</v>
      </c>
      <c r="CY1006">
        <v>7</v>
      </c>
      <c r="CZ1006" t="s">
        <v>131</v>
      </c>
      <c r="DA1006">
        <v>745</v>
      </c>
      <c r="DB1006">
        <v>0</v>
      </c>
      <c r="DC1006" t="s">
        <v>262</v>
      </c>
      <c r="DD1006" t="s">
        <v>263</v>
      </c>
      <c r="DG1006">
        <v>15621191</v>
      </c>
      <c r="DI1006">
        <v>1</v>
      </c>
      <c r="DJ1006">
        <v>0</v>
      </c>
      <c r="DK1006">
        <v>0</v>
      </c>
      <c r="DL1006">
        <v>0</v>
      </c>
      <c r="DM1006">
        <v>0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 t="shared" si="400"/>
        <v>07/09/2023 22:01:57.530</v>
      </c>
      <c r="C1007" t="str">
        <f t="shared" si="388"/>
        <v>FFDFD3C0</v>
      </c>
      <c r="D1007" t="s">
        <v>141</v>
      </c>
      <c r="E1007">
        <v>15</v>
      </c>
      <c r="J1007" t="s">
        <v>142</v>
      </c>
      <c r="K1007">
        <v>0</v>
      </c>
      <c r="L1007">
        <v>3</v>
      </c>
      <c r="M1007">
        <v>0</v>
      </c>
      <c r="N1007">
        <v>2</v>
      </c>
      <c r="O1007">
        <v>0</v>
      </c>
      <c r="P1007">
        <v>1</v>
      </c>
      <c r="Q1007">
        <v>0</v>
      </c>
      <c r="S1007" t="str">
        <f t="shared" si="401"/>
        <v>22:01:57.000</v>
      </c>
      <c r="T1007" t="str">
        <f t="shared" si="401"/>
        <v>22:01:57.000</v>
      </c>
      <c r="U1007" t="str">
        <f t="shared" si="382"/>
        <v>A14F74</v>
      </c>
      <c r="V1007">
        <v>0</v>
      </c>
      <c r="W1007">
        <v>0</v>
      </c>
      <c r="X1007">
        <v>6</v>
      </c>
      <c r="Y1007">
        <v>0</v>
      </c>
      <c r="AA1007">
        <v>1</v>
      </c>
      <c r="AB1007">
        <v>8</v>
      </c>
      <c r="AC1007">
        <v>3</v>
      </c>
      <c r="AD1007">
        <v>0</v>
      </c>
      <c r="AE1007">
        <v>9</v>
      </c>
      <c r="AF1007" t="s">
        <v>126</v>
      </c>
      <c r="AG1007">
        <v>0</v>
      </c>
      <c r="AH1007">
        <v>3</v>
      </c>
      <c r="AI1007">
        <v>2</v>
      </c>
      <c r="AJ1007">
        <v>0</v>
      </c>
      <c r="AK1007" t="s">
        <v>401</v>
      </c>
      <c r="AL1007">
        <v>32.799939999999999</v>
      </c>
      <c r="AM1007" t="s">
        <v>402</v>
      </c>
      <c r="AN1007">
        <v>-117.14580100000001</v>
      </c>
      <c r="AO1007">
        <v>25</v>
      </c>
      <c r="AP1007">
        <v>1800</v>
      </c>
      <c r="AQ1007" t="s">
        <v>129</v>
      </c>
      <c r="AR1007">
        <v>117</v>
      </c>
      <c r="AS1007">
        <v>-51</v>
      </c>
      <c r="AT1007">
        <v>-192</v>
      </c>
      <c r="BB1007" t="str">
        <f t="shared" si="383"/>
        <v>1200</v>
      </c>
      <c r="BC1007">
        <v>1</v>
      </c>
      <c r="BD1007" t="str">
        <f t="shared" si="384"/>
        <v xml:space="preserve">N1839R  </v>
      </c>
      <c r="BE1007">
        <v>1</v>
      </c>
      <c r="BG1007">
        <v>0</v>
      </c>
      <c r="BH1007">
        <v>0</v>
      </c>
      <c r="BI1007">
        <v>0</v>
      </c>
      <c r="BJ1007">
        <v>1600</v>
      </c>
      <c r="BK1007">
        <v>-200</v>
      </c>
      <c r="BL1007" t="s">
        <v>130</v>
      </c>
      <c r="BM1007">
        <v>1</v>
      </c>
      <c r="BN1007">
        <v>1</v>
      </c>
      <c r="BO1007">
        <v>0</v>
      </c>
      <c r="BP1007">
        <v>0</v>
      </c>
      <c r="BS1007">
        <v>0</v>
      </c>
      <c r="BT1007">
        <v>0</v>
      </c>
      <c r="BU1007">
        <v>0</v>
      </c>
      <c r="CE1007" t="str">
        <f t="shared" si="402"/>
        <v>22:01:57.268</v>
      </c>
      <c r="CF1007">
        <v>268028753</v>
      </c>
      <c r="CS1007">
        <v>3</v>
      </c>
      <c r="CT1007">
        <v>2</v>
      </c>
      <c r="CU1007">
        <v>0</v>
      </c>
      <c r="CV1007">
        <v>2</v>
      </c>
      <c r="CW1007">
        <v>0</v>
      </c>
      <c r="CX1007">
        <v>6</v>
      </c>
      <c r="CY1007">
        <v>7</v>
      </c>
      <c r="CZ1007" t="s">
        <v>131</v>
      </c>
      <c r="DA1007">
        <v>745</v>
      </c>
      <c r="DB1007">
        <v>0</v>
      </c>
      <c r="DC1007" t="s">
        <v>262</v>
      </c>
      <c r="DD1007" t="s">
        <v>263</v>
      </c>
      <c r="DG1007">
        <v>15621191</v>
      </c>
      <c r="DI1007">
        <v>1</v>
      </c>
      <c r="DJ1007">
        <v>0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 t="shared" si="400"/>
        <v>07/09/2023 22:01:57.530</v>
      </c>
      <c r="C1008" t="str">
        <f t="shared" si="388"/>
        <v>FFDFD3C0</v>
      </c>
      <c r="D1008" t="s">
        <v>134</v>
      </c>
      <c r="E1008">
        <v>4</v>
      </c>
      <c r="H1008">
        <v>4</v>
      </c>
      <c r="I1008" t="s">
        <v>143</v>
      </c>
      <c r="J1008" t="s">
        <v>126</v>
      </c>
      <c r="K1008">
        <v>0</v>
      </c>
      <c r="L1008">
        <v>3</v>
      </c>
      <c r="M1008">
        <v>0</v>
      </c>
      <c r="N1008">
        <v>2</v>
      </c>
      <c r="O1008">
        <v>0</v>
      </c>
      <c r="P1008">
        <v>1</v>
      </c>
      <c r="Q1008">
        <v>0</v>
      </c>
      <c r="S1008" t="str">
        <f t="shared" si="401"/>
        <v>22:01:57.000</v>
      </c>
      <c r="T1008" t="str">
        <f t="shared" si="401"/>
        <v>22:01:57.000</v>
      </c>
      <c r="U1008" t="str">
        <f t="shared" si="382"/>
        <v>A14F74</v>
      </c>
      <c r="V1008">
        <v>0</v>
      </c>
      <c r="W1008">
        <v>0</v>
      </c>
      <c r="X1008">
        <v>6</v>
      </c>
      <c r="Y1008">
        <v>0</v>
      </c>
      <c r="AA1008">
        <v>1</v>
      </c>
      <c r="AB1008">
        <v>8</v>
      </c>
      <c r="AC1008">
        <v>3</v>
      </c>
      <c r="AD1008">
        <v>0</v>
      </c>
      <c r="AE1008">
        <v>9</v>
      </c>
      <c r="AF1008" t="s">
        <v>126</v>
      </c>
      <c r="AG1008">
        <v>0</v>
      </c>
      <c r="AH1008">
        <v>3</v>
      </c>
      <c r="AI1008">
        <v>2</v>
      </c>
      <c r="AJ1008">
        <v>0</v>
      </c>
      <c r="AK1008" t="s">
        <v>401</v>
      </c>
      <c r="AL1008">
        <v>32.799939999999999</v>
      </c>
      <c r="AM1008" t="s">
        <v>402</v>
      </c>
      <c r="AN1008">
        <v>-117.14580100000001</v>
      </c>
      <c r="AO1008">
        <v>25</v>
      </c>
      <c r="AP1008">
        <v>1800</v>
      </c>
      <c r="AQ1008" t="s">
        <v>129</v>
      </c>
      <c r="AR1008">
        <v>117</v>
      </c>
      <c r="AS1008">
        <v>-51</v>
      </c>
      <c r="AT1008">
        <v>-192</v>
      </c>
      <c r="BB1008" t="str">
        <f t="shared" si="383"/>
        <v>1200</v>
      </c>
      <c r="BC1008">
        <v>1</v>
      </c>
      <c r="BD1008" t="str">
        <f t="shared" si="384"/>
        <v xml:space="preserve">N1839R  </v>
      </c>
      <c r="BE1008">
        <v>1</v>
      </c>
      <c r="BG1008">
        <v>0</v>
      </c>
      <c r="BH1008">
        <v>0</v>
      </c>
      <c r="BI1008">
        <v>0</v>
      </c>
      <c r="BJ1008">
        <v>1600</v>
      </c>
      <c r="BK1008">
        <v>-200</v>
      </c>
      <c r="BL1008" t="s">
        <v>130</v>
      </c>
      <c r="BM1008">
        <v>1</v>
      </c>
      <c r="BN1008">
        <v>1</v>
      </c>
      <c r="BO1008">
        <v>0</v>
      </c>
      <c r="BP1008">
        <v>0</v>
      </c>
      <c r="BS1008">
        <v>0</v>
      </c>
      <c r="BT1008">
        <v>0</v>
      </c>
      <c r="BU1008">
        <v>0</v>
      </c>
      <c r="CE1008" t="str">
        <f t="shared" si="402"/>
        <v>22:01:57.268</v>
      </c>
      <c r="CF1008">
        <v>268028753</v>
      </c>
      <c r="CS1008">
        <v>3</v>
      </c>
      <c r="CT1008">
        <v>2</v>
      </c>
      <c r="CU1008">
        <v>0</v>
      </c>
      <c r="CV1008">
        <v>2</v>
      </c>
      <c r="CW1008">
        <v>0</v>
      </c>
      <c r="CX1008">
        <v>6</v>
      </c>
      <c r="CY1008">
        <v>7</v>
      </c>
      <c r="CZ1008" t="s">
        <v>131</v>
      </c>
      <c r="DA1008">
        <v>745</v>
      </c>
      <c r="DB1008">
        <v>0</v>
      </c>
      <c r="DC1008" t="s">
        <v>262</v>
      </c>
      <c r="DD1008" t="s">
        <v>263</v>
      </c>
      <c r="DG1008">
        <v>15621191</v>
      </c>
      <c r="DI1008">
        <v>1</v>
      </c>
      <c r="DJ1008">
        <v>0</v>
      </c>
      <c r="DK1008">
        <v>1</v>
      </c>
      <c r="DL1008">
        <v>0</v>
      </c>
      <c r="DM1008">
        <v>0</v>
      </c>
      <c r="DN1008">
        <v>1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 t="shared" si="400"/>
        <v>07/09/2023 22:01:57.530</v>
      </c>
      <c r="C1009" t="str">
        <f t="shared" si="388"/>
        <v>FFDFD3C0</v>
      </c>
      <c r="D1009" t="s">
        <v>147</v>
      </c>
      <c r="E1009">
        <v>8</v>
      </c>
      <c r="H1009">
        <v>225</v>
      </c>
      <c r="I1009" t="s">
        <v>148</v>
      </c>
      <c r="J1009" t="s">
        <v>126</v>
      </c>
      <c r="K1009">
        <v>0</v>
      </c>
      <c r="L1009">
        <v>3</v>
      </c>
      <c r="M1009">
        <v>0</v>
      </c>
      <c r="N1009">
        <v>2</v>
      </c>
      <c r="O1009">
        <v>0</v>
      </c>
      <c r="P1009">
        <v>1</v>
      </c>
      <c r="Q1009">
        <v>0</v>
      </c>
      <c r="S1009" t="str">
        <f t="shared" si="401"/>
        <v>22:01:57.000</v>
      </c>
      <c r="T1009" t="str">
        <f t="shared" si="401"/>
        <v>22:01:57.000</v>
      </c>
      <c r="U1009" t="str">
        <f t="shared" si="382"/>
        <v>A14F74</v>
      </c>
      <c r="V1009">
        <v>0</v>
      </c>
      <c r="W1009">
        <v>0</v>
      </c>
      <c r="X1009">
        <v>6</v>
      </c>
      <c r="Y1009">
        <v>0</v>
      </c>
      <c r="AA1009">
        <v>1</v>
      </c>
      <c r="AB1009">
        <v>8</v>
      </c>
      <c r="AC1009">
        <v>3</v>
      </c>
      <c r="AD1009">
        <v>0</v>
      </c>
      <c r="AE1009">
        <v>9</v>
      </c>
      <c r="AF1009" t="s">
        <v>126</v>
      </c>
      <c r="AG1009">
        <v>0</v>
      </c>
      <c r="AH1009">
        <v>3</v>
      </c>
      <c r="AI1009">
        <v>2</v>
      </c>
      <c r="AJ1009">
        <v>0</v>
      </c>
      <c r="AK1009" t="s">
        <v>401</v>
      </c>
      <c r="AL1009">
        <v>32.799939999999999</v>
      </c>
      <c r="AM1009" t="s">
        <v>402</v>
      </c>
      <c r="AN1009">
        <v>-117.14580100000001</v>
      </c>
      <c r="AO1009">
        <v>25</v>
      </c>
      <c r="AP1009">
        <v>1800</v>
      </c>
      <c r="AQ1009" t="s">
        <v>129</v>
      </c>
      <c r="AR1009">
        <v>117</v>
      </c>
      <c r="AS1009">
        <v>-51</v>
      </c>
      <c r="AT1009">
        <v>-192</v>
      </c>
      <c r="BB1009" t="str">
        <f t="shared" si="383"/>
        <v>1200</v>
      </c>
      <c r="BC1009">
        <v>1</v>
      </c>
      <c r="BD1009" t="str">
        <f t="shared" si="384"/>
        <v xml:space="preserve">N1839R  </v>
      </c>
      <c r="BE1009">
        <v>1</v>
      </c>
      <c r="BG1009">
        <v>0</v>
      </c>
      <c r="BH1009">
        <v>0</v>
      </c>
      <c r="BI1009">
        <v>0</v>
      </c>
      <c r="BJ1009">
        <v>1600</v>
      </c>
      <c r="BK1009">
        <v>-200</v>
      </c>
      <c r="BL1009" t="s">
        <v>130</v>
      </c>
      <c r="BM1009">
        <v>1</v>
      </c>
      <c r="BN1009">
        <v>1</v>
      </c>
      <c r="BO1009">
        <v>0</v>
      </c>
      <c r="BP1009">
        <v>0</v>
      </c>
      <c r="BS1009">
        <v>0</v>
      </c>
      <c r="BT1009">
        <v>0</v>
      </c>
      <c r="BU1009">
        <v>0</v>
      </c>
      <c r="CE1009" t="str">
        <f t="shared" si="402"/>
        <v>22:01:57.268</v>
      </c>
      <c r="CF1009">
        <v>268028753</v>
      </c>
      <c r="CS1009">
        <v>3</v>
      </c>
      <c r="CT1009">
        <v>2</v>
      </c>
      <c r="CU1009">
        <v>0</v>
      </c>
      <c r="CV1009">
        <v>2</v>
      </c>
      <c r="CW1009">
        <v>0</v>
      </c>
      <c r="CX1009">
        <v>6</v>
      </c>
      <c r="CY1009">
        <v>7</v>
      </c>
      <c r="CZ1009" t="s">
        <v>131</v>
      </c>
      <c r="DA1009">
        <v>745</v>
      </c>
      <c r="DB1009">
        <v>0</v>
      </c>
      <c r="DC1009" t="s">
        <v>262</v>
      </c>
      <c r="DD1009" t="s">
        <v>263</v>
      </c>
      <c r="DG1009">
        <v>15621191</v>
      </c>
      <c r="DI1009">
        <v>1</v>
      </c>
      <c r="DJ1009">
        <v>0</v>
      </c>
      <c r="DK1009">
        <v>1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 t="shared" si="400"/>
        <v>07/09/2023 22:01:57.530</v>
      </c>
      <c r="C1010" t="str">
        <f t="shared" si="388"/>
        <v>FFDFD3C0</v>
      </c>
      <c r="D1010" t="s">
        <v>123</v>
      </c>
      <c r="E1010">
        <v>7</v>
      </c>
      <c r="F1010">
        <v>2007</v>
      </c>
      <c r="G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0</v>
      </c>
      <c r="P1010">
        <v>1</v>
      </c>
      <c r="Q1010">
        <v>0</v>
      </c>
      <c r="S1010" t="str">
        <f t="shared" si="401"/>
        <v>22:01:57.000</v>
      </c>
      <c r="T1010" t="str">
        <f t="shared" si="401"/>
        <v>22:01:57.000</v>
      </c>
      <c r="U1010" t="str">
        <f t="shared" si="382"/>
        <v>A14F74</v>
      </c>
      <c r="V1010">
        <v>0</v>
      </c>
      <c r="W1010">
        <v>0</v>
      </c>
      <c r="X1010">
        <v>6</v>
      </c>
      <c r="Y1010">
        <v>0</v>
      </c>
      <c r="AA1010">
        <v>1</v>
      </c>
      <c r="AB1010">
        <v>8</v>
      </c>
      <c r="AC1010">
        <v>3</v>
      </c>
      <c r="AD1010">
        <v>0</v>
      </c>
      <c r="AE1010">
        <v>9</v>
      </c>
      <c r="AF1010" t="s">
        <v>126</v>
      </c>
      <c r="AG1010">
        <v>0</v>
      </c>
      <c r="AH1010">
        <v>3</v>
      </c>
      <c r="AI1010">
        <v>2</v>
      </c>
      <c r="AJ1010">
        <v>0</v>
      </c>
      <c r="AK1010" t="s">
        <v>401</v>
      </c>
      <c r="AL1010">
        <v>32.799939999999999</v>
      </c>
      <c r="AM1010" t="s">
        <v>402</v>
      </c>
      <c r="AN1010">
        <v>-117.14580100000001</v>
      </c>
      <c r="AO1010">
        <v>25</v>
      </c>
      <c r="AP1010">
        <v>1800</v>
      </c>
      <c r="AQ1010" t="s">
        <v>129</v>
      </c>
      <c r="AR1010">
        <v>117</v>
      </c>
      <c r="AS1010">
        <v>-51</v>
      </c>
      <c r="AT1010">
        <v>-192</v>
      </c>
      <c r="BB1010" t="str">
        <f t="shared" si="383"/>
        <v>1200</v>
      </c>
      <c r="BC1010">
        <v>1</v>
      </c>
      <c r="BD1010" t="str">
        <f t="shared" si="384"/>
        <v xml:space="preserve">N1839R  </v>
      </c>
      <c r="BE1010">
        <v>1</v>
      </c>
      <c r="BG1010">
        <v>0</v>
      </c>
      <c r="BH1010">
        <v>0</v>
      </c>
      <c r="BI1010">
        <v>0</v>
      </c>
      <c r="BJ1010">
        <v>1600</v>
      </c>
      <c r="BK1010">
        <v>-200</v>
      </c>
      <c r="BL1010" t="s">
        <v>130</v>
      </c>
      <c r="BM1010">
        <v>1</v>
      </c>
      <c r="BN1010">
        <v>1</v>
      </c>
      <c r="BO1010">
        <v>0</v>
      </c>
      <c r="BP1010">
        <v>0</v>
      </c>
      <c r="BS1010">
        <v>0</v>
      </c>
      <c r="BT1010">
        <v>0</v>
      </c>
      <c r="BU1010">
        <v>0</v>
      </c>
      <c r="CE1010" t="str">
        <f t="shared" si="402"/>
        <v>22:01:57.268</v>
      </c>
      <c r="CF1010">
        <v>268028753</v>
      </c>
      <c r="CS1010">
        <v>3</v>
      </c>
      <c r="CT1010">
        <v>2</v>
      </c>
      <c r="CU1010">
        <v>0</v>
      </c>
      <c r="CV1010">
        <v>2</v>
      </c>
      <c r="CW1010">
        <v>0</v>
      </c>
      <c r="CX1010">
        <v>6</v>
      </c>
      <c r="CY1010">
        <v>7</v>
      </c>
      <c r="CZ1010" t="s">
        <v>131</v>
      </c>
      <c r="DA1010">
        <v>745</v>
      </c>
      <c r="DB1010">
        <v>0</v>
      </c>
      <c r="DC1010" t="s">
        <v>262</v>
      </c>
      <c r="DD1010" t="s">
        <v>263</v>
      </c>
      <c r="DG1010">
        <v>15621191</v>
      </c>
      <c r="DI1010">
        <v>1</v>
      </c>
      <c r="DJ1010">
        <v>0</v>
      </c>
      <c r="DK1010">
        <v>1</v>
      </c>
      <c r="DL1010">
        <v>0</v>
      </c>
      <c r="DM1010">
        <v>0</v>
      </c>
      <c r="DN1010">
        <v>1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 t="shared" si="400"/>
        <v>07/09/2023 22:01:57.530</v>
      </c>
      <c r="C1011" t="str">
        <f t="shared" si="388"/>
        <v>FFDFD3C0</v>
      </c>
      <c r="D1011" t="s">
        <v>149</v>
      </c>
      <c r="E1011">
        <v>3</v>
      </c>
      <c r="H1011">
        <v>166</v>
      </c>
      <c r="I1011" t="s">
        <v>139</v>
      </c>
      <c r="J1011" t="s">
        <v>150</v>
      </c>
      <c r="K1011">
        <v>0</v>
      </c>
      <c r="L1011">
        <v>3</v>
      </c>
      <c r="M1011">
        <v>0</v>
      </c>
      <c r="N1011">
        <v>2</v>
      </c>
      <c r="O1011">
        <v>0</v>
      </c>
      <c r="P1011">
        <v>1</v>
      </c>
      <c r="Q1011">
        <v>0</v>
      </c>
      <c r="S1011" t="str">
        <f t="shared" si="401"/>
        <v>22:01:57.000</v>
      </c>
      <c r="T1011" t="str">
        <f t="shared" si="401"/>
        <v>22:01:57.000</v>
      </c>
      <c r="U1011" t="str">
        <f t="shared" si="382"/>
        <v>A14F74</v>
      </c>
      <c r="V1011">
        <v>0</v>
      </c>
      <c r="W1011">
        <v>0</v>
      </c>
      <c r="X1011">
        <v>6</v>
      </c>
      <c r="Y1011">
        <v>0</v>
      </c>
      <c r="AA1011">
        <v>1</v>
      </c>
      <c r="AB1011">
        <v>8</v>
      </c>
      <c r="AC1011">
        <v>3</v>
      </c>
      <c r="AD1011">
        <v>0</v>
      </c>
      <c r="AE1011">
        <v>9</v>
      </c>
      <c r="AF1011" t="s">
        <v>126</v>
      </c>
      <c r="AG1011">
        <v>0</v>
      </c>
      <c r="AH1011">
        <v>3</v>
      </c>
      <c r="AI1011">
        <v>2</v>
      </c>
      <c r="AJ1011">
        <v>0</v>
      </c>
      <c r="AK1011" t="s">
        <v>401</v>
      </c>
      <c r="AL1011">
        <v>32.799939999999999</v>
      </c>
      <c r="AM1011" t="s">
        <v>402</v>
      </c>
      <c r="AN1011">
        <v>-117.14580100000001</v>
      </c>
      <c r="AO1011">
        <v>25</v>
      </c>
      <c r="AP1011">
        <v>1800</v>
      </c>
      <c r="AQ1011" t="s">
        <v>129</v>
      </c>
      <c r="AR1011">
        <v>117</v>
      </c>
      <c r="AS1011">
        <v>-51</v>
      </c>
      <c r="AT1011">
        <v>-192</v>
      </c>
      <c r="BB1011" t="str">
        <f t="shared" si="383"/>
        <v>1200</v>
      </c>
      <c r="BC1011">
        <v>1</v>
      </c>
      <c r="BD1011" t="str">
        <f t="shared" si="384"/>
        <v xml:space="preserve">N1839R  </v>
      </c>
      <c r="BE1011">
        <v>1</v>
      </c>
      <c r="BG1011">
        <v>0</v>
      </c>
      <c r="BH1011">
        <v>0</v>
      </c>
      <c r="BI1011">
        <v>0</v>
      </c>
      <c r="BJ1011">
        <v>1600</v>
      </c>
      <c r="BK1011">
        <v>-200</v>
      </c>
      <c r="BL1011" t="s">
        <v>130</v>
      </c>
      <c r="BM1011">
        <v>1</v>
      </c>
      <c r="BN1011">
        <v>1</v>
      </c>
      <c r="BO1011">
        <v>0</v>
      </c>
      <c r="BP1011">
        <v>0</v>
      </c>
      <c r="BS1011">
        <v>0</v>
      </c>
      <c r="BT1011">
        <v>0</v>
      </c>
      <c r="BU1011">
        <v>0</v>
      </c>
      <c r="CE1011" t="str">
        <f t="shared" si="402"/>
        <v>22:01:57.268</v>
      </c>
      <c r="CF1011">
        <v>268121014</v>
      </c>
      <c r="CS1011">
        <v>3</v>
      </c>
      <c r="CT1011">
        <v>2</v>
      </c>
      <c r="CU1011">
        <v>0</v>
      </c>
      <c r="CV1011">
        <v>2</v>
      </c>
      <c r="CW1011">
        <v>0</v>
      </c>
      <c r="CX1011">
        <v>3</v>
      </c>
      <c r="CY1011">
        <v>7</v>
      </c>
      <c r="CZ1011" t="s">
        <v>131</v>
      </c>
      <c r="DA1011">
        <v>286</v>
      </c>
      <c r="DB1011">
        <v>0</v>
      </c>
      <c r="DC1011" t="s">
        <v>132</v>
      </c>
      <c r="DD1011" t="s">
        <v>133</v>
      </c>
      <c r="DG1011">
        <v>16162466</v>
      </c>
      <c r="DI1011">
        <v>1</v>
      </c>
      <c r="DJ1011">
        <v>0</v>
      </c>
      <c r="DK1011">
        <v>1</v>
      </c>
      <c r="DL1011">
        <v>0</v>
      </c>
      <c r="DM1011">
        <v>0</v>
      </c>
      <c r="DN1011">
        <v>1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 t="shared" si="400"/>
        <v>07/09/2023 22:01:57.530</v>
      </c>
      <c r="C1012" t="str">
        <f t="shared" si="388"/>
        <v>FFDFD3C0</v>
      </c>
      <c r="D1012" t="s">
        <v>138</v>
      </c>
      <c r="E1012">
        <v>20</v>
      </c>
      <c r="F1012">
        <v>1020</v>
      </c>
      <c r="G1012" t="s">
        <v>139</v>
      </c>
      <c r="J1012" t="s">
        <v>140</v>
      </c>
      <c r="K1012">
        <v>0</v>
      </c>
      <c r="L1012">
        <v>3</v>
      </c>
      <c r="M1012">
        <v>0</v>
      </c>
      <c r="N1012">
        <v>2</v>
      </c>
      <c r="O1012">
        <v>0</v>
      </c>
      <c r="P1012">
        <v>1</v>
      </c>
      <c r="Q1012">
        <v>0</v>
      </c>
      <c r="S1012" t="str">
        <f t="shared" si="401"/>
        <v>22:01:57.000</v>
      </c>
      <c r="T1012" t="str">
        <f t="shared" si="401"/>
        <v>22:01:57.000</v>
      </c>
      <c r="U1012" t="str">
        <f t="shared" si="382"/>
        <v>A14F74</v>
      </c>
      <c r="V1012">
        <v>0</v>
      </c>
      <c r="W1012">
        <v>0</v>
      </c>
      <c r="X1012">
        <v>6</v>
      </c>
      <c r="Y1012">
        <v>0</v>
      </c>
      <c r="AA1012">
        <v>1</v>
      </c>
      <c r="AB1012">
        <v>8</v>
      </c>
      <c r="AC1012">
        <v>3</v>
      </c>
      <c r="AD1012">
        <v>0</v>
      </c>
      <c r="AE1012">
        <v>9</v>
      </c>
      <c r="AF1012" t="s">
        <v>126</v>
      </c>
      <c r="AG1012">
        <v>0</v>
      </c>
      <c r="AH1012">
        <v>3</v>
      </c>
      <c r="AI1012">
        <v>2</v>
      </c>
      <c r="AJ1012">
        <v>0</v>
      </c>
      <c r="AK1012" t="s">
        <v>401</v>
      </c>
      <c r="AL1012">
        <v>32.799939999999999</v>
      </c>
      <c r="AM1012" t="s">
        <v>402</v>
      </c>
      <c r="AN1012">
        <v>-117.14580100000001</v>
      </c>
      <c r="AO1012">
        <v>25</v>
      </c>
      <c r="AP1012">
        <v>1800</v>
      </c>
      <c r="AQ1012" t="s">
        <v>129</v>
      </c>
      <c r="AR1012">
        <v>117</v>
      </c>
      <c r="AS1012">
        <v>-51</v>
      </c>
      <c r="AT1012">
        <v>-192</v>
      </c>
      <c r="BB1012" t="str">
        <f t="shared" si="383"/>
        <v>1200</v>
      </c>
      <c r="BC1012">
        <v>1</v>
      </c>
      <c r="BD1012" t="str">
        <f t="shared" si="384"/>
        <v xml:space="preserve">N1839R  </v>
      </c>
      <c r="BE1012">
        <v>1</v>
      </c>
      <c r="BG1012">
        <v>0</v>
      </c>
      <c r="BH1012">
        <v>0</v>
      </c>
      <c r="BI1012">
        <v>0</v>
      </c>
      <c r="BJ1012">
        <v>1600</v>
      </c>
      <c r="BK1012">
        <v>-200</v>
      </c>
      <c r="BL1012" t="s">
        <v>130</v>
      </c>
      <c r="BM1012">
        <v>1</v>
      </c>
      <c r="BN1012">
        <v>1</v>
      </c>
      <c r="BO1012">
        <v>0</v>
      </c>
      <c r="BP1012">
        <v>0</v>
      </c>
      <c r="BS1012">
        <v>0</v>
      </c>
      <c r="BT1012">
        <v>0</v>
      </c>
      <c r="BU1012">
        <v>0</v>
      </c>
      <c r="CE1012" t="str">
        <f t="shared" si="402"/>
        <v>22:01:57.268</v>
      </c>
      <c r="CF1012">
        <v>268028753</v>
      </c>
      <c r="CS1012">
        <v>3</v>
      </c>
      <c r="CT1012">
        <v>2</v>
      </c>
      <c r="CU1012">
        <v>0</v>
      </c>
      <c r="CV1012">
        <v>2</v>
      </c>
      <c r="CW1012">
        <v>0</v>
      </c>
      <c r="CX1012">
        <v>6</v>
      </c>
      <c r="CY1012">
        <v>7</v>
      </c>
      <c r="CZ1012" t="s">
        <v>131</v>
      </c>
      <c r="DA1012">
        <v>745</v>
      </c>
      <c r="DB1012">
        <v>0</v>
      </c>
      <c r="DC1012" t="s">
        <v>262</v>
      </c>
      <c r="DD1012" t="s">
        <v>263</v>
      </c>
      <c r="DG1012">
        <v>15621191</v>
      </c>
      <c r="DI1012">
        <v>1</v>
      </c>
      <c r="DJ1012">
        <v>0</v>
      </c>
      <c r="DK1012">
        <v>1</v>
      </c>
      <c r="DL1012">
        <v>0</v>
      </c>
      <c r="DM1012">
        <v>0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 t="shared" si="400"/>
        <v>07/09/2023 22:01:57.530</v>
      </c>
      <c r="C1013" t="str">
        <f t="shared" si="388"/>
        <v>FFDFD3C0</v>
      </c>
      <c r="D1013" t="s">
        <v>144</v>
      </c>
      <c r="E1013">
        <v>6</v>
      </c>
      <c r="H1013">
        <v>210</v>
      </c>
      <c r="I1013" t="s">
        <v>145</v>
      </c>
      <c r="J1013" t="s">
        <v>146</v>
      </c>
      <c r="K1013">
        <v>0</v>
      </c>
      <c r="L1013">
        <v>3</v>
      </c>
      <c r="M1013">
        <v>0</v>
      </c>
      <c r="N1013">
        <v>2</v>
      </c>
      <c r="O1013">
        <v>0</v>
      </c>
      <c r="P1013">
        <v>1</v>
      </c>
      <c r="Q1013">
        <v>0</v>
      </c>
      <c r="S1013" t="str">
        <f t="shared" si="401"/>
        <v>22:01:57.000</v>
      </c>
      <c r="T1013" t="str">
        <f t="shared" si="401"/>
        <v>22:01:57.000</v>
      </c>
      <c r="U1013" t="str">
        <f t="shared" si="382"/>
        <v>A14F74</v>
      </c>
      <c r="V1013">
        <v>0</v>
      </c>
      <c r="W1013">
        <v>0</v>
      </c>
      <c r="X1013">
        <v>6</v>
      </c>
      <c r="Y1013">
        <v>0</v>
      </c>
      <c r="AA1013">
        <v>1</v>
      </c>
      <c r="AB1013">
        <v>8</v>
      </c>
      <c r="AC1013">
        <v>3</v>
      </c>
      <c r="AD1013">
        <v>0</v>
      </c>
      <c r="AE1013">
        <v>9</v>
      </c>
      <c r="AF1013" t="s">
        <v>126</v>
      </c>
      <c r="AG1013">
        <v>0</v>
      </c>
      <c r="AH1013">
        <v>0</v>
      </c>
      <c r="AI1013">
        <v>2</v>
      </c>
      <c r="AJ1013">
        <v>0</v>
      </c>
      <c r="AK1013" t="s">
        <v>401</v>
      </c>
      <c r="AL1013">
        <v>32.799939999999999</v>
      </c>
      <c r="AM1013" t="s">
        <v>402</v>
      </c>
      <c r="AN1013">
        <v>-117.14580100000001</v>
      </c>
      <c r="AO1013">
        <v>25</v>
      </c>
      <c r="AP1013">
        <v>1800</v>
      </c>
      <c r="AQ1013" t="s">
        <v>129</v>
      </c>
      <c r="AR1013">
        <v>117</v>
      </c>
      <c r="AS1013">
        <v>-51</v>
      </c>
      <c r="AT1013">
        <v>-192</v>
      </c>
      <c r="BB1013" t="str">
        <f t="shared" si="383"/>
        <v>1200</v>
      </c>
      <c r="BC1013">
        <v>1</v>
      </c>
      <c r="BD1013" t="str">
        <f t="shared" si="384"/>
        <v xml:space="preserve">N1839R  </v>
      </c>
      <c r="BE1013">
        <v>1</v>
      </c>
      <c r="BG1013">
        <v>0</v>
      </c>
      <c r="BH1013">
        <v>0</v>
      </c>
      <c r="BI1013">
        <v>0</v>
      </c>
      <c r="BJ1013">
        <v>1600</v>
      </c>
      <c r="BK1013">
        <v>-200</v>
      </c>
      <c r="BL1013" t="s">
        <v>130</v>
      </c>
      <c r="BM1013">
        <v>1</v>
      </c>
      <c r="BN1013">
        <v>1</v>
      </c>
      <c r="BO1013">
        <v>0</v>
      </c>
      <c r="BP1013">
        <v>0</v>
      </c>
      <c r="BS1013">
        <v>0</v>
      </c>
      <c r="BT1013">
        <v>0</v>
      </c>
      <c r="BU1013">
        <v>0</v>
      </c>
      <c r="CE1013" t="str">
        <f t="shared" si="402"/>
        <v>22:01:57.268</v>
      </c>
      <c r="CF1013">
        <v>268028753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6</v>
      </c>
      <c r="CY1013">
        <v>7</v>
      </c>
      <c r="CZ1013" t="s">
        <v>131</v>
      </c>
      <c r="DA1013">
        <v>745</v>
      </c>
      <c r="DB1013">
        <v>0</v>
      </c>
      <c r="DC1013" t="s">
        <v>262</v>
      </c>
      <c r="DD1013" t="s">
        <v>263</v>
      </c>
      <c r="DG1013">
        <v>15621191</v>
      </c>
      <c r="DI1013">
        <v>1</v>
      </c>
      <c r="DJ1013">
        <v>0</v>
      </c>
      <c r="DK1013">
        <v>1</v>
      </c>
      <c r="DL1013">
        <v>0</v>
      </c>
      <c r="DM1013">
        <v>0</v>
      </c>
      <c r="DN1013">
        <v>1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"07/09/2023 22:01:58.708"</f>
        <v>07/09/2023 22:01:58.708</v>
      </c>
      <c r="C1014" t="str">
        <f t="shared" si="388"/>
        <v>FFDFD3C0</v>
      </c>
      <c r="D1014" t="s">
        <v>147</v>
      </c>
      <c r="E1014">
        <v>8</v>
      </c>
      <c r="H1014">
        <v>225</v>
      </c>
      <c r="I1014" t="s">
        <v>148</v>
      </c>
      <c r="J1014" t="s">
        <v>126</v>
      </c>
      <c r="K1014">
        <v>0</v>
      </c>
      <c r="L1014">
        <v>3</v>
      </c>
      <c r="M1014">
        <v>0</v>
      </c>
      <c r="N1014">
        <v>2</v>
      </c>
      <c r="O1014">
        <v>0</v>
      </c>
      <c r="P1014">
        <v>1</v>
      </c>
      <c r="Q1014">
        <v>0</v>
      </c>
      <c r="S1014" t="str">
        <f t="shared" ref="S1014:T1020" si="403">"22:01:58.000"</f>
        <v>22:01:58.000</v>
      </c>
      <c r="T1014" t="str">
        <f t="shared" si="403"/>
        <v>22:01:58.000</v>
      </c>
      <c r="U1014" t="str">
        <f t="shared" si="382"/>
        <v>A14F74</v>
      </c>
      <c r="V1014">
        <v>0</v>
      </c>
      <c r="W1014">
        <v>0</v>
      </c>
      <c r="X1014">
        <v>6</v>
      </c>
      <c r="Y1014">
        <v>0</v>
      </c>
      <c r="AA1014">
        <v>1</v>
      </c>
      <c r="AB1014">
        <v>8</v>
      </c>
      <c r="AC1014">
        <v>3</v>
      </c>
      <c r="AD1014">
        <v>0</v>
      </c>
      <c r="AE1014">
        <v>9</v>
      </c>
      <c r="AF1014" t="s">
        <v>126</v>
      </c>
      <c r="AG1014">
        <v>0</v>
      </c>
      <c r="AH1014">
        <v>3</v>
      </c>
      <c r="AI1014">
        <v>2</v>
      </c>
      <c r="AJ1014">
        <v>0</v>
      </c>
      <c r="AK1014" t="s">
        <v>403</v>
      </c>
      <c r="AL1014">
        <v>32.799703999999998</v>
      </c>
      <c r="AM1014" t="s">
        <v>404</v>
      </c>
      <c r="AN1014">
        <v>-117.145157</v>
      </c>
      <c r="AO1014">
        <v>25</v>
      </c>
      <c r="AP1014">
        <v>1800</v>
      </c>
      <c r="AQ1014" t="s">
        <v>129</v>
      </c>
      <c r="AR1014">
        <v>117</v>
      </c>
      <c r="AS1014">
        <v>-51</v>
      </c>
      <c r="AT1014">
        <v>-128</v>
      </c>
      <c r="BB1014" t="str">
        <f t="shared" si="383"/>
        <v>1200</v>
      </c>
      <c r="BC1014">
        <v>1</v>
      </c>
      <c r="BD1014" t="str">
        <f t="shared" si="384"/>
        <v xml:space="preserve">N1839R  </v>
      </c>
      <c r="BE1014">
        <v>1</v>
      </c>
      <c r="BG1014">
        <v>0</v>
      </c>
      <c r="BH1014">
        <v>0</v>
      </c>
      <c r="BI1014">
        <v>0</v>
      </c>
      <c r="BJ1014">
        <v>1600</v>
      </c>
      <c r="BK1014">
        <v>-200</v>
      </c>
      <c r="BL1014" t="s">
        <v>130</v>
      </c>
      <c r="BM1014">
        <v>1</v>
      </c>
      <c r="BN1014">
        <v>1</v>
      </c>
      <c r="BO1014">
        <v>0</v>
      </c>
      <c r="BP1014">
        <v>0</v>
      </c>
      <c r="BS1014">
        <v>0</v>
      </c>
      <c r="BT1014">
        <v>0</v>
      </c>
      <c r="BU1014">
        <v>0</v>
      </c>
      <c r="CE1014" t="str">
        <f t="shared" ref="CE1014:CE1020" si="404">"22:01:58.420"</f>
        <v>22:01:58.420</v>
      </c>
      <c r="CF1014">
        <v>420028986</v>
      </c>
      <c r="CS1014">
        <v>3</v>
      </c>
      <c r="CT1014">
        <v>2</v>
      </c>
      <c r="CU1014">
        <v>0</v>
      </c>
      <c r="CV1014">
        <v>2</v>
      </c>
      <c r="CW1014">
        <v>0</v>
      </c>
      <c r="CX1014">
        <v>6</v>
      </c>
      <c r="CY1014">
        <v>7</v>
      </c>
      <c r="CZ1014" t="s">
        <v>131</v>
      </c>
      <c r="DA1014">
        <v>745</v>
      </c>
      <c r="DB1014">
        <v>0</v>
      </c>
      <c r="DC1014" t="s">
        <v>262</v>
      </c>
      <c r="DD1014" t="s">
        <v>263</v>
      </c>
      <c r="DG1014">
        <v>15621237</v>
      </c>
      <c r="DI1014">
        <v>1</v>
      </c>
      <c r="DJ1014">
        <v>0</v>
      </c>
      <c r="DK1014">
        <v>0</v>
      </c>
      <c r="DL1014">
        <v>0</v>
      </c>
      <c r="DM1014">
        <v>0</v>
      </c>
      <c r="DN1014">
        <v>1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"07/09/2023 22:01:58.708"</f>
        <v>07/09/2023 22:01:58.708</v>
      </c>
      <c r="C1015" t="str">
        <f t="shared" si="388"/>
        <v>FFDFD3C0</v>
      </c>
      <c r="D1015" t="s">
        <v>134</v>
      </c>
      <c r="E1015">
        <v>4</v>
      </c>
      <c r="H1015">
        <v>4</v>
      </c>
      <c r="I1015" t="s">
        <v>143</v>
      </c>
      <c r="J1015" t="s">
        <v>126</v>
      </c>
      <c r="K1015">
        <v>0</v>
      </c>
      <c r="L1015">
        <v>3</v>
      </c>
      <c r="M1015">
        <v>0</v>
      </c>
      <c r="N1015">
        <v>2</v>
      </c>
      <c r="O1015">
        <v>0</v>
      </c>
      <c r="P1015">
        <v>1</v>
      </c>
      <c r="Q1015">
        <v>0</v>
      </c>
      <c r="S1015" t="str">
        <f t="shared" si="403"/>
        <v>22:01:58.000</v>
      </c>
      <c r="T1015" t="str">
        <f t="shared" si="403"/>
        <v>22:01:58.000</v>
      </c>
      <c r="U1015" t="str">
        <f t="shared" si="382"/>
        <v>A14F74</v>
      </c>
      <c r="V1015">
        <v>0</v>
      </c>
      <c r="W1015">
        <v>0</v>
      </c>
      <c r="X1015">
        <v>6</v>
      </c>
      <c r="Y1015">
        <v>0</v>
      </c>
      <c r="AA1015">
        <v>1</v>
      </c>
      <c r="AB1015">
        <v>8</v>
      </c>
      <c r="AC1015">
        <v>3</v>
      </c>
      <c r="AD1015">
        <v>0</v>
      </c>
      <c r="AE1015">
        <v>9</v>
      </c>
      <c r="AF1015" t="s">
        <v>126</v>
      </c>
      <c r="AG1015">
        <v>0</v>
      </c>
      <c r="AH1015">
        <v>3</v>
      </c>
      <c r="AI1015">
        <v>2</v>
      </c>
      <c r="AJ1015">
        <v>0</v>
      </c>
      <c r="AK1015" t="s">
        <v>403</v>
      </c>
      <c r="AL1015">
        <v>32.799703999999998</v>
      </c>
      <c r="AM1015" t="s">
        <v>404</v>
      </c>
      <c r="AN1015">
        <v>-117.145157</v>
      </c>
      <c r="AO1015">
        <v>25</v>
      </c>
      <c r="AP1015">
        <v>1800</v>
      </c>
      <c r="AQ1015" t="s">
        <v>129</v>
      </c>
      <c r="AR1015">
        <v>117</v>
      </c>
      <c r="AS1015">
        <v>-51</v>
      </c>
      <c r="AT1015">
        <v>-128</v>
      </c>
      <c r="BB1015" t="str">
        <f t="shared" si="383"/>
        <v>1200</v>
      </c>
      <c r="BC1015">
        <v>1</v>
      </c>
      <c r="BD1015" t="str">
        <f t="shared" si="384"/>
        <v xml:space="preserve">N1839R  </v>
      </c>
      <c r="BE1015">
        <v>1</v>
      </c>
      <c r="BG1015">
        <v>0</v>
      </c>
      <c r="BH1015">
        <v>0</v>
      </c>
      <c r="BI1015">
        <v>0</v>
      </c>
      <c r="BJ1015">
        <v>1600</v>
      </c>
      <c r="BK1015">
        <v>-200</v>
      </c>
      <c r="BL1015" t="s">
        <v>130</v>
      </c>
      <c r="BM1015">
        <v>1</v>
      </c>
      <c r="BN1015">
        <v>1</v>
      </c>
      <c r="BO1015">
        <v>0</v>
      </c>
      <c r="BP1015">
        <v>0</v>
      </c>
      <c r="BS1015">
        <v>0</v>
      </c>
      <c r="BT1015">
        <v>0</v>
      </c>
      <c r="BU1015">
        <v>0</v>
      </c>
      <c r="CE1015" t="str">
        <f t="shared" si="404"/>
        <v>22:01:58.420</v>
      </c>
      <c r="CF1015">
        <v>420028986</v>
      </c>
      <c r="CS1015">
        <v>3</v>
      </c>
      <c r="CT1015">
        <v>2</v>
      </c>
      <c r="CU1015">
        <v>0</v>
      </c>
      <c r="CV1015">
        <v>2</v>
      </c>
      <c r="CW1015">
        <v>0</v>
      </c>
      <c r="CX1015">
        <v>6</v>
      </c>
      <c r="CY1015">
        <v>7</v>
      </c>
      <c r="CZ1015" t="s">
        <v>131</v>
      </c>
      <c r="DA1015">
        <v>745</v>
      </c>
      <c r="DB1015">
        <v>0</v>
      </c>
      <c r="DC1015" t="s">
        <v>262</v>
      </c>
      <c r="DD1015" t="s">
        <v>263</v>
      </c>
      <c r="DG1015">
        <v>15621237</v>
      </c>
      <c r="DI1015">
        <v>1</v>
      </c>
      <c r="DJ1015">
        <v>0</v>
      </c>
      <c r="DK1015">
        <v>1</v>
      </c>
      <c r="DL1015">
        <v>0</v>
      </c>
      <c r="DM1015">
        <v>0</v>
      </c>
      <c r="DN1015">
        <v>1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"07/09/2023 22:01:58.708"</f>
        <v>07/09/2023 22:01:58.708</v>
      </c>
      <c r="C1016" t="str">
        <f t="shared" si="388"/>
        <v>FFDFD3C0</v>
      </c>
      <c r="D1016" t="s">
        <v>123</v>
      </c>
      <c r="E1016">
        <v>7</v>
      </c>
      <c r="F1016">
        <v>2007</v>
      </c>
      <c r="G1016" t="s">
        <v>124</v>
      </c>
      <c r="J1016" t="s">
        <v>125</v>
      </c>
      <c r="K1016">
        <v>0</v>
      </c>
      <c r="L1016">
        <v>3</v>
      </c>
      <c r="M1016">
        <v>0</v>
      </c>
      <c r="N1016">
        <v>2</v>
      </c>
      <c r="O1016">
        <v>0</v>
      </c>
      <c r="P1016">
        <v>1</v>
      </c>
      <c r="Q1016">
        <v>0</v>
      </c>
      <c r="S1016" t="str">
        <f t="shared" si="403"/>
        <v>22:01:58.000</v>
      </c>
      <c r="T1016" t="str">
        <f t="shared" si="403"/>
        <v>22:01:58.000</v>
      </c>
      <c r="U1016" t="str">
        <f t="shared" si="382"/>
        <v>A14F74</v>
      </c>
      <c r="V1016">
        <v>0</v>
      </c>
      <c r="W1016">
        <v>0</v>
      </c>
      <c r="X1016">
        <v>6</v>
      </c>
      <c r="Y1016">
        <v>0</v>
      </c>
      <c r="AA1016">
        <v>1</v>
      </c>
      <c r="AB1016">
        <v>8</v>
      </c>
      <c r="AC1016">
        <v>3</v>
      </c>
      <c r="AD1016">
        <v>0</v>
      </c>
      <c r="AE1016">
        <v>9</v>
      </c>
      <c r="AF1016" t="s">
        <v>126</v>
      </c>
      <c r="AG1016">
        <v>0</v>
      </c>
      <c r="AH1016">
        <v>3</v>
      </c>
      <c r="AI1016">
        <v>2</v>
      </c>
      <c r="AJ1016">
        <v>0</v>
      </c>
      <c r="AK1016" t="s">
        <v>403</v>
      </c>
      <c r="AL1016">
        <v>32.799703999999998</v>
      </c>
      <c r="AM1016" t="s">
        <v>404</v>
      </c>
      <c r="AN1016">
        <v>-117.145157</v>
      </c>
      <c r="AO1016">
        <v>25</v>
      </c>
      <c r="AP1016">
        <v>1800</v>
      </c>
      <c r="AQ1016" t="s">
        <v>129</v>
      </c>
      <c r="AR1016">
        <v>117</v>
      </c>
      <c r="AS1016">
        <v>-51</v>
      </c>
      <c r="AT1016">
        <v>-128</v>
      </c>
      <c r="BB1016" t="str">
        <f t="shared" si="383"/>
        <v>1200</v>
      </c>
      <c r="BC1016">
        <v>1</v>
      </c>
      <c r="BD1016" t="str">
        <f t="shared" si="384"/>
        <v xml:space="preserve">N1839R  </v>
      </c>
      <c r="BE1016">
        <v>1</v>
      </c>
      <c r="BG1016">
        <v>0</v>
      </c>
      <c r="BH1016">
        <v>0</v>
      </c>
      <c r="BI1016">
        <v>0</v>
      </c>
      <c r="BJ1016">
        <v>1600</v>
      </c>
      <c r="BK1016">
        <v>-200</v>
      </c>
      <c r="BL1016" t="s">
        <v>130</v>
      </c>
      <c r="BM1016">
        <v>1</v>
      </c>
      <c r="BN1016">
        <v>1</v>
      </c>
      <c r="BO1016">
        <v>0</v>
      </c>
      <c r="BP1016">
        <v>0</v>
      </c>
      <c r="BS1016">
        <v>0</v>
      </c>
      <c r="BT1016">
        <v>0</v>
      </c>
      <c r="BU1016">
        <v>0</v>
      </c>
      <c r="CE1016" t="str">
        <f t="shared" si="404"/>
        <v>22:01:58.420</v>
      </c>
      <c r="CF1016">
        <v>420028986</v>
      </c>
      <c r="CS1016">
        <v>3</v>
      </c>
      <c r="CT1016">
        <v>2</v>
      </c>
      <c r="CU1016">
        <v>0</v>
      </c>
      <c r="CV1016">
        <v>2</v>
      </c>
      <c r="CW1016">
        <v>0</v>
      </c>
      <c r="CX1016">
        <v>6</v>
      </c>
      <c r="CY1016">
        <v>7</v>
      </c>
      <c r="CZ1016" t="s">
        <v>131</v>
      </c>
      <c r="DA1016">
        <v>745</v>
      </c>
      <c r="DB1016">
        <v>0</v>
      </c>
      <c r="DC1016" t="s">
        <v>262</v>
      </c>
      <c r="DD1016" t="s">
        <v>263</v>
      </c>
      <c r="DG1016">
        <v>15621237</v>
      </c>
      <c r="DI1016">
        <v>1</v>
      </c>
      <c r="DJ1016">
        <v>0</v>
      </c>
      <c r="DK1016">
        <v>1</v>
      </c>
      <c r="DL1016">
        <v>0</v>
      </c>
      <c r="DM1016">
        <v>0</v>
      </c>
      <c r="DN1016">
        <v>1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"07/09/2023 22:01:58.708"</f>
        <v>07/09/2023 22:01:58.708</v>
      </c>
      <c r="C1017" t="str">
        <f t="shared" si="388"/>
        <v>FFDFD3C0</v>
      </c>
      <c r="D1017" t="s">
        <v>138</v>
      </c>
      <c r="E1017">
        <v>20</v>
      </c>
      <c r="F1017">
        <v>1020</v>
      </c>
      <c r="G1017" t="s">
        <v>139</v>
      </c>
      <c r="J1017" t="s">
        <v>140</v>
      </c>
      <c r="K1017">
        <v>0</v>
      </c>
      <c r="L1017">
        <v>3</v>
      </c>
      <c r="M1017">
        <v>0</v>
      </c>
      <c r="N1017">
        <v>2</v>
      </c>
      <c r="O1017">
        <v>0</v>
      </c>
      <c r="P1017">
        <v>1</v>
      </c>
      <c r="Q1017">
        <v>0</v>
      </c>
      <c r="S1017" t="str">
        <f t="shared" si="403"/>
        <v>22:01:58.000</v>
      </c>
      <c r="T1017" t="str">
        <f t="shared" si="403"/>
        <v>22:01:58.000</v>
      </c>
      <c r="U1017" t="str">
        <f t="shared" si="382"/>
        <v>A14F74</v>
      </c>
      <c r="V1017">
        <v>0</v>
      </c>
      <c r="W1017">
        <v>0</v>
      </c>
      <c r="X1017">
        <v>6</v>
      </c>
      <c r="Y1017">
        <v>0</v>
      </c>
      <c r="AA1017">
        <v>1</v>
      </c>
      <c r="AB1017">
        <v>8</v>
      </c>
      <c r="AC1017">
        <v>3</v>
      </c>
      <c r="AD1017">
        <v>0</v>
      </c>
      <c r="AE1017">
        <v>9</v>
      </c>
      <c r="AF1017" t="s">
        <v>126</v>
      </c>
      <c r="AG1017">
        <v>0</v>
      </c>
      <c r="AH1017">
        <v>3</v>
      </c>
      <c r="AI1017">
        <v>2</v>
      </c>
      <c r="AJ1017">
        <v>0</v>
      </c>
      <c r="AK1017" t="s">
        <v>403</v>
      </c>
      <c r="AL1017">
        <v>32.799703999999998</v>
      </c>
      <c r="AM1017" t="s">
        <v>404</v>
      </c>
      <c r="AN1017">
        <v>-117.145157</v>
      </c>
      <c r="AO1017">
        <v>25</v>
      </c>
      <c r="AP1017">
        <v>1800</v>
      </c>
      <c r="AQ1017" t="s">
        <v>129</v>
      </c>
      <c r="AR1017">
        <v>117</v>
      </c>
      <c r="AS1017">
        <v>-51</v>
      </c>
      <c r="AT1017">
        <v>-128</v>
      </c>
      <c r="BB1017" t="str">
        <f t="shared" si="383"/>
        <v>1200</v>
      </c>
      <c r="BC1017">
        <v>1</v>
      </c>
      <c r="BD1017" t="str">
        <f t="shared" si="384"/>
        <v xml:space="preserve">N1839R  </v>
      </c>
      <c r="BE1017">
        <v>1</v>
      </c>
      <c r="BG1017">
        <v>0</v>
      </c>
      <c r="BH1017">
        <v>0</v>
      </c>
      <c r="BI1017">
        <v>0</v>
      </c>
      <c r="BJ1017">
        <v>1600</v>
      </c>
      <c r="BK1017">
        <v>-200</v>
      </c>
      <c r="BL1017" t="s">
        <v>130</v>
      </c>
      <c r="BM1017">
        <v>1</v>
      </c>
      <c r="BN1017">
        <v>1</v>
      </c>
      <c r="BO1017">
        <v>0</v>
      </c>
      <c r="BP1017">
        <v>0</v>
      </c>
      <c r="BS1017">
        <v>0</v>
      </c>
      <c r="BT1017">
        <v>0</v>
      </c>
      <c r="BU1017">
        <v>0</v>
      </c>
      <c r="CE1017" t="str">
        <f t="shared" si="404"/>
        <v>22:01:58.420</v>
      </c>
      <c r="CF1017">
        <v>420028986</v>
      </c>
      <c r="CS1017">
        <v>3</v>
      </c>
      <c r="CT1017">
        <v>2</v>
      </c>
      <c r="CU1017">
        <v>0</v>
      </c>
      <c r="CV1017">
        <v>2</v>
      </c>
      <c r="CW1017">
        <v>0</v>
      </c>
      <c r="CX1017">
        <v>6</v>
      </c>
      <c r="CY1017">
        <v>7</v>
      </c>
      <c r="CZ1017" t="s">
        <v>131</v>
      </c>
      <c r="DA1017">
        <v>745</v>
      </c>
      <c r="DB1017">
        <v>0</v>
      </c>
      <c r="DC1017" t="s">
        <v>262</v>
      </c>
      <c r="DD1017" t="s">
        <v>263</v>
      </c>
      <c r="DG1017">
        <v>15621237</v>
      </c>
      <c r="DI1017">
        <v>1</v>
      </c>
      <c r="DJ1017">
        <v>0</v>
      </c>
      <c r="DK1017">
        <v>1</v>
      </c>
      <c r="DL1017">
        <v>0</v>
      </c>
      <c r="DM1017">
        <v>0</v>
      </c>
      <c r="DN1017">
        <v>1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"07/09/2023 22:01:58.708"</f>
        <v>07/09/2023 22:01:58.708</v>
      </c>
      <c r="C1018" t="str">
        <f t="shared" si="388"/>
        <v>FFDFD3C0</v>
      </c>
      <c r="D1018" t="s">
        <v>144</v>
      </c>
      <c r="E1018">
        <v>6</v>
      </c>
      <c r="H1018">
        <v>210</v>
      </c>
      <c r="I1018" t="s">
        <v>145</v>
      </c>
      <c r="J1018" t="s">
        <v>146</v>
      </c>
      <c r="K1018">
        <v>0</v>
      </c>
      <c r="L1018">
        <v>3</v>
      </c>
      <c r="M1018">
        <v>0</v>
      </c>
      <c r="N1018">
        <v>2</v>
      </c>
      <c r="O1018">
        <v>0</v>
      </c>
      <c r="P1018">
        <v>1</v>
      </c>
      <c r="Q1018">
        <v>0</v>
      </c>
      <c r="S1018" t="str">
        <f t="shared" si="403"/>
        <v>22:01:58.000</v>
      </c>
      <c r="T1018" t="str">
        <f t="shared" si="403"/>
        <v>22:01:58.000</v>
      </c>
      <c r="U1018" t="str">
        <f t="shared" si="382"/>
        <v>A14F74</v>
      </c>
      <c r="V1018">
        <v>0</v>
      </c>
      <c r="W1018">
        <v>0</v>
      </c>
      <c r="X1018">
        <v>6</v>
      </c>
      <c r="Y1018">
        <v>0</v>
      </c>
      <c r="AA1018">
        <v>1</v>
      </c>
      <c r="AB1018">
        <v>8</v>
      </c>
      <c r="AC1018">
        <v>3</v>
      </c>
      <c r="AD1018">
        <v>0</v>
      </c>
      <c r="AE1018">
        <v>9</v>
      </c>
      <c r="AF1018" t="s">
        <v>126</v>
      </c>
      <c r="AG1018">
        <v>0</v>
      </c>
      <c r="AH1018">
        <v>0</v>
      </c>
      <c r="AI1018">
        <v>2</v>
      </c>
      <c r="AJ1018">
        <v>0</v>
      </c>
      <c r="AK1018" t="s">
        <v>403</v>
      </c>
      <c r="AL1018">
        <v>32.799703999999998</v>
      </c>
      <c r="AM1018" t="s">
        <v>404</v>
      </c>
      <c r="AN1018">
        <v>-117.145157</v>
      </c>
      <c r="AO1018">
        <v>25</v>
      </c>
      <c r="AP1018">
        <v>1800</v>
      </c>
      <c r="AQ1018" t="s">
        <v>129</v>
      </c>
      <c r="AR1018">
        <v>117</v>
      </c>
      <c r="AS1018">
        <v>-51</v>
      </c>
      <c r="AT1018">
        <v>-128</v>
      </c>
      <c r="BB1018" t="str">
        <f t="shared" si="383"/>
        <v>1200</v>
      </c>
      <c r="BC1018">
        <v>1</v>
      </c>
      <c r="BD1018" t="str">
        <f t="shared" si="384"/>
        <v xml:space="preserve">N1839R  </v>
      </c>
      <c r="BE1018">
        <v>1</v>
      </c>
      <c r="BG1018">
        <v>0</v>
      </c>
      <c r="BH1018">
        <v>0</v>
      </c>
      <c r="BI1018">
        <v>0</v>
      </c>
      <c r="BJ1018">
        <v>1600</v>
      </c>
      <c r="BK1018">
        <v>-200</v>
      </c>
      <c r="BL1018" t="s">
        <v>130</v>
      </c>
      <c r="BM1018">
        <v>1</v>
      </c>
      <c r="BN1018">
        <v>1</v>
      </c>
      <c r="BO1018">
        <v>0</v>
      </c>
      <c r="BP1018">
        <v>0</v>
      </c>
      <c r="BS1018">
        <v>0</v>
      </c>
      <c r="BT1018">
        <v>0</v>
      </c>
      <c r="BU1018">
        <v>0</v>
      </c>
      <c r="CE1018" t="str">
        <f t="shared" si="404"/>
        <v>22:01:58.420</v>
      </c>
      <c r="CF1018">
        <v>420028986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6</v>
      </c>
      <c r="CY1018">
        <v>7</v>
      </c>
      <c r="CZ1018" t="s">
        <v>131</v>
      </c>
      <c r="DA1018">
        <v>745</v>
      </c>
      <c r="DB1018">
        <v>0</v>
      </c>
      <c r="DC1018" t="s">
        <v>262</v>
      </c>
      <c r="DD1018" t="s">
        <v>263</v>
      </c>
      <c r="DG1018">
        <v>15621237</v>
      </c>
      <c r="DI1018">
        <v>1</v>
      </c>
      <c r="DJ1018">
        <v>0</v>
      </c>
      <c r="DK1018">
        <v>1</v>
      </c>
      <c r="DL1018">
        <v>0</v>
      </c>
      <c r="DM1018">
        <v>0</v>
      </c>
      <c r="DN1018">
        <v>1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"07/09/2023 22:01:58.739"</f>
        <v>07/09/2023 22:01:58.739</v>
      </c>
      <c r="C1019" t="str">
        <f t="shared" si="388"/>
        <v>FFDFD3C0</v>
      </c>
      <c r="D1019" t="s">
        <v>134</v>
      </c>
      <c r="E1019">
        <v>3</v>
      </c>
      <c r="H1019">
        <v>3</v>
      </c>
      <c r="I1019" t="s">
        <v>135</v>
      </c>
      <c r="J1019" t="s">
        <v>126</v>
      </c>
      <c r="K1019">
        <v>0</v>
      </c>
      <c r="L1019">
        <v>3</v>
      </c>
      <c r="M1019">
        <v>0</v>
      </c>
      <c r="N1019">
        <v>2</v>
      </c>
      <c r="O1019">
        <v>0</v>
      </c>
      <c r="P1019">
        <v>1</v>
      </c>
      <c r="Q1019">
        <v>0</v>
      </c>
      <c r="S1019" t="str">
        <f t="shared" si="403"/>
        <v>22:01:58.000</v>
      </c>
      <c r="T1019" t="str">
        <f t="shared" si="403"/>
        <v>22:01:58.000</v>
      </c>
      <c r="U1019" t="str">
        <f t="shared" si="382"/>
        <v>A14F74</v>
      </c>
      <c r="V1019">
        <v>0</v>
      </c>
      <c r="W1019">
        <v>0</v>
      </c>
      <c r="X1019">
        <v>6</v>
      </c>
      <c r="Y1019">
        <v>0</v>
      </c>
      <c r="AA1019">
        <v>1</v>
      </c>
      <c r="AB1019">
        <v>8</v>
      </c>
      <c r="AC1019">
        <v>3</v>
      </c>
      <c r="AD1019">
        <v>0</v>
      </c>
      <c r="AE1019">
        <v>9</v>
      </c>
      <c r="AF1019" t="s">
        <v>126</v>
      </c>
      <c r="AG1019">
        <v>0</v>
      </c>
      <c r="AH1019">
        <v>3</v>
      </c>
      <c r="AI1019">
        <v>2</v>
      </c>
      <c r="AJ1019">
        <v>0</v>
      </c>
      <c r="AK1019" t="s">
        <v>403</v>
      </c>
      <c r="AL1019">
        <v>32.799703999999998</v>
      </c>
      <c r="AM1019" t="s">
        <v>404</v>
      </c>
      <c r="AN1019">
        <v>-117.145157</v>
      </c>
      <c r="AO1019">
        <v>25</v>
      </c>
      <c r="AP1019">
        <v>1800</v>
      </c>
      <c r="AQ1019" t="s">
        <v>129</v>
      </c>
      <c r="AR1019">
        <v>117</v>
      </c>
      <c r="AS1019">
        <v>-51</v>
      </c>
      <c r="AT1019">
        <v>-128</v>
      </c>
      <c r="BB1019" t="str">
        <f t="shared" si="383"/>
        <v>1200</v>
      </c>
      <c r="BC1019">
        <v>1</v>
      </c>
      <c r="BD1019" t="str">
        <f t="shared" si="384"/>
        <v xml:space="preserve">N1839R  </v>
      </c>
      <c r="BE1019">
        <v>1</v>
      </c>
      <c r="BG1019">
        <v>0</v>
      </c>
      <c r="BH1019">
        <v>0</v>
      </c>
      <c r="BI1019">
        <v>0</v>
      </c>
      <c r="BJ1019">
        <v>1600</v>
      </c>
      <c r="BK1019">
        <v>-200</v>
      </c>
      <c r="BL1019" t="s">
        <v>130</v>
      </c>
      <c r="BM1019">
        <v>1</v>
      </c>
      <c r="BN1019">
        <v>1</v>
      </c>
      <c r="BO1019">
        <v>0</v>
      </c>
      <c r="BP1019">
        <v>0</v>
      </c>
      <c r="BS1019">
        <v>0</v>
      </c>
      <c r="BT1019">
        <v>0</v>
      </c>
      <c r="BU1019">
        <v>0</v>
      </c>
      <c r="CE1019" t="str">
        <f t="shared" si="404"/>
        <v>22:01:58.420</v>
      </c>
      <c r="CF1019">
        <v>420028986</v>
      </c>
      <c r="CS1019">
        <v>3</v>
      </c>
      <c r="CT1019">
        <v>2</v>
      </c>
      <c r="CU1019">
        <v>0</v>
      </c>
      <c r="CV1019">
        <v>2</v>
      </c>
      <c r="CW1019">
        <v>0</v>
      </c>
      <c r="CX1019">
        <v>6</v>
      </c>
      <c r="CY1019">
        <v>7</v>
      </c>
      <c r="CZ1019" t="s">
        <v>131</v>
      </c>
      <c r="DA1019">
        <v>745</v>
      </c>
      <c r="DB1019">
        <v>0</v>
      </c>
      <c r="DC1019" t="s">
        <v>262</v>
      </c>
      <c r="DD1019" t="s">
        <v>263</v>
      </c>
      <c r="DG1019">
        <v>15621237</v>
      </c>
      <c r="DI1019">
        <v>1</v>
      </c>
      <c r="DJ1019">
        <v>0</v>
      </c>
      <c r="DK1019">
        <v>1</v>
      </c>
      <c r="DL1019">
        <v>0</v>
      </c>
      <c r="DM1019">
        <v>0</v>
      </c>
      <c r="DN1019">
        <v>1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"07/09/2023 22:01:58.739"</f>
        <v>07/09/2023 22:01:58.739</v>
      </c>
      <c r="C1020" t="str">
        <f t="shared" si="388"/>
        <v>FFDFD3C0</v>
      </c>
      <c r="D1020" t="s">
        <v>141</v>
      </c>
      <c r="E1020">
        <v>15</v>
      </c>
      <c r="J1020" t="s">
        <v>142</v>
      </c>
      <c r="K1020">
        <v>0</v>
      </c>
      <c r="L1020">
        <v>3</v>
      </c>
      <c r="M1020">
        <v>0</v>
      </c>
      <c r="N1020">
        <v>2</v>
      </c>
      <c r="O1020">
        <v>0</v>
      </c>
      <c r="P1020">
        <v>1</v>
      </c>
      <c r="Q1020">
        <v>0</v>
      </c>
      <c r="S1020" t="str">
        <f t="shared" si="403"/>
        <v>22:01:58.000</v>
      </c>
      <c r="T1020" t="str">
        <f t="shared" si="403"/>
        <v>22:01:58.000</v>
      </c>
      <c r="U1020" t="str">
        <f t="shared" si="382"/>
        <v>A14F74</v>
      </c>
      <c r="V1020">
        <v>0</v>
      </c>
      <c r="W1020">
        <v>0</v>
      </c>
      <c r="X1020">
        <v>6</v>
      </c>
      <c r="Y1020">
        <v>0</v>
      </c>
      <c r="AA1020">
        <v>1</v>
      </c>
      <c r="AB1020">
        <v>8</v>
      </c>
      <c r="AC1020">
        <v>3</v>
      </c>
      <c r="AD1020">
        <v>0</v>
      </c>
      <c r="AE1020">
        <v>9</v>
      </c>
      <c r="AF1020" t="s">
        <v>126</v>
      </c>
      <c r="AG1020">
        <v>0</v>
      </c>
      <c r="AH1020">
        <v>3</v>
      </c>
      <c r="AI1020">
        <v>2</v>
      </c>
      <c r="AJ1020">
        <v>0</v>
      </c>
      <c r="AK1020" t="s">
        <v>403</v>
      </c>
      <c r="AL1020">
        <v>32.799703999999998</v>
      </c>
      <c r="AM1020" t="s">
        <v>404</v>
      </c>
      <c r="AN1020">
        <v>-117.145157</v>
      </c>
      <c r="AO1020">
        <v>25</v>
      </c>
      <c r="AP1020">
        <v>1800</v>
      </c>
      <c r="AQ1020" t="s">
        <v>129</v>
      </c>
      <c r="AR1020">
        <v>117</v>
      </c>
      <c r="AS1020">
        <v>-51</v>
      </c>
      <c r="AT1020">
        <v>-128</v>
      </c>
      <c r="BB1020" t="str">
        <f t="shared" si="383"/>
        <v>1200</v>
      </c>
      <c r="BC1020">
        <v>1</v>
      </c>
      <c r="BD1020" t="str">
        <f t="shared" si="384"/>
        <v xml:space="preserve">N1839R  </v>
      </c>
      <c r="BE1020">
        <v>1</v>
      </c>
      <c r="BG1020">
        <v>0</v>
      </c>
      <c r="BH1020">
        <v>0</v>
      </c>
      <c r="BI1020">
        <v>0</v>
      </c>
      <c r="BJ1020">
        <v>1600</v>
      </c>
      <c r="BK1020">
        <v>-200</v>
      </c>
      <c r="BL1020" t="s">
        <v>130</v>
      </c>
      <c r="BM1020">
        <v>1</v>
      </c>
      <c r="BN1020">
        <v>1</v>
      </c>
      <c r="BO1020">
        <v>0</v>
      </c>
      <c r="BP1020">
        <v>0</v>
      </c>
      <c r="BS1020">
        <v>0</v>
      </c>
      <c r="BT1020">
        <v>0</v>
      </c>
      <c r="BU1020">
        <v>0</v>
      </c>
      <c r="CE1020" t="str">
        <f t="shared" si="404"/>
        <v>22:01:58.420</v>
      </c>
      <c r="CF1020">
        <v>420028986</v>
      </c>
      <c r="CS1020">
        <v>3</v>
      </c>
      <c r="CT1020">
        <v>2</v>
      </c>
      <c r="CU1020">
        <v>0</v>
      </c>
      <c r="CV1020">
        <v>2</v>
      </c>
      <c r="CW1020">
        <v>0</v>
      </c>
      <c r="CX1020">
        <v>6</v>
      </c>
      <c r="CY1020">
        <v>7</v>
      </c>
      <c r="CZ1020" t="s">
        <v>131</v>
      </c>
      <c r="DA1020">
        <v>745</v>
      </c>
      <c r="DB1020">
        <v>0</v>
      </c>
      <c r="DC1020" t="s">
        <v>262</v>
      </c>
      <c r="DD1020" t="s">
        <v>263</v>
      </c>
      <c r="DG1020">
        <v>15621237</v>
      </c>
      <c r="DI1020">
        <v>1</v>
      </c>
      <c r="DJ1020">
        <v>0</v>
      </c>
      <c r="DK1020">
        <v>1</v>
      </c>
      <c r="DL1020">
        <v>0</v>
      </c>
      <c r="DM1020">
        <v>0</v>
      </c>
      <c r="DN1020">
        <v>1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 t="shared" ref="A1021:A1027" si="405">"07/09/2023 22:01:59.865"</f>
        <v>07/09/2023 22:01:59.865</v>
      </c>
      <c r="C1021" t="str">
        <f t="shared" si="388"/>
        <v>FFDFD3C0</v>
      </c>
      <c r="D1021" t="s">
        <v>134</v>
      </c>
      <c r="E1021">
        <v>4</v>
      </c>
      <c r="H1021">
        <v>4</v>
      </c>
      <c r="I1021" t="s">
        <v>143</v>
      </c>
      <c r="J1021" t="s">
        <v>126</v>
      </c>
      <c r="K1021">
        <v>0</v>
      </c>
      <c r="L1021">
        <v>3</v>
      </c>
      <c r="M1021">
        <v>0</v>
      </c>
      <c r="N1021">
        <v>2</v>
      </c>
      <c r="O1021">
        <v>0</v>
      </c>
      <c r="P1021">
        <v>1</v>
      </c>
      <c r="Q1021">
        <v>0</v>
      </c>
      <c r="S1021" t="str">
        <f t="shared" ref="S1021:T1028" si="406">"22:01:59.000"</f>
        <v>22:01:59.000</v>
      </c>
      <c r="T1021" t="str">
        <f t="shared" si="406"/>
        <v>22:01:59.000</v>
      </c>
      <c r="U1021" t="str">
        <f t="shared" si="382"/>
        <v>A14F74</v>
      </c>
      <c r="V1021">
        <v>0</v>
      </c>
      <c r="W1021">
        <v>0</v>
      </c>
      <c r="X1021">
        <v>6</v>
      </c>
      <c r="Y1021">
        <v>0</v>
      </c>
      <c r="AA1021">
        <v>1</v>
      </c>
      <c r="AB1021">
        <v>8</v>
      </c>
      <c r="AC1021">
        <v>3</v>
      </c>
      <c r="AD1021">
        <v>0</v>
      </c>
      <c r="AE1021">
        <v>9</v>
      </c>
      <c r="AF1021" t="s">
        <v>126</v>
      </c>
      <c r="AG1021">
        <v>0</v>
      </c>
      <c r="AH1021">
        <v>3</v>
      </c>
      <c r="AI1021">
        <v>2</v>
      </c>
      <c r="AJ1021">
        <v>0</v>
      </c>
      <c r="AK1021" t="s">
        <v>405</v>
      </c>
      <c r="AL1021">
        <v>32.799467999999997</v>
      </c>
      <c r="AM1021" t="s">
        <v>406</v>
      </c>
      <c r="AN1021">
        <v>-117.144492</v>
      </c>
      <c r="AO1021">
        <v>25</v>
      </c>
      <c r="AP1021">
        <v>1800</v>
      </c>
      <c r="AQ1021" t="s">
        <v>129</v>
      </c>
      <c r="AR1021">
        <v>118</v>
      </c>
      <c r="AS1021">
        <v>-51</v>
      </c>
      <c r="AT1021">
        <v>-64</v>
      </c>
      <c r="BB1021" t="str">
        <f t="shared" si="383"/>
        <v>1200</v>
      </c>
      <c r="BC1021">
        <v>1</v>
      </c>
      <c r="BD1021" t="str">
        <f t="shared" si="384"/>
        <v xml:space="preserve">N1839R  </v>
      </c>
      <c r="BE1021">
        <v>1</v>
      </c>
      <c r="BG1021">
        <v>0</v>
      </c>
      <c r="BH1021">
        <v>0</v>
      </c>
      <c r="BI1021">
        <v>0</v>
      </c>
      <c r="BJ1021">
        <v>1600</v>
      </c>
      <c r="BK1021">
        <v>-200</v>
      </c>
      <c r="BL1021" t="s">
        <v>130</v>
      </c>
      <c r="BM1021">
        <v>1</v>
      </c>
      <c r="BN1021">
        <v>1</v>
      </c>
      <c r="BO1021">
        <v>0</v>
      </c>
      <c r="BP1021">
        <v>0</v>
      </c>
      <c r="BS1021">
        <v>0</v>
      </c>
      <c r="BT1021">
        <v>0</v>
      </c>
      <c r="BU1021">
        <v>0</v>
      </c>
      <c r="CE1021" t="str">
        <f t="shared" ref="CE1021:CE1028" si="407">"22:01:59.610"</f>
        <v>22:01:59.610</v>
      </c>
      <c r="CF1021">
        <v>609529239</v>
      </c>
      <c r="CS1021">
        <v>3</v>
      </c>
      <c r="CT1021">
        <v>2</v>
      </c>
      <c r="CU1021">
        <v>0</v>
      </c>
      <c r="CV1021">
        <v>2</v>
      </c>
      <c r="CW1021">
        <v>0</v>
      </c>
      <c r="CX1021">
        <v>6</v>
      </c>
      <c r="CY1021">
        <v>7</v>
      </c>
      <c r="CZ1021" t="s">
        <v>131</v>
      </c>
      <c r="DA1021">
        <v>745</v>
      </c>
      <c r="DB1021">
        <v>0</v>
      </c>
      <c r="DC1021" t="s">
        <v>262</v>
      </c>
      <c r="DD1021" t="s">
        <v>263</v>
      </c>
      <c r="DG1021">
        <v>15621290</v>
      </c>
      <c r="DI1021">
        <v>1</v>
      </c>
      <c r="DJ1021">
        <v>0</v>
      </c>
      <c r="DK1021">
        <v>0</v>
      </c>
      <c r="DL1021">
        <v>0</v>
      </c>
      <c r="DM1021">
        <v>0</v>
      </c>
      <c r="DN1021">
        <v>1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 t="shared" si="405"/>
        <v>07/09/2023 22:01:59.865</v>
      </c>
      <c r="C1022" t="str">
        <f t="shared" si="388"/>
        <v>FFDFD3C0</v>
      </c>
      <c r="D1022" t="s">
        <v>123</v>
      </c>
      <c r="E1022">
        <v>7</v>
      </c>
      <c r="F1022">
        <v>2007</v>
      </c>
      <c r="G1022" t="s">
        <v>124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0</v>
      </c>
      <c r="P1022">
        <v>1</v>
      </c>
      <c r="Q1022">
        <v>0</v>
      </c>
      <c r="S1022" t="str">
        <f t="shared" si="406"/>
        <v>22:01:59.000</v>
      </c>
      <c r="T1022" t="str">
        <f t="shared" si="406"/>
        <v>22:01:59.000</v>
      </c>
      <c r="U1022" t="str">
        <f t="shared" si="382"/>
        <v>A14F74</v>
      </c>
      <c r="V1022">
        <v>0</v>
      </c>
      <c r="W1022">
        <v>0</v>
      </c>
      <c r="X1022">
        <v>6</v>
      </c>
      <c r="Y1022">
        <v>0</v>
      </c>
      <c r="AA1022">
        <v>1</v>
      </c>
      <c r="AB1022">
        <v>8</v>
      </c>
      <c r="AC1022">
        <v>3</v>
      </c>
      <c r="AD1022">
        <v>0</v>
      </c>
      <c r="AE1022">
        <v>9</v>
      </c>
      <c r="AF1022" t="s">
        <v>126</v>
      </c>
      <c r="AG1022">
        <v>0</v>
      </c>
      <c r="AH1022">
        <v>3</v>
      </c>
      <c r="AI1022">
        <v>2</v>
      </c>
      <c r="AJ1022">
        <v>0</v>
      </c>
      <c r="AK1022" t="s">
        <v>405</v>
      </c>
      <c r="AL1022">
        <v>32.799467999999997</v>
      </c>
      <c r="AM1022" t="s">
        <v>406</v>
      </c>
      <c r="AN1022">
        <v>-117.144492</v>
      </c>
      <c r="AO1022">
        <v>25</v>
      </c>
      <c r="AP1022">
        <v>1800</v>
      </c>
      <c r="AQ1022" t="s">
        <v>129</v>
      </c>
      <c r="AR1022">
        <v>118</v>
      </c>
      <c r="AS1022">
        <v>-51</v>
      </c>
      <c r="AT1022">
        <v>-64</v>
      </c>
      <c r="BB1022" t="str">
        <f t="shared" si="383"/>
        <v>1200</v>
      </c>
      <c r="BC1022">
        <v>1</v>
      </c>
      <c r="BD1022" t="str">
        <f t="shared" si="384"/>
        <v xml:space="preserve">N1839R  </v>
      </c>
      <c r="BE1022">
        <v>1</v>
      </c>
      <c r="BG1022">
        <v>0</v>
      </c>
      <c r="BH1022">
        <v>0</v>
      </c>
      <c r="BI1022">
        <v>0</v>
      </c>
      <c r="BJ1022">
        <v>1600</v>
      </c>
      <c r="BK1022">
        <v>-200</v>
      </c>
      <c r="BL1022" t="s">
        <v>130</v>
      </c>
      <c r="BM1022">
        <v>1</v>
      </c>
      <c r="BN1022">
        <v>1</v>
      </c>
      <c r="BO1022">
        <v>0</v>
      </c>
      <c r="BP1022">
        <v>0</v>
      </c>
      <c r="BS1022">
        <v>0</v>
      </c>
      <c r="BT1022">
        <v>0</v>
      </c>
      <c r="BU1022">
        <v>0</v>
      </c>
      <c r="CE1022" t="str">
        <f t="shared" si="407"/>
        <v>22:01:59.610</v>
      </c>
      <c r="CF1022">
        <v>609529239</v>
      </c>
      <c r="CS1022">
        <v>3</v>
      </c>
      <c r="CT1022">
        <v>2</v>
      </c>
      <c r="CU1022">
        <v>0</v>
      </c>
      <c r="CV1022">
        <v>2</v>
      </c>
      <c r="CW1022">
        <v>0</v>
      </c>
      <c r="CX1022">
        <v>6</v>
      </c>
      <c r="CY1022">
        <v>7</v>
      </c>
      <c r="CZ1022" t="s">
        <v>131</v>
      </c>
      <c r="DA1022">
        <v>745</v>
      </c>
      <c r="DB1022">
        <v>0</v>
      </c>
      <c r="DC1022" t="s">
        <v>262</v>
      </c>
      <c r="DD1022" t="s">
        <v>263</v>
      </c>
      <c r="DG1022">
        <v>15621290</v>
      </c>
      <c r="DI1022">
        <v>1</v>
      </c>
      <c r="DJ1022">
        <v>0</v>
      </c>
      <c r="DK1022">
        <v>1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 t="shared" si="405"/>
        <v>07/09/2023 22:01:59.865</v>
      </c>
      <c r="C1023" t="str">
        <f t="shared" si="388"/>
        <v>FFDFD3C0</v>
      </c>
      <c r="D1023" t="s">
        <v>138</v>
      </c>
      <c r="E1023">
        <v>20</v>
      </c>
      <c r="F1023">
        <v>1020</v>
      </c>
      <c r="G1023" t="s">
        <v>139</v>
      </c>
      <c r="J1023" t="s">
        <v>140</v>
      </c>
      <c r="K1023">
        <v>0</v>
      </c>
      <c r="L1023">
        <v>3</v>
      </c>
      <c r="M1023">
        <v>0</v>
      </c>
      <c r="N1023">
        <v>2</v>
      </c>
      <c r="O1023">
        <v>0</v>
      </c>
      <c r="P1023">
        <v>1</v>
      </c>
      <c r="Q1023">
        <v>0</v>
      </c>
      <c r="S1023" t="str">
        <f t="shared" si="406"/>
        <v>22:01:59.000</v>
      </c>
      <c r="T1023" t="str">
        <f t="shared" si="406"/>
        <v>22:01:59.000</v>
      </c>
      <c r="U1023" t="str">
        <f t="shared" si="382"/>
        <v>A14F74</v>
      </c>
      <c r="V1023">
        <v>0</v>
      </c>
      <c r="W1023">
        <v>0</v>
      </c>
      <c r="X1023">
        <v>6</v>
      </c>
      <c r="Y1023">
        <v>0</v>
      </c>
      <c r="AA1023">
        <v>1</v>
      </c>
      <c r="AB1023">
        <v>8</v>
      </c>
      <c r="AC1023">
        <v>3</v>
      </c>
      <c r="AD1023">
        <v>0</v>
      </c>
      <c r="AE1023">
        <v>9</v>
      </c>
      <c r="AF1023" t="s">
        <v>126</v>
      </c>
      <c r="AG1023">
        <v>0</v>
      </c>
      <c r="AH1023">
        <v>3</v>
      </c>
      <c r="AI1023">
        <v>2</v>
      </c>
      <c r="AJ1023">
        <v>0</v>
      </c>
      <c r="AK1023" t="s">
        <v>405</v>
      </c>
      <c r="AL1023">
        <v>32.799467999999997</v>
      </c>
      <c r="AM1023" t="s">
        <v>406</v>
      </c>
      <c r="AN1023">
        <v>-117.144492</v>
      </c>
      <c r="AO1023">
        <v>25</v>
      </c>
      <c r="AP1023">
        <v>1800</v>
      </c>
      <c r="AQ1023" t="s">
        <v>129</v>
      </c>
      <c r="AR1023">
        <v>118</v>
      </c>
      <c r="AS1023">
        <v>-51</v>
      </c>
      <c r="AT1023">
        <v>-64</v>
      </c>
      <c r="BB1023" t="str">
        <f t="shared" si="383"/>
        <v>1200</v>
      </c>
      <c r="BC1023">
        <v>1</v>
      </c>
      <c r="BD1023" t="str">
        <f t="shared" si="384"/>
        <v xml:space="preserve">N1839R  </v>
      </c>
      <c r="BE1023">
        <v>1</v>
      </c>
      <c r="BG1023">
        <v>0</v>
      </c>
      <c r="BH1023">
        <v>0</v>
      </c>
      <c r="BI1023">
        <v>0</v>
      </c>
      <c r="BJ1023">
        <v>1600</v>
      </c>
      <c r="BK1023">
        <v>-200</v>
      </c>
      <c r="BL1023" t="s">
        <v>130</v>
      </c>
      <c r="BM1023">
        <v>1</v>
      </c>
      <c r="BN1023">
        <v>1</v>
      </c>
      <c r="BO1023">
        <v>0</v>
      </c>
      <c r="BP1023">
        <v>0</v>
      </c>
      <c r="BS1023">
        <v>0</v>
      </c>
      <c r="BT1023">
        <v>0</v>
      </c>
      <c r="BU1023">
        <v>0</v>
      </c>
      <c r="CE1023" t="str">
        <f t="shared" si="407"/>
        <v>22:01:59.610</v>
      </c>
      <c r="CF1023">
        <v>609529239</v>
      </c>
      <c r="CS1023">
        <v>3</v>
      </c>
      <c r="CT1023">
        <v>2</v>
      </c>
      <c r="CU1023">
        <v>0</v>
      </c>
      <c r="CV1023">
        <v>2</v>
      </c>
      <c r="CW1023">
        <v>0</v>
      </c>
      <c r="CX1023">
        <v>6</v>
      </c>
      <c r="CY1023">
        <v>7</v>
      </c>
      <c r="CZ1023" t="s">
        <v>131</v>
      </c>
      <c r="DA1023">
        <v>745</v>
      </c>
      <c r="DB1023">
        <v>0</v>
      </c>
      <c r="DC1023" t="s">
        <v>262</v>
      </c>
      <c r="DD1023" t="s">
        <v>263</v>
      </c>
      <c r="DG1023">
        <v>15621290</v>
      </c>
      <c r="DI1023">
        <v>1</v>
      </c>
      <c r="DJ1023">
        <v>0</v>
      </c>
      <c r="DK1023">
        <v>1</v>
      </c>
      <c r="DL1023">
        <v>0</v>
      </c>
      <c r="DM1023">
        <v>0</v>
      </c>
      <c r="DN1023">
        <v>1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 t="shared" si="405"/>
        <v>07/09/2023 22:01:59.865</v>
      </c>
      <c r="C1024" t="str">
        <f t="shared" si="388"/>
        <v>FFDFD3C0</v>
      </c>
      <c r="D1024" t="s">
        <v>149</v>
      </c>
      <c r="E1024">
        <v>3</v>
      </c>
      <c r="H1024">
        <v>166</v>
      </c>
      <c r="I1024" t="s">
        <v>139</v>
      </c>
      <c r="J1024" t="s">
        <v>150</v>
      </c>
      <c r="K1024">
        <v>0</v>
      </c>
      <c r="L1024">
        <v>3</v>
      </c>
      <c r="M1024">
        <v>0</v>
      </c>
      <c r="N1024">
        <v>2</v>
      </c>
      <c r="O1024">
        <v>0</v>
      </c>
      <c r="P1024">
        <v>1</v>
      </c>
      <c r="Q1024">
        <v>0</v>
      </c>
      <c r="S1024" t="str">
        <f t="shared" si="406"/>
        <v>22:01:59.000</v>
      </c>
      <c r="T1024" t="str">
        <f t="shared" si="406"/>
        <v>22:01:59.000</v>
      </c>
      <c r="U1024" t="str">
        <f t="shared" si="382"/>
        <v>A14F74</v>
      </c>
      <c r="V1024">
        <v>0</v>
      </c>
      <c r="W1024">
        <v>0</v>
      </c>
      <c r="X1024">
        <v>6</v>
      </c>
      <c r="Y1024">
        <v>0</v>
      </c>
      <c r="AA1024">
        <v>1</v>
      </c>
      <c r="AB1024">
        <v>8</v>
      </c>
      <c r="AC1024">
        <v>3</v>
      </c>
      <c r="AD1024">
        <v>0</v>
      </c>
      <c r="AE1024">
        <v>9</v>
      </c>
      <c r="AF1024" t="s">
        <v>126</v>
      </c>
      <c r="AG1024">
        <v>0</v>
      </c>
      <c r="AH1024">
        <v>3</v>
      </c>
      <c r="AI1024">
        <v>2</v>
      </c>
      <c r="AJ1024">
        <v>0</v>
      </c>
      <c r="AK1024" t="s">
        <v>405</v>
      </c>
      <c r="AL1024">
        <v>32.799467999999997</v>
      </c>
      <c r="AM1024" t="s">
        <v>406</v>
      </c>
      <c r="AN1024">
        <v>-117.144492</v>
      </c>
      <c r="AO1024">
        <v>25</v>
      </c>
      <c r="AP1024">
        <v>1800</v>
      </c>
      <c r="AQ1024" t="s">
        <v>129</v>
      </c>
      <c r="AR1024">
        <v>118</v>
      </c>
      <c r="AS1024">
        <v>-51</v>
      </c>
      <c r="AT1024">
        <v>-64</v>
      </c>
      <c r="BB1024" t="str">
        <f t="shared" si="383"/>
        <v>1200</v>
      </c>
      <c r="BC1024">
        <v>1</v>
      </c>
      <c r="BD1024" t="str">
        <f t="shared" si="384"/>
        <v xml:space="preserve">N1839R  </v>
      </c>
      <c r="BE1024">
        <v>1</v>
      </c>
      <c r="BG1024">
        <v>0</v>
      </c>
      <c r="BH1024">
        <v>0</v>
      </c>
      <c r="BI1024">
        <v>0</v>
      </c>
      <c r="BJ1024">
        <v>1600</v>
      </c>
      <c r="BK1024">
        <v>-200</v>
      </c>
      <c r="BL1024" t="s">
        <v>130</v>
      </c>
      <c r="BM1024">
        <v>1</v>
      </c>
      <c r="BN1024">
        <v>1</v>
      </c>
      <c r="BO1024">
        <v>0</v>
      </c>
      <c r="BP1024">
        <v>0</v>
      </c>
      <c r="BS1024">
        <v>0</v>
      </c>
      <c r="BT1024">
        <v>0</v>
      </c>
      <c r="BU1024">
        <v>0</v>
      </c>
      <c r="CE1024" t="str">
        <f t="shared" si="407"/>
        <v>22:01:59.610</v>
      </c>
      <c r="CF1024">
        <v>609595006</v>
      </c>
      <c r="CS1024">
        <v>3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300</v>
      </c>
      <c r="DB1024">
        <v>0</v>
      </c>
      <c r="DC1024" t="s">
        <v>157</v>
      </c>
      <c r="DD1024" t="s">
        <v>158</v>
      </c>
      <c r="DG1024">
        <v>8345836</v>
      </c>
      <c r="DI1024">
        <v>1</v>
      </c>
      <c r="DJ1024">
        <v>0</v>
      </c>
      <c r="DK1024">
        <v>1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 t="shared" si="405"/>
        <v>07/09/2023 22:01:59.865</v>
      </c>
      <c r="C1025" t="str">
        <f t="shared" si="388"/>
        <v>FFDFD3C0</v>
      </c>
      <c r="D1025" t="s">
        <v>144</v>
      </c>
      <c r="E1025">
        <v>6</v>
      </c>
      <c r="H1025">
        <v>210</v>
      </c>
      <c r="I1025" t="s">
        <v>145</v>
      </c>
      <c r="J1025" t="s">
        <v>146</v>
      </c>
      <c r="K1025">
        <v>0</v>
      </c>
      <c r="L1025">
        <v>3</v>
      </c>
      <c r="M1025">
        <v>0</v>
      </c>
      <c r="N1025">
        <v>2</v>
      </c>
      <c r="O1025">
        <v>0</v>
      </c>
      <c r="P1025">
        <v>1</v>
      </c>
      <c r="Q1025">
        <v>0</v>
      </c>
      <c r="S1025" t="str">
        <f t="shared" si="406"/>
        <v>22:01:59.000</v>
      </c>
      <c r="T1025" t="str">
        <f t="shared" si="406"/>
        <v>22:01:59.000</v>
      </c>
      <c r="U1025" t="str">
        <f t="shared" si="382"/>
        <v>A14F74</v>
      </c>
      <c r="V1025">
        <v>0</v>
      </c>
      <c r="W1025">
        <v>0</v>
      </c>
      <c r="X1025">
        <v>6</v>
      </c>
      <c r="Y1025">
        <v>0</v>
      </c>
      <c r="AA1025">
        <v>1</v>
      </c>
      <c r="AB1025">
        <v>8</v>
      </c>
      <c r="AC1025">
        <v>3</v>
      </c>
      <c r="AD1025">
        <v>0</v>
      </c>
      <c r="AE1025">
        <v>9</v>
      </c>
      <c r="AF1025" t="s">
        <v>126</v>
      </c>
      <c r="AG1025">
        <v>0</v>
      </c>
      <c r="AH1025">
        <v>0</v>
      </c>
      <c r="AI1025">
        <v>2</v>
      </c>
      <c r="AJ1025">
        <v>0</v>
      </c>
      <c r="AK1025" t="s">
        <v>405</v>
      </c>
      <c r="AL1025">
        <v>32.799467999999997</v>
      </c>
      <c r="AM1025" t="s">
        <v>406</v>
      </c>
      <c r="AN1025">
        <v>-117.144492</v>
      </c>
      <c r="AO1025">
        <v>25</v>
      </c>
      <c r="AP1025">
        <v>1800</v>
      </c>
      <c r="AQ1025" t="s">
        <v>129</v>
      </c>
      <c r="AR1025">
        <v>118</v>
      </c>
      <c r="AS1025">
        <v>-51</v>
      </c>
      <c r="AT1025">
        <v>-64</v>
      </c>
      <c r="BB1025" t="str">
        <f t="shared" si="383"/>
        <v>1200</v>
      </c>
      <c r="BC1025">
        <v>1</v>
      </c>
      <c r="BD1025" t="str">
        <f t="shared" si="384"/>
        <v xml:space="preserve">N1839R  </v>
      </c>
      <c r="BE1025">
        <v>1</v>
      </c>
      <c r="BG1025">
        <v>0</v>
      </c>
      <c r="BH1025">
        <v>0</v>
      </c>
      <c r="BI1025">
        <v>0</v>
      </c>
      <c r="BJ1025">
        <v>1600</v>
      </c>
      <c r="BK1025">
        <v>-200</v>
      </c>
      <c r="BL1025" t="s">
        <v>130</v>
      </c>
      <c r="BM1025">
        <v>1</v>
      </c>
      <c r="BN1025">
        <v>1</v>
      </c>
      <c r="BO1025">
        <v>0</v>
      </c>
      <c r="BP1025">
        <v>0</v>
      </c>
      <c r="BS1025">
        <v>0</v>
      </c>
      <c r="BT1025">
        <v>0</v>
      </c>
      <c r="BU1025">
        <v>0</v>
      </c>
      <c r="CE1025" t="str">
        <f t="shared" si="407"/>
        <v>22:01:59.610</v>
      </c>
      <c r="CF1025">
        <v>609529239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6</v>
      </c>
      <c r="CY1025">
        <v>7</v>
      </c>
      <c r="CZ1025" t="s">
        <v>131</v>
      </c>
      <c r="DA1025">
        <v>745</v>
      </c>
      <c r="DB1025">
        <v>0</v>
      </c>
      <c r="DC1025" t="s">
        <v>262</v>
      </c>
      <c r="DD1025" t="s">
        <v>263</v>
      </c>
      <c r="DG1025">
        <v>15621290</v>
      </c>
      <c r="DI1025">
        <v>1</v>
      </c>
      <c r="DJ1025">
        <v>0</v>
      </c>
      <c r="DK1025">
        <v>1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 t="shared" si="405"/>
        <v>07/09/2023 22:01:59.865</v>
      </c>
      <c r="C1026" t="str">
        <f t="shared" si="388"/>
        <v>FFDFD3C0</v>
      </c>
      <c r="D1026" t="s">
        <v>134</v>
      </c>
      <c r="E1026">
        <v>3</v>
      </c>
      <c r="H1026">
        <v>3</v>
      </c>
      <c r="I1026" t="s">
        <v>135</v>
      </c>
      <c r="J1026" t="s">
        <v>126</v>
      </c>
      <c r="K1026">
        <v>0</v>
      </c>
      <c r="L1026">
        <v>3</v>
      </c>
      <c r="M1026">
        <v>0</v>
      </c>
      <c r="N1026">
        <v>2</v>
      </c>
      <c r="O1026">
        <v>0</v>
      </c>
      <c r="P1026">
        <v>1</v>
      </c>
      <c r="Q1026">
        <v>0</v>
      </c>
      <c r="S1026" t="str">
        <f t="shared" si="406"/>
        <v>22:01:59.000</v>
      </c>
      <c r="T1026" t="str">
        <f t="shared" si="406"/>
        <v>22:01:59.000</v>
      </c>
      <c r="U1026" t="str">
        <f t="shared" ref="U1026:U1089" si="408">"A14F74"</f>
        <v>A14F74</v>
      </c>
      <c r="V1026">
        <v>0</v>
      </c>
      <c r="W1026">
        <v>0</v>
      </c>
      <c r="X1026">
        <v>6</v>
      </c>
      <c r="Y1026">
        <v>0</v>
      </c>
      <c r="AA1026">
        <v>1</v>
      </c>
      <c r="AB1026">
        <v>8</v>
      </c>
      <c r="AC1026">
        <v>3</v>
      </c>
      <c r="AD1026">
        <v>0</v>
      </c>
      <c r="AE1026">
        <v>9</v>
      </c>
      <c r="AF1026" t="s">
        <v>126</v>
      </c>
      <c r="AG1026">
        <v>0</v>
      </c>
      <c r="AH1026">
        <v>3</v>
      </c>
      <c r="AI1026">
        <v>2</v>
      </c>
      <c r="AJ1026">
        <v>0</v>
      </c>
      <c r="AK1026" t="s">
        <v>405</v>
      </c>
      <c r="AL1026">
        <v>32.799467999999997</v>
      </c>
      <c r="AM1026" t="s">
        <v>406</v>
      </c>
      <c r="AN1026">
        <v>-117.144492</v>
      </c>
      <c r="AO1026">
        <v>25</v>
      </c>
      <c r="AP1026">
        <v>1800</v>
      </c>
      <c r="AQ1026" t="s">
        <v>129</v>
      </c>
      <c r="AR1026">
        <v>118</v>
      </c>
      <c r="AS1026">
        <v>-51</v>
      </c>
      <c r="AT1026">
        <v>-64</v>
      </c>
      <c r="BB1026" t="str">
        <f t="shared" ref="BB1026:BB1089" si="409">"1200"</f>
        <v>1200</v>
      </c>
      <c r="BC1026">
        <v>1</v>
      </c>
      <c r="BD1026" t="str">
        <f t="shared" ref="BD1026:BD1089" si="410">"N1839R  "</f>
        <v xml:space="preserve">N1839R  </v>
      </c>
      <c r="BE1026">
        <v>1</v>
      </c>
      <c r="BG1026">
        <v>0</v>
      </c>
      <c r="BH1026">
        <v>0</v>
      </c>
      <c r="BI1026">
        <v>0</v>
      </c>
      <c r="BJ1026">
        <v>1600</v>
      </c>
      <c r="BK1026">
        <v>-200</v>
      </c>
      <c r="BL1026" t="s">
        <v>130</v>
      </c>
      <c r="BM1026">
        <v>1</v>
      </c>
      <c r="BN1026">
        <v>1</v>
      </c>
      <c r="BO1026">
        <v>0</v>
      </c>
      <c r="BP1026">
        <v>0</v>
      </c>
      <c r="BS1026">
        <v>0</v>
      </c>
      <c r="BT1026">
        <v>0</v>
      </c>
      <c r="BU1026">
        <v>0</v>
      </c>
      <c r="CE1026" t="str">
        <f t="shared" si="407"/>
        <v>22:01:59.610</v>
      </c>
      <c r="CF1026">
        <v>609529239</v>
      </c>
      <c r="CS1026">
        <v>3</v>
      </c>
      <c r="CT1026">
        <v>2</v>
      </c>
      <c r="CU1026">
        <v>0</v>
      </c>
      <c r="CV1026">
        <v>2</v>
      </c>
      <c r="CW1026">
        <v>0</v>
      </c>
      <c r="CX1026">
        <v>6</v>
      </c>
      <c r="CY1026">
        <v>7</v>
      </c>
      <c r="CZ1026" t="s">
        <v>131</v>
      </c>
      <c r="DA1026">
        <v>745</v>
      </c>
      <c r="DB1026">
        <v>0</v>
      </c>
      <c r="DC1026" t="s">
        <v>262</v>
      </c>
      <c r="DD1026" t="s">
        <v>263</v>
      </c>
      <c r="DG1026">
        <v>15621290</v>
      </c>
      <c r="DI1026">
        <v>1</v>
      </c>
      <c r="DJ1026">
        <v>0</v>
      </c>
      <c r="DK1026">
        <v>1</v>
      </c>
      <c r="DL1026">
        <v>0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 t="shared" si="405"/>
        <v>07/09/2023 22:01:59.865</v>
      </c>
      <c r="C1027" t="str">
        <f t="shared" si="388"/>
        <v>FFDFD3C0</v>
      </c>
      <c r="D1027" t="s">
        <v>141</v>
      </c>
      <c r="E1027">
        <v>15</v>
      </c>
      <c r="J1027" t="s">
        <v>142</v>
      </c>
      <c r="K1027">
        <v>0</v>
      </c>
      <c r="L1027">
        <v>3</v>
      </c>
      <c r="M1027">
        <v>0</v>
      </c>
      <c r="N1027">
        <v>2</v>
      </c>
      <c r="O1027">
        <v>0</v>
      </c>
      <c r="P1027">
        <v>1</v>
      </c>
      <c r="Q1027">
        <v>0</v>
      </c>
      <c r="S1027" t="str">
        <f t="shared" si="406"/>
        <v>22:01:59.000</v>
      </c>
      <c r="T1027" t="str">
        <f t="shared" si="406"/>
        <v>22:01:59.000</v>
      </c>
      <c r="U1027" t="str">
        <f t="shared" si="408"/>
        <v>A14F74</v>
      </c>
      <c r="V1027">
        <v>0</v>
      </c>
      <c r="W1027">
        <v>0</v>
      </c>
      <c r="X1027">
        <v>6</v>
      </c>
      <c r="Y1027">
        <v>0</v>
      </c>
      <c r="AA1027">
        <v>1</v>
      </c>
      <c r="AB1027">
        <v>8</v>
      </c>
      <c r="AC1027">
        <v>3</v>
      </c>
      <c r="AD1027">
        <v>0</v>
      </c>
      <c r="AE1027">
        <v>9</v>
      </c>
      <c r="AF1027" t="s">
        <v>126</v>
      </c>
      <c r="AG1027">
        <v>0</v>
      </c>
      <c r="AH1027">
        <v>3</v>
      </c>
      <c r="AI1027">
        <v>2</v>
      </c>
      <c r="AJ1027">
        <v>0</v>
      </c>
      <c r="AK1027" t="s">
        <v>405</v>
      </c>
      <c r="AL1027">
        <v>32.799467999999997</v>
      </c>
      <c r="AM1027" t="s">
        <v>406</v>
      </c>
      <c r="AN1027">
        <v>-117.144492</v>
      </c>
      <c r="AO1027">
        <v>25</v>
      </c>
      <c r="AP1027">
        <v>1800</v>
      </c>
      <c r="AQ1027" t="s">
        <v>129</v>
      </c>
      <c r="AR1027">
        <v>118</v>
      </c>
      <c r="AS1027">
        <v>-51</v>
      </c>
      <c r="AT1027">
        <v>-64</v>
      </c>
      <c r="BB1027" t="str">
        <f t="shared" si="409"/>
        <v>1200</v>
      </c>
      <c r="BC1027">
        <v>1</v>
      </c>
      <c r="BD1027" t="str">
        <f t="shared" si="410"/>
        <v xml:space="preserve">N1839R  </v>
      </c>
      <c r="BE1027">
        <v>1</v>
      </c>
      <c r="BG1027">
        <v>0</v>
      </c>
      <c r="BH1027">
        <v>0</v>
      </c>
      <c r="BI1027">
        <v>0</v>
      </c>
      <c r="BJ1027">
        <v>1600</v>
      </c>
      <c r="BK1027">
        <v>-200</v>
      </c>
      <c r="BL1027" t="s">
        <v>130</v>
      </c>
      <c r="BM1027">
        <v>1</v>
      </c>
      <c r="BN1027">
        <v>1</v>
      </c>
      <c r="BO1027">
        <v>0</v>
      </c>
      <c r="BP1027">
        <v>0</v>
      </c>
      <c r="BS1027">
        <v>0</v>
      </c>
      <c r="BT1027">
        <v>0</v>
      </c>
      <c r="BU1027">
        <v>0</v>
      </c>
      <c r="CE1027" t="str">
        <f t="shared" si="407"/>
        <v>22:01:59.610</v>
      </c>
      <c r="CF1027">
        <v>609529239</v>
      </c>
      <c r="CS1027">
        <v>3</v>
      </c>
      <c r="CT1027">
        <v>2</v>
      </c>
      <c r="CU1027">
        <v>0</v>
      </c>
      <c r="CV1027">
        <v>2</v>
      </c>
      <c r="CW1027">
        <v>0</v>
      </c>
      <c r="CX1027">
        <v>6</v>
      </c>
      <c r="CY1027">
        <v>7</v>
      </c>
      <c r="CZ1027" t="s">
        <v>131</v>
      </c>
      <c r="DA1027">
        <v>745</v>
      </c>
      <c r="DB1027">
        <v>0</v>
      </c>
      <c r="DC1027" t="s">
        <v>262</v>
      </c>
      <c r="DD1027" t="s">
        <v>263</v>
      </c>
      <c r="DG1027">
        <v>15621290</v>
      </c>
      <c r="DI1027">
        <v>1</v>
      </c>
      <c r="DJ1027">
        <v>0</v>
      </c>
      <c r="DK1027">
        <v>1</v>
      </c>
      <c r="DL1027">
        <v>0</v>
      </c>
      <c r="DM1027">
        <v>0</v>
      </c>
      <c r="DN1027">
        <v>1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"07/09/2023 22:01:59.897"</f>
        <v>07/09/2023 22:01:59.897</v>
      </c>
      <c r="C1028" t="str">
        <f t="shared" si="388"/>
        <v>FFDFD3C0</v>
      </c>
      <c r="D1028" t="s">
        <v>147</v>
      </c>
      <c r="E1028">
        <v>8</v>
      </c>
      <c r="H1028">
        <v>225</v>
      </c>
      <c r="I1028" t="s">
        <v>148</v>
      </c>
      <c r="J1028" t="s">
        <v>126</v>
      </c>
      <c r="K1028">
        <v>0</v>
      </c>
      <c r="L1028">
        <v>3</v>
      </c>
      <c r="M1028">
        <v>0</v>
      </c>
      <c r="N1028">
        <v>2</v>
      </c>
      <c r="O1028">
        <v>0</v>
      </c>
      <c r="P1028">
        <v>1</v>
      </c>
      <c r="Q1028">
        <v>0</v>
      </c>
      <c r="S1028" t="str">
        <f t="shared" si="406"/>
        <v>22:01:59.000</v>
      </c>
      <c r="T1028" t="str">
        <f t="shared" si="406"/>
        <v>22:01:59.000</v>
      </c>
      <c r="U1028" t="str">
        <f t="shared" si="408"/>
        <v>A14F74</v>
      </c>
      <c r="V1028">
        <v>0</v>
      </c>
      <c r="W1028">
        <v>0</v>
      </c>
      <c r="X1028">
        <v>6</v>
      </c>
      <c r="Y1028">
        <v>0</v>
      </c>
      <c r="AA1028">
        <v>1</v>
      </c>
      <c r="AB1028">
        <v>8</v>
      </c>
      <c r="AC1028">
        <v>3</v>
      </c>
      <c r="AD1028">
        <v>0</v>
      </c>
      <c r="AE1028">
        <v>9</v>
      </c>
      <c r="AF1028" t="s">
        <v>126</v>
      </c>
      <c r="AG1028">
        <v>0</v>
      </c>
      <c r="AH1028">
        <v>3</v>
      </c>
      <c r="AI1028">
        <v>2</v>
      </c>
      <c r="AJ1028">
        <v>0</v>
      </c>
      <c r="AK1028" t="s">
        <v>405</v>
      </c>
      <c r="AL1028">
        <v>32.799467999999997</v>
      </c>
      <c r="AM1028" t="s">
        <v>406</v>
      </c>
      <c r="AN1028">
        <v>-117.144492</v>
      </c>
      <c r="AO1028">
        <v>25</v>
      </c>
      <c r="AP1028">
        <v>1800</v>
      </c>
      <c r="AQ1028" t="s">
        <v>129</v>
      </c>
      <c r="AR1028">
        <v>118</v>
      </c>
      <c r="AS1028">
        <v>-51</v>
      </c>
      <c r="AT1028">
        <v>-64</v>
      </c>
      <c r="BB1028" t="str">
        <f t="shared" si="409"/>
        <v>1200</v>
      </c>
      <c r="BC1028">
        <v>1</v>
      </c>
      <c r="BD1028" t="str">
        <f t="shared" si="410"/>
        <v xml:space="preserve">N1839R  </v>
      </c>
      <c r="BE1028">
        <v>1</v>
      </c>
      <c r="BG1028">
        <v>0</v>
      </c>
      <c r="BH1028">
        <v>0</v>
      </c>
      <c r="BI1028">
        <v>0</v>
      </c>
      <c r="BJ1028">
        <v>1600</v>
      </c>
      <c r="BK1028">
        <v>-200</v>
      </c>
      <c r="BL1028" t="s">
        <v>130</v>
      </c>
      <c r="BM1028">
        <v>1</v>
      </c>
      <c r="BN1028">
        <v>1</v>
      </c>
      <c r="BO1028">
        <v>0</v>
      </c>
      <c r="BP1028">
        <v>0</v>
      </c>
      <c r="BS1028">
        <v>0</v>
      </c>
      <c r="BT1028">
        <v>0</v>
      </c>
      <c r="BU1028">
        <v>0</v>
      </c>
      <c r="CE1028" t="str">
        <f t="shared" si="407"/>
        <v>22:01:59.610</v>
      </c>
      <c r="CF1028">
        <v>609529239</v>
      </c>
      <c r="CS1028">
        <v>3</v>
      </c>
      <c r="CT1028">
        <v>2</v>
      </c>
      <c r="CU1028">
        <v>0</v>
      </c>
      <c r="CV1028">
        <v>2</v>
      </c>
      <c r="CW1028">
        <v>0</v>
      </c>
      <c r="CX1028">
        <v>6</v>
      </c>
      <c r="CY1028">
        <v>7</v>
      </c>
      <c r="CZ1028" t="s">
        <v>131</v>
      </c>
      <c r="DA1028">
        <v>745</v>
      </c>
      <c r="DB1028">
        <v>0</v>
      </c>
      <c r="DC1028" t="s">
        <v>262</v>
      </c>
      <c r="DD1028" t="s">
        <v>263</v>
      </c>
      <c r="DG1028">
        <v>15621290</v>
      </c>
      <c r="DI1028">
        <v>1</v>
      </c>
      <c r="DJ1028">
        <v>0</v>
      </c>
      <c r="DK1028">
        <v>1</v>
      </c>
      <c r="DL1028">
        <v>0</v>
      </c>
      <c r="DM1028">
        <v>0</v>
      </c>
      <c r="DN1028">
        <v>1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 t="shared" ref="A1029:A1036" si="411">"07/09/2023 22:02:00.631"</f>
        <v>07/09/2023 22:02:00.631</v>
      </c>
      <c r="C1029" t="str">
        <f t="shared" si="388"/>
        <v>FFDFD3C0</v>
      </c>
      <c r="D1029" t="s">
        <v>144</v>
      </c>
      <c r="E1029">
        <v>6</v>
      </c>
      <c r="H1029">
        <v>210</v>
      </c>
      <c r="I1029" t="s">
        <v>145</v>
      </c>
      <c r="J1029" t="s">
        <v>146</v>
      </c>
      <c r="K1029">
        <v>0</v>
      </c>
      <c r="L1029">
        <v>3</v>
      </c>
      <c r="M1029">
        <v>0</v>
      </c>
      <c r="N1029">
        <v>2</v>
      </c>
      <c r="O1029">
        <v>0</v>
      </c>
      <c r="P1029">
        <v>1</v>
      </c>
      <c r="Q1029">
        <v>0</v>
      </c>
      <c r="S1029" t="str">
        <f t="shared" ref="S1029:T1036" si="412">"22:02:00.000"</f>
        <v>22:02:00.000</v>
      </c>
      <c r="T1029" t="str">
        <f t="shared" si="412"/>
        <v>22:02:00.000</v>
      </c>
      <c r="U1029" t="str">
        <f t="shared" si="408"/>
        <v>A14F74</v>
      </c>
      <c r="V1029">
        <v>0</v>
      </c>
      <c r="W1029">
        <v>0</v>
      </c>
      <c r="X1029">
        <v>6</v>
      </c>
      <c r="Y1029">
        <v>0</v>
      </c>
      <c r="AA1029">
        <v>1</v>
      </c>
      <c r="AB1029">
        <v>8</v>
      </c>
      <c r="AC1029">
        <v>3</v>
      </c>
      <c r="AD1029">
        <v>0</v>
      </c>
      <c r="AE1029">
        <v>9</v>
      </c>
      <c r="AF1029" t="s">
        <v>126</v>
      </c>
      <c r="AG1029">
        <v>0</v>
      </c>
      <c r="AH1029">
        <v>0</v>
      </c>
      <c r="AI1029">
        <v>2</v>
      </c>
      <c r="AJ1029">
        <v>0</v>
      </c>
      <c r="AK1029" t="s">
        <v>407</v>
      </c>
      <c r="AL1029">
        <v>32.799232000000003</v>
      </c>
      <c r="AM1029" t="s">
        <v>408</v>
      </c>
      <c r="AN1029">
        <v>-117.143869</v>
      </c>
      <c r="AO1029">
        <v>25</v>
      </c>
      <c r="AP1029">
        <v>1800</v>
      </c>
      <c r="AQ1029" t="s">
        <v>129</v>
      </c>
      <c r="AR1029">
        <v>118</v>
      </c>
      <c r="AS1029">
        <v>-51</v>
      </c>
      <c r="AT1029">
        <v>0</v>
      </c>
      <c r="BB1029" t="str">
        <f t="shared" si="409"/>
        <v>1200</v>
      </c>
      <c r="BC1029">
        <v>1</v>
      </c>
      <c r="BD1029" t="str">
        <f t="shared" si="410"/>
        <v xml:space="preserve">N1839R  </v>
      </c>
      <c r="BE1029">
        <v>1</v>
      </c>
      <c r="BG1029">
        <v>0</v>
      </c>
      <c r="BH1029">
        <v>0</v>
      </c>
      <c r="BI1029">
        <v>0</v>
      </c>
      <c r="BJ1029">
        <v>1600</v>
      </c>
      <c r="BK1029">
        <v>-200</v>
      </c>
      <c r="BL1029" t="s">
        <v>130</v>
      </c>
      <c r="BM1029">
        <v>1</v>
      </c>
      <c r="BN1029">
        <v>1</v>
      </c>
      <c r="BO1029">
        <v>0</v>
      </c>
      <c r="BP1029">
        <v>0</v>
      </c>
      <c r="BS1029">
        <v>0</v>
      </c>
      <c r="BT1029">
        <v>0</v>
      </c>
      <c r="BU1029">
        <v>0</v>
      </c>
      <c r="CE1029" t="str">
        <f t="shared" ref="CE1029:CE1036" si="413">"22:02:00.377"</f>
        <v>22:02:00.377</v>
      </c>
      <c r="CF1029">
        <v>376528858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6</v>
      </c>
      <c r="CY1029">
        <v>7</v>
      </c>
      <c r="CZ1029" t="s">
        <v>131</v>
      </c>
      <c r="DA1029">
        <v>745</v>
      </c>
      <c r="DB1029">
        <v>0</v>
      </c>
      <c r="DC1029" t="s">
        <v>262</v>
      </c>
      <c r="DD1029" t="s">
        <v>263</v>
      </c>
      <c r="DG1029">
        <v>15621323</v>
      </c>
      <c r="DI1029">
        <v>1</v>
      </c>
      <c r="DJ1029">
        <v>0</v>
      </c>
      <c r="DK1029">
        <v>0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 t="shared" si="411"/>
        <v>07/09/2023 22:02:00.631</v>
      </c>
      <c r="C1030" t="str">
        <f t="shared" si="388"/>
        <v>FFDFD3C0</v>
      </c>
      <c r="D1030" t="s">
        <v>149</v>
      </c>
      <c r="E1030">
        <v>3</v>
      </c>
      <c r="H1030">
        <v>166</v>
      </c>
      <c r="I1030" t="s">
        <v>139</v>
      </c>
      <c r="J1030" t="s">
        <v>150</v>
      </c>
      <c r="K1030">
        <v>0</v>
      </c>
      <c r="L1030">
        <v>3</v>
      </c>
      <c r="M1030">
        <v>0</v>
      </c>
      <c r="N1030">
        <v>2</v>
      </c>
      <c r="O1030">
        <v>0</v>
      </c>
      <c r="P1030">
        <v>1</v>
      </c>
      <c r="Q1030">
        <v>0</v>
      </c>
      <c r="S1030" t="str">
        <f t="shared" si="412"/>
        <v>22:02:00.000</v>
      </c>
      <c r="T1030" t="str">
        <f t="shared" si="412"/>
        <v>22:02:00.000</v>
      </c>
      <c r="U1030" t="str">
        <f t="shared" si="408"/>
        <v>A14F74</v>
      </c>
      <c r="V1030">
        <v>0</v>
      </c>
      <c r="W1030">
        <v>0</v>
      </c>
      <c r="X1030">
        <v>6</v>
      </c>
      <c r="Y1030">
        <v>0</v>
      </c>
      <c r="AA1030">
        <v>1</v>
      </c>
      <c r="AB1030">
        <v>8</v>
      </c>
      <c r="AC1030">
        <v>3</v>
      </c>
      <c r="AD1030">
        <v>0</v>
      </c>
      <c r="AE1030">
        <v>9</v>
      </c>
      <c r="AF1030" t="s">
        <v>126</v>
      </c>
      <c r="AG1030">
        <v>0</v>
      </c>
      <c r="AH1030">
        <v>3</v>
      </c>
      <c r="AI1030">
        <v>2</v>
      </c>
      <c r="AJ1030">
        <v>0</v>
      </c>
      <c r="AK1030" t="s">
        <v>407</v>
      </c>
      <c r="AL1030">
        <v>32.799232000000003</v>
      </c>
      <c r="AM1030" t="s">
        <v>408</v>
      </c>
      <c r="AN1030">
        <v>-117.143869</v>
      </c>
      <c r="AO1030">
        <v>25</v>
      </c>
      <c r="AP1030">
        <v>1800</v>
      </c>
      <c r="AQ1030" t="s">
        <v>129</v>
      </c>
      <c r="AR1030">
        <v>118</v>
      </c>
      <c r="AS1030">
        <v>-51</v>
      </c>
      <c r="AT1030">
        <v>0</v>
      </c>
      <c r="BB1030" t="str">
        <f t="shared" si="409"/>
        <v>1200</v>
      </c>
      <c r="BC1030">
        <v>1</v>
      </c>
      <c r="BD1030" t="str">
        <f t="shared" si="410"/>
        <v xml:space="preserve">N1839R  </v>
      </c>
      <c r="BE1030">
        <v>1</v>
      </c>
      <c r="BG1030">
        <v>0</v>
      </c>
      <c r="BH1030">
        <v>0</v>
      </c>
      <c r="BI1030">
        <v>0</v>
      </c>
      <c r="BJ1030">
        <v>1600</v>
      </c>
      <c r="BK1030">
        <v>-200</v>
      </c>
      <c r="BL1030" t="s">
        <v>130</v>
      </c>
      <c r="BM1030">
        <v>1</v>
      </c>
      <c r="BN1030">
        <v>1</v>
      </c>
      <c r="BO1030">
        <v>0</v>
      </c>
      <c r="BP1030">
        <v>0</v>
      </c>
      <c r="BS1030">
        <v>0</v>
      </c>
      <c r="BT1030">
        <v>0</v>
      </c>
      <c r="BU1030">
        <v>0</v>
      </c>
      <c r="CE1030" t="str">
        <f t="shared" si="413"/>
        <v>22:02:00.377</v>
      </c>
      <c r="CF1030">
        <v>376594516</v>
      </c>
      <c r="CS1030">
        <v>3</v>
      </c>
      <c r="CT1030">
        <v>2</v>
      </c>
      <c r="CU1030">
        <v>0</v>
      </c>
      <c r="CV1030">
        <v>2</v>
      </c>
      <c r="CW1030">
        <v>0</v>
      </c>
      <c r="CX1030">
        <v>5</v>
      </c>
      <c r="CY1030">
        <v>7</v>
      </c>
      <c r="CZ1030" t="s">
        <v>131</v>
      </c>
      <c r="DA1030">
        <v>300</v>
      </c>
      <c r="DB1030">
        <v>0</v>
      </c>
      <c r="DC1030" t="s">
        <v>157</v>
      </c>
      <c r="DD1030" t="s">
        <v>158</v>
      </c>
      <c r="DG1030">
        <v>8346008</v>
      </c>
      <c r="DI1030">
        <v>1</v>
      </c>
      <c r="DJ1030">
        <v>0</v>
      </c>
      <c r="DK1030">
        <v>1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 t="shared" si="411"/>
        <v>07/09/2023 22:02:00.631</v>
      </c>
      <c r="C1031" t="str">
        <f t="shared" si="388"/>
        <v>FFDFD3C0</v>
      </c>
      <c r="D1031" t="s">
        <v>134</v>
      </c>
      <c r="E1031">
        <v>3</v>
      </c>
      <c r="H1031">
        <v>3</v>
      </c>
      <c r="I1031" t="s">
        <v>135</v>
      </c>
      <c r="J1031" t="s">
        <v>126</v>
      </c>
      <c r="K1031">
        <v>0</v>
      </c>
      <c r="L1031">
        <v>3</v>
      </c>
      <c r="M1031">
        <v>0</v>
      </c>
      <c r="N1031">
        <v>2</v>
      </c>
      <c r="O1031">
        <v>0</v>
      </c>
      <c r="P1031">
        <v>1</v>
      </c>
      <c r="Q1031">
        <v>0</v>
      </c>
      <c r="S1031" t="str">
        <f t="shared" si="412"/>
        <v>22:02:00.000</v>
      </c>
      <c r="T1031" t="str">
        <f t="shared" si="412"/>
        <v>22:02:00.000</v>
      </c>
      <c r="U1031" t="str">
        <f t="shared" si="408"/>
        <v>A14F74</v>
      </c>
      <c r="V1031">
        <v>0</v>
      </c>
      <c r="W1031">
        <v>0</v>
      </c>
      <c r="X1031">
        <v>6</v>
      </c>
      <c r="Y1031">
        <v>0</v>
      </c>
      <c r="AA1031">
        <v>1</v>
      </c>
      <c r="AB1031">
        <v>8</v>
      </c>
      <c r="AC1031">
        <v>3</v>
      </c>
      <c r="AD1031">
        <v>0</v>
      </c>
      <c r="AE1031">
        <v>9</v>
      </c>
      <c r="AF1031" t="s">
        <v>126</v>
      </c>
      <c r="AG1031">
        <v>0</v>
      </c>
      <c r="AH1031">
        <v>3</v>
      </c>
      <c r="AI1031">
        <v>2</v>
      </c>
      <c r="AJ1031">
        <v>0</v>
      </c>
      <c r="AK1031" t="s">
        <v>407</v>
      </c>
      <c r="AL1031">
        <v>32.799232000000003</v>
      </c>
      <c r="AM1031" t="s">
        <v>408</v>
      </c>
      <c r="AN1031">
        <v>-117.143869</v>
      </c>
      <c r="AO1031">
        <v>25</v>
      </c>
      <c r="AP1031">
        <v>1800</v>
      </c>
      <c r="AQ1031" t="s">
        <v>129</v>
      </c>
      <c r="AR1031">
        <v>118</v>
      </c>
      <c r="AS1031">
        <v>-51</v>
      </c>
      <c r="AT1031">
        <v>0</v>
      </c>
      <c r="BB1031" t="str">
        <f t="shared" si="409"/>
        <v>1200</v>
      </c>
      <c r="BC1031">
        <v>1</v>
      </c>
      <c r="BD1031" t="str">
        <f t="shared" si="410"/>
        <v xml:space="preserve">N1839R  </v>
      </c>
      <c r="BE1031">
        <v>1</v>
      </c>
      <c r="BG1031">
        <v>0</v>
      </c>
      <c r="BH1031">
        <v>0</v>
      </c>
      <c r="BI1031">
        <v>0</v>
      </c>
      <c r="BJ1031">
        <v>1600</v>
      </c>
      <c r="BK1031">
        <v>-200</v>
      </c>
      <c r="BL1031" t="s">
        <v>130</v>
      </c>
      <c r="BM1031">
        <v>1</v>
      </c>
      <c r="BN1031">
        <v>1</v>
      </c>
      <c r="BO1031">
        <v>0</v>
      </c>
      <c r="BP1031">
        <v>0</v>
      </c>
      <c r="BS1031">
        <v>0</v>
      </c>
      <c r="BT1031">
        <v>0</v>
      </c>
      <c r="BU1031">
        <v>0</v>
      </c>
      <c r="CE1031" t="str">
        <f t="shared" si="413"/>
        <v>22:02:00.377</v>
      </c>
      <c r="CF1031">
        <v>376528858</v>
      </c>
      <c r="CS1031">
        <v>3</v>
      </c>
      <c r="CT1031">
        <v>2</v>
      </c>
      <c r="CU1031">
        <v>0</v>
      </c>
      <c r="CV1031">
        <v>2</v>
      </c>
      <c r="CW1031">
        <v>0</v>
      </c>
      <c r="CX1031">
        <v>6</v>
      </c>
      <c r="CY1031">
        <v>7</v>
      </c>
      <c r="CZ1031" t="s">
        <v>131</v>
      </c>
      <c r="DA1031">
        <v>745</v>
      </c>
      <c r="DB1031">
        <v>0</v>
      </c>
      <c r="DC1031" t="s">
        <v>262</v>
      </c>
      <c r="DD1031" t="s">
        <v>263</v>
      </c>
      <c r="DG1031">
        <v>15621323</v>
      </c>
      <c r="DI1031">
        <v>1</v>
      </c>
      <c r="DJ1031">
        <v>0</v>
      </c>
      <c r="DK1031">
        <v>1</v>
      </c>
      <c r="DL1031">
        <v>0</v>
      </c>
      <c r="DM1031">
        <v>0</v>
      </c>
      <c r="DN1031">
        <v>1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 t="shared" si="411"/>
        <v>07/09/2023 22:02:00.631</v>
      </c>
      <c r="C1032" t="str">
        <f t="shared" si="388"/>
        <v>FFDFD3C0</v>
      </c>
      <c r="D1032" t="s">
        <v>141</v>
      </c>
      <c r="E1032">
        <v>15</v>
      </c>
      <c r="J1032" t="s">
        <v>142</v>
      </c>
      <c r="K1032">
        <v>0</v>
      </c>
      <c r="L1032">
        <v>3</v>
      </c>
      <c r="M1032">
        <v>0</v>
      </c>
      <c r="N1032">
        <v>2</v>
      </c>
      <c r="O1032">
        <v>0</v>
      </c>
      <c r="P1032">
        <v>1</v>
      </c>
      <c r="Q1032">
        <v>0</v>
      </c>
      <c r="S1032" t="str">
        <f t="shared" si="412"/>
        <v>22:02:00.000</v>
      </c>
      <c r="T1032" t="str">
        <f t="shared" si="412"/>
        <v>22:02:00.000</v>
      </c>
      <c r="U1032" t="str">
        <f t="shared" si="408"/>
        <v>A14F74</v>
      </c>
      <c r="V1032">
        <v>0</v>
      </c>
      <c r="W1032">
        <v>0</v>
      </c>
      <c r="X1032">
        <v>6</v>
      </c>
      <c r="Y1032">
        <v>0</v>
      </c>
      <c r="AA1032">
        <v>1</v>
      </c>
      <c r="AB1032">
        <v>8</v>
      </c>
      <c r="AC1032">
        <v>3</v>
      </c>
      <c r="AD1032">
        <v>0</v>
      </c>
      <c r="AE1032">
        <v>9</v>
      </c>
      <c r="AF1032" t="s">
        <v>126</v>
      </c>
      <c r="AG1032">
        <v>0</v>
      </c>
      <c r="AH1032">
        <v>3</v>
      </c>
      <c r="AI1032">
        <v>2</v>
      </c>
      <c r="AJ1032">
        <v>0</v>
      </c>
      <c r="AK1032" t="s">
        <v>407</v>
      </c>
      <c r="AL1032">
        <v>32.799232000000003</v>
      </c>
      <c r="AM1032" t="s">
        <v>408</v>
      </c>
      <c r="AN1032">
        <v>-117.143869</v>
      </c>
      <c r="AO1032">
        <v>25</v>
      </c>
      <c r="AP1032">
        <v>1800</v>
      </c>
      <c r="AQ1032" t="s">
        <v>129</v>
      </c>
      <c r="AR1032">
        <v>118</v>
      </c>
      <c r="AS1032">
        <v>-51</v>
      </c>
      <c r="AT1032">
        <v>0</v>
      </c>
      <c r="BB1032" t="str">
        <f t="shared" si="409"/>
        <v>1200</v>
      </c>
      <c r="BC1032">
        <v>1</v>
      </c>
      <c r="BD1032" t="str">
        <f t="shared" si="410"/>
        <v xml:space="preserve">N1839R  </v>
      </c>
      <c r="BE1032">
        <v>1</v>
      </c>
      <c r="BG1032">
        <v>0</v>
      </c>
      <c r="BH1032">
        <v>0</v>
      </c>
      <c r="BI1032">
        <v>0</v>
      </c>
      <c r="BJ1032">
        <v>1600</v>
      </c>
      <c r="BK1032">
        <v>-200</v>
      </c>
      <c r="BL1032" t="s">
        <v>130</v>
      </c>
      <c r="BM1032">
        <v>1</v>
      </c>
      <c r="BN1032">
        <v>1</v>
      </c>
      <c r="BO1032">
        <v>0</v>
      </c>
      <c r="BP1032">
        <v>0</v>
      </c>
      <c r="BS1032">
        <v>0</v>
      </c>
      <c r="BT1032">
        <v>0</v>
      </c>
      <c r="BU1032">
        <v>0</v>
      </c>
      <c r="CE1032" t="str">
        <f t="shared" si="413"/>
        <v>22:02:00.377</v>
      </c>
      <c r="CF1032">
        <v>376528858</v>
      </c>
      <c r="CS1032">
        <v>3</v>
      </c>
      <c r="CT1032">
        <v>2</v>
      </c>
      <c r="CU1032">
        <v>0</v>
      </c>
      <c r="CV1032">
        <v>2</v>
      </c>
      <c r="CW1032">
        <v>0</v>
      </c>
      <c r="CX1032">
        <v>6</v>
      </c>
      <c r="CY1032">
        <v>7</v>
      </c>
      <c r="CZ1032" t="s">
        <v>131</v>
      </c>
      <c r="DA1032">
        <v>745</v>
      </c>
      <c r="DB1032">
        <v>0</v>
      </c>
      <c r="DC1032" t="s">
        <v>262</v>
      </c>
      <c r="DD1032" t="s">
        <v>263</v>
      </c>
      <c r="DG1032">
        <v>15621323</v>
      </c>
      <c r="DI1032">
        <v>1</v>
      </c>
      <c r="DJ1032">
        <v>0</v>
      </c>
      <c r="DK1032">
        <v>1</v>
      </c>
      <c r="DL1032">
        <v>0</v>
      </c>
      <c r="DM1032">
        <v>0</v>
      </c>
      <c r="DN1032">
        <v>1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 t="shared" si="411"/>
        <v>07/09/2023 22:02:00.631</v>
      </c>
      <c r="C1033" t="str">
        <f t="shared" si="388"/>
        <v>FFDFD3C0</v>
      </c>
      <c r="D1033" t="s">
        <v>147</v>
      </c>
      <c r="E1033">
        <v>8</v>
      </c>
      <c r="H1033">
        <v>225</v>
      </c>
      <c r="I1033" t="s">
        <v>148</v>
      </c>
      <c r="J1033" t="s">
        <v>126</v>
      </c>
      <c r="K1033">
        <v>0</v>
      </c>
      <c r="L1033">
        <v>3</v>
      </c>
      <c r="M1033">
        <v>0</v>
      </c>
      <c r="N1033">
        <v>2</v>
      </c>
      <c r="O1033">
        <v>0</v>
      </c>
      <c r="P1033">
        <v>1</v>
      </c>
      <c r="Q1033">
        <v>0</v>
      </c>
      <c r="S1033" t="str">
        <f t="shared" si="412"/>
        <v>22:02:00.000</v>
      </c>
      <c r="T1033" t="str">
        <f t="shared" si="412"/>
        <v>22:02:00.000</v>
      </c>
      <c r="U1033" t="str">
        <f t="shared" si="408"/>
        <v>A14F74</v>
      </c>
      <c r="V1033">
        <v>0</v>
      </c>
      <c r="W1033">
        <v>0</v>
      </c>
      <c r="X1033">
        <v>6</v>
      </c>
      <c r="Y1033">
        <v>0</v>
      </c>
      <c r="AA1033">
        <v>1</v>
      </c>
      <c r="AB1033">
        <v>8</v>
      </c>
      <c r="AC1033">
        <v>3</v>
      </c>
      <c r="AD1033">
        <v>0</v>
      </c>
      <c r="AE1033">
        <v>9</v>
      </c>
      <c r="AF1033" t="s">
        <v>126</v>
      </c>
      <c r="AG1033">
        <v>0</v>
      </c>
      <c r="AH1033">
        <v>3</v>
      </c>
      <c r="AI1033">
        <v>2</v>
      </c>
      <c r="AJ1033">
        <v>0</v>
      </c>
      <c r="AK1033" t="s">
        <v>407</v>
      </c>
      <c r="AL1033">
        <v>32.799232000000003</v>
      </c>
      <c r="AM1033" t="s">
        <v>408</v>
      </c>
      <c r="AN1033">
        <v>-117.143869</v>
      </c>
      <c r="AO1033">
        <v>25</v>
      </c>
      <c r="AP1033">
        <v>1800</v>
      </c>
      <c r="AQ1033" t="s">
        <v>129</v>
      </c>
      <c r="AR1033">
        <v>118</v>
      </c>
      <c r="AS1033">
        <v>-51</v>
      </c>
      <c r="AT1033">
        <v>0</v>
      </c>
      <c r="BB1033" t="str">
        <f t="shared" si="409"/>
        <v>1200</v>
      </c>
      <c r="BC1033">
        <v>1</v>
      </c>
      <c r="BD1033" t="str">
        <f t="shared" si="410"/>
        <v xml:space="preserve">N1839R  </v>
      </c>
      <c r="BE1033">
        <v>1</v>
      </c>
      <c r="BG1033">
        <v>0</v>
      </c>
      <c r="BH1033">
        <v>0</v>
      </c>
      <c r="BI1033">
        <v>0</v>
      </c>
      <c r="BJ1033">
        <v>1600</v>
      </c>
      <c r="BK1033">
        <v>-200</v>
      </c>
      <c r="BL1033" t="s">
        <v>130</v>
      </c>
      <c r="BM1033">
        <v>1</v>
      </c>
      <c r="BN1033">
        <v>1</v>
      </c>
      <c r="BO1033">
        <v>0</v>
      </c>
      <c r="BP1033">
        <v>0</v>
      </c>
      <c r="BS1033">
        <v>0</v>
      </c>
      <c r="BT1033">
        <v>0</v>
      </c>
      <c r="BU1033">
        <v>0</v>
      </c>
      <c r="CE1033" t="str">
        <f t="shared" si="413"/>
        <v>22:02:00.377</v>
      </c>
      <c r="CF1033">
        <v>376528858</v>
      </c>
      <c r="CS1033">
        <v>3</v>
      </c>
      <c r="CT1033">
        <v>2</v>
      </c>
      <c r="CU1033">
        <v>0</v>
      </c>
      <c r="CV1033">
        <v>2</v>
      </c>
      <c r="CW1033">
        <v>0</v>
      </c>
      <c r="CX1033">
        <v>6</v>
      </c>
      <c r="CY1033">
        <v>7</v>
      </c>
      <c r="CZ1033" t="s">
        <v>131</v>
      </c>
      <c r="DA1033">
        <v>745</v>
      </c>
      <c r="DB1033">
        <v>0</v>
      </c>
      <c r="DC1033" t="s">
        <v>262</v>
      </c>
      <c r="DD1033" t="s">
        <v>263</v>
      </c>
      <c r="DG1033">
        <v>15621323</v>
      </c>
      <c r="DI1033">
        <v>1</v>
      </c>
      <c r="DJ1033">
        <v>0</v>
      </c>
      <c r="DK1033">
        <v>1</v>
      </c>
      <c r="DL1033">
        <v>0</v>
      </c>
      <c r="DM1033">
        <v>0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 t="shared" si="411"/>
        <v>07/09/2023 22:02:00.631</v>
      </c>
      <c r="C1034" t="str">
        <f t="shared" ref="C1034:C1097" si="414">"FFDFD3C0"</f>
        <v>FFDFD3C0</v>
      </c>
      <c r="D1034" t="s">
        <v>134</v>
      </c>
      <c r="E1034">
        <v>4</v>
      </c>
      <c r="H1034">
        <v>4</v>
      </c>
      <c r="I1034" t="s">
        <v>143</v>
      </c>
      <c r="J1034" t="s">
        <v>126</v>
      </c>
      <c r="K1034">
        <v>0</v>
      </c>
      <c r="L1034">
        <v>3</v>
      </c>
      <c r="M1034">
        <v>0</v>
      </c>
      <c r="N1034">
        <v>2</v>
      </c>
      <c r="O1034">
        <v>0</v>
      </c>
      <c r="P1034">
        <v>1</v>
      </c>
      <c r="Q1034">
        <v>0</v>
      </c>
      <c r="S1034" t="str">
        <f t="shared" si="412"/>
        <v>22:02:00.000</v>
      </c>
      <c r="T1034" t="str">
        <f t="shared" si="412"/>
        <v>22:02:00.000</v>
      </c>
      <c r="U1034" t="str">
        <f t="shared" si="408"/>
        <v>A14F74</v>
      </c>
      <c r="V1034">
        <v>0</v>
      </c>
      <c r="W1034">
        <v>0</v>
      </c>
      <c r="X1034">
        <v>6</v>
      </c>
      <c r="Y1034">
        <v>0</v>
      </c>
      <c r="AA1034">
        <v>1</v>
      </c>
      <c r="AB1034">
        <v>8</v>
      </c>
      <c r="AC1034">
        <v>3</v>
      </c>
      <c r="AD1034">
        <v>0</v>
      </c>
      <c r="AE1034">
        <v>9</v>
      </c>
      <c r="AF1034" t="s">
        <v>126</v>
      </c>
      <c r="AG1034">
        <v>0</v>
      </c>
      <c r="AH1034">
        <v>3</v>
      </c>
      <c r="AI1034">
        <v>2</v>
      </c>
      <c r="AJ1034">
        <v>0</v>
      </c>
      <c r="AK1034" t="s">
        <v>407</v>
      </c>
      <c r="AL1034">
        <v>32.799232000000003</v>
      </c>
      <c r="AM1034" t="s">
        <v>408</v>
      </c>
      <c r="AN1034">
        <v>-117.143869</v>
      </c>
      <c r="AO1034">
        <v>25</v>
      </c>
      <c r="AP1034">
        <v>1800</v>
      </c>
      <c r="AQ1034" t="s">
        <v>129</v>
      </c>
      <c r="AR1034">
        <v>118</v>
      </c>
      <c r="AS1034">
        <v>-51</v>
      </c>
      <c r="AT1034">
        <v>0</v>
      </c>
      <c r="BB1034" t="str">
        <f t="shared" si="409"/>
        <v>1200</v>
      </c>
      <c r="BC1034">
        <v>1</v>
      </c>
      <c r="BD1034" t="str">
        <f t="shared" si="410"/>
        <v xml:space="preserve">N1839R  </v>
      </c>
      <c r="BE1034">
        <v>1</v>
      </c>
      <c r="BG1034">
        <v>0</v>
      </c>
      <c r="BH1034">
        <v>0</v>
      </c>
      <c r="BI1034">
        <v>0</v>
      </c>
      <c r="BJ1034">
        <v>1600</v>
      </c>
      <c r="BK1034">
        <v>-200</v>
      </c>
      <c r="BL1034" t="s">
        <v>130</v>
      </c>
      <c r="BM1034">
        <v>1</v>
      </c>
      <c r="BN1034">
        <v>1</v>
      </c>
      <c r="BO1034">
        <v>0</v>
      </c>
      <c r="BP1034">
        <v>0</v>
      </c>
      <c r="BS1034">
        <v>0</v>
      </c>
      <c r="BT1034">
        <v>0</v>
      </c>
      <c r="BU1034">
        <v>0</v>
      </c>
      <c r="CE1034" t="str">
        <f t="shared" si="413"/>
        <v>22:02:00.377</v>
      </c>
      <c r="CF1034">
        <v>376528858</v>
      </c>
      <c r="CS1034">
        <v>3</v>
      </c>
      <c r="CT1034">
        <v>2</v>
      </c>
      <c r="CU1034">
        <v>0</v>
      </c>
      <c r="CV1034">
        <v>2</v>
      </c>
      <c r="CW1034">
        <v>0</v>
      </c>
      <c r="CX1034">
        <v>6</v>
      </c>
      <c r="CY1034">
        <v>7</v>
      </c>
      <c r="CZ1034" t="s">
        <v>131</v>
      </c>
      <c r="DA1034">
        <v>745</v>
      </c>
      <c r="DB1034">
        <v>0</v>
      </c>
      <c r="DC1034" t="s">
        <v>262</v>
      </c>
      <c r="DD1034" t="s">
        <v>263</v>
      </c>
      <c r="DG1034">
        <v>15621323</v>
      </c>
      <c r="DI1034">
        <v>1</v>
      </c>
      <c r="DJ1034">
        <v>0</v>
      </c>
      <c r="DK1034">
        <v>1</v>
      </c>
      <c r="DL1034">
        <v>0</v>
      </c>
      <c r="DM1034">
        <v>0</v>
      </c>
      <c r="DN1034">
        <v>1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 t="shared" si="411"/>
        <v>07/09/2023 22:02:00.631</v>
      </c>
      <c r="C1035" t="str">
        <f t="shared" si="414"/>
        <v>FFDFD3C0</v>
      </c>
      <c r="D1035" t="s">
        <v>123</v>
      </c>
      <c r="E1035">
        <v>7</v>
      </c>
      <c r="F1035">
        <v>2007</v>
      </c>
      <c r="G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0</v>
      </c>
      <c r="P1035">
        <v>1</v>
      </c>
      <c r="Q1035">
        <v>0</v>
      </c>
      <c r="S1035" t="str">
        <f t="shared" si="412"/>
        <v>22:02:00.000</v>
      </c>
      <c r="T1035" t="str">
        <f t="shared" si="412"/>
        <v>22:02:00.000</v>
      </c>
      <c r="U1035" t="str">
        <f t="shared" si="408"/>
        <v>A14F74</v>
      </c>
      <c r="V1035">
        <v>0</v>
      </c>
      <c r="W1035">
        <v>0</v>
      </c>
      <c r="X1035">
        <v>6</v>
      </c>
      <c r="Y1035">
        <v>0</v>
      </c>
      <c r="AA1035">
        <v>1</v>
      </c>
      <c r="AB1035">
        <v>8</v>
      </c>
      <c r="AC1035">
        <v>3</v>
      </c>
      <c r="AD1035">
        <v>0</v>
      </c>
      <c r="AE1035">
        <v>9</v>
      </c>
      <c r="AF1035" t="s">
        <v>126</v>
      </c>
      <c r="AG1035">
        <v>0</v>
      </c>
      <c r="AH1035">
        <v>3</v>
      </c>
      <c r="AI1035">
        <v>2</v>
      </c>
      <c r="AJ1035">
        <v>0</v>
      </c>
      <c r="AK1035" t="s">
        <v>407</v>
      </c>
      <c r="AL1035">
        <v>32.799232000000003</v>
      </c>
      <c r="AM1035" t="s">
        <v>408</v>
      </c>
      <c r="AN1035">
        <v>-117.143869</v>
      </c>
      <c r="AO1035">
        <v>25</v>
      </c>
      <c r="AP1035">
        <v>1800</v>
      </c>
      <c r="AQ1035" t="s">
        <v>129</v>
      </c>
      <c r="AR1035">
        <v>118</v>
      </c>
      <c r="AS1035">
        <v>-51</v>
      </c>
      <c r="AT1035">
        <v>0</v>
      </c>
      <c r="BB1035" t="str">
        <f t="shared" si="409"/>
        <v>1200</v>
      </c>
      <c r="BC1035">
        <v>1</v>
      </c>
      <c r="BD1035" t="str">
        <f t="shared" si="410"/>
        <v xml:space="preserve">N1839R  </v>
      </c>
      <c r="BE1035">
        <v>1</v>
      </c>
      <c r="BG1035">
        <v>0</v>
      </c>
      <c r="BH1035">
        <v>0</v>
      </c>
      <c r="BI1035">
        <v>0</v>
      </c>
      <c r="BJ1035">
        <v>1600</v>
      </c>
      <c r="BK1035">
        <v>-200</v>
      </c>
      <c r="BL1035" t="s">
        <v>130</v>
      </c>
      <c r="BM1035">
        <v>1</v>
      </c>
      <c r="BN1035">
        <v>1</v>
      </c>
      <c r="BO1035">
        <v>0</v>
      </c>
      <c r="BP1035">
        <v>0</v>
      </c>
      <c r="BS1035">
        <v>0</v>
      </c>
      <c r="BT1035">
        <v>0</v>
      </c>
      <c r="BU1035">
        <v>0</v>
      </c>
      <c r="CE1035" t="str">
        <f t="shared" si="413"/>
        <v>22:02:00.377</v>
      </c>
      <c r="CF1035">
        <v>376528858</v>
      </c>
      <c r="CS1035">
        <v>3</v>
      </c>
      <c r="CT1035">
        <v>2</v>
      </c>
      <c r="CU1035">
        <v>0</v>
      </c>
      <c r="CV1035">
        <v>2</v>
      </c>
      <c r="CW1035">
        <v>0</v>
      </c>
      <c r="CX1035">
        <v>6</v>
      </c>
      <c r="CY1035">
        <v>7</v>
      </c>
      <c r="CZ1035" t="s">
        <v>131</v>
      </c>
      <c r="DA1035">
        <v>745</v>
      </c>
      <c r="DB1035">
        <v>0</v>
      </c>
      <c r="DC1035" t="s">
        <v>262</v>
      </c>
      <c r="DD1035" t="s">
        <v>263</v>
      </c>
      <c r="DG1035">
        <v>15621323</v>
      </c>
      <c r="DI1035">
        <v>1</v>
      </c>
      <c r="DJ1035">
        <v>0</v>
      </c>
      <c r="DK1035">
        <v>1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 t="shared" si="411"/>
        <v>07/09/2023 22:02:00.631</v>
      </c>
      <c r="C1036" t="str">
        <f t="shared" si="414"/>
        <v>FFDFD3C0</v>
      </c>
      <c r="D1036" t="s">
        <v>138</v>
      </c>
      <c r="E1036">
        <v>20</v>
      </c>
      <c r="F1036">
        <v>1020</v>
      </c>
      <c r="G1036" t="s">
        <v>139</v>
      </c>
      <c r="J1036" t="s">
        <v>140</v>
      </c>
      <c r="K1036">
        <v>0</v>
      </c>
      <c r="L1036">
        <v>3</v>
      </c>
      <c r="M1036">
        <v>0</v>
      </c>
      <c r="N1036">
        <v>2</v>
      </c>
      <c r="O1036">
        <v>0</v>
      </c>
      <c r="P1036">
        <v>1</v>
      </c>
      <c r="Q1036">
        <v>0</v>
      </c>
      <c r="S1036" t="str">
        <f t="shared" si="412"/>
        <v>22:02:00.000</v>
      </c>
      <c r="T1036" t="str">
        <f t="shared" si="412"/>
        <v>22:02:00.000</v>
      </c>
      <c r="U1036" t="str">
        <f t="shared" si="408"/>
        <v>A14F74</v>
      </c>
      <c r="V1036">
        <v>0</v>
      </c>
      <c r="W1036">
        <v>0</v>
      </c>
      <c r="X1036">
        <v>6</v>
      </c>
      <c r="Y1036">
        <v>0</v>
      </c>
      <c r="AA1036">
        <v>1</v>
      </c>
      <c r="AB1036">
        <v>8</v>
      </c>
      <c r="AC1036">
        <v>3</v>
      </c>
      <c r="AD1036">
        <v>0</v>
      </c>
      <c r="AE1036">
        <v>9</v>
      </c>
      <c r="AF1036" t="s">
        <v>126</v>
      </c>
      <c r="AG1036">
        <v>0</v>
      </c>
      <c r="AH1036">
        <v>3</v>
      </c>
      <c r="AI1036">
        <v>2</v>
      </c>
      <c r="AJ1036">
        <v>0</v>
      </c>
      <c r="AK1036" t="s">
        <v>407</v>
      </c>
      <c r="AL1036">
        <v>32.799232000000003</v>
      </c>
      <c r="AM1036" t="s">
        <v>408</v>
      </c>
      <c r="AN1036">
        <v>-117.143869</v>
      </c>
      <c r="AO1036">
        <v>25</v>
      </c>
      <c r="AP1036">
        <v>1800</v>
      </c>
      <c r="AQ1036" t="s">
        <v>129</v>
      </c>
      <c r="AR1036">
        <v>118</v>
      </c>
      <c r="AS1036">
        <v>-51</v>
      </c>
      <c r="AT1036">
        <v>0</v>
      </c>
      <c r="BB1036" t="str">
        <f t="shared" si="409"/>
        <v>1200</v>
      </c>
      <c r="BC1036">
        <v>1</v>
      </c>
      <c r="BD1036" t="str">
        <f t="shared" si="410"/>
        <v xml:space="preserve">N1839R  </v>
      </c>
      <c r="BE1036">
        <v>1</v>
      </c>
      <c r="BG1036">
        <v>0</v>
      </c>
      <c r="BH1036">
        <v>0</v>
      </c>
      <c r="BI1036">
        <v>0</v>
      </c>
      <c r="BJ1036">
        <v>1600</v>
      </c>
      <c r="BK1036">
        <v>-200</v>
      </c>
      <c r="BL1036" t="s">
        <v>130</v>
      </c>
      <c r="BM1036">
        <v>1</v>
      </c>
      <c r="BN1036">
        <v>1</v>
      </c>
      <c r="BO1036">
        <v>0</v>
      </c>
      <c r="BP1036">
        <v>0</v>
      </c>
      <c r="BS1036">
        <v>0</v>
      </c>
      <c r="BT1036">
        <v>0</v>
      </c>
      <c r="BU1036">
        <v>0</v>
      </c>
      <c r="CE1036" t="str">
        <f t="shared" si="413"/>
        <v>22:02:00.377</v>
      </c>
      <c r="CF1036">
        <v>376528858</v>
      </c>
      <c r="CS1036">
        <v>3</v>
      </c>
      <c r="CT1036">
        <v>2</v>
      </c>
      <c r="CU1036">
        <v>0</v>
      </c>
      <c r="CV1036">
        <v>2</v>
      </c>
      <c r="CW1036">
        <v>0</v>
      </c>
      <c r="CX1036">
        <v>6</v>
      </c>
      <c r="CY1036">
        <v>7</v>
      </c>
      <c r="CZ1036" t="s">
        <v>131</v>
      </c>
      <c r="DA1036">
        <v>745</v>
      </c>
      <c r="DB1036">
        <v>0</v>
      </c>
      <c r="DC1036" t="s">
        <v>262</v>
      </c>
      <c r="DD1036" t="s">
        <v>263</v>
      </c>
      <c r="DG1036">
        <v>15621323</v>
      </c>
      <c r="DI1036">
        <v>1</v>
      </c>
      <c r="DJ1036">
        <v>0</v>
      </c>
      <c r="DK1036">
        <v>1</v>
      </c>
      <c r="DL1036">
        <v>0</v>
      </c>
      <c r="DM1036">
        <v>0</v>
      </c>
      <c r="DN1036">
        <v>1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 t="shared" ref="A1037:A1043" si="415">"07/09/2023 22:02:02.238"</f>
        <v>07/09/2023 22:02:02.238</v>
      </c>
      <c r="C1037" t="str">
        <f t="shared" si="414"/>
        <v>FFDFD3C0</v>
      </c>
      <c r="D1037" t="s">
        <v>138</v>
      </c>
      <c r="E1037">
        <v>20</v>
      </c>
      <c r="F1037">
        <v>1020</v>
      </c>
      <c r="G1037" t="s">
        <v>139</v>
      </c>
      <c r="J1037" t="s">
        <v>140</v>
      </c>
      <c r="K1037">
        <v>0</v>
      </c>
      <c r="L1037">
        <v>3</v>
      </c>
      <c r="M1037">
        <v>0</v>
      </c>
      <c r="N1037">
        <v>2</v>
      </c>
      <c r="O1037">
        <v>0</v>
      </c>
      <c r="P1037">
        <v>1</v>
      </c>
      <c r="Q1037">
        <v>0</v>
      </c>
      <c r="S1037" t="str">
        <f t="shared" ref="S1037:T1043" si="416">"22:02:01.000"</f>
        <v>22:02:01.000</v>
      </c>
      <c r="T1037" t="str">
        <f t="shared" si="416"/>
        <v>22:02:01.000</v>
      </c>
      <c r="U1037" t="str">
        <f t="shared" si="408"/>
        <v>A14F74</v>
      </c>
      <c r="V1037">
        <v>0</v>
      </c>
      <c r="W1037">
        <v>0</v>
      </c>
      <c r="X1037">
        <v>6</v>
      </c>
      <c r="Y1037">
        <v>0</v>
      </c>
      <c r="AA1037">
        <v>1</v>
      </c>
      <c r="AB1037">
        <v>8</v>
      </c>
      <c r="AC1037">
        <v>3</v>
      </c>
      <c r="AD1037">
        <v>0</v>
      </c>
      <c r="AE1037">
        <v>9</v>
      </c>
      <c r="AF1037" t="s">
        <v>126</v>
      </c>
      <c r="AG1037">
        <v>0</v>
      </c>
      <c r="AH1037">
        <v>3</v>
      </c>
      <c r="AI1037">
        <v>2</v>
      </c>
      <c r="AJ1037">
        <v>0</v>
      </c>
      <c r="AK1037" t="s">
        <v>409</v>
      </c>
      <c r="AL1037">
        <v>32.799016999999999</v>
      </c>
      <c r="AM1037" t="s">
        <v>410</v>
      </c>
      <c r="AN1037">
        <v>-117.14314</v>
      </c>
      <c r="AO1037">
        <v>25</v>
      </c>
      <c r="AP1037">
        <v>1800</v>
      </c>
      <c r="AQ1037" t="s">
        <v>129</v>
      </c>
      <c r="AR1037">
        <v>118</v>
      </c>
      <c r="AS1037">
        <v>-52</v>
      </c>
      <c r="AT1037">
        <v>-64</v>
      </c>
      <c r="BB1037" t="str">
        <f t="shared" si="409"/>
        <v>1200</v>
      </c>
      <c r="BC1037">
        <v>1</v>
      </c>
      <c r="BD1037" t="str">
        <f t="shared" si="410"/>
        <v xml:space="preserve">N1839R  </v>
      </c>
      <c r="BE1037">
        <v>1</v>
      </c>
      <c r="BG1037">
        <v>0</v>
      </c>
      <c r="BH1037">
        <v>0</v>
      </c>
      <c r="BI1037">
        <v>0</v>
      </c>
      <c r="BJ1037">
        <v>1600</v>
      </c>
      <c r="BK1037">
        <v>-200</v>
      </c>
      <c r="BL1037" t="s">
        <v>130</v>
      </c>
      <c r="BM1037">
        <v>1</v>
      </c>
      <c r="BN1037">
        <v>1</v>
      </c>
      <c r="BO1037">
        <v>0</v>
      </c>
      <c r="BP1037">
        <v>0</v>
      </c>
      <c r="BS1037">
        <v>0</v>
      </c>
      <c r="BT1037">
        <v>0</v>
      </c>
      <c r="BU1037">
        <v>0</v>
      </c>
      <c r="CE1037" t="str">
        <f t="shared" ref="CE1037:CE1043" si="417">"22:02:01.961"</f>
        <v>22:02:01.961</v>
      </c>
      <c r="CF1037">
        <v>960779723</v>
      </c>
      <c r="CS1037">
        <v>3</v>
      </c>
      <c r="CT1037">
        <v>2</v>
      </c>
      <c r="CU1037">
        <v>0</v>
      </c>
      <c r="CV1037">
        <v>2</v>
      </c>
      <c r="CW1037">
        <v>0</v>
      </c>
      <c r="CX1037">
        <v>6</v>
      </c>
      <c r="CY1037">
        <v>7</v>
      </c>
      <c r="CZ1037" t="s">
        <v>131</v>
      </c>
      <c r="DA1037">
        <v>745</v>
      </c>
      <c r="DB1037">
        <v>0</v>
      </c>
      <c r="DC1037" t="s">
        <v>262</v>
      </c>
      <c r="DD1037" t="s">
        <v>263</v>
      </c>
      <c r="DG1037">
        <v>15621394</v>
      </c>
      <c r="DI1037">
        <v>1</v>
      </c>
      <c r="DJ1037">
        <v>0</v>
      </c>
      <c r="DK1037">
        <v>0</v>
      </c>
      <c r="DL1037">
        <v>0</v>
      </c>
      <c r="DM1037">
        <v>0</v>
      </c>
      <c r="DN1037">
        <v>1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 t="shared" si="415"/>
        <v>07/09/2023 22:02:02.238</v>
      </c>
      <c r="C1038" t="str">
        <f t="shared" si="414"/>
        <v>FFDFD3C0</v>
      </c>
      <c r="D1038" t="s">
        <v>149</v>
      </c>
      <c r="E1038">
        <v>3</v>
      </c>
      <c r="H1038">
        <v>166</v>
      </c>
      <c r="I1038" t="s">
        <v>139</v>
      </c>
      <c r="J1038" t="s">
        <v>150</v>
      </c>
      <c r="K1038">
        <v>0</v>
      </c>
      <c r="L1038">
        <v>3</v>
      </c>
      <c r="M1038">
        <v>0</v>
      </c>
      <c r="N1038">
        <v>2</v>
      </c>
      <c r="O1038">
        <v>0</v>
      </c>
      <c r="P1038">
        <v>1</v>
      </c>
      <c r="Q1038">
        <v>0</v>
      </c>
      <c r="S1038" t="str">
        <f t="shared" si="416"/>
        <v>22:02:01.000</v>
      </c>
      <c r="T1038" t="str">
        <f t="shared" si="416"/>
        <v>22:02:01.000</v>
      </c>
      <c r="U1038" t="str">
        <f t="shared" si="408"/>
        <v>A14F74</v>
      </c>
      <c r="V1038">
        <v>0</v>
      </c>
      <c r="W1038">
        <v>0</v>
      </c>
      <c r="X1038">
        <v>6</v>
      </c>
      <c r="Y1038">
        <v>0</v>
      </c>
      <c r="AA1038">
        <v>1</v>
      </c>
      <c r="AB1038">
        <v>8</v>
      </c>
      <c r="AC1038">
        <v>3</v>
      </c>
      <c r="AD1038">
        <v>0</v>
      </c>
      <c r="AE1038">
        <v>9</v>
      </c>
      <c r="AF1038" t="s">
        <v>126</v>
      </c>
      <c r="AG1038">
        <v>0</v>
      </c>
      <c r="AH1038">
        <v>3</v>
      </c>
      <c r="AI1038">
        <v>2</v>
      </c>
      <c r="AJ1038">
        <v>0</v>
      </c>
      <c r="AK1038" t="s">
        <v>409</v>
      </c>
      <c r="AL1038">
        <v>32.799016999999999</v>
      </c>
      <c r="AM1038" t="s">
        <v>410</v>
      </c>
      <c r="AN1038">
        <v>-117.14314</v>
      </c>
      <c r="AO1038">
        <v>25</v>
      </c>
      <c r="AP1038">
        <v>1800</v>
      </c>
      <c r="AQ1038" t="s">
        <v>129</v>
      </c>
      <c r="AR1038">
        <v>118</v>
      </c>
      <c r="AS1038">
        <v>-52</v>
      </c>
      <c r="AT1038">
        <v>-64</v>
      </c>
      <c r="BB1038" t="str">
        <f t="shared" si="409"/>
        <v>1200</v>
      </c>
      <c r="BC1038">
        <v>1</v>
      </c>
      <c r="BD1038" t="str">
        <f t="shared" si="410"/>
        <v xml:space="preserve">N1839R  </v>
      </c>
      <c r="BE1038">
        <v>1</v>
      </c>
      <c r="BG1038">
        <v>0</v>
      </c>
      <c r="BH1038">
        <v>0</v>
      </c>
      <c r="BI1038">
        <v>0</v>
      </c>
      <c r="BJ1038">
        <v>1600</v>
      </c>
      <c r="BK1038">
        <v>-200</v>
      </c>
      <c r="BL1038" t="s">
        <v>130</v>
      </c>
      <c r="BM1038">
        <v>1</v>
      </c>
      <c r="BN1038">
        <v>1</v>
      </c>
      <c r="BO1038">
        <v>0</v>
      </c>
      <c r="BP1038">
        <v>0</v>
      </c>
      <c r="BS1038">
        <v>0</v>
      </c>
      <c r="BT1038">
        <v>0</v>
      </c>
      <c r="BU1038">
        <v>0</v>
      </c>
      <c r="CE1038" t="str">
        <f t="shared" si="417"/>
        <v>22:02:01.961</v>
      </c>
      <c r="CF1038">
        <v>960845302</v>
      </c>
      <c r="CS1038">
        <v>3</v>
      </c>
      <c r="CT1038">
        <v>2</v>
      </c>
      <c r="CU1038">
        <v>0</v>
      </c>
      <c r="CV1038">
        <v>2</v>
      </c>
      <c r="CW1038">
        <v>0</v>
      </c>
      <c r="CX1038">
        <v>5</v>
      </c>
      <c r="CY1038">
        <v>7</v>
      </c>
      <c r="CZ1038" t="s">
        <v>131</v>
      </c>
      <c r="DA1038">
        <v>300</v>
      </c>
      <c r="DB1038">
        <v>0</v>
      </c>
      <c r="DC1038" t="s">
        <v>157</v>
      </c>
      <c r="DD1038" t="s">
        <v>158</v>
      </c>
      <c r="DG1038">
        <v>8346362</v>
      </c>
      <c r="DI1038">
        <v>1</v>
      </c>
      <c r="DJ1038">
        <v>0</v>
      </c>
      <c r="DK1038">
        <v>1</v>
      </c>
      <c r="DL1038">
        <v>0</v>
      </c>
      <c r="DM1038">
        <v>0</v>
      </c>
      <c r="DN1038">
        <v>1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 t="shared" si="415"/>
        <v>07/09/2023 22:02:02.238</v>
      </c>
      <c r="C1039" t="str">
        <f t="shared" si="414"/>
        <v>FFDFD3C0</v>
      </c>
      <c r="D1039" t="s">
        <v>144</v>
      </c>
      <c r="E1039">
        <v>6</v>
      </c>
      <c r="H1039">
        <v>210</v>
      </c>
      <c r="I1039" t="s">
        <v>145</v>
      </c>
      <c r="J1039" t="s">
        <v>146</v>
      </c>
      <c r="K1039">
        <v>0</v>
      </c>
      <c r="L1039">
        <v>3</v>
      </c>
      <c r="M1039">
        <v>0</v>
      </c>
      <c r="N1039">
        <v>2</v>
      </c>
      <c r="O1039">
        <v>0</v>
      </c>
      <c r="P1039">
        <v>1</v>
      </c>
      <c r="Q1039">
        <v>0</v>
      </c>
      <c r="S1039" t="str">
        <f t="shared" si="416"/>
        <v>22:02:01.000</v>
      </c>
      <c r="T1039" t="str">
        <f t="shared" si="416"/>
        <v>22:02:01.000</v>
      </c>
      <c r="U1039" t="str">
        <f t="shared" si="408"/>
        <v>A14F74</v>
      </c>
      <c r="V1039">
        <v>0</v>
      </c>
      <c r="W1039">
        <v>0</v>
      </c>
      <c r="X1039">
        <v>6</v>
      </c>
      <c r="Y1039">
        <v>0</v>
      </c>
      <c r="AA1039">
        <v>1</v>
      </c>
      <c r="AB1039">
        <v>8</v>
      </c>
      <c r="AC1039">
        <v>3</v>
      </c>
      <c r="AD1039">
        <v>0</v>
      </c>
      <c r="AE1039">
        <v>9</v>
      </c>
      <c r="AF1039" t="s">
        <v>126</v>
      </c>
      <c r="AG1039">
        <v>0</v>
      </c>
      <c r="AH1039">
        <v>0</v>
      </c>
      <c r="AI1039">
        <v>2</v>
      </c>
      <c r="AJ1039">
        <v>0</v>
      </c>
      <c r="AK1039" t="s">
        <v>409</v>
      </c>
      <c r="AL1039">
        <v>32.799016999999999</v>
      </c>
      <c r="AM1039" t="s">
        <v>410</v>
      </c>
      <c r="AN1039">
        <v>-117.14314</v>
      </c>
      <c r="AO1039">
        <v>25</v>
      </c>
      <c r="AP1039">
        <v>1800</v>
      </c>
      <c r="AQ1039" t="s">
        <v>129</v>
      </c>
      <c r="AR1039">
        <v>118</v>
      </c>
      <c r="AS1039">
        <v>-52</v>
      </c>
      <c r="AT1039">
        <v>-64</v>
      </c>
      <c r="BB1039" t="str">
        <f t="shared" si="409"/>
        <v>1200</v>
      </c>
      <c r="BC1039">
        <v>1</v>
      </c>
      <c r="BD1039" t="str">
        <f t="shared" si="410"/>
        <v xml:space="preserve">N1839R  </v>
      </c>
      <c r="BE1039">
        <v>1</v>
      </c>
      <c r="BG1039">
        <v>0</v>
      </c>
      <c r="BH1039">
        <v>0</v>
      </c>
      <c r="BI1039">
        <v>0</v>
      </c>
      <c r="BJ1039">
        <v>1600</v>
      </c>
      <c r="BK1039">
        <v>-200</v>
      </c>
      <c r="BL1039" t="s">
        <v>130</v>
      </c>
      <c r="BM1039">
        <v>1</v>
      </c>
      <c r="BN1039">
        <v>1</v>
      </c>
      <c r="BO1039">
        <v>0</v>
      </c>
      <c r="BP1039">
        <v>0</v>
      </c>
      <c r="BS1039">
        <v>0</v>
      </c>
      <c r="BT1039">
        <v>0</v>
      </c>
      <c r="BU1039">
        <v>0</v>
      </c>
      <c r="CE1039" t="str">
        <f t="shared" si="417"/>
        <v>22:02:01.961</v>
      </c>
      <c r="CF1039">
        <v>960779723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6</v>
      </c>
      <c r="CY1039">
        <v>7</v>
      </c>
      <c r="CZ1039" t="s">
        <v>131</v>
      </c>
      <c r="DA1039">
        <v>745</v>
      </c>
      <c r="DB1039">
        <v>0</v>
      </c>
      <c r="DC1039" t="s">
        <v>262</v>
      </c>
      <c r="DD1039" t="s">
        <v>263</v>
      </c>
      <c r="DG1039">
        <v>15621394</v>
      </c>
      <c r="DI1039">
        <v>1</v>
      </c>
      <c r="DJ1039">
        <v>0</v>
      </c>
      <c r="DK1039">
        <v>1</v>
      </c>
      <c r="DL1039">
        <v>0</v>
      </c>
      <c r="DM1039">
        <v>0</v>
      </c>
      <c r="DN1039">
        <v>1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 t="shared" si="415"/>
        <v>07/09/2023 22:02:02.238</v>
      </c>
      <c r="C1040" t="str">
        <f t="shared" si="414"/>
        <v>FFDFD3C0</v>
      </c>
      <c r="D1040" t="s">
        <v>134</v>
      </c>
      <c r="E1040">
        <v>3</v>
      </c>
      <c r="H1040">
        <v>3</v>
      </c>
      <c r="I1040" t="s">
        <v>135</v>
      </c>
      <c r="J1040" t="s">
        <v>126</v>
      </c>
      <c r="K1040">
        <v>0</v>
      </c>
      <c r="L1040">
        <v>3</v>
      </c>
      <c r="M1040">
        <v>0</v>
      </c>
      <c r="N1040">
        <v>2</v>
      </c>
      <c r="O1040">
        <v>0</v>
      </c>
      <c r="P1040">
        <v>1</v>
      </c>
      <c r="Q1040">
        <v>0</v>
      </c>
      <c r="S1040" t="str">
        <f t="shared" si="416"/>
        <v>22:02:01.000</v>
      </c>
      <c r="T1040" t="str">
        <f t="shared" si="416"/>
        <v>22:02:01.000</v>
      </c>
      <c r="U1040" t="str">
        <f t="shared" si="408"/>
        <v>A14F74</v>
      </c>
      <c r="V1040">
        <v>0</v>
      </c>
      <c r="W1040">
        <v>0</v>
      </c>
      <c r="X1040">
        <v>6</v>
      </c>
      <c r="Y1040">
        <v>0</v>
      </c>
      <c r="AA1040">
        <v>1</v>
      </c>
      <c r="AB1040">
        <v>8</v>
      </c>
      <c r="AC1040">
        <v>3</v>
      </c>
      <c r="AD1040">
        <v>0</v>
      </c>
      <c r="AE1040">
        <v>9</v>
      </c>
      <c r="AF1040" t="s">
        <v>126</v>
      </c>
      <c r="AG1040">
        <v>0</v>
      </c>
      <c r="AH1040">
        <v>3</v>
      </c>
      <c r="AI1040">
        <v>2</v>
      </c>
      <c r="AJ1040">
        <v>0</v>
      </c>
      <c r="AK1040" t="s">
        <v>409</v>
      </c>
      <c r="AL1040">
        <v>32.799016999999999</v>
      </c>
      <c r="AM1040" t="s">
        <v>410</v>
      </c>
      <c r="AN1040">
        <v>-117.14314</v>
      </c>
      <c r="AO1040">
        <v>25</v>
      </c>
      <c r="AP1040">
        <v>1800</v>
      </c>
      <c r="AQ1040" t="s">
        <v>129</v>
      </c>
      <c r="AR1040">
        <v>118</v>
      </c>
      <c r="AS1040">
        <v>-52</v>
      </c>
      <c r="AT1040">
        <v>-64</v>
      </c>
      <c r="BB1040" t="str">
        <f t="shared" si="409"/>
        <v>1200</v>
      </c>
      <c r="BC1040">
        <v>1</v>
      </c>
      <c r="BD1040" t="str">
        <f t="shared" si="410"/>
        <v xml:space="preserve">N1839R  </v>
      </c>
      <c r="BE1040">
        <v>1</v>
      </c>
      <c r="BG1040">
        <v>0</v>
      </c>
      <c r="BH1040">
        <v>0</v>
      </c>
      <c r="BI1040">
        <v>0</v>
      </c>
      <c r="BJ1040">
        <v>1600</v>
      </c>
      <c r="BK1040">
        <v>-200</v>
      </c>
      <c r="BL1040" t="s">
        <v>130</v>
      </c>
      <c r="BM1040">
        <v>1</v>
      </c>
      <c r="BN1040">
        <v>1</v>
      </c>
      <c r="BO1040">
        <v>0</v>
      </c>
      <c r="BP1040">
        <v>0</v>
      </c>
      <c r="BS1040">
        <v>0</v>
      </c>
      <c r="BT1040">
        <v>0</v>
      </c>
      <c r="BU1040">
        <v>0</v>
      </c>
      <c r="CE1040" t="str">
        <f t="shared" si="417"/>
        <v>22:02:01.961</v>
      </c>
      <c r="CF1040">
        <v>960779723</v>
      </c>
      <c r="CS1040">
        <v>3</v>
      </c>
      <c r="CT1040">
        <v>2</v>
      </c>
      <c r="CU1040">
        <v>0</v>
      </c>
      <c r="CV1040">
        <v>2</v>
      </c>
      <c r="CW1040">
        <v>0</v>
      </c>
      <c r="CX1040">
        <v>6</v>
      </c>
      <c r="CY1040">
        <v>7</v>
      </c>
      <c r="CZ1040" t="s">
        <v>131</v>
      </c>
      <c r="DA1040">
        <v>745</v>
      </c>
      <c r="DB1040">
        <v>0</v>
      </c>
      <c r="DC1040" t="s">
        <v>262</v>
      </c>
      <c r="DD1040" t="s">
        <v>263</v>
      </c>
      <c r="DG1040">
        <v>15621394</v>
      </c>
      <c r="DI1040">
        <v>1</v>
      </c>
      <c r="DJ1040">
        <v>0</v>
      </c>
      <c r="DK1040">
        <v>1</v>
      </c>
      <c r="DL1040">
        <v>0</v>
      </c>
      <c r="DM1040">
        <v>0</v>
      </c>
      <c r="DN1040">
        <v>1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 t="shared" si="415"/>
        <v>07/09/2023 22:02:02.238</v>
      </c>
      <c r="C1041" t="str">
        <f t="shared" si="414"/>
        <v>FFDFD3C0</v>
      </c>
      <c r="D1041" t="s">
        <v>141</v>
      </c>
      <c r="E1041">
        <v>15</v>
      </c>
      <c r="J1041" t="s">
        <v>142</v>
      </c>
      <c r="K1041">
        <v>0</v>
      </c>
      <c r="L1041">
        <v>3</v>
      </c>
      <c r="M1041">
        <v>0</v>
      </c>
      <c r="N1041">
        <v>2</v>
      </c>
      <c r="O1041">
        <v>0</v>
      </c>
      <c r="P1041">
        <v>1</v>
      </c>
      <c r="Q1041">
        <v>0</v>
      </c>
      <c r="S1041" t="str">
        <f t="shared" si="416"/>
        <v>22:02:01.000</v>
      </c>
      <c r="T1041" t="str">
        <f t="shared" si="416"/>
        <v>22:02:01.000</v>
      </c>
      <c r="U1041" t="str">
        <f t="shared" si="408"/>
        <v>A14F74</v>
      </c>
      <c r="V1041">
        <v>0</v>
      </c>
      <c r="W1041">
        <v>0</v>
      </c>
      <c r="X1041">
        <v>6</v>
      </c>
      <c r="Y1041">
        <v>0</v>
      </c>
      <c r="AA1041">
        <v>1</v>
      </c>
      <c r="AB1041">
        <v>8</v>
      </c>
      <c r="AC1041">
        <v>3</v>
      </c>
      <c r="AD1041">
        <v>0</v>
      </c>
      <c r="AE1041">
        <v>9</v>
      </c>
      <c r="AF1041" t="s">
        <v>126</v>
      </c>
      <c r="AG1041">
        <v>0</v>
      </c>
      <c r="AH1041">
        <v>3</v>
      </c>
      <c r="AI1041">
        <v>2</v>
      </c>
      <c r="AJ1041">
        <v>0</v>
      </c>
      <c r="AK1041" t="s">
        <v>409</v>
      </c>
      <c r="AL1041">
        <v>32.799016999999999</v>
      </c>
      <c r="AM1041" t="s">
        <v>410</v>
      </c>
      <c r="AN1041">
        <v>-117.14314</v>
      </c>
      <c r="AO1041">
        <v>25</v>
      </c>
      <c r="AP1041">
        <v>1800</v>
      </c>
      <c r="AQ1041" t="s">
        <v>129</v>
      </c>
      <c r="AR1041">
        <v>118</v>
      </c>
      <c r="AS1041">
        <v>-52</v>
      </c>
      <c r="AT1041">
        <v>-64</v>
      </c>
      <c r="BB1041" t="str">
        <f t="shared" si="409"/>
        <v>1200</v>
      </c>
      <c r="BC1041">
        <v>1</v>
      </c>
      <c r="BD1041" t="str">
        <f t="shared" si="410"/>
        <v xml:space="preserve">N1839R  </v>
      </c>
      <c r="BE1041">
        <v>1</v>
      </c>
      <c r="BG1041">
        <v>0</v>
      </c>
      <c r="BH1041">
        <v>0</v>
      </c>
      <c r="BI1041">
        <v>0</v>
      </c>
      <c r="BJ1041">
        <v>1600</v>
      </c>
      <c r="BK1041">
        <v>-200</v>
      </c>
      <c r="BL1041" t="s">
        <v>130</v>
      </c>
      <c r="BM1041">
        <v>1</v>
      </c>
      <c r="BN1041">
        <v>1</v>
      </c>
      <c r="BO1041">
        <v>0</v>
      </c>
      <c r="BP1041">
        <v>0</v>
      </c>
      <c r="BS1041">
        <v>0</v>
      </c>
      <c r="BT1041">
        <v>0</v>
      </c>
      <c r="BU1041">
        <v>0</v>
      </c>
      <c r="CE1041" t="str">
        <f t="shared" si="417"/>
        <v>22:02:01.961</v>
      </c>
      <c r="CF1041">
        <v>960779723</v>
      </c>
      <c r="CS1041">
        <v>3</v>
      </c>
      <c r="CT1041">
        <v>2</v>
      </c>
      <c r="CU1041">
        <v>0</v>
      </c>
      <c r="CV1041">
        <v>2</v>
      </c>
      <c r="CW1041">
        <v>0</v>
      </c>
      <c r="CX1041">
        <v>6</v>
      </c>
      <c r="CY1041">
        <v>7</v>
      </c>
      <c r="CZ1041" t="s">
        <v>131</v>
      </c>
      <c r="DA1041">
        <v>745</v>
      </c>
      <c r="DB1041">
        <v>0</v>
      </c>
      <c r="DC1041" t="s">
        <v>262</v>
      </c>
      <c r="DD1041" t="s">
        <v>263</v>
      </c>
      <c r="DG1041">
        <v>15621394</v>
      </c>
      <c r="DI1041">
        <v>1</v>
      </c>
      <c r="DJ1041">
        <v>0</v>
      </c>
      <c r="DK1041">
        <v>1</v>
      </c>
      <c r="DL1041">
        <v>0</v>
      </c>
      <c r="DM1041">
        <v>0</v>
      </c>
      <c r="DN1041">
        <v>1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 t="shared" si="415"/>
        <v>07/09/2023 22:02:02.238</v>
      </c>
      <c r="C1042" t="str">
        <f t="shared" si="414"/>
        <v>FFDFD3C0</v>
      </c>
      <c r="D1042" t="s">
        <v>147</v>
      </c>
      <c r="E1042">
        <v>8</v>
      </c>
      <c r="H1042">
        <v>225</v>
      </c>
      <c r="I1042" t="s">
        <v>148</v>
      </c>
      <c r="J1042" t="s">
        <v>126</v>
      </c>
      <c r="K1042">
        <v>0</v>
      </c>
      <c r="L1042">
        <v>3</v>
      </c>
      <c r="M1042">
        <v>0</v>
      </c>
      <c r="N1042">
        <v>2</v>
      </c>
      <c r="O1042">
        <v>0</v>
      </c>
      <c r="P1042">
        <v>1</v>
      </c>
      <c r="Q1042">
        <v>0</v>
      </c>
      <c r="S1042" t="str">
        <f t="shared" si="416"/>
        <v>22:02:01.000</v>
      </c>
      <c r="T1042" t="str">
        <f t="shared" si="416"/>
        <v>22:02:01.000</v>
      </c>
      <c r="U1042" t="str">
        <f t="shared" si="408"/>
        <v>A14F74</v>
      </c>
      <c r="V1042">
        <v>0</v>
      </c>
      <c r="W1042">
        <v>0</v>
      </c>
      <c r="X1042">
        <v>6</v>
      </c>
      <c r="Y1042">
        <v>0</v>
      </c>
      <c r="AA1042">
        <v>1</v>
      </c>
      <c r="AB1042">
        <v>8</v>
      </c>
      <c r="AC1042">
        <v>3</v>
      </c>
      <c r="AD1042">
        <v>0</v>
      </c>
      <c r="AE1042">
        <v>9</v>
      </c>
      <c r="AF1042" t="s">
        <v>126</v>
      </c>
      <c r="AG1042">
        <v>0</v>
      </c>
      <c r="AH1042">
        <v>3</v>
      </c>
      <c r="AI1042">
        <v>2</v>
      </c>
      <c r="AJ1042">
        <v>0</v>
      </c>
      <c r="AK1042" t="s">
        <v>409</v>
      </c>
      <c r="AL1042">
        <v>32.799016999999999</v>
      </c>
      <c r="AM1042" t="s">
        <v>410</v>
      </c>
      <c r="AN1042">
        <v>-117.14314</v>
      </c>
      <c r="AO1042">
        <v>25</v>
      </c>
      <c r="AP1042">
        <v>1800</v>
      </c>
      <c r="AQ1042" t="s">
        <v>129</v>
      </c>
      <c r="AR1042">
        <v>118</v>
      </c>
      <c r="AS1042">
        <v>-52</v>
      </c>
      <c r="AT1042">
        <v>-64</v>
      </c>
      <c r="BB1042" t="str">
        <f t="shared" si="409"/>
        <v>1200</v>
      </c>
      <c r="BC1042">
        <v>1</v>
      </c>
      <c r="BD1042" t="str">
        <f t="shared" si="410"/>
        <v xml:space="preserve">N1839R  </v>
      </c>
      <c r="BE1042">
        <v>1</v>
      </c>
      <c r="BG1042">
        <v>0</v>
      </c>
      <c r="BH1042">
        <v>0</v>
      </c>
      <c r="BI1042">
        <v>0</v>
      </c>
      <c r="BJ1042">
        <v>1600</v>
      </c>
      <c r="BK1042">
        <v>-200</v>
      </c>
      <c r="BL1042" t="s">
        <v>130</v>
      </c>
      <c r="BM1042">
        <v>1</v>
      </c>
      <c r="BN1042">
        <v>1</v>
      </c>
      <c r="BO1042">
        <v>0</v>
      </c>
      <c r="BP1042">
        <v>0</v>
      </c>
      <c r="BS1042">
        <v>0</v>
      </c>
      <c r="BT1042">
        <v>0</v>
      </c>
      <c r="BU1042">
        <v>0</v>
      </c>
      <c r="CE1042" t="str">
        <f t="shared" si="417"/>
        <v>22:02:01.961</v>
      </c>
      <c r="CF1042">
        <v>960779723</v>
      </c>
      <c r="CS1042">
        <v>3</v>
      </c>
      <c r="CT1042">
        <v>2</v>
      </c>
      <c r="CU1042">
        <v>0</v>
      </c>
      <c r="CV1042">
        <v>2</v>
      </c>
      <c r="CW1042">
        <v>0</v>
      </c>
      <c r="CX1042">
        <v>6</v>
      </c>
      <c r="CY1042">
        <v>7</v>
      </c>
      <c r="CZ1042" t="s">
        <v>131</v>
      </c>
      <c r="DA1042">
        <v>745</v>
      </c>
      <c r="DB1042">
        <v>0</v>
      </c>
      <c r="DC1042" t="s">
        <v>262</v>
      </c>
      <c r="DD1042" t="s">
        <v>263</v>
      </c>
      <c r="DG1042">
        <v>15621394</v>
      </c>
      <c r="DI1042">
        <v>1</v>
      </c>
      <c r="DJ1042">
        <v>0</v>
      </c>
      <c r="DK1042">
        <v>1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 t="shared" si="415"/>
        <v>07/09/2023 22:02:02.238</v>
      </c>
      <c r="C1043" t="str">
        <f t="shared" si="414"/>
        <v>FFDFD3C0</v>
      </c>
      <c r="D1043" t="s">
        <v>123</v>
      </c>
      <c r="E1043">
        <v>7</v>
      </c>
      <c r="F1043">
        <v>2007</v>
      </c>
      <c r="G1043" t="s">
        <v>124</v>
      </c>
      <c r="J1043" t="s">
        <v>125</v>
      </c>
      <c r="K1043">
        <v>0</v>
      </c>
      <c r="L1043">
        <v>3</v>
      </c>
      <c r="M1043">
        <v>0</v>
      </c>
      <c r="N1043">
        <v>2</v>
      </c>
      <c r="O1043">
        <v>0</v>
      </c>
      <c r="P1043">
        <v>1</v>
      </c>
      <c r="Q1043">
        <v>0</v>
      </c>
      <c r="S1043" t="str">
        <f t="shared" si="416"/>
        <v>22:02:01.000</v>
      </c>
      <c r="T1043" t="str">
        <f t="shared" si="416"/>
        <v>22:02:01.000</v>
      </c>
      <c r="U1043" t="str">
        <f t="shared" si="408"/>
        <v>A14F74</v>
      </c>
      <c r="V1043">
        <v>0</v>
      </c>
      <c r="W1043">
        <v>0</v>
      </c>
      <c r="X1043">
        <v>6</v>
      </c>
      <c r="Y1043">
        <v>0</v>
      </c>
      <c r="AA1043">
        <v>1</v>
      </c>
      <c r="AB1043">
        <v>8</v>
      </c>
      <c r="AC1043">
        <v>3</v>
      </c>
      <c r="AD1043">
        <v>0</v>
      </c>
      <c r="AE1043">
        <v>9</v>
      </c>
      <c r="AF1043" t="s">
        <v>126</v>
      </c>
      <c r="AG1043">
        <v>0</v>
      </c>
      <c r="AH1043">
        <v>3</v>
      </c>
      <c r="AI1043">
        <v>2</v>
      </c>
      <c r="AJ1043">
        <v>0</v>
      </c>
      <c r="AK1043" t="s">
        <v>409</v>
      </c>
      <c r="AL1043">
        <v>32.799016999999999</v>
      </c>
      <c r="AM1043" t="s">
        <v>410</v>
      </c>
      <c r="AN1043">
        <v>-117.14314</v>
      </c>
      <c r="AO1043">
        <v>25</v>
      </c>
      <c r="AP1043">
        <v>1800</v>
      </c>
      <c r="AQ1043" t="s">
        <v>129</v>
      </c>
      <c r="AR1043">
        <v>118</v>
      </c>
      <c r="AS1043">
        <v>-52</v>
      </c>
      <c r="AT1043">
        <v>-64</v>
      </c>
      <c r="BB1043" t="str">
        <f t="shared" si="409"/>
        <v>1200</v>
      </c>
      <c r="BC1043">
        <v>1</v>
      </c>
      <c r="BD1043" t="str">
        <f t="shared" si="410"/>
        <v xml:space="preserve">N1839R  </v>
      </c>
      <c r="BE1043">
        <v>1</v>
      </c>
      <c r="BG1043">
        <v>0</v>
      </c>
      <c r="BH1043">
        <v>0</v>
      </c>
      <c r="BI1043">
        <v>0</v>
      </c>
      <c r="BJ1043">
        <v>1600</v>
      </c>
      <c r="BK1043">
        <v>-200</v>
      </c>
      <c r="BL1043" t="s">
        <v>130</v>
      </c>
      <c r="BM1043">
        <v>1</v>
      </c>
      <c r="BN1043">
        <v>1</v>
      </c>
      <c r="BO1043">
        <v>0</v>
      </c>
      <c r="BP1043">
        <v>0</v>
      </c>
      <c r="BS1043">
        <v>0</v>
      </c>
      <c r="BT1043">
        <v>0</v>
      </c>
      <c r="BU1043">
        <v>0</v>
      </c>
      <c r="CE1043" t="str">
        <f t="shared" si="417"/>
        <v>22:02:01.961</v>
      </c>
      <c r="CF1043">
        <v>960779723</v>
      </c>
      <c r="CS1043">
        <v>3</v>
      </c>
      <c r="CT1043">
        <v>2</v>
      </c>
      <c r="CU1043">
        <v>0</v>
      </c>
      <c r="CV1043">
        <v>2</v>
      </c>
      <c r="CW1043">
        <v>0</v>
      </c>
      <c r="CX1043">
        <v>6</v>
      </c>
      <c r="CY1043">
        <v>7</v>
      </c>
      <c r="CZ1043" t="s">
        <v>131</v>
      </c>
      <c r="DA1043">
        <v>745</v>
      </c>
      <c r="DB1043">
        <v>0</v>
      </c>
      <c r="DC1043" t="s">
        <v>262</v>
      </c>
      <c r="DD1043" t="s">
        <v>263</v>
      </c>
      <c r="DG1043">
        <v>15621394</v>
      </c>
      <c r="DI1043">
        <v>1</v>
      </c>
      <c r="DJ1043">
        <v>0</v>
      </c>
      <c r="DK1043">
        <v>1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"07/09/2023 22:02:03.223"</f>
        <v>07/09/2023 22:02:03.223</v>
      </c>
      <c r="C1044" t="str">
        <f t="shared" si="414"/>
        <v>FFDFD3C0</v>
      </c>
      <c r="D1044" t="s">
        <v>147</v>
      </c>
      <c r="E1044">
        <v>8</v>
      </c>
      <c r="H1044">
        <v>225</v>
      </c>
      <c r="I1044" t="s">
        <v>148</v>
      </c>
      <c r="J1044" t="s">
        <v>126</v>
      </c>
      <c r="K1044">
        <v>0</v>
      </c>
      <c r="L1044">
        <v>3</v>
      </c>
      <c r="M1044">
        <v>0</v>
      </c>
      <c r="N1044">
        <v>2</v>
      </c>
      <c r="O1044">
        <v>0</v>
      </c>
      <c r="P1044">
        <v>1</v>
      </c>
      <c r="Q1044">
        <v>0</v>
      </c>
      <c r="S1044" t="str">
        <f t="shared" ref="S1044:T1051" si="418">"22:02:02.000"</f>
        <v>22:02:02.000</v>
      </c>
      <c r="T1044" t="str">
        <f t="shared" si="418"/>
        <v>22:02:02.000</v>
      </c>
      <c r="U1044" t="str">
        <f t="shared" si="408"/>
        <v>A14F74</v>
      </c>
      <c r="V1044">
        <v>0</v>
      </c>
      <c r="W1044">
        <v>0</v>
      </c>
      <c r="X1044">
        <v>6</v>
      </c>
      <c r="Y1044">
        <v>0</v>
      </c>
      <c r="AA1044">
        <v>1</v>
      </c>
      <c r="AB1044">
        <v>8</v>
      </c>
      <c r="AC1044">
        <v>3</v>
      </c>
      <c r="AD1044">
        <v>0</v>
      </c>
      <c r="AE1044">
        <v>9</v>
      </c>
      <c r="AF1044" t="s">
        <v>126</v>
      </c>
      <c r="AG1044">
        <v>0</v>
      </c>
      <c r="AH1044">
        <v>3</v>
      </c>
      <c r="AI1044">
        <v>2</v>
      </c>
      <c r="AJ1044">
        <v>0</v>
      </c>
      <c r="AK1044" t="s">
        <v>411</v>
      </c>
      <c r="AL1044">
        <v>32.798760000000001</v>
      </c>
      <c r="AM1044" t="s">
        <v>412</v>
      </c>
      <c r="AN1044">
        <v>-117.142518</v>
      </c>
      <c r="AO1044">
        <v>25</v>
      </c>
      <c r="AP1044">
        <v>1800</v>
      </c>
      <c r="AQ1044" t="s">
        <v>129</v>
      </c>
      <c r="AR1044">
        <v>119</v>
      </c>
      <c r="AS1044">
        <v>-52</v>
      </c>
      <c r="AT1044">
        <v>-128</v>
      </c>
      <c r="BB1044" t="str">
        <f t="shared" si="409"/>
        <v>1200</v>
      </c>
      <c r="BC1044">
        <v>1</v>
      </c>
      <c r="BD1044" t="str">
        <f t="shared" si="410"/>
        <v xml:space="preserve">N1839R  </v>
      </c>
      <c r="BE1044">
        <v>1</v>
      </c>
      <c r="BG1044">
        <v>0</v>
      </c>
      <c r="BH1044">
        <v>0</v>
      </c>
      <c r="BI1044">
        <v>0</v>
      </c>
      <c r="BJ1044">
        <v>1600</v>
      </c>
      <c r="BK1044">
        <v>-200</v>
      </c>
      <c r="BL1044" t="s">
        <v>130</v>
      </c>
      <c r="BM1044">
        <v>1</v>
      </c>
      <c r="BN1044">
        <v>1</v>
      </c>
      <c r="BO1044">
        <v>0</v>
      </c>
      <c r="BP1044">
        <v>0</v>
      </c>
      <c r="BS1044">
        <v>0</v>
      </c>
      <c r="BT1044">
        <v>0</v>
      </c>
      <c r="BU1044">
        <v>0</v>
      </c>
      <c r="CE1044" t="str">
        <f t="shared" ref="CE1044:CE1051" si="419">"22:02:02.944"</f>
        <v>22:02:02.944</v>
      </c>
      <c r="CF1044">
        <v>943529621</v>
      </c>
      <c r="CS1044">
        <v>3</v>
      </c>
      <c r="CT1044">
        <v>2</v>
      </c>
      <c r="CU1044">
        <v>0</v>
      </c>
      <c r="CV1044">
        <v>2</v>
      </c>
      <c r="CW1044">
        <v>0</v>
      </c>
      <c r="CX1044">
        <v>6</v>
      </c>
      <c r="CY1044">
        <v>7</v>
      </c>
      <c r="CZ1044" t="s">
        <v>131</v>
      </c>
      <c r="DA1044">
        <v>745</v>
      </c>
      <c r="DB1044">
        <v>0</v>
      </c>
      <c r="DC1044" t="s">
        <v>262</v>
      </c>
      <c r="DD1044" t="s">
        <v>263</v>
      </c>
      <c r="DG1044">
        <v>15621437</v>
      </c>
      <c r="DI1044">
        <v>1</v>
      </c>
      <c r="DJ1044">
        <v>0</v>
      </c>
      <c r="DK1044">
        <v>0</v>
      </c>
      <c r="DL1044">
        <v>0</v>
      </c>
      <c r="DM1044">
        <v>0</v>
      </c>
      <c r="DN1044">
        <v>1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"07/09/2023 22:02:03.223"</f>
        <v>07/09/2023 22:02:03.223</v>
      </c>
      <c r="C1045" t="str">
        <f t="shared" si="414"/>
        <v>FFDFD3C0</v>
      </c>
      <c r="D1045" t="s">
        <v>134</v>
      </c>
      <c r="E1045">
        <v>4</v>
      </c>
      <c r="H1045">
        <v>4</v>
      </c>
      <c r="I1045" t="s">
        <v>143</v>
      </c>
      <c r="J1045" t="s">
        <v>126</v>
      </c>
      <c r="K1045">
        <v>0</v>
      </c>
      <c r="L1045">
        <v>3</v>
      </c>
      <c r="M1045">
        <v>0</v>
      </c>
      <c r="N1045">
        <v>2</v>
      </c>
      <c r="O1045">
        <v>0</v>
      </c>
      <c r="P1045">
        <v>1</v>
      </c>
      <c r="Q1045">
        <v>0</v>
      </c>
      <c r="S1045" t="str">
        <f t="shared" si="418"/>
        <v>22:02:02.000</v>
      </c>
      <c r="T1045" t="str">
        <f t="shared" si="418"/>
        <v>22:02:02.000</v>
      </c>
      <c r="U1045" t="str">
        <f t="shared" si="408"/>
        <v>A14F74</v>
      </c>
      <c r="V1045">
        <v>0</v>
      </c>
      <c r="W1045">
        <v>0</v>
      </c>
      <c r="X1045">
        <v>6</v>
      </c>
      <c r="Y1045">
        <v>0</v>
      </c>
      <c r="AA1045">
        <v>1</v>
      </c>
      <c r="AB1045">
        <v>8</v>
      </c>
      <c r="AC1045">
        <v>3</v>
      </c>
      <c r="AD1045">
        <v>0</v>
      </c>
      <c r="AE1045">
        <v>9</v>
      </c>
      <c r="AF1045" t="s">
        <v>126</v>
      </c>
      <c r="AG1045">
        <v>0</v>
      </c>
      <c r="AH1045">
        <v>3</v>
      </c>
      <c r="AI1045">
        <v>2</v>
      </c>
      <c r="AJ1045">
        <v>0</v>
      </c>
      <c r="AK1045" t="s">
        <v>411</v>
      </c>
      <c r="AL1045">
        <v>32.798760000000001</v>
      </c>
      <c r="AM1045" t="s">
        <v>412</v>
      </c>
      <c r="AN1045">
        <v>-117.142518</v>
      </c>
      <c r="AO1045">
        <v>25</v>
      </c>
      <c r="AP1045">
        <v>1800</v>
      </c>
      <c r="AQ1045" t="s">
        <v>129</v>
      </c>
      <c r="AR1045">
        <v>119</v>
      </c>
      <c r="AS1045">
        <v>-52</v>
      </c>
      <c r="AT1045">
        <v>-128</v>
      </c>
      <c r="BB1045" t="str">
        <f t="shared" si="409"/>
        <v>1200</v>
      </c>
      <c r="BC1045">
        <v>1</v>
      </c>
      <c r="BD1045" t="str">
        <f t="shared" si="410"/>
        <v xml:space="preserve">N1839R  </v>
      </c>
      <c r="BE1045">
        <v>1</v>
      </c>
      <c r="BG1045">
        <v>0</v>
      </c>
      <c r="BH1045">
        <v>0</v>
      </c>
      <c r="BI1045">
        <v>0</v>
      </c>
      <c r="BJ1045">
        <v>1600</v>
      </c>
      <c r="BK1045">
        <v>-200</v>
      </c>
      <c r="BL1045" t="s">
        <v>130</v>
      </c>
      <c r="BM1045">
        <v>1</v>
      </c>
      <c r="BN1045">
        <v>1</v>
      </c>
      <c r="BO1045">
        <v>0</v>
      </c>
      <c r="BP1045">
        <v>0</v>
      </c>
      <c r="BS1045">
        <v>0</v>
      </c>
      <c r="BT1045">
        <v>0</v>
      </c>
      <c r="BU1045">
        <v>0</v>
      </c>
      <c r="CE1045" t="str">
        <f t="shared" si="419"/>
        <v>22:02:02.944</v>
      </c>
      <c r="CF1045">
        <v>943529621</v>
      </c>
      <c r="CS1045">
        <v>3</v>
      </c>
      <c r="CT1045">
        <v>2</v>
      </c>
      <c r="CU1045">
        <v>0</v>
      </c>
      <c r="CV1045">
        <v>2</v>
      </c>
      <c r="CW1045">
        <v>0</v>
      </c>
      <c r="CX1045">
        <v>6</v>
      </c>
      <c r="CY1045">
        <v>7</v>
      </c>
      <c r="CZ1045" t="s">
        <v>131</v>
      </c>
      <c r="DA1045">
        <v>745</v>
      </c>
      <c r="DB1045">
        <v>0</v>
      </c>
      <c r="DC1045" t="s">
        <v>262</v>
      </c>
      <c r="DD1045" t="s">
        <v>263</v>
      </c>
      <c r="DG1045">
        <v>15621437</v>
      </c>
      <c r="DI1045">
        <v>1</v>
      </c>
      <c r="DJ1045">
        <v>0</v>
      </c>
      <c r="DK1045">
        <v>1</v>
      </c>
      <c r="DL1045">
        <v>0</v>
      </c>
      <c r="DM1045">
        <v>0</v>
      </c>
      <c r="DN1045">
        <v>1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"07/09/2023 22:02:03.223"</f>
        <v>07/09/2023 22:02:03.223</v>
      </c>
      <c r="C1046" t="str">
        <f t="shared" si="414"/>
        <v>FFDFD3C0</v>
      </c>
      <c r="D1046" t="s">
        <v>123</v>
      </c>
      <c r="E1046">
        <v>7</v>
      </c>
      <c r="F1046">
        <v>2007</v>
      </c>
      <c r="G1046" t="s">
        <v>124</v>
      </c>
      <c r="J1046" t="s">
        <v>125</v>
      </c>
      <c r="K1046">
        <v>0</v>
      </c>
      <c r="L1046">
        <v>3</v>
      </c>
      <c r="M1046">
        <v>0</v>
      </c>
      <c r="N1046">
        <v>2</v>
      </c>
      <c r="O1046">
        <v>0</v>
      </c>
      <c r="P1046">
        <v>1</v>
      </c>
      <c r="Q1046">
        <v>0</v>
      </c>
      <c r="S1046" t="str">
        <f t="shared" si="418"/>
        <v>22:02:02.000</v>
      </c>
      <c r="T1046" t="str">
        <f t="shared" si="418"/>
        <v>22:02:02.000</v>
      </c>
      <c r="U1046" t="str">
        <f t="shared" si="408"/>
        <v>A14F74</v>
      </c>
      <c r="V1046">
        <v>0</v>
      </c>
      <c r="W1046">
        <v>0</v>
      </c>
      <c r="X1046">
        <v>6</v>
      </c>
      <c r="Y1046">
        <v>0</v>
      </c>
      <c r="AA1046">
        <v>1</v>
      </c>
      <c r="AB1046">
        <v>8</v>
      </c>
      <c r="AC1046">
        <v>3</v>
      </c>
      <c r="AD1046">
        <v>0</v>
      </c>
      <c r="AE1046">
        <v>9</v>
      </c>
      <c r="AF1046" t="s">
        <v>126</v>
      </c>
      <c r="AG1046">
        <v>0</v>
      </c>
      <c r="AH1046">
        <v>3</v>
      </c>
      <c r="AI1046">
        <v>2</v>
      </c>
      <c r="AJ1046">
        <v>0</v>
      </c>
      <c r="AK1046" t="s">
        <v>411</v>
      </c>
      <c r="AL1046">
        <v>32.798760000000001</v>
      </c>
      <c r="AM1046" t="s">
        <v>412</v>
      </c>
      <c r="AN1046">
        <v>-117.142518</v>
      </c>
      <c r="AO1046">
        <v>25</v>
      </c>
      <c r="AP1046">
        <v>1800</v>
      </c>
      <c r="AQ1046" t="s">
        <v>129</v>
      </c>
      <c r="AR1046">
        <v>119</v>
      </c>
      <c r="AS1046">
        <v>-52</v>
      </c>
      <c r="AT1046">
        <v>-128</v>
      </c>
      <c r="BB1046" t="str">
        <f t="shared" si="409"/>
        <v>1200</v>
      </c>
      <c r="BC1046">
        <v>1</v>
      </c>
      <c r="BD1046" t="str">
        <f t="shared" si="410"/>
        <v xml:space="preserve">N1839R  </v>
      </c>
      <c r="BE1046">
        <v>1</v>
      </c>
      <c r="BG1046">
        <v>0</v>
      </c>
      <c r="BH1046">
        <v>0</v>
      </c>
      <c r="BI1046">
        <v>0</v>
      </c>
      <c r="BJ1046">
        <v>1600</v>
      </c>
      <c r="BK1046">
        <v>-200</v>
      </c>
      <c r="BL1046" t="s">
        <v>130</v>
      </c>
      <c r="BM1046">
        <v>1</v>
      </c>
      <c r="BN1046">
        <v>1</v>
      </c>
      <c r="BO1046">
        <v>0</v>
      </c>
      <c r="BP1046">
        <v>0</v>
      </c>
      <c r="BS1046">
        <v>0</v>
      </c>
      <c r="BT1046">
        <v>0</v>
      </c>
      <c r="BU1046">
        <v>0</v>
      </c>
      <c r="CE1046" t="str">
        <f t="shared" si="419"/>
        <v>22:02:02.944</v>
      </c>
      <c r="CF1046">
        <v>943529621</v>
      </c>
      <c r="CS1046">
        <v>3</v>
      </c>
      <c r="CT1046">
        <v>2</v>
      </c>
      <c r="CU1046">
        <v>0</v>
      </c>
      <c r="CV1046">
        <v>2</v>
      </c>
      <c r="CW1046">
        <v>0</v>
      </c>
      <c r="CX1046">
        <v>6</v>
      </c>
      <c r="CY1046">
        <v>7</v>
      </c>
      <c r="CZ1046" t="s">
        <v>131</v>
      </c>
      <c r="DA1046">
        <v>745</v>
      </c>
      <c r="DB1046">
        <v>0</v>
      </c>
      <c r="DC1046" t="s">
        <v>262</v>
      </c>
      <c r="DD1046" t="s">
        <v>263</v>
      </c>
      <c r="DG1046">
        <v>15621437</v>
      </c>
      <c r="DI1046">
        <v>1</v>
      </c>
      <c r="DJ1046">
        <v>0</v>
      </c>
      <c r="DK1046">
        <v>1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"07/09/2023 22:02:03.223"</f>
        <v>07/09/2023 22:02:03.223</v>
      </c>
      <c r="C1047" t="str">
        <f t="shared" si="414"/>
        <v>FFDFD3C0</v>
      </c>
      <c r="D1047" t="s">
        <v>138</v>
      </c>
      <c r="E1047">
        <v>20</v>
      </c>
      <c r="F1047">
        <v>1020</v>
      </c>
      <c r="G1047" t="s">
        <v>139</v>
      </c>
      <c r="J1047" t="s">
        <v>140</v>
      </c>
      <c r="K1047">
        <v>0</v>
      </c>
      <c r="L1047">
        <v>3</v>
      </c>
      <c r="M1047">
        <v>0</v>
      </c>
      <c r="N1047">
        <v>2</v>
      </c>
      <c r="O1047">
        <v>0</v>
      </c>
      <c r="P1047">
        <v>1</v>
      </c>
      <c r="Q1047">
        <v>0</v>
      </c>
      <c r="S1047" t="str">
        <f t="shared" si="418"/>
        <v>22:02:02.000</v>
      </c>
      <c r="T1047" t="str">
        <f t="shared" si="418"/>
        <v>22:02:02.000</v>
      </c>
      <c r="U1047" t="str">
        <f t="shared" si="408"/>
        <v>A14F74</v>
      </c>
      <c r="V1047">
        <v>0</v>
      </c>
      <c r="W1047">
        <v>0</v>
      </c>
      <c r="X1047">
        <v>6</v>
      </c>
      <c r="Y1047">
        <v>0</v>
      </c>
      <c r="AA1047">
        <v>1</v>
      </c>
      <c r="AB1047">
        <v>8</v>
      </c>
      <c r="AC1047">
        <v>3</v>
      </c>
      <c r="AD1047">
        <v>0</v>
      </c>
      <c r="AE1047">
        <v>9</v>
      </c>
      <c r="AF1047" t="s">
        <v>126</v>
      </c>
      <c r="AG1047">
        <v>0</v>
      </c>
      <c r="AH1047">
        <v>3</v>
      </c>
      <c r="AI1047">
        <v>2</v>
      </c>
      <c r="AJ1047">
        <v>0</v>
      </c>
      <c r="AK1047" t="s">
        <v>411</v>
      </c>
      <c r="AL1047">
        <v>32.798760000000001</v>
      </c>
      <c r="AM1047" t="s">
        <v>412</v>
      </c>
      <c r="AN1047">
        <v>-117.142518</v>
      </c>
      <c r="AO1047">
        <v>25</v>
      </c>
      <c r="AP1047">
        <v>1800</v>
      </c>
      <c r="AQ1047" t="s">
        <v>129</v>
      </c>
      <c r="AR1047">
        <v>119</v>
      </c>
      <c r="AS1047">
        <v>-52</v>
      </c>
      <c r="AT1047">
        <v>-128</v>
      </c>
      <c r="BB1047" t="str">
        <f t="shared" si="409"/>
        <v>1200</v>
      </c>
      <c r="BC1047">
        <v>1</v>
      </c>
      <c r="BD1047" t="str">
        <f t="shared" si="410"/>
        <v xml:space="preserve">N1839R  </v>
      </c>
      <c r="BE1047">
        <v>1</v>
      </c>
      <c r="BG1047">
        <v>0</v>
      </c>
      <c r="BH1047">
        <v>0</v>
      </c>
      <c r="BI1047">
        <v>0</v>
      </c>
      <c r="BJ1047">
        <v>1600</v>
      </c>
      <c r="BK1047">
        <v>-200</v>
      </c>
      <c r="BL1047" t="s">
        <v>130</v>
      </c>
      <c r="BM1047">
        <v>1</v>
      </c>
      <c r="BN1047">
        <v>1</v>
      </c>
      <c r="BO1047">
        <v>0</v>
      </c>
      <c r="BP1047">
        <v>0</v>
      </c>
      <c r="BS1047">
        <v>0</v>
      </c>
      <c r="BT1047">
        <v>0</v>
      </c>
      <c r="BU1047">
        <v>0</v>
      </c>
      <c r="CE1047" t="str">
        <f t="shared" si="419"/>
        <v>22:02:02.944</v>
      </c>
      <c r="CF1047">
        <v>943529621</v>
      </c>
      <c r="CS1047">
        <v>3</v>
      </c>
      <c r="CT1047">
        <v>2</v>
      </c>
      <c r="CU1047">
        <v>0</v>
      </c>
      <c r="CV1047">
        <v>2</v>
      </c>
      <c r="CW1047">
        <v>0</v>
      </c>
      <c r="CX1047">
        <v>6</v>
      </c>
      <c r="CY1047">
        <v>7</v>
      </c>
      <c r="CZ1047" t="s">
        <v>131</v>
      </c>
      <c r="DA1047">
        <v>745</v>
      </c>
      <c r="DB1047">
        <v>0</v>
      </c>
      <c r="DC1047" t="s">
        <v>262</v>
      </c>
      <c r="DD1047" t="s">
        <v>263</v>
      </c>
      <c r="DG1047">
        <v>15621437</v>
      </c>
      <c r="DI1047">
        <v>1</v>
      </c>
      <c r="DJ1047">
        <v>0</v>
      </c>
      <c r="DK1047">
        <v>1</v>
      </c>
      <c r="DL1047">
        <v>0</v>
      </c>
      <c r="DM1047">
        <v>0</v>
      </c>
      <c r="DN1047">
        <v>1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"07/09/2023 22:02:03.223"</f>
        <v>07/09/2023 22:02:03.223</v>
      </c>
      <c r="C1048" t="str">
        <f t="shared" si="414"/>
        <v>FFDFD3C0</v>
      </c>
      <c r="D1048" t="s">
        <v>149</v>
      </c>
      <c r="E1048">
        <v>3</v>
      </c>
      <c r="H1048">
        <v>166</v>
      </c>
      <c r="I1048" t="s">
        <v>139</v>
      </c>
      <c r="J1048" t="s">
        <v>150</v>
      </c>
      <c r="K1048">
        <v>0</v>
      </c>
      <c r="L1048">
        <v>3</v>
      </c>
      <c r="M1048">
        <v>0</v>
      </c>
      <c r="N1048">
        <v>2</v>
      </c>
      <c r="O1048">
        <v>0</v>
      </c>
      <c r="P1048">
        <v>1</v>
      </c>
      <c r="Q1048">
        <v>0</v>
      </c>
      <c r="S1048" t="str">
        <f t="shared" si="418"/>
        <v>22:02:02.000</v>
      </c>
      <c r="T1048" t="str">
        <f t="shared" si="418"/>
        <v>22:02:02.000</v>
      </c>
      <c r="U1048" t="str">
        <f t="shared" si="408"/>
        <v>A14F74</v>
      </c>
      <c r="V1048">
        <v>0</v>
      </c>
      <c r="W1048">
        <v>0</v>
      </c>
      <c r="X1048">
        <v>6</v>
      </c>
      <c r="Y1048">
        <v>0</v>
      </c>
      <c r="AA1048">
        <v>1</v>
      </c>
      <c r="AB1048">
        <v>8</v>
      </c>
      <c r="AC1048">
        <v>3</v>
      </c>
      <c r="AD1048">
        <v>0</v>
      </c>
      <c r="AE1048">
        <v>9</v>
      </c>
      <c r="AF1048" t="s">
        <v>126</v>
      </c>
      <c r="AG1048">
        <v>0</v>
      </c>
      <c r="AH1048">
        <v>3</v>
      </c>
      <c r="AI1048">
        <v>2</v>
      </c>
      <c r="AJ1048">
        <v>0</v>
      </c>
      <c r="AK1048" t="s">
        <v>411</v>
      </c>
      <c r="AL1048">
        <v>32.798760000000001</v>
      </c>
      <c r="AM1048" t="s">
        <v>412</v>
      </c>
      <c r="AN1048">
        <v>-117.142518</v>
      </c>
      <c r="AO1048">
        <v>25</v>
      </c>
      <c r="AP1048">
        <v>1800</v>
      </c>
      <c r="AQ1048" t="s">
        <v>129</v>
      </c>
      <c r="AR1048">
        <v>119</v>
      </c>
      <c r="AS1048">
        <v>-52</v>
      </c>
      <c r="AT1048">
        <v>-128</v>
      </c>
      <c r="BB1048" t="str">
        <f t="shared" si="409"/>
        <v>1200</v>
      </c>
      <c r="BC1048">
        <v>1</v>
      </c>
      <c r="BD1048" t="str">
        <f t="shared" si="410"/>
        <v xml:space="preserve">N1839R  </v>
      </c>
      <c r="BE1048">
        <v>1</v>
      </c>
      <c r="BG1048">
        <v>0</v>
      </c>
      <c r="BH1048">
        <v>0</v>
      </c>
      <c r="BI1048">
        <v>0</v>
      </c>
      <c r="BJ1048">
        <v>1600</v>
      </c>
      <c r="BK1048">
        <v>-200</v>
      </c>
      <c r="BL1048" t="s">
        <v>130</v>
      </c>
      <c r="BM1048">
        <v>1</v>
      </c>
      <c r="BN1048">
        <v>1</v>
      </c>
      <c r="BO1048">
        <v>0</v>
      </c>
      <c r="BP1048">
        <v>0</v>
      </c>
      <c r="BS1048">
        <v>0</v>
      </c>
      <c r="BT1048">
        <v>0</v>
      </c>
      <c r="BU1048">
        <v>0</v>
      </c>
      <c r="CE1048" t="str">
        <f t="shared" si="419"/>
        <v>22:02:02.944</v>
      </c>
      <c r="CF1048">
        <v>943595169</v>
      </c>
      <c r="CS1048">
        <v>3</v>
      </c>
      <c r="CT1048">
        <v>2</v>
      </c>
      <c r="CU1048">
        <v>0</v>
      </c>
      <c r="CV1048">
        <v>2</v>
      </c>
      <c r="CW1048">
        <v>0</v>
      </c>
      <c r="CX1048">
        <v>5</v>
      </c>
      <c r="CY1048">
        <v>7</v>
      </c>
      <c r="CZ1048" t="s">
        <v>131</v>
      </c>
      <c r="DA1048">
        <v>300</v>
      </c>
      <c r="DB1048">
        <v>0</v>
      </c>
      <c r="DC1048" t="s">
        <v>157</v>
      </c>
      <c r="DD1048" t="s">
        <v>158</v>
      </c>
      <c r="DG1048">
        <v>8346565</v>
      </c>
      <c r="DI1048">
        <v>1</v>
      </c>
      <c r="DJ1048">
        <v>0</v>
      </c>
      <c r="DK1048">
        <v>1</v>
      </c>
      <c r="DL1048">
        <v>0</v>
      </c>
      <c r="DM1048">
        <v>0</v>
      </c>
      <c r="DN1048">
        <v>1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"07/09/2023 22:02:03.270"</f>
        <v>07/09/2023 22:02:03.270</v>
      </c>
      <c r="C1049" t="str">
        <f t="shared" si="414"/>
        <v>FFDFD3C0</v>
      </c>
      <c r="D1049" t="s">
        <v>144</v>
      </c>
      <c r="E1049">
        <v>6</v>
      </c>
      <c r="H1049">
        <v>210</v>
      </c>
      <c r="I1049" t="s">
        <v>145</v>
      </c>
      <c r="J1049" t="s">
        <v>146</v>
      </c>
      <c r="K1049">
        <v>0</v>
      </c>
      <c r="L1049">
        <v>3</v>
      </c>
      <c r="M1049">
        <v>0</v>
      </c>
      <c r="N1049">
        <v>2</v>
      </c>
      <c r="O1049">
        <v>0</v>
      </c>
      <c r="P1049">
        <v>1</v>
      </c>
      <c r="Q1049">
        <v>0</v>
      </c>
      <c r="S1049" t="str">
        <f t="shared" si="418"/>
        <v>22:02:02.000</v>
      </c>
      <c r="T1049" t="str">
        <f t="shared" si="418"/>
        <v>22:02:02.000</v>
      </c>
      <c r="U1049" t="str">
        <f t="shared" si="408"/>
        <v>A14F74</v>
      </c>
      <c r="V1049">
        <v>0</v>
      </c>
      <c r="W1049">
        <v>0</v>
      </c>
      <c r="X1049">
        <v>6</v>
      </c>
      <c r="Y1049">
        <v>0</v>
      </c>
      <c r="AA1049">
        <v>1</v>
      </c>
      <c r="AB1049">
        <v>8</v>
      </c>
      <c r="AC1049">
        <v>3</v>
      </c>
      <c r="AD1049">
        <v>0</v>
      </c>
      <c r="AE1049">
        <v>9</v>
      </c>
      <c r="AF1049" t="s">
        <v>126</v>
      </c>
      <c r="AG1049">
        <v>0</v>
      </c>
      <c r="AH1049">
        <v>0</v>
      </c>
      <c r="AI1049">
        <v>2</v>
      </c>
      <c r="AJ1049">
        <v>0</v>
      </c>
      <c r="AK1049" t="s">
        <v>411</v>
      </c>
      <c r="AL1049">
        <v>32.798760000000001</v>
      </c>
      <c r="AM1049" t="s">
        <v>412</v>
      </c>
      <c r="AN1049">
        <v>-117.142518</v>
      </c>
      <c r="AO1049">
        <v>25</v>
      </c>
      <c r="AP1049">
        <v>1800</v>
      </c>
      <c r="AQ1049" t="s">
        <v>129</v>
      </c>
      <c r="AR1049">
        <v>119</v>
      </c>
      <c r="AS1049">
        <v>-52</v>
      </c>
      <c r="AT1049">
        <v>-128</v>
      </c>
      <c r="BB1049" t="str">
        <f t="shared" si="409"/>
        <v>1200</v>
      </c>
      <c r="BC1049">
        <v>1</v>
      </c>
      <c r="BD1049" t="str">
        <f t="shared" si="410"/>
        <v xml:space="preserve">N1839R  </v>
      </c>
      <c r="BE1049">
        <v>1</v>
      </c>
      <c r="BG1049">
        <v>0</v>
      </c>
      <c r="BH1049">
        <v>0</v>
      </c>
      <c r="BI1049">
        <v>0</v>
      </c>
      <c r="BJ1049">
        <v>1600</v>
      </c>
      <c r="BK1049">
        <v>-200</v>
      </c>
      <c r="BL1049" t="s">
        <v>130</v>
      </c>
      <c r="BM1049">
        <v>1</v>
      </c>
      <c r="BN1049">
        <v>1</v>
      </c>
      <c r="BO1049">
        <v>0</v>
      </c>
      <c r="BP1049">
        <v>0</v>
      </c>
      <c r="BS1049">
        <v>0</v>
      </c>
      <c r="BT1049">
        <v>0</v>
      </c>
      <c r="BU1049">
        <v>0</v>
      </c>
      <c r="CE1049" t="str">
        <f t="shared" si="419"/>
        <v>22:02:02.944</v>
      </c>
      <c r="CF1049">
        <v>943529621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6</v>
      </c>
      <c r="CY1049">
        <v>7</v>
      </c>
      <c r="CZ1049" t="s">
        <v>131</v>
      </c>
      <c r="DA1049">
        <v>745</v>
      </c>
      <c r="DB1049">
        <v>0</v>
      </c>
      <c r="DC1049" t="s">
        <v>262</v>
      </c>
      <c r="DD1049" t="s">
        <v>263</v>
      </c>
      <c r="DG1049">
        <v>15621437</v>
      </c>
      <c r="DI1049">
        <v>1</v>
      </c>
      <c r="DJ1049">
        <v>0</v>
      </c>
      <c r="DK1049">
        <v>1</v>
      </c>
      <c r="DL1049">
        <v>0</v>
      </c>
      <c r="DM1049">
        <v>0</v>
      </c>
      <c r="DN1049">
        <v>1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"07/09/2023 22:02:03.270"</f>
        <v>07/09/2023 22:02:03.270</v>
      </c>
      <c r="C1050" t="str">
        <f t="shared" si="414"/>
        <v>FFDFD3C0</v>
      </c>
      <c r="D1050" t="s">
        <v>134</v>
      </c>
      <c r="E1050">
        <v>3</v>
      </c>
      <c r="H1050">
        <v>3</v>
      </c>
      <c r="I1050" t="s">
        <v>135</v>
      </c>
      <c r="J1050" t="s">
        <v>126</v>
      </c>
      <c r="K1050">
        <v>0</v>
      </c>
      <c r="L1050">
        <v>3</v>
      </c>
      <c r="M1050">
        <v>0</v>
      </c>
      <c r="N1050">
        <v>2</v>
      </c>
      <c r="O1050">
        <v>0</v>
      </c>
      <c r="P1050">
        <v>1</v>
      </c>
      <c r="Q1050">
        <v>0</v>
      </c>
      <c r="S1050" t="str">
        <f t="shared" si="418"/>
        <v>22:02:02.000</v>
      </c>
      <c r="T1050" t="str">
        <f t="shared" si="418"/>
        <v>22:02:02.000</v>
      </c>
      <c r="U1050" t="str">
        <f t="shared" si="408"/>
        <v>A14F74</v>
      </c>
      <c r="V1050">
        <v>0</v>
      </c>
      <c r="W1050">
        <v>0</v>
      </c>
      <c r="X1050">
        <v>6</v>
      </c>
      <c r="Y1050">
        <v>0</v>
      </c>
      <c r="AA1050">
        <v>1</v>
      </c>
      <c r="AB1050">
        <v>8</v>
      </c>
      <c r="AC1050">
        <v>3</v>
      </c>
      <c r="AD1050">
        <v>0</v>
      </c>
      <c r="AE1050">
        <v>9</v>
      </c>
      <c r="AF1050" t="s">
        <v>126</v>
      </c>
      <c r="AG1050">
        <v>0</v>
      </c>
      <c r="AH1050">
        <v>3</v>
      </c>
      <c r="AI1050">
        <v>2</v>
      </c>
      <c r="AJ1050">
        <v>0</v>
      </c>
      <c r="AK1050" t="s">
        <v>411</v>
      </c>
      <c r="AL1050">
        <v>32.798760000000001</v>
      </c>
      <c r="AM1050" t="s">
        <v>412</v>
      </c>
      <c r="AN1050">
        <v>-117.142518</v>
      </c>
      <c r="AO1050">
        <v>25</v>
      </c>
      <c r="AP1050">
        <v>1800</v>
      </c>
      <c r="AQ1050" t="s">
        <v>129</v>
      </c>
      <c r="AR1050">
        <v>119</v>
      </c>
      <c r="AS1050">
        <v>-52</v>
      </c>
      <c r="AT1050">
        <v>-128</v>
      </c>
      <c r="BB1050" t="str">
        <f t="shared" si="409"/>
        <v>1200</v>
      </c>
      <c r="BC1050">
        <v>1</v>
      </c>
      <c r="BD1050" t="str">
        <f t="shared" si="410"/>
        <v xml:space="preserve">N1839R  </v>
      </c>
      <c r="BE1050">
        <v>1</v>
      </c>
      <c r="BG1050">
        <v>0</v>
      </c>
      <c r="BH1050">
        <v>0</v>
      </c>
      <c r="BI1050">
        <v>0</v>
      </c>
      <c r="BJ1050">
        <v>1600</v>
      </c>
      <c r="BK1050">
        <v>-200</v>
      </c>
      <c r="BL1050" t="s">
        <v>130</v>
      </c>
      <c r="BM1050">
        <v>1</v>
      </c>
      <c r="BN1050">
        <v>1</v>
      </c>
      <c r="BO1050">
        <v>0</v>
      </c>
      <c r="BP1050">
        <v>0</v>
      </c>
      <c r="BS1050">
        <v>0</v>
      </c>
      <c r="BT1050">
        <v>0</v>
      </c>
      <c r="BU1050">
        <v>0</v>
      </c>
      <c r="CE1050" t="str">
        <f t="shared" si="419"/>
        <v>22:02:02.944</v>
      </c>
      <c r="CF1050">
        <v>943529621</v>
      </c>
      <c r="CS1050">
        <v>3</v>
      </c>
      <c r="CT1050">
        <v>2</v>
      </c>
      <c r="CU1050">
        <v>0</v>
      </c>
      <c r="CV1050">
        <v>2</v>
      </c>
      <c r="CW1050">
        <v>0</v>
      </c>
      <c r="CX1050">
        <v>6</v>
      </c>
      <c r="CY1050">
        <v>7</v>
      </c>
      <c r="CZ1050" t="s">
        <v>131</v>
      </c>
      <c r="DA1050">
        <v>745</v>
      </c>
      <c r="DB1050">
        <v>0</v>
      </c>
      <c r="DC1050" t="s">
        <v>262</v>
      </c>
      <c r="DD1050" t="s">
        <v>263</v>
      </c>
      <c r="DG1050">
        <v>15621437</v>
      </c>
      <c r="DI1050">
        <v>1</v>
      </c>
      <c r="DJ1050">
        <v>0</v>
      </c>
      <c r="DK1050">
        <v>1</v>
      </c>
      <c r="DL1050">
        <v>0</v>
      </c>
      <c r="DM1050">
        <v>0</v>
      </c>
      <c r="DN1050">
        <v>1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"07/09/2023 22:02:03.270"</f>
        <v>07/09/2023 22:02:03.270</v>
      </c>
      <c r="C1051" t="str">
        <f t="shared" si="414"/>
        <v>FFDFD3C0</v>
      </c>
      <c r="D1051" t="s">
        <v>141</v>
      </c>
      <c r="E1051">
        <v>15</v>
      </c>
      <c r="J1051" t="s">
        <v>142</v>
      </c>
      <c r="K1051">
        <v>0</v>
      </c>
      <c r="L1051">
        <v>3</v>
      </c>
      <c r="M1051">
        <v>0</v>
      </c>
      <c r="N1051">
        <v>2</v>
      </c>
      <c r="O1051">
        <v>0</v>
      </c>
      <c r="P1051">
        <v>1</v>
      </c>
      <c r="Q1051">
        <v>0</v>
      </c>
      <c r="S1051" t="str">
        <f t="shared" si="418"/>
        <v>22:02:02.000</v>
      </c>
      <c r="T1051" t="str">
        <f t="shared" si="418"/>
        <v>22:02:02.000</v>
      </c>
      <c r="U1051" t="str">
        <f t="shared" si="408"/>
        <v>A14F74</v>
      </c>
      <c r="V1051">
        <v>0</v>
      </c>
      <c r="W1051">
        <v>0</v>
      </c>
      <c r="X1051">
        <v>6</v>
      </c>
      <c r="Y1051">
        <v>0</v>
      </c>
      <c r="AA1051">
        <v>1</v>
      </c>
      <c r="AB1051">
        <v>8</v>
      </c>
      <c r="AC1051">
        <v>3</v>
      </c>
      <c r="AD1051">
        <v>0</v>
      </c>
      <c r="AE1051">
        <v>9</v>
      </c>
      <c r="AF1051" t="s">
        <v>126</v>
      </c>
      <c r="AG1051">
        <v>0</v>
      </c>
      <c r="AH1051">
        <v>3</v>
      </c>
      <c r="AI1051">
        <v>2</v>
      </c>
      <c r="AJ1051">
        <v>0</v>
      </c>
      <c r="AK1051" t="s">
        <v>411</v>
      </c>
      <c r="AL1051">
        <v>32.798760000000001</v>
      </c>
      <c r="AM1051" t="s">
        <v>412</v>
      </c>
      <c r="AN1051">
        <v>-117.142518</v>
      </c>
      <c r="AO1051">
        <v>25</v>
      </c>
      <c r="AP1051">
        <v>1800</v>
      </c>
      <c r="AQ1051" t="s">
        <v>129</v>
      </c>
      <c r="AR1051">
        <v>119</v>
      </c>
      <c r="AS1051">
        <v>-52</v>
      </c>
      <c r="AT1051">
        <v>-128</v>
      </c>
      <c r="BB1051" t="str">
        <f t="shared" si="409"/>
        <v>1200</v>
      </c>
      <c r="BC1051">
        <v>1</v>
      </c>
      <c r="BD1051" t="str">
        <f t="shared" si="410"/>
        <v xml:space="preserve">N1839R  </v>
      </c>
      <c r="BE1051">
        <v>1</v>
      </c>
      <c r="BG1051">
        <v>0</v>
      </c>
      <c r="BH1051">
        <v>0</v>
      </c>
      <c r="BI1051">
        <v>0</v>
      </c>
      <c r="BJ1051">
        <v>1600</v>
      </c>
      <c r="BK1051">
        <v>-200</v>
      </c>
      <c r="BL1051" t="s">
        <v>130</v>
      </c>
      <c r="BM1051">
        <v>1</v>
      </c>
      <c r="BN1051">
        <v>1</v>
      </c>
      <c r="BO1051">
        <v>0</v>
      </c>
      <c r="BP1051">
        <v>0</v>
      </c>
      <c r="BS1051">
        <v>0</v>
      </c>
      <c r="BT1051">
        <v>0</v>
      </c>
      <c r="BU1051">
        <v>0</v>
      </c>
      <c r="CE1051" t="str">
        <f t="shared" si="419"/>
        <v>22:02:02.944</v>
      </c>
      <c r="CF1051">
        <v>943529621</v>
      </c>
      <c r="CS1051">
        <v>3</v>
      </c>
      <c r="CT1051">
        <v>2</v>
      </c>
      <c r="CU1051">
        <v>0</v>
      </c>
      <c r="CV1051">
        <v>2</v>
      </c>
      <c r="CW1051">
        <v>0</v>
      </c>
      <c r="CX1051">
        <v>6</v>
      </c>
      <c r="CY1051">
        <v>7</v>
      </c>
      <c r="CZ1051" t="s">
        <v>131</v>
      </c>
      <c r="DA1051">
        <v>745</v>
      </c>
      <c r="DB1051">
        <v>0</v>
      </c>
      <c r="DC1051" t="s">
        <v>262</v>
      </c>
      <c r="DD1051" t="s">
        <v>263</v>
      </c>
      <c r="DG1051">
        <v>15621437</v>
      </c>
      <c r="DI1051">
        <v>1</v>
      </c>
      <c r="DJ1051">
        <v>0</v>
      </c>
      <c r="DK1051">
        <v>1</v>
      </c>
      <c r="DL1051">
        <v>0</v>
      </c>
      <c r="DM1051">
        <v>0</v>
      </c>
      <c r="DN1051">
        <v>1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"07/09/2023 22:02:03.978"</f>
        <v>07/09/2023 22:02:03.978</v>
      </c>
      <c r="C1052" t="str">
        <f t="shared" si="414"/>
        <v>FFDFD3C0</v>
      </c>
      <c r="D1052" t="s">
        <v>138</v>
      </c>
      <c r="E1052">
        <v>20</v>
      </c>
      <c r="F1052">
        <v>1020</v>
      </c>
      <c r="G1052" t="s">
        <v>139</v>
      </c>
      <c r="J1052" t="s">
        <v>140</v>
      </c>
      <c r="K1052">
        <v>0</v>
      </c>
      <c r="L1052">
        <v>3</v>
      </c>
      <c r="M1052">
        <v>0</v>
      </c>
      <c r="N1052">
        <v>2</v>
      </c>
      <c r="O1052">
        <v>0</v>
      </c>
      <c r="P1052">
        <v>1</v>
      </c>
      <c r="Q1052">
        <v>0</v>
      </c>
      <c r="S1052" t="str">
        <f t="shared" ref="S1052:T1059" si="420">"22:02:03.000"</f>
        <v>22:02:03.000</v>
      </c>
      <c r="T1052" t="str">
        <f t="shared" si="420"/>
        <v>22:02:03.000</v>
      </c>
      <c r="U1052" t="str">
        <f t="shared" si="408"/>
        <v>A14F74</v>
      </c>
      <c r="V1052">
        <v>0</v>
      </c>
      <c r="W1052">
        <v>0</v>
      </c>
      <c r="X1052">
        <v>6</v>
      </c>
      <c r="Y1052">
        <v>0</v>
      </c>
      <c r="AA1052">
        <v>1</v>
      </c>
      <c r="AB1052">
        <v>8</v>
      </c>
      <c r="AC1052">
        <v>3</v>
      </c>
      <c r="AD1052">
        <v>0</v>
      </c>
      <c r="AE1052">
        <v>9</v>
      </c>
      <c r="AF1052" t="s">
        <v>126</v>
      </c>
      <c r="AG1052">
        <v>0</v>
      </c>
      <c r="AH1052">
        <v>3</v>
      </c>
      <c r="AI1052">
        <v>2</v>
      </c>
      <c r="AJ1052">
        <v>0</v>
      </c>
      <c r="AK1052" t="s">
        <v>413</v>
      </c>
      <c r="AL1052">
        <v>32.798524</v>
      </c>
      <c r="AM1052" t="s">
        <v>414</v>
      </c>
      <c r="AN1052">
        <v>-117.141831</v>
      </c>
      <c r="AO1052">
        <v>25</v>
      </c>
      <c r="AP1052">
        <v>1800</v>
      </c>
      <c r="AQ1052" t="s">
        <v>129</v>
      </c>
      <c r="AR1052">
        <v>119</v>
      </c>
      <c r="AS1052">
        <v>-52</v>
      </c>
      <c r="AT1052">
        <v>-128</v>
      </c>
      <c r="BB1052" t="str">
        <f t="shared" si="409"/>
        <v>1200</v>
      </c>
      <c r="BC1052">
        <v>1</v>
      </c>
      <c r="BD1052" t="str">
        <f t="shared" si="410"/>
        <v xml:space="preserve">N1839R  </v>
      </c>
      <c r="BE1052">
        <v>1</v>
      </c>
      <c r="BG1052">
        <v>0</v>
      </c>
      <c r="BH1052">
        <v>0</v>
      </c>
      <c r="BI1052">
        <v>0</v>
      </c>
      <c r="BJ1052">
        <v>1575</v>
      </c>
      <c r="BK1052">
        <v>-225</v>
      </c>
      <c r="BL1052" t="s">
        <v>130</v>
      </c>
      <c r="BM1052">
        <v>1</v>
      </c>
      <c r="BN1052">
        <v>1</v>
      </c>
      <c r="BO1052">
        <v>0</v>
      </c>
      <c r="BP1052">
        <v>0</v>
      </c>
      <c r="BS1052">
        <v>0</v>
      </c>
      <c r="BT1052">
        <v>0</v>
      </c>
      <c r="BU1052">
        <v>0</v>
      </c>
      <c r="CE1052" t="str">
        <f t="shared" ref="CE1052:CE1059" si="421">"22:02:03.722"</f>
        <v>22:02:03.722</v>
      </c>
      <c r="CF1052">
        <v>722029576</v>
      </c>
      <c r="CS1052">
        <v>3</v>
      </c>
      <c r="CT1052">
        <v>2</v>
      </c>
      <c r="CU1052">
        <v>0</v>
      </c>
      <c r="CV1052">
        <v>2</v>
      </c>
      <c r="CW1052">
        <v>0</v>
      </c>
      <c r="CX1052">
        <v>6</v>
      </c>
      <c r="CY1052">
        <v>7</v>
      </c>
      <c r="CZ1052" t="s">
        <v>131</v>
      </c>
      <c r="DA1052">
        <v>745</v>
      </c>
      <c r="DB1052">
        <v>0</v>
      </c>
      <c r="DC1052" t="s">
        <v>262</v>
      </c>
      <c r="DD1052" t="s">
        <v>263</v>
      </c>
      <c r="DG1052">
        <v>15621463</v>
      </c>
      <c r="DI1052">
        <v>1</v>
      </c>
      <c r="DJ1052">
        <v>0</v>
      </c>
      <c r="DK1052">
        <v>0</v>
      </c>
      <c r="DL1052">
        <v>0</v>
      </c>
      <c r="DM1052">
        <v>0</v>
      </c>
      <c r="DN1052">
        <v>1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"07/09/2023 22:02:03.978"</f>
        <v>07/09/2023 22:02:03.978</v>
      </c>
      <c r="C1053" t="str">
        <f t="shared" si="414"/>
        <v>FFDFD3C0</v>
      </c>
      <c r="D1053" t="s">
        <v>149</v>
      </c>
      <c r="E1053">
        <v>3</v>
      </c>
      <c r="H1053">
        <v>166</v>
      </c>
      <c r="I1053" t="s">
        <v>139</v>
      </c>
      <c r="J1053" t="s">
        <v>150</v>
      </c>
      <c r="K1053">
        <v>0</v>
      </c>
      <c r="L1053">
        <v>3</v>
      </c>
      <c r="M1053">
        <v>0</v>
      </c>
      <c r="N1053">
        <v>2</v>
      </c>
      <c r="O1053">
        <v>0</v>
      </c>
      <c r="P1053">
        <v>1</v>
      </c>
      <c r="Q1053">
        <v>0</v>
      </c>
      <c r="S1053" t="str">
        <f t="shared" si="420"/>
        <v>22:02:03.000</v>
      </c>
      <c r="T1053" t="str">
        <f t="shared" si="420"/>
        <v>22:02:03.000</v>
      </c>
      <c r="U1053" t="str">
        <f t="shared" si="408"/>
        <v>A14F74</v>
      </c>
      <c r="V1053">
        <v>0</v>
      </c>
      <c r="W1053">
        <v>0</v>
      </c>
      <c r="X1053">
        <v>6</v>
      </c>
      <c r="Y1053">
        <v>0</v>
      </c>
      <c r="AA1053">
        <v>1</v>
      </c>
      <c r="AB1053">
        <v>8</v>
      </c>
      <c r="AC1053">
        <v>3</v>
      </c>
      <c r="AD1053">
        <v>0</v>
      </c>
      <c r="AE1053">
        <v>9</v>
      </c>
      <c r="AF1053" t="s">
        <v>126</v>
      </c>
      <c r="AG1053">
        <v>0</v>
      </c>
      <c r="AH1053">
        <v>3</v>
      </c>
      <c r="AI1053">
        <v>2</v>
      </c>
      <c r="AJ1053">
        <v>0</v>
      </c>
      <c r="AK1053" t="s">
        <v>413</v>
      </c>
      <c r="AL1053">
        <v>32.798524</v>
      </c>
      <c r="AM1053" t="s">
        <v>414</v>
      </c>
      <c r="AN1053">
        <v>-117.141831</v>
      </c>
      <c r="AO1053">
        <v>25</v>
      </c>
      <c r="AP1053">
        <v>1800</v>
      </c>
      <c r="AQ1053" t="s">
        <v>129</v>
      </c>
      <c r="AR1053">
        <v>119</v>
      </c>
      <c r="AS1053">
        <v>-52</v>
      </c>
      <c r="AT1053">
        <v>-128</v>
      </c>
      <c r="BB1053" t="str">
        <f t="shared" si="409"/>
        <v>1200</v>
      </c>
      <c r="BC1053">
        <v>1</v>
      </c>
      <c r="BD1053" t="str">
        <f t="shared" si="410"/>
        <v xml:space="preserve">N1839R  </v>
      </c>
      <c r="BE1053">
        <v>1</v>
      </c>
      <c r="BG1053">
        <v>0</v>
      </c>
      <c r="BH1053">
        <v>0</v>
      </c>
      <c r="BI1053">
        <v>0</v>
      </c>
      <c r="BJ1053">
        <v>1575</v>
      </c>
      <c r="BK1053">
        <v>-225</v>
      </c>
      <c r="BL1053" t="s">
        <v>130</v>
      </c>
      <c r="BM1053">
        <v>1</v>
      </c>
      <c r="BN1053">
        <v>1</v>
      </c>
      <c r="BO1053">
        <v>0</v>
      </c>
      <c r="BP1053">
        <v>0</v>
      </c>
      <c r="BS1053">
        <v>0</v>
      </c>
      <c r="BT1053">
        <v>0</v>
      </c>
      <c r="BU1053">
        <v>0</v>
      </c>
      <c r="CE1053" t="str">
        <f t="shared" si="421"/>
        <v>22:02:03.722</v>
      </c>
      <c r="CF1053">
        <v>722095042</v>
      </c>
      <c r="CS1053">
        <v>3</v>
      </c>
      <c r="CT1053">
        <v>2</v>
      </c>
      <c r="CU1053">
        <v>0</v>
      </c>
      <c r="CV1053">
        <v>2</v>
      </c>
      <c r="CW1053">
        <v>0</v>
      </c>
      <c r="CX1053">
        <v>5</v>
      </c>
      <c r="CY1053">
        <v>7</v>
      </c>
      <c r="CZ1053" t="s">
        <v>131</v>
      </c>
      <c r="DA1053">
        <v>300</v>
      </c>
      <c r="DB1053">
        <v>0</v>
      </c>
      <c r="DC1053" t="s">
        <v>157</v>
      </c>
      <c r="DD1053" t="s">
        <v>158</v>
      </c>
      <c r="DG1053">
        <v>8346719</v>
      </c>
      <c r="DI1053">
        <v>1</v>
      </c>
      <c r="DJ1053">
        <v>0</v>
      </c>
      <c r="DK1053">
        <v>1</v>
      </c>
      <c r="DL1053">
        <v>0</v>
      </c>
      <c r="DM1053">
        <v>0</v>
      </c>
      <c r="DN1053">
        <v>1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"07/09/2023 22:02:03.978"</f>
        <v>07/09/2023 22:02:03.978</v>
      </c>
      <c r="C1054" t="str">
        <f t="shared" si="414"/>
        <v>FFDFD3C0</v>
      </c>
      <c r="D1054" t="s">
        <v>144</v>
      </c>
      <c r="E1054">
        <v>6</v>
      </c>
      <c r="H1054">
        <v>210</v>
      </c>
      <c r="I1054" t="s">
        <v>145</v>
      </c>
      <c r="J1054" t="s">
        <v>146</v>
      </c>
      <c r="K1054">
        <v>0</v>
      </c>
      <c r="L1054">
        <v>3</v>
      </c>
      <c r="M1054">
        <v>0</v>
      </c>
      <c r="N1054">
        <v>2</v>
      </c>
      <c r="O1054">
        <v>0</v>
      </c>
      <c r="P1054">
        <v>1</v>
      </c>
      <c r="Q1054">
        <v>0</v>
      </c>
      <c r="S1054" t="str">
        <f t="shared" si="420"/>
        <v>22:02:03.000</v>
      </c>
      <c r="T1054" t="str">
        <f t="shared" si="420"/>
        <v>22:02:03.000</v>
      </c>
      <c r="U1054" t="str">
        <f t="shared" si="408"/>
        <v>A14F74</v>
      </c>
      <c r="V1054">
        <v>0</v>
      </c>
      <c r="W1054">
        <v>0</v>
      </c>
      <c r="X1054">
        <v>6</v>
      </c>
      <c r="Y1054">
        <v>0</v>
      </c>
      <c r="AA1054">
        <v>1</v>
      </c>
      <c r="AB1054">
        <v>8</v>
      </c>
      <c r="AC1054">
        <v>3</v>
      </c>
      <c r="AD1054">
        <v>0</v>
      </c>
      <c r="AE1054">
        <v>9</v>
      </c>
      <c r="AF1054" t="s">
        <v>126</v>
      </c>
      <c r="AG1054">
        <v>0</v>
      </c>
      <c r="AH1054">
        <v>0</v>
      </c>
      <c r="AI1054">
        <v>2</v>
      </c>
      <c r="AJ1054">
        <v>0</v>
      </c>
      <c r="AK1054" t="s">
        <v>413</v>
      </c>
      <c r="AL1054">
        <v>32.798524</v>
      </c>
      <c r="AM1054" t="s">
        <v>414</v>
      </c>
      <c r="AN1054">
        <v>-117.141831</v>
      </c>
      <c r="AO1054">
        <v>25</v>
      </c>
      <c r="AP1054">
        <v>1800</v>
      </c>
      <c r="AQ1054" t="s">
        <v>129</v>
      </c>
      <c r="AR1054">
        <v>119</v>
      </c>
      <c r="AS1054">
        <v>-52</v>
      </c>
      <c r="AT1054">
        <v>-128</v>
      </c>
      <c r="BB1054" t="str">
        <f t="shared" si="409"/>
        <v>1200</v>
      </c>
      <c r="BC1054">
        <v>1</v>
      </c>
      <c r="BD1054" t="str">
        <f t="shared" si="410"/>
        <v xml:space="preserve">N1839R  </v>
      </c>
      <c r="BE1054">
        <v>1</v>
      </c>
      <c r="BG1054">
        <v>0</v>
      </c>
      <c r="BH1054">
        <v>0</v>
      </c>
      <c r="BI1054">
        <v>0</v>
      </c>
      <c r="BJ1054">
        <v>1575</v>
      </c>
      <c r="BK1054">
        <v>-225</v>
      </c>
      <c r="BL1054" t="s">
        <v>130</v>
      </c>
      <c r="BM1054">
        <v>1</v>
      </c>
      <c r="BN1054">
        <v>1</v>
      </c>
      <c r="BO1054">
        <v>0</v>
      </c>
      <c r="BP1054">
        <v>0</v>
      </c>
      <c r="BS1054">
        <v>0</v>
      </c>
      <c r="BT1054">
        <v>0</v>
      </c>
      <c r="BU1054">
        <v>0</v>
      </c>
      <c r="CE1054" t="str">
        <f t="shared" si="421"/>
        <v>22:02:03.722</v>
      </c>
      <c r="CF1054">
        <v>722029576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6</v>
      </c>
      <c r="CY1054">
        <v>7</v>
      </c>
      <c r="CZ1054" t="s">
        <v>131</v>
      </c>
      <c r="DA1054">
        <v>745</v>
      </c>
      <c r="DB1054">
        <v>0</v>
      </c>
      <c r="DC1054" t="s">
        <v>262</v>
      </c>
      <c r="DD1054" t="s">
        <v>263</v>
      </c>
      <c r="DG1054">
        <v>15621463</v>
      </c>
      <c r="DI1054">
        <v>1</v>
      </c>
      <c r="DJ1054">
        <v>0</v>
      </c>
      <c r="DK1054">
        <v>1</v>
      </c>
      <c r="DL1054">
        <v>0</v>
      </c>
      <c r="DM1054">
        <v>0</v>
      </c>
      <c r="DN1054">
        <v>1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"07/09/2023 22:02:03.978"</f>
        <v>07/09/2023 22:02:03.978</v>
      </c>
      <c r="C1055" t="str">
        <f t="shared" si="414"/>
        <v>FFDFD3C0</v>
      </c>
      <c r="D1055" t="s">
        <v>134</v>
      </c>
      <c r="E1055">
        <v>3</v>
      </c>
      <c r="H1055">
        <v>3</v>
      </c>
      <c r="I1055" t="s">
        <v>135</v>
      </c>
      <c r="J1055" t="s">
        <v>126</v>
      </c>
      <c r="K1055">
        <v>0</v>
      </c>
      <c r="L1055">
        <v>3</v>
      </c>
      <c r="M1055">
        <v>0</v>
      </c>
      <c r="N1055">
        <v>2</v>
      </c>
      <c r="O1055">
        <v>0</v>
      </c>
      <c r="P1055">
        <v>1</v>
      </c>
      <c r="Q1055">
        <v>0</v>
      </c>
      <c r="S1055" t="str">
        <f t="shared" si="420"/>
        <v>22:02:03.000</v>
      </c>
      <c r="T1055" t="str">
        <f t="shared" si="420"/>
        <v>22:02:03.000</v>
      </c>
      <c r="U1055" t="str">
        <f t="shared" si="408"/>
        <v>A14F74</v>
      </c>
      <c r="V1055">
        <v>0</v>
      </c>
      <c r="W1055">
        <v>0</v>
      </c>
      <c r="X1055">
        <v>6</v>
      </c>
      <c r="Y1055">
        <v>0</v>
      </c>
      <c r="AA1055">
        <v>1</v>
      </c>
      <c r="AB1055">
        <v>8</v>
      </c>
      <c r="AC1055">
        <v>3</v>
      </c>
      <c r="AD1055">
        <v>0</v>
      </c>
      <c r="AE1055">
        <v>9</v>
      </c>
      <c r="AF1055" t="s">
        <v>126</v>
      </c>
      <c r="AG1055">
        <v>0</v>
      </c>
      <c r="AH1055">
        <v>3</v>
      </c>
      <c r="AI1055">
        <v>2</v>
      </c>
      <c r="AJ1055">
        <v>0</v>
      </c>
      <c r="AK1055" t="s">
        <v>413</v>
      </c>
      <c r="AL1055">
        <v>32.798524</v>
      </c>
      <c r="AM1055" t="s">
        <v>414</v>
      </c>
      <c r="AN1055">
        <v>-117.141831</v>
      </c>
      <c r="AO1055">
        <v>25</v>
      </c>
      <c r="AP1055">
        <v>1800</v>
      </c>
      <c r="AQ1055" t="s">
        <v>129</v>
      </c>
      <c r="AR1055">
        <v>119</v>
      </c>
      <c r="AS1055">
        <v>-52</v>
      </c>
      <c r="AT1055">
        <v>-128</v>
      </c>
      <c r="BB1055" t="str">
        <f t="shared" si="409"/>
        <v>1200</v>
      </c>
      <c r="BC1055">
        <v>1</v>
      </c>
      <c r="BD1055" t="str">
        <f t="shared" si="410"/>
        <v xml:space="preserve">N1839R  </v>
      </c>
      <c r="BE1055">
        <v>1</v>
      </c>
      <c r="BG1055">
        <v>0</v>
      </c>
      <c r="BH1055">
        <v>0</v>
      </c>
      <c r="BI1055">
        <v>0</v>
      </c>
      <c r="BJ1055">
        <v>1575</v>
      </c>
      <c r="BK1055">
        <v>-225</v>
      </c>
      <c r="BL1055" t="s">
        <v>130</v>
      </c>
      <c r="BM1055">
        <v>1</v>
      </c>
      <c r="BN1055">
        <v>1</v>
      </c>
      <c r="BO1055">
        <v>0</v>
      </c>
      <c r="BP1055">
        <v>0</v>
      </c>
      <c r="BS1055">
        <v>0</v>
      </c>
      <c r="BT1055">
        <v>0</v>
      </c>
      <c r="BU1055">
        <v>0</v>
      </c>
      <c r="CE1055" t="str">
        <f t="shared" si="421"/>
        <v>22:02:03.722</v>
      </c>
      <c r="CF1055">
        <v>722029576</v>
      </c>
      <c r="CS1055">
        <v>3</v>
      </c>
      <c r="CT1055">
        <v>2</v>
      </c>
      <c r="CU1055">
        <v>0</v>
      </c>
      <c r="CV1055">
        <v>2</v>
      </c>
      <c r="CW1055">
        <v>0</v>
      </c>
      <c r="CX1055">
        <v>6</v>
      </c>
      <c r="CY1055">
        <v>7</v>
      </c>
      <c r="CZ1055" t="s">
        <v>131</v>
      </c>
      <c r="DA1055">
        <v>745</v>
      </c>
      <c r="DB1055">
        <v>0</v>
      </c>
      <c r="DC1055" t="s">
        <v>262</v>
      </c>
      <c r="DD1055" t="s">
        <v>263</v>
      </c>
      <c r="DG1055">
        <v>15621463</v>
      </c>
      <c r="DI1055">
        <v>1</v>
      </c>
      <c r="DJ1055">
        <v>0</v>
      </c>
      <c r="DK1055">
        <v>1</v>
      </c>
      <c r="DL1055">
        <v>0</v>
      </c>
      <c r="DM1055">
        <v>0</v>
      </c>
      <c r="DN1055">
        <v>1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"07/09/2023 22:02:03.978"</f>
        <v>07/09/2023 22:02:03.978</v>
      </c>
      <c r="C1056" t="str">
        <f t="shared" si="414"/>
        <v>FFDFD3C0</v>
      </c>
      <c r="D1056" t="s">
        <v>141</v>
      </c>
      <c r="E1056">
        <v>15</v>
      </c>
      <c r="J1056" t="s">
        <v>142</v>
      </c>
      <c r="K1056">
        <v>0</v>
      </c>
      <c r="L1056">
        <v>3</v>
      </c>
      <c r="M1056">
        <v>0</v>
      </c>
      <c r="N1056">
        <v>2</v>
      </c>
      <c r="O1056">
        <v>0</v>
      </c>
      <c r="P1056">
        <v>1</v>
      </c>
      <c r="Q1056">
        <v>0</v>
      </c>
      <c r="S1056" t="str">
        <f t="shared" si="420"/>
        <v>22:02:03.000</v>
      </c>
      <c r="T1056" t="str">
        <f t="shared" si="420"/>
        <v>22:02:03.000</v>
      </c>
      <c r="U1056" t="str">
        <f t="shared" si="408"/>
        <v>A14F74</v>
      </c>
      <c r="V1056">
        <v>0</v>
      </c>
      <c r="W1056">
        <v>0</v>
      </c>
      <c r="X1056">
        <v>6</v>
      </c>
      <c r="Y1056">
        <v>0</v>
      </c>
      <c r="AA1056">
        <v>1</v>
      </c>
      <c r="AB1056">
        <v>8</v>
      </c>
      <c r="AC1056">
        <v>3</v>
      </c>
      <c r="AD1056">
        <v>0</v>
      </c>
      <c r="AE1056">
        <v>9</v>
      </c>
      <c r="AF1056" t="s">
        <v>126</v>
      </c>
      <c r="AG1056">
        <v>0</v>
      </c>
      <c r="AH1056">
        <v>3</v>
      </c>
      <c r="AI1056">
        <v>2</v>
      </c>
      <c r="AJ1056">
        <v>0</v>
      </c>
      <c r="AK1056" t="s">
        <v>413</v>
      </c>
      <c r="AL1056">
        <v>32.798524</v>
      </c>
      <c r="AM1056" t="s">
        <v>414</v>
      </c>
      <c r="AN1056">
        <v>-117.141831</v>
      </c>
      <c r="AO1056">
        <v>25</v>
      </c>
      <c r="AP1056">
        <v>1800</v>
      </c>
      <c r="AQ1056" t="s">
        <v>129</v>
      </c>
      <c r="AR1056">
        <v>119</v>
      </c>
      <c r="AS1056">
        <v>-52</v>
      </c>
      <c r="AT1056">
        <v>-128</v>
      </c>
      <c r="BB1056" t="str">
        <f t="shared" si="409"/>
        <v>1200</v>
      </c>
      <c r="BC1056">
        <v>1</v>
      </c>
      <c r="BD1056" t="str">
        <f t="shared" si="410"/>
        <v xml:space="preserve">N1839R  </v>
      </c>
      <c r="BE1056">
        <v>1</v>
      </c>
      <c r="BG1056">
        <v>0</v>
      </c>
      <c r="BH1056">
        <v>0</v>
      </c>
      <c r="BI1056">
        <v>0</v>
      </c>
      <c r="BJ1056">
        <v>1575</v>
      </c>
      <c r="BK1056">
        <v>-225</v>
      </c>
      <c r="BL1056" t="s">
        <v>130</v>
      </c>
      <c r="BM1056">
        <v>1</v>
      </c>
      <c r="BN1056">
        <v>1</v>
      </c>
      <c r="BO1056">
        <v>0</v>
      </c>
      <c r="BP1056">
        <v>0</v>
      </c>
      <c r="BS1056">
        <v>0</v>
      </c>
      <c r="BT1056">
        <v>0</v>
      </c>
      <c r="BU1056">
        <v>0</v>
      </c>
      <c r="CE1056" t="str">
        <f t="shared" si="421"/>
        <v>22:02:03.722</v>
      </c>
      <c r="CF1056">
        <v>722029576</v>
      </c>
      <c r="CS1056">
        <v>3</v>
      </c>
      <c r="CT1056">
        <v>2</v>
      </c>
      <c r="CU1056">
        <v>0</v>
      </c>
      <c r="CV1056">
        <v>2</v>
      </c>
      <c r="CW1056">
        <v>0</v>
      </c>
      <c r="CX1056">
        <v>6</v>
      </c>
      <c r="CY1056">
        <v>7</v>
      </c>
      <c r="CZ1056" t="s">
        <v>131</v>
      </c>
      <c r="DA1056">
        <v>745</v>
      </c>
      <c r="DB1056">
        <v>0</v>
      </c>
      <c r="DC1056" t="s">
        <v>262</v>
      </c>
      <c r="DD1056" t="s">
        <v>263</v>
      </c>
      <c r="DG1056">
        <v>15621463</v>
      </c>
      <c r="DI1056">
        <v>1</v>
      </c>
      <c r="DJ1056">
        <v>0</v>
      </c>
      <c r="DK1056">
        <v>1</v>
      </c>
      <c r="DL1056">
        <v>0</v>
      </c>
      <c r="DM1056">
        <v>0</v>
      </c>
      <c r="DN1056">
        <v>1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"07/09/2023 22:02:03.979"</f>
        <v>07/09/2023 22:02:03.979</v>
      </c>
      <c r="C1057" t="str">
        <f t="shared" si="414"/>
        <v>FFDFD3C0</v>
      </c>
      <c r="D1057" t="s">
        <v>147</v>
      </c>
      <c r="E1057">
        <v>8</v>
      </c>
      <c r="H1057">
        <v>225</v>
      </c>
      <c r="I1057" t="s">
        <v>148</v>
      </c>
      <c r="J1057" t="s">
        <v>126</v>
      </c>
      <c r="K1057">
        <v>0</v>
      </c>
      <c r="L1057">
        <v>3</v>
      </c>
      <c r="M1057">
        <v>0</v>
      </c>
      <c r="N1057">
        <v>2</v>
      </c>
      <c r="O1057">
        <v>0</v>
      </c>
      <c r="P1057">
        <v>1</v>
      </c>
      <c r="Q1057">
        <v>0</v>
      </c>
      <c r="S1057" t="str">
        <f t="shared" si="420"/>
        <v>22:02:03.000</v>
      </c>
      <c r="T1057" t="str">
        <f t="shared" si="420"/>
        <v>22:02:03.000</v>
      </c>
      <c r="U1057" t="str">
        <f t="shared" si="408"/>
        <v>A14F74</v>
      </c>
      <c r="V1057">
        <v>0</v>
      </c>
      <c r="W1057">
        <v>0</v>
      </c>
      <c r="X1057">
        <v>6</v>
      </c>
      <c r="Y1057">
        <v>0</v>
      </c>
      <c r="AA1057">
        <v>1</v>
      </c>
      <c r="AB1057">
        <v>8</v>
      </c>
      <c r="AC1057">
        <v>3</v>
      </c>
      <c r="AD1057">
        <v>0</v>
      </c>
      <c r="AE1057">
        <v>9</v>
      </c>
      <c r="AF1057" t="s">
        <v>126</v>
      </c>
      <c r="AG1057">
        <v>0</v>
      </c>
      <c r="AH1057">
        <v>3</v>
      </c>
      <c r="AI1057">
        <v>2</v>
      </c>
      <c r="AJ1057">
        <v>0</v>
      </c>
      <c r="AK1057" t="s">
        <v>413</v>
      </c>
      <c r="AL1057">
        <v>32.798524</v>
      </c>
      <c r="AM1057" t="s">
        <v>414</v>
      </c>
      <c r="AN1057">
        <v>-117.141831</v>
      </c>
      <c r="AO1057">
        <v>25</v>
      </c>
      <c r="AP1057">
        <v>1800</v>
      </c>
      <c r="AQ1057" t="s">
        <v>129</v>
      </c>
      <c r="AR1057">
        <v>119</v>
      </c>
      <c r="AS1057">
        <v>-52</v>
      </c>
      <c r="AT1057">
        <v>-128</v>
      </c>
      <c r="BB1057" t="str">
        <f t="shared" si="409"/>
        <v>1200</v>
      </c>
      <c r="BC1057">
        <v>1</v>
      </c>
      <c r="BD1057" t="str">
        <f t="shared" si="410"/>
        <v xml:space="preserve">N1839R  </v>
      </c>
      <c r="BE1057">
        <v>1</v>
      </c>
      <c r="BG1057">
        <v>0</v>
      </c>
      <c r="BH1057">
        <v>0</v>
      </c>
      <c r="BI1057">
        <v>0</v>
      </c>
      <c r="BJ1057">
        <v>1575</v>
      </c>
      <c r="BK1057">
        <v>-225</v>
      </c>
      <c r="BL1057" t="s">
        <v>130</v>
      </c>
      <c r="BM1057">
        <v>1</v>
      </c>
      <c r="BN1057">
        <v>1</v>
      </c>
      <c r="BO1057">
        <v>0</v>
      </c>
      <c r="BP1057">
        <v>0</v>
      </c>
      <c r="BS1057">
        <v>0</v>
      </c>
      <c r="BT1057">
        <v>0</v>
      </c>
      <c r="BU1057">
        <v>0</v>
      </c>
      <c r="CE1057" t="str">
        <f t="shared" si="421"/>
        <v>22:02:03.722</v>
      </c>
      <c r="CF1057">
        <v>722029576</v>
      </c>
      <c r="CS1057">
        <v>3</v>
      </c>
      <c r="CT1057">
        <v>2</v>
      </c>
      <c r="CU1057">
        <v>0</v>
      </c>
      <c r="CV1057">
        <v>2</v>
      </c>
      <c r="CW1057">
        <v>0</v>
      </c>
      <c r="CX1057">
        <v>6</v>
      </c>
      <c r="CY1057">
        <v>7</v>
      </c>
      <c r="CZ1057" t="s">
        <v>131</v>
      </c>
      <c r="DA1057">
        <v>745</v>
      </c>
      <c r="DB1057">
        <v>0</v>
      </c>
      <c r="DC1057" t="s">
        <v>262</v>
      </c>
      <c r="DD1057" t="s">
        <v>263</v>
      </c>
      <c r="DG1057">
        <v>15621463</v>
      </c>
      <c r="DI1057">
        <v>1</v>
      </c>
      <c r="DJ1057">
        <v>0</v>
      </c>
      <c r="DK1057">
        <v>1</v>
      </c>
      <c r="DL1057">
        <v>0</v>
      </c>
      <c r="DM1057">
        <v>0</v>
      </c>
      <c r="DN1057">
        <v>1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"07/09/2023 22:02:04.004"</f>
        <v>07/09/2023 22:02:04.004</v>
      </c>
      <c r="C1058" t="str">
        <f t="shared" si="414"/>
        <v>FFDFD3C0</v>
      </c>
      <c r="D1058" t="s">
        <v>134</v>
      </c>
      <c r="E1058">
        <v>4</v>
      </c>
      <c r="H1058">
        <v>4</v>
      </c>
      <c r="I1058" t="s">
        <v>143</v>
      </c>
      <c r="J1058" t="s">
        <v>126</v>
      </c>
      <c r="K1058">
        <v>0</v>
      </c>
      <c r="L1058">
        <v>3</v>
      </c>
      <c r="M1058">
        <v>0</v>
      </c>
      <c r="N1058">
        <v>2</v>
      </c>
      <c r="O1058">
        <v>0</v>
      </c>
      <c r="P1058">
        <v>1</v>
      </c>
      <c r="Q1058">
        <v>0</v>
      </c>
      <c r="S1058" t="str">
        <f t="shared" si="420"/>
        <v>22:02:03.000</v>
      </c>
      <c r="T1058" t="str">
        <f t="shared" si="420"/>
        <v>22:02:03.000</v>
      </c>
      <c r="U1058" t="str">
        <f t="shared" si="408"/>
        <v>A14F74</v>
      </c>
      <c r="V1058">
        <v>0</v>
      </c>
      <c r="W1058">
        <v>0</v>
      </c>
      <c r="X1058">
        <v>6</v>
      </c>
      <c r="Y1058">
        <v>0</v>
      </c>
      <c r="AA1058">
        <v>1</v>
      </c>
      <c r="AB1058">
        <v>8</v>
      </c>
      <c r="AC1058">
        <v>3</v>
      </c>
      <c r="AD1058">
        <v>0</v>
      </c>
      <c r="AE1058">
        <v>9</v>
      </c>
      <c r="AF1058" t="s">
        <v>126</v>
      </c>
      <c r="AG1058">
        <v>0</v>
      </c>
      <c r="AH1058">
        <v>3</v>
      </c>
      <c r="AI1058">
        <v>2</v>
      </c>
      <c r="AJ1058">
        <v>0</v>
      </c>
      <c r="AK1058" t="s">
        <v>413</v>
      </c>
      <c r="AL1058">
        <v>32.798524</v>
      </c>
      <c r="AM1058" t="s">
        <v>414</v>
      </c>
      <c r="AN1058">
        <v>-117.141831</v>
      </c>
      <c r="AO1058">
        <v>25</v>
      </c>
      <c r="AP1058">
        <v>1800</v>
      </c>
      <c r="AQ1058" t="s">
        <v>129</v>
      </c>
      <c r="AR1058">
        <v>119</v>
      </c>
      <c r="AS1058">
        <v>-52</v>
      </c>
      <c r="AT1058">
        <v>-128</v>
      </c>
      <c r="BB1058" t="str">
        <f t="shared" si="409"/>
        <v>1200</v>
      </c>
      <c r="BC1058">
        <v>1</v>
      </c>
      <c r="BD1058" t="str">
        <f t="shared" si="410"/>
        <v xml:space="preserve">N1839R  </v>
      </c>
      <c r="BE1058">
        <v>1</v>
      </c>
      <c r="BG1058">
        <v>0</v>
      </c>
      <c r="BH1058">
        <v>0</v>
      </c>
      <c r="BI1058">
        <v>0</v>
      </c>
      <c r="BJ1058">
        <v>1575</v>
      </c>
      <c r="BK1058">
        <v>-225</v>
      </c>
      <c r="BL1058" t="s">
        <v>130</v>
      </c>
      <c r="BM1058">
        <v>1</v>
      </c>
      <c r="BN1058">
        <v>1</v>
      </c>
      <c r="BO1058">
        <v>0</v>
      </c>
      <c r="BP1058">
        <v>0</v>
      </c>
      <c r="BS1058">
        <v>0</v>
      </c>
      <c r="BT1058">
        <v>0</v>
      </c>
      <c r="BU1058">
        <v>0</v>
      </c>
      <c r="CE1058" t="str">
        <f t="shared" si="421"/>
        <v>22:02:03.722</v>
      </c>
      <c r="CF1058">
        <v>722029576</v>
      </c>
      <c r="CS1058">
        <v>3</v>
      </c>
      <c r="CT1058">
        <v>2</v>
      </c>
      <c r="CU1058">
        <v>0</v>
      </c>
      <c r="CV1058">
        <v>2</v>
      </c>
      <c r="CW1058">
        <v>0</v>
      </c>
      <c r="CX1058">
        <v>6</v>
      </c>
      <c r="CY1058">
        <v>7</v>
      </c>
      <c r="CZ1058" t="s">
        <v>131</v>
      </c>
      <c r="DA1058">
        <v>745</v>
      </c>
      <c r="DB1058">
        <v>0</v>
      </c>
      <c r="DC1058" t="s">
        <v>262</v>
      </c>
      <c r="DD1058" t="s">
        <v>263</v>
      </c>
      <c r="DG1058">
        <v>15621463</v>
      </c>
      <c r="DI1058">
        <v>1</v>
      </c>
      <c r="DJ1058">
        <v>0</v>
      </c>
      <c r="DK1058">
        <v>1</v>
      </c>
      <c r="DL1058">
        <v>0</v>
      </c>
      <c r="DM1058">
        <v>0</v>
      </c>
      <c r="DN1058">
        <v>1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"07/09/2023 22:02:04.020"</f>
        <v>07/09/2023 22:02:04.020</v>
      </c>
      <c r="C1059" t="str">
        <f t="shared" si="414"/>
        <v>FFDFD3C0</v>
      </c>
      <c r="D1059" t="s">
        <v>123</v>
      </c>
      <c r="E1059">
        <v>7</v>
      </c>
      <c r="F1059">
        <v>2007</v>
      </c>
      <c r="G1059" t="s">
        <v>124</v>
      </c>
      <c r="J1059" t="s">
        <v>125</v>
      </c>
      <c r="K1059">
        <v>0</v>
      </c>
      <c r="L1059">
        <v>3</v>
      </c>
      <c r="M1059">
        <v>0</v>
      </c>
      <c r="N1059">
        <v>2</v>
      </c>
      <c r="O1059">
        <v>0</v>
      </c>
      <c r="P1059">
        <v>1</v>
      </c>
      <c r="Q1059">
        <v>0</v>
      </c>
      <c r="S1059" t="str">
        <f t="shared" si="420"/>
        <v>22:02:03.000</v>
      </c>
      <c r="T1059" t="str">
        <f t="shared" si="420"/>
        <v>22:02:03.000</v>
      </c>
      <c r="U1059" t="str">
        <f t="shared" si="408"/>
        <v>A14F74</v>
      </c>
      <c r="V1059">
        <v>0</v>
      </c>
      <c r="W1059">
        <v>0</v>
      </c>
      <c r="X1059">
        <v>6</v>
      </c>
      <c r="Y1059">
        <v>0</v>
      </c>
      <c r="AA1059">
        <v>1</v>
      </c>
      <c r="AB1059">
        <v>8</v>
      </c>
      <c r="AC1059">
        <v>3</v>
      </c>
      <c r="AD1059">
        <v>0</v>
      </c>
      <c r="AE1059">
        <v>9</v>
      </c>
      <c r="AF1059" t="s">
        <v>126</v>
      </c>
      <c r="AG1059">
        <v>0</v>
      </c>
      <c r="AH1059">
        <v>3</v>
      </c>
      <c r="AI1059">
        <v>2</v>
      </c>
      <c r="AJ1059">
        <v>0</v>
      </c>
      <c r="AK1059" t="s">
        <v>413</v>
      </c>
      <c r="AL1059">
        <v>32.798524</v>
      </c>
      <c r="AM1059" t="s">
        <v>414</v>
      </c>
      <c r="AN1059">
        <v>-117.141831</v>
      </c>
      <c r="AO1059">
        <v>25</v>
      </c>
      <c r="AP1059">
        <v>1800</v>
      </c>
      <c r="AQ1059" t="s">
        <v>129</v>
      </c>
      <c r="AR1059">
        <v>119</v>
      </c>
      <c r="AS1059">
        <v>-52</v>
      </c>
      <c r="AT1059">
        <v>-128</v>
      </c>
      <c r="BB1059" t="str">
        <f t="shared" si="409"/>
        <v>1200</v>
      </c>
      <c r="BC1059">
        <v>1</v>
      </c>
      <c r="BD1059" t="str">
        <f t="shared" si="410"/>
        <v xml:space="preserve">N1839R  </v>
      </c>
      <c r="BE1059">
        <v>1</v>
      </c>
      <c r="BG1059">
        <v>0</v>
      </c>
      <c r="BH1059">
        <v>0</v>
      </c>
      <c r="BI1059">
        <v>0</v>
      </c>
      <c r="BJ1059">
        <v>1575</v>
      </c>
      <c r="BK1059">
        <v>-225</v>
      </c>
      <c r="BL1059" t="s">
        <v>130</v>
      </c>
      <c r="BM1059">
        <v>1</v>
      </c>
      <c r="BN1059">
        <v>1</v>
      </c>
      <c r="BO1059">
        <v>0</v>
      </c>
      <c r="BP1059">
        <v>0</v>
      </c>
      <c r="BS1059">
        <v>0</v>
      </c>
      <c r="BT1059">
        <v>0</v>
      </c>
      <c r="BU1059">
        <v>0</v>
      </c>
      <c r="CE1059" t="str">
        <f t="shared" si="421"/>
        <v>22:02:03.722</v>
      </c>
      <c r="CF1059">
        <v>722029576</v>
      </c>
      <c r="CS1059">
        <v>3</v>
      </c>
      <c r="CT1059">
        <v>2</v>
      </c>
      <c r="CU1059">
        <v>0</v>
      </c>
      <c r="CV1059">
        <v>2</v>
      </c>
      <c r="CW1059">
        <v>0</v>
      </c>
      <c r="CX1059">
        <v>6</v>
      </c>
      <c r="CY1059">
        <v>7</v>
      </c>
      <c r="CZ1059" t="s">
        <v>131</v>
      </c>
      <c r="DA1059">
        <v>745</v>
      </c>
      <c r="DB1059">
        <v>0</v>
      </c>
      <c r="DC1059" t="s">
        <v>262</v>
      </c>
      <c r="DD1059" t="s">
        <v>263</v>
      </c>
      <c r="DG1059">
        <v>15621463</v>
      </c>
      <c r="DI1059">
        <v>1</v>
      </c>
      <c r="DJ1059">
        <v>0</v>
      </c>
      <c r="DK1059">
        <v>1</v>
      </c>
      <c r="DL1059">
        <v>0</v>
      </c>
      <c r="DM1059">
        <v>0</v>
      </c>
      <c r="DN1059">
        <v>1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 t="shared" ref="A1060:A1065" si="422">"07/09/2023 22:02:05.166"</f>
        <v>07/09/2023 22:02:05.166</v>
      </c>
      <c r="C1060" t="str">
        <f t="shared" si="414"/>
        <v>FFDFD3C0</v>
      </c>
      <c r="D1060" t="s">
        <v>123</v>
      </c>
      <c r="E1060">
        <v>7</v>
      </c>
      <c r="F1060">
        <v>2007</v>
      </c>
      <c r="G1060" t="s">
        <v>124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0</v>
      </c>
      <c r="P1060">
        <v>1</v>
      </c>
      <c r="Q1060">
        <v>0</v>
      </c>
      <c r="S1060" t="str">
        <f t="shared" ref="S1060:T1067" si="423">"22:02:04.000"</f>
        <v>22:02:04.000</v>
      </c>
      <c r="T1060" t="str">
        <f t="shared" si="423"/>
        <v>22:02:04.000</v>
      </c>
      <c r="U1060" t="str">
        <f t="shared" si="408"/>
        <v>A14F74</v>
      </c>
      <c r="V1060">
        <v>0</v>
      </c>
      <c r="W1060">
        <v>0</v>
      </c>
      <c r="X1060">
        <v>6</v>
      </c>
      <c r="Y1060">
        <v>0</v>
      </c>
      <c r="AA1060">
        <v>1</v>
      </c>
      <c r="AB1060">
        <v>8</v>
      </c>
      <c r="AC1060">
        <v>3</v>
      </c>
      <c r="AD1060">
        <v>0</v>
      </c>
      <c r="AE1060">
        <v>9</v>
      </c>
      <c r="AF1060" t="s">
        <v>126</v>
      </c>
      <c r="AG1060">
        <v>0</v>
      </c>
      <c r="AH1060">
        <v>3</v>
      </c>
      <c r="AI1060">
        <v>2</v>
      </c>
      <c r="AJ1060">
        <v>0</v>
      </c>
      <c r="AK1060" t="s">
        <v>415</v>
      </c>
      <c r="AL1060">
        <v>32.798265999999998</v>
      </c>
      <c r="AM1060" t="s">
        <v>416</v>
      </c>
      <c r="AN1060">
        <v>-117.141209</v>
      </c>
      <c r="AO1060">
        <v>25</v>
      </c>
      <c r="AP1060">
        <v>1800</v>
      </c>
      <c r="AQ1060" t="s">
        <v>129</v>
      </c>
      <c r="AR1060">
        <v>120</v>
      </c>
      <c r="AS1060">
        <v>-50</v>
      </c>
      <c r="AT1060">
        <v>-128</v>
      </c>
      <c r="BB1060" t="str">
        <f t="shared" si="409"/>
        <v>1200</v>
      </c>
      <c r="BC1060">
        <v>1</v>
      </c>
      <c r="BD1060" t="str">
        <f t="shared" si="410"/>
        <v xml:space="preserve">N1839R  </v>
      </c>
      <c r="BE1060">
        <v>1</v>
      </c>
      <c r="BG1060">
        <v>0</v>
      </c>
      <c r="BH1060">
        <v>0</v>
      </c>
      <c r="BI1060">
        <v>0</v>
      </c>
      <c r="BJ1060">
        <v>1575</v>
      </c>
      <c r="BK1060">
        <v>-225</v>
      </c>
      <c r="BL1060" t="s">
        <v>130</v>
      </c>
      <c r="BM1060">
        <v>1</v>
      </c>
      <c r="BN1060">
        <v>1</v>
      </c>
      <c r="BO1060">
        <v>0</v>
      </c>
      <c r="BP1060">
        <v>0</v>
      </c>
      <c r="BS1060">
        <v>0</v>
      </c>
      <c r="BT1060">
        <v>0</v>
      </c>
      <c r="BU1060">
        <v>0</v>
      </c>
      <c r="CE1060" t="str">
        <f t="shared" ref="CE1060:CE1067" si="424">"22:02:04.920"</f>
        <v>22:02:04.920</v>
      </c>
      <c r="CF1060">
        <v>920029826</v>
      </c>
      <c r="CS1060">
        <v>3</v>
      </c>
      <c r="CT1060">
        <v>2</v>
      </c>
      <c r="CU1060">
        <v>0</v>
      </c>
      <c r="CV1060">
        <v>2</v>
      </c>
      <c r="CW1060">
        <v>0</v>
      </c>
      <c r="CX1060">
        <v>6</v>
      </c>
      <c r="CY1060">
        <v>7</v>
      </c>
      <c r="CZ1060" t="s">
        <v>131</v>
      </c>
      <c r="DA1060">
        <v>745</v>
      </c>
      <c r="DB1060">
        <v>0</v>
      </c>
      <c r="DC1060" t="s">
        <v>262</v>
      </c>
      <c r="DD1060" t="s">
        <v>263</v>
      </c>
      <c r="DG1060">
        <v>15621517</v>
      </c>
      <c r="DI1060">
        <v>1</v>
      </c>
      <c r="DJ1060">
        <v>0</v>
      </c>
      <c r="DK1060">
        <v>0</v>
      </c>
      <c r="DL1060">
        <v>0</v>
      </c>
      <c r="DM1060">
        <v>0</v>
      </c>
      <c r="DN1060">
        <v>1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 t="shared" si="422"/>
        <v>07/09/2023 22:02:05.166</v>
      </c>
      <c r="C1061" t="str">
        <f t="shared" si="414"/>
        <v>FFDFD3C0</v>
      </c>
      <c r="D1061" t="s">
        <v>149</v>
      </c>
      <c r="E1061">
        <v>3</v>
      </c>
      <c r="H1061">
        <v>166</v>
      </c>
      <c r="I1061" t="s">
        <v>139</v>
      </c>
      <c r="J1061" t="s">
        <v>150</v>
      </c>
      <c r="K1061">
        <v>0</v>
      </c>
      <c r="L1061">
        <v>3</v>
      </c>
      <c r="M1061">
        <v>0</v>
      </c>
      <c r="N1061">
        <v>2</v>
      </c>
      <c r="O1061">
        <v>0</v>
      </c>
      <c r="P1061">
        <v>1</v>
      </c>
      <c r="Q1061">
        <v>0</v>
      </c>
      <c r="S1061" t="str">
        <f t="shared" si="423"/>
        <v>22:02:04.000</v>
      </c>
      <c r="T1061" t="str">
        <f t="shared" si="423"/>
        <v>22:02:04.000</v>
      </c>
      <c r="U1061" t="str">
        <f t="shared" si="408"/>
        <v>A14F74</v>
      </c>
      <c r="V1061">
        <v>0</v>
      </c>
      <c r="W1061">
        <v>0</v>
      </c>
      <c r="X1061">
        <v>6</v>
      </c>
      <c r="Y1061">
        <v>0</v>
      </c>
      <c r="AA1061">
        <v>1</v>
      </c>
      <c r="AB1061">
        <v>8</v>
      </c>
      <c r="AC1061">
        <v>3</v>
      </c>
      <c r="AD1061">
        <v>0</v>
      </c>
      <c r="AE1061">
        <v>9</v>
      </c>
      <c r="AF1061" t="s">
        <v>126</v>
      </c>
      <c r="AG1061">
        <v>0</v>
      </c>
      <c r="AH1061">
        <v>3</v>
      </c>
      <c r="AI1061">
        <v>2</v>
      </c>
      <c r="AJ1061">
        <v>0</v>
      </c>
      <c r="AK1061" t="s">
        <v>415</v>
      </c>
      <c r="AL1061">
        <v>32.798265999999998</v>
      </c>
      <c r="AM1061" t="s">
        <v>416</v>
      </c>
      <c r="AN1061">
        <v>-117.141209</v>
      </c>
      <c r="AO1061">
        <v>25</v>
      </c>
      <c r="AP1061">
        <v>1800</v>
      </c>
      <c r="AQ1061" t="s">
        <v>129</v>
      </c>
      <c r="AR1061">
        <v>120</v>
      </c>
      <c r="AS1061">
        <v>-50</v>
      </c>
      <c r="AT1061">
        <v>-128</v>
      </c>
      <c r="BB1061" t="str">
        <f t="shared" si="409"/>
        <v>1200</v>
      </c>
      <c r="BC1061">
        <v>1</v>
      </c>
      <c r="BD1061" t="str">
        <f t="shared" si="410"/>
        <v xml:space="preserve">N1839R  </v>
      </c>
      <c r="BE1061">
        <v>1</v>
      </c>
      <c r="BG1061">
        <v>0</v>
      </c>
      <c r="BH1061">
        <v>0</v>
      </c>
      <c r="BI1061">
        <v>0</v>
      </c>
      <c r="BJ1061">
        <v>1575</v>
      </c>
      <c r="BK1061">
        <v>-225</v>
      </c>
      <c r="BL1061" t="s">
        <v>130</v>
      </c>
      <c r="BM1061">
        <v>1</v>
      </c>
      <c r="BN1061">
        <v>1</v>
      </c>
      <c r="BO1061">
        <v>0</v>
      </c>
      <c r="BP1061">
        <v>0</v>
      </c>
      <c r="BS1061">
        <v>0</v>
      </c>
      <c r="BT1061">
        <v>0</v>
      </c>
      <c r="BU1061">
        <v>0</v>
      </c>
      <c r="CE1061" t="str">
        <f t="shared" si="424"/>
        <v>22:02:04.920</v>
      </c>
      <c r="CF1061">
        <v>920095224</v>
      </c>
      <c r="CS1061">
        <v>3</v>
      </c>
      <c r="CT1061">
        <v>2</v>
      </c>
      <c r="CU1061">
        <v>0</v>
      </c>
      <c r="CV1061">
        <v>2</v>
      </c>
      <c r="CW1061">
        <v>0</v>
      </c>
      <c r="CX1061">
        <v>5</v>
      </c>
      <c r="CY1061">
        <v>7</v>
      </c>
      <c r="CZ1061" t="s">
        <v>131</v>
      </c>
      <c r="DA1061">
        <v>300</v>
      </c>
      <c r="DB1061">
        <v>0</v>
      </c>
      <c r="DC1061" t="s">
        <v>157</v>
      </c>
      <c r="DD1061" t="s">
        <v>158</v>
      </c>
      <c r="DG1061">
        <v>8346989</v>
      </c>
      <c r="DI1061">
        <v>1</v>
      </c>
      <c r="DJ1061">
        <v>0</v>
      </c>
      <c r="DK1061">
        <v>1</v>
      </c>
      <c r="DL1061">
        <v>0</v>
      </c>
      <c r="DM1061">
        <v>0</v>
      </c>
      <c r="DN1061">
        <v>1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 t="shared" si="422"/>
        <v>07/09/2023 22:02:05.166</v>
      </c>
      <c r="C1062" t="str">
        <f t="shared" si="414"/>
        <v>FFDFD3C0</v>
      </c>
      <c r="D1062" t="s">
        <v>138</v>
      </c>
      <c r="E1062">
        <v>20</v>
      </c>
      <c r="F1062">
        <v>1020</v>
      </c>
      <c r="G1062" t="s">
        <v>139</v>
      </c>
      <c r="J1062" t="s">
        <v>140</v>
      </c>
      <c r="K1062">
        <v>0</v>
      </c>
      <c r="L1062">
        <v>3</v>
      </c>
      <c r="M1062">
        <v>0</v>
      </c>
      <c r="N1062">
        <v>2</v>
      </c>
      <c r="O1062">
        <v>0</v>
      </c>
      <c r="P1062">
        <v>1</v>
      </c>
      <c r="Q1062">
        <v>0</v>
      </c>
      <c r="S1062" t="str">
        <f t="shared" si="423"/>
        <v>22:02:04.000</v>
      </c>
      <c r="T1062" t="str">
        <f t="shared" si="423"/>
        <v>22:02:04.000</v>
      </c>
      <c r="U1062" t="str">
        <f t="shared" si="408"/>
        <v>A14F74</v>
      </c>
      <c r="V1062">
        <v>0</v>
      </c>
      <c r="W1062">
        <v>0</v>
      </c>
      <c r="X1062">
        <v>6</v>
      </c>
      <c r="Y1062">
        <v>0</v>
      </c>
      <c r="AA1062">
        <v>1</v>
      </c>
      <c r="AB1062">
        <v>8</v>
      </c>
      <c r="AC1062">
        <v>3</v>
      </c>
      <c r="AD1062">
        <v>0</v>
      </c>
      <c r="AE1062">
        <v>9</v>
      </c>
      <c r="AF1062" t="s">
        <v>126</v>
      </c>
      <c r="AG1062">
        <v>0</v>
      </c>
      <c r="AH1062">
        <v>3</v>
      </c>
      <c r="AI1062">
        <v>2</v>
      </c>
      <c r="AJ1062">
        <v>0</v>
      </c>
      <c r="AK1062" t="s">
        <v>415</v>
      </c>
      <c r="AL1062">
        <v>32.798265999999998</v>
      </c>
      <c r="AM1062" t="s">
        <v>416</v>
      </c>
      <c r="AN1062">
        <v>-117.141209</v>
      </c>
      <c r="AO1062">
        <v>25</v>
      </c>
      <c r="AP1062">
        <v>1800</v>
      </c>
      <c r="AQ1062" t="s">
        <v>129</v>
      </c>
      <c r="AR1062">
        <v>120</v>
      </c>
      <c r="AS1062">
        <v>-50</v>
      </c>
      <c r="AT1062">
        <v>-128</v>
      </c>
      <c r="BB1062" t="str">
        <f t="shared" si="409"/>
        <v>1200</v>
      </c>
      <c r="BC1062">
        <v>1</v>
      </c>
      <c r="BD1062" t="str">
        <f t="shared" si="410"/>
        <v xml:space="preserve">N1839R  </v>
      </c>
      <c r="BE1062">
        <v>1</v>
      </c>
      <c r="BG1062">
        <v>0</v>
      </c>
      <c r="BH1062">
        <v>0</v>
      </c>
      <c r="BI1062">
        <v>0</v>
      </c>
      <c r="BJ1062">
        <v>1575</v>
      </c>
      <c r="BK1062">
        <v>-225</v>
      </c>
      <c r="BL1062" t="s">
        <v>130</v>
      </c>
      <c r="BM1062">
        <v>1</v>
      </c>
      <c r="BN1062">
        <v>1</v>
      </c>
      <c r="BO1062">
        <v>0</v>
      </c>
      <c r="BP1062">
        <v>0</v>
      </c>
      <c r="BS1062">
        <v>0</v>
      </c>
      <c r="BT1062">
        <v>0</v>
      </c>
      <c r="BU1062">
        <v>0</v>
      </c>
      <c r="CE1062" t="str">
        <f t="shared" si="424"/>
        <v>22:02:04.920</v>
      </c>
      <c r="CF1062">
        <v>920029826</v>
      </c>
      <c r="CS1062">
        <v>3</v>
      </c>
      <c r="CT1062">
        <v>2</v>
      </c>
      <c r="CU1062">
        <v>0</v>
      </c>
      <c r="CV1062">
        <v>2</v>
      </c>
      <c r="CW1062">
        <v>0</v>
      </c>
      <c r="CX1062">
        <v>6</v>
      </c>
      <c r="CY1062">
        <v>7</v>
      </c>
      <c r="CZ1062" t="s">
        <v>131</v>
      </c>
      <c r="DA1062">
        <v>745</v>
      </c>
      <c r="DB1062">
        <v>0</v>
      </c>
      <c r="DC1062" t="s">
        <v>262</v>
      </c>
      <c r="DD1062" t="s">
        <v>263</v>
      </c>
      <c r="DG1062">
        <v>15621517</v>
      </c>
      <c r="DI1062">
        <v>1</v>
      </c>
      <c r="DJ1062">
        <v>0</v>
      </c>
      <c r="DK1062">
        <v>1</v>
      </c>
      <c r="DL1062">
        <v>0</v>
      </c>
      <c r="DM1062">
        <v>0</v>
      </c>
      <c r="DN1062">
        <v>1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 t="shared" si="422"/>
        <v>07/09/2023 22:02:05.166</v>
      </c>
      <c r="C1063" t="str">
        <f t="shared" si="414"/>
        <v>FFDFD3C0</v>
      </c>
      <c r="D1063" t="s">
        <v>144</v>
      </c>
      <c r="E1063">
        <v>6</v>
      </c>
      <c r="H1063">
        <v>210</v>
      </c>
      <c r="I1063" t="s">
        <v>145</v>
      </c>
      <c r="J1063" t="s">
        <v>146</v>
      </c>
      <c r="K1063">
        <v>0</v>
      </c>
      <c r="L1063">
        <v>3</v>
      </c>
      <c r="M1063">
        <v>0</v>
      </c>
      <c r="N1063">
        <v>2</v>
      </c>
      <c r="O1063">
        <v>0</v>
      </c>
      <c r="P1063">
        <v>1</v>
      </c>
      <c r="Q1063">
        <v>0</v>
      </c>
      <c r="S1063" t="str">
        <f t="shared" si="423"/>
        <v>22:02:04.000</v>
      </c>
      <c r="T1063" t="str">
        <f t="shared" si="423"/>
        <v>22:02:04.000</v>
      </c>
      <c r="U1063" t="str">
        <f t="shared" si="408"/>
        <v>A14F74</v>
      </c>
      <c r="V1063">
        <v>0</v>
      </c>
      <c r="W1063">
        <v>0</v>
      </c>
      <c r="X1063">
        <v>6</v>
      </c>
      <c r="Y1063">
        <v>0</v>
      </c>
      <c r="AA1063">
        <v>1</v>
      </c>
      <c r="AB1063">
        <v>8</v>
      </c>
      <c r="AC1063">
        <v>3</v>
      </c>
      <c r="AD1063">
        <v>0</v>
      </c>
      <c r="AE1063">
        <v>9</v>
      </c>
      <c r="AF1063" t="s">
        <v>126</v>
      </c>
      <c r="AG1063">
        <v>0</v>
      </c>
      <c r="AH1063">
        <v>0</v>
      </c>
      <c r="AI1063">
        <v>2</v>
      </c>
      <c r="AJ1063">
        <v>0</v>
      </c>
      <c r="AK1063" t="s">
        <v>415</v>
      </c>
      <c r="AL1063">
        <v>32.798265999999998</v>
      </c>
      <c r="AM1063" t="s">
        <v>416</v>
      </c>
      <c r="AN1063">
        <v>-117.141209</v>
      </c>
      <c r="AO1063">
        <v>25</v>
      </c>
      <c r="AP1063">
        <v>1800</v>
      </c>
      <c r="AQ1063" t="s">
        <v>129</v>
      </c>
      <c r="AR1063">
        <v>120</v>
      </c>
      <c r="AS1063">
        <v>-50</v>
      </c>
      <c r="AT1063">
        <v>-128</v>
      </c>
      <c r="BB1063" t="str">
        <f t="shared" si="409"/>
        <v>1200</v>
      </c>
      <c r="BC1063">
        <v>1</v>
      </c>
      <c r="BD1063" t="str">
        <f t="shared" si="410"/>
        <v xml:space="preserve">N1839R  </v>
      </c>
      <c r="BE1063">
        <v>1</v>
      </c>
      <c r="BG1063">
        <v>0</v>
      </c>
      <c r="BH1063">
        <v>0</v>
      </c>
      <c r="BI1063">
        <v>0</v>
      </c>
      <c r="BJ1063">
        <v>1575</v>
      </c>
      <c r="BK1063">
        <v>-225</v>
      </c>
      <c r="BL1063" t="s">
        <v>130</v>
      </c>
      <c r="BM1063">
        <v>1</v>
      </c>
      <c r="BN1063">
        <v>1</v>
      </c>
      <c r="BO1063">
        <v>0</v>
      </c>
      <c r="BP1063">
        <v>0</v>
      </c>
      <c r="BS1063">
        <v>0</v>
      </c>
      <c r="BT1063">
        <v>0</v>
      </c>
      <c r="BU1063">
        <v>0</v>
      </c>
      <c r="CE1063" t="str">
        <f t="shared" si="424"/>
        <v>22:02:04.920</v>
      </c>
      <c r="CF1063">
        <v>920029826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6</v>
      </c>
      <c r="CY1063">
        <v>7</v>
      </c>
      <c r="CZ1063" t="s">
        <v>131</v>
      </c>
      <c r="DA1063">
        <v>745</v>
      </c>
      <c r="DB1063">
        <v>0</v>
      </c>
      <c r="DC1063" t="s">
        <v>262</v>
      </c>
      <c r="DD1063" t="s">
        <v>263</v>
      </c>
      <c r="DG1063">
        <v>15621517</v>
      </c>
      <c r="DI1063">
        <v>1</v>
      </c>
      <c r="DJ1063">
        <v>0</v>
      </c>
      <c r="DK1063">
        <v>1</v>
      </c>
      <c r="DL1063">
        <v>0</v>
      </c>
      <c r="DM1063">
        <v>0</v>
      </c>
      <c r="DN1063">
        <v>1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 t="shared" si="422"/>
        <v>07/09/2023 22:02:05.166</v>
      </c>
      <c r="C1064" t="str">
        <f t="shared" si="414"/>
        <v>FFDFD3C0</v>
      </c>
      <c r="D1064" t="s">
        <v>134</v>
      </c>
      <c r="E1064">
        <v>3</v>
      </c>
      <c r="H1064">
        <v>3</v>
      </c>
      <c r="I1064" t="s">
        <v>135</v>
      </c>
      <c r="J1064" t="s">
        <v>126</v>
      </c>
      <c r="K1064">
        <v>0</v>
      </c>
      <c r="L1064">
        <v>3</v>
      </c>
      <c r="M1064">
        <v>0</v>
      </c>
      <c r="N1064">
        <v>2</v>
      </c>
      <c r="O1064">
        <v>0</v>
      </c>
      <c r="P1064">
        <v>1</v>
      </c>
      <c r="Q1064">
        <v>0</v>
      </c>
      <c r="S1064" t="str">
        <f t="shared" si="423"/>
        <v>22:02:04.000</v>
      </c>
      <c r="T1064" t="str">
        <f t="shared" si="423"/>
        <v>22:02:04.000</v>
      </c>
      <c r="U1064" t="str">
        <f t="shared" si="408"/>
        <v>A14F74</v>
      </c>
      <c r="V1064">
        <v>0</v>
      </c>
      <c r="W1064">
        <v>0</v>
      </c>
      <c r="X1064">
        <v>6</v>
      </c>
      <c r="Y1064">
        <v>0</v>
      </c>
      <c r="AA1064">
        <v>1</v>
      </c>
      <c r="AB1064">
        <v>8</v>
      </c>
      <c r="AC1064">
        <v>3</v>
      </c>
      <c r="AD1064">
        <v>0</v>
      </c>
      <c r="AE1064">
        <v>9</v>
      </c>
      <c r="AF1064" t="s">
        <v>126</v>
      </c>
      <c r="AG1064">
        <v>0</v>
      </c>
      <c r="AH1064">
        <v>3</v>
      </c>
      <c r="AI1064">
        <v>2</v>
      </c>
      <c r="AJ1064">
        <v>0</v>
      </c>
      <c r="AK1064" t="s">
        <v>415</v>
      </c>
      <c r="AL1064">
        <v>32.798265999999998</v>
      </c>
      <c r="AM1064" t="s">
        <v>416</v>
      </c>
      <c r="AN1064">
        <v>-117.141209</v>
      </c>
      <c r="AO1064">
        <v>25</v>
      </c>
      <c r="AP1064">
        <v>1800</v>
      </c>
      <c r="AQ1064" t="s">
        <v>129</v>
      </c>
      <c r="AR1064">
        <v>120</v>
      </c>
      <c r="AS1064">
        <v>-50</v>
      </c>
      <c r="AT1064">
        <v>-128</v>
      </c>
      <c r="BB1064" t="str">
        <f t="shared" si="409"/>
        <v>1200</v>
      </c>
      <c r="BC1064">
        <v>1</v>
      </c>
      <c r="BD1064" t="str">
        <f t="shared" si="410"/>
        <v xml:space="preserve">N1839R  </v>
      </c>
      <c r="BE1064">
        <v>1</v>
      </c>
      <c r="BG1064">
        <v>0</v>
      </c>
      <c r="BH1064">
        <v>0</v>
      </c>
      <c r="BI1064">
        <v>0</v>
      </c>
      <c r="BJ1064">
        <v>1575</v>
      </c>
      <c r="BK1064">
        <v>-225</v>
      </c>
      <c r="BL1064" t="s">
        <v>130</v>
      </c>
      <c r="BM1064">
        <v>1</v>
      </c>
      <c r="BN1064">
        <v>1</v>
      </c>
      <c r="BO1064">
        <v>0</v>
      </c>
      <c r="BP1064">
        <v>0</v>
      </c>
      <c r="BS1064">
        <v>0</v>
      </c>
      <c r="BT1064">
        <v>0</v>
      </c>
      <c r="BU1064">
        <v>0</v>
      </c>
      <c r="CE1064" t="str">
        <f t="shared" si="424"/>
        <v>22:02:04.920</v>
      </c>
      <c r="CF1064">
        <v>920029826</v>
      </c>
      <c r="CS1064">
        <v>3</v>
      </c>
      <c r="CT1064">
        <v>2</v>
      </c>
      <c r="CU1064">
        <v>0</v>
      </c>
      <c r="CV1064">
        <v>2</v>
      </c>
      <c r="CW1064">
        <v>0</v>
      </c>
      <c r="CX1064">
        <v>6</v>
      </c>
      <c r="CY1064">
        <v>7</v>
      </c>
      <c r="CZ1064" t="s">
        <v>131</v>
      </c>
      <c r="DA1064">
        <v>745</v>
      </c>
      <c r="DB1064">
        <v>0</v>
      </c>
      <c r="DC1064" t="s">
        <v>262</v>
      </c>
      <c r="DD1064" t="s">
        <v>263</v>
      </c>
      <c r="DG1064">
        <v>15621517</v>
      </c>
      <c r="DI1064">
        <v>1</v>
      </c>
      <c r="DJ1064">
        <v>0</v>
      </c>
      <c r="DK1064">
        <v>1</v>
      </c>
      <c r="DL1064">
        <v>0</v>
      </c>
      <c r="DM1064">
        <v>0</v>
      </c>
      <c r="DN1064">
        <v>1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 t="shared" si="422"/>
        <v>07/09/2023 22:02:05.166</v>
      </c>
      <c r="C1065" t="str">
        <f t="shared" si="414"/>
        <v>FFDFD3C0</v>
      </c>
      <c r="D1065" t="s">
        <v>141</v>
      </c>
      <c r="E1065">
        <v>15</v>
      </c>
      <c r="J1065" t="s">
        <v>142</v>
      </c>
      <c r="K1065">
        <v>0</v>
      </c>
      <c r="L1065">
        <v>3</v>
      </c>
      <c r="M1065">
        <v>0</v>
      </c>
      <c r="N1065">
        <v>2</v>
      </c>
      <c r="O1065">
        <v>0</v>
      </c>
      <c r="P1065">
        <v>1</v>
      </c>
      <c r="Q1065">
        <v>0</v>
      </c>
      <c r="S1065" t="str">
        <f t="shared" si="423"/>
        <v>22:02:04.000</v>
      </c>
      <c r="T1065" t="str">
        <f t="shared" si="423"/>
        <v>22:02:04.000</v>
      </c>
      <c r="U1065" t="str">
        <f t="shared" si="408"/>
        <v>A14F74</v>
      </c>
      <c r="V1065">
        <v>0</v>
      </c>
      <c r="W1065">
        <v>0</v>
      </c>
      <c r="X1065">
        <v>6</v>
      </c>
      <c r="Y1065">
        <v>0</v>
      </c>
      <c r="AA1065">
        <v>1</v>
      </c>
      <c r="AB1065">
        <v>8</v>
      </c>
      <c r="AC1065">
        <v>3</v>
      </c>
      <c r="AD1065">
        <v>0</v>
      </c>
      <c r="AE1065">
        <v>9</v>
      </c>
      <c r="AF1065" t="s">
        <v>126</v>
      </c>
      <c r="AG1065">
        <v>0</v>
      </c>
      <c r="AH1065">
        <v>3</v>
      </c>
      <c r="AI1065">
        <v>2</v>
      </c>
      <c r="AJ1065">
        <v>0</v>
      </c>
      <c r="AK1065" t="s">
        <v>415</v>
      </c>
      <c r="AL1065">
        <v>32.798265999999998</v>
      </c>
      <c r="AM1065" t="s">
        <v>416</v>
      </c>
      <c r="AN1065">
        <v>-117.141209</v>
      </c>
      <c r="AO1065">
        <v>25</v>
      </c>
      <c r="AP1065">
        <v>1800</v>
      </c>
      <c r="AQ1065" t="s">
        <v>129</v>
      </c>
      <c r="AR1065">
        <v>120</v>
      </c>
      <c r="AS1065">
        <v>-50</v>
      </c>
      <c r="AT1065">
        <v>-128</v>
      </c>
      <c r="BB1065" t="str">
        <f t="shared" si="409"/>
        <v>1200</v>
      </c>
      <c r="BC1065">
        <v>1</v>
      </c>
      <c r="BD1065" t="str">
        <f t="shared" si="410"/>
        <v xml:space="preserve">N1839R  </v>
      </c>
      <c r="BE1065">
        <v>1</v>
      </c>
      <c r="BG1065">
        <v>0</v>
      </c>
      <c r="BH1065">
        <v>0</v>
      </c>
      <c r="BI1065">
        <v>0</v>
      </c>
      <c r="BJ1065">
        <v>1575</v>
      </c>
      <c r="BK1065">
        <v>-225</v>
      </c>
      <c r="BL1065" t="s">
        <v>130</v>
      </c>
      <c r="BM1065">
        <v>1</v>
      </c>
      <c r="BN1065">
        <v>1</v>
      </c>
      <c r="BO1065">
        <v>0</v>
      </c>
      <c r="BP1065">
        <v>0</v>
      </c>
      <c r="BS1065">
        <v>0</v>
      </c>
      <c r="BT1065">
        <v>0</v>
      </c>
      <c r="BU1065">
        <v>0</v>
      </c>
      <c r="CE1065" t="str">
        <f t="shared" si="424"/>
        <v>22:02:04.920</v>
      </c>
      <c r="CF1065">
        <v>920029826</v>
      </c>
      <c r="CS1065">
        <v>3</v>
      </c>
      <c r="CT1065">
        <v>2</v>
      </c>
      <c r="CU1065">
        <v>0</v>
      </c>
      <c r="CV1065">
        <v>2</v>
      </c>
      <c r="CW1065">
        <v>0</v>
      </c>
      <c r="CX1065">
        <v>6</v>
      </c>
      <c r="CY1065">
        <v>7</v>
      </c>
      <c r="CZ1065" t="s">
        <v>131</v>
      </c>
      <c r="DA1065">
        <v>745</v>
      </c>
      <c r="DB1065">
        <v>0</v>
      </c>
      <c r="DC1065" t="s">
        <v>262</v>
      </c>
      <c r="DD1065" t="s">
        <v>263</v>
      </c>
      <c r="DG1065">
        <v>15621517</v>
      </c>
      <c r="DI1065">
        <v>1</v>
      </c>
      <c r="DJ1065">
        <v>0</v>
      </c>
      <c r="DK1065">
        <v>1</v>
      </c>
      <c r="DL1065">
        <v>0</v>
      </c>
      <c r="DM1065">
        <v>0</v>
      </c>
      <c r="DN1065">
        <v>1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"07/09/2023 22:02:05.182"</f>
        <v>07/09/2023 22:02:05.182</v>
      </c>
      <c r="C1066" t="str">
        <f t="shared" si="414"/>
        <v>FFDFD3C0</v>
      </c>
      <c r="D1066" t="s">
        <v>147</v>
      </c>
      <c r="E1066">
        <v>8</v>
      </c>
      <c r="H1066">
        <v>225</v>
      </c>
      <c r="I1066" t="s">
        <v>148</v>
      </c>
      <c r="J1066" t="s">
        <v>126</v>
      </c>
      <c r="K1066">
        <v>0</v>
      </c>
      <c r="L1066">
        <v>3</v>
      </c>
      <c r="M1066">
        <v>0</v>
      </c>
      <c r="N1066">
        <v>2</v>
      </c>
      <c r="O1066">
        <v>0</v>
      </c>
      <c r="P1066">
        <v>1</v>
      </c>
      <c r="Q1066">
        <v>0</v>
      </c>
      <c r="S1066" t="str">
        <f t="shared" si="423"/>
        <v>22:02:04.000</v>
      </c>
      <c r="T1066" t="str">
        <f t="shared" si="423"/>
        <v>22:02:04.000</v>
      </c>
      <c r="U1066" t="str">
        <f t="shared" si="408"/>
        <v>A14F74</v>
      </c>
      <c r="V1066">
        <v>0</v>
      </c>
      <c r="W1066">
        <v>0</v>
      </c>
      <c r="X1066">
        <v>6</v>
      </c>
      <c r="Y1066">
        <v>0</v>
      </c>
      <c r="AA1066">
        <v>1</v>
      </c>
      <c r="AB1066">
        <v>8</v>
      </c>
      <c r="AC1066">
        <v>3</v>
      </c>
      <c r="AD1066">
        <v>0</v>
      </c>
      <c r="AE1066">
        <v>9</v>
      </c>
      <c r="AF1066" t="s">
        <v>126</v>
      </c>
      <c r="AG1066">
        <v>0</v>
      </c>
      <c r="AH1066">
        <v>3</v>
      </c>
      <c r="AI1066">
        <v>2</v>
      </c>
      <c r="AJ1066">
        <v>0</v>
      </c>
      <c r="AK1066" t="s">
        <v>415</v>
      </c>
      <c r="AL1066">
        <v>32.798265999999998</v>
      </c>
      <c r="AM1066" t="s">
        <v>416</v>
      </c>
      <c r="AN1066">
        <v>-117.141209</v>
      </c>
      <c r="AO1066">
        <v>25</v>
      </c>
      <c r="AP1066">
        <v>1800</v>
      </c>
      <c r="AQ1066" t="s">
        <v>129</v>
      </c>
      <c r="AR1066">
        <v>120</v>
      </c>
      <c r="AS1066">
        <v>-50</v>
      </c>
      <c r="AT1066">
        <v>-128</v>
      </c>
      <c r="BB1066" t="str">
        <f t="shared" si="409"/>
        <v>1200</v>
      </c>
      <c r="BC1066">
        <v>1</v>
      </c>
      <c r="BD1066" t="str">
        <f t="shared" si="410"/>
        <v xml:space="preserve">N1839R  </v>
      </c>
      <c r="BE1066">
        <v>1</v>
      </c>
      <c r="BG1066">
        <v>0</v>
      </c>
      <c r="BH1066">
        <v>0</v>
      </c>
      <c r="BI1066">
        <v>0</v>
      </c>
      <c r="BJ1066">
        <v>1575</v>
      </c>
      <c r="BK1066">
        <v>-225</v>
      </c>
      <c r="BL1066" t="s">
        <v>130</v>
      </c>
      <c r="BM1066">
        <v>1</v>
      </c>
      <c r="BN1066">
        <v>1</v>
      </c>
      <c r="BO1066">
        <v>0</v>
      </c>
      <c r="BP1066">
        <v>0</v>
      </c>
      <c r="BS1066">
        <v>0</v>
      </c>
      <c r="BT1066">
        <v>0</v>
      </c>
      <c r="BU1066">
        <v>0</v>
      </c>
      <c r="CE1066" t="str">
        <f t="shared" si="424"/>
        <v>22:02:04.920</v>
      </c>
      <c r="CF1066">
        <v>920029826</v>
      </c>
      <c r="CS1066">
        <v>3</v>
      </c>
      <c r="CT1066">
        <v>2</v>
      </c>
      <c r="CU1066">
        <v>0</v>
      </c>
      <c r="CV1066">
        <v>2</v>
      </c>
      <c r="CW1066">
        <v>0</v>
      </c>
      <c r="CX1066">
        <v>6</v>
      </c>
      <c r="CY1066">
        <v>7</v>
      </c>
      <c r="CZ1066" t="s">
        <v>131</v>
      </c>
      <c r="DA1066">
        <v>745</v>
      </c>
      <c r="DB1066">
        <v>0</v>
      </c>
      <c r="DC1066" t="s">
        <v>262</v>
      </c>
      <c r="DD1066" t="s">
        <v>263</v>
      </c>
      <c r="DG1066">
        <v>15621517</v>
      </c>
      <c r="DI1066">
        <v>1</v>
      </c>
      <c r="DJ1066">
        <v>0</v>
      </c>
      <c r="DK1066">
        <v>1</v>
      </c>
      <c r="DL1066">
        <v>0</v>
      </c>
      <c r="DM1066">
        <v>0</v>
      </c>
      <c r="DN1066">
        <v>1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"07/09/2023 22:02:05.197"</f>
        <v>07/09/2023 22:02:05.197</v>
      </c>
      <c r="C1067" t="str">
        <f t="shared" si="414"/>
        <v>FFDFD3C0</v>
      </c>
      <c r="D1067" t="s">
        <v>134</v>
      </c>
      <c r="E1067">
        <v>4</v>
      </c>
      <c r="H1067">
        <v>4</v>
      </c>
      <c r="I1067" t="s">
        <v>143</v>
      </c>
      <c r="J1067" t="s">
        <v>126</v>
      </c>
      <c r="K1067">
        <v>0</v>
      </c>
      <c r="L1067">
        <v>3</v>
      </c>
      <c r="M1067">
        <v>0</v>
      </c>
      <c r="N1067">
        <v>2</v>
      </c>
      <c r="O1067">
        <v>0</v>
      </c>
      <c r="P1067">
        <v>1</v>
      </c>
      <c r="Q1067">
        <v>0</v>
      </c>
      <c r="S1067" t="str">
        <f t="shared" si="423"/>
        <v>22:02:04.000</v>
      </c>
      <c r="T1067" t="str">
        <f t="shared" si="423"/>
        <v>22:02:04.000</v>
      </c>
      <c r="U1067" t="str">
        <f t="shared" si="408"/>
        <v>A14F74</v>
      </c>
      <c r="V1067">
        <v>0</v>
      </c>
      <c r="W1067">
        <v>0</v>
      </c>
      <c r="X1067">
        <v>6</v>
      </c>
      <c r="Y1067">
        <v>0</v>
      </c>
      <c r="AA1067">
        <v>1</v>
      </c>
      <c r="AB1067">
        <v>8</v>
      </c>
      <c r="AC1067">
        <v>3</v>
      </c>
      <c r="AD1067">
        <v>0</v>
      </c>
      <c r="AE1067">
        <v>9</v>
      </c>
      <c r="AF1067" t="s">
        <v>126</v>
      </c>
      <c r="AG1067">
        <v>0</v>
      </c>
      <c r="AH1067">
        <v>3</v>
      </c>
      <c r="AI1067">
        <v>2</v>
      </c>
      <c r="AJ1067">
        <v>0</v>
      </c>
      <c r="AK1067" t="s">
        <v>415</v>
      </c>
      <c r="AL1067">
        <v>32.798265999999998</v>
      </c>
      <c r="AM1067" t="s">
        <v>416</v>
      </c>
      <c r="AN1067">
        <v>-117.141209</v>
      </c>
      <c r="AO1067">
        <v>25</v>
      </c>
      <c r="AP1067">
        <v>1800</v>
      </c>
      <c r="AQ1067" t="s">
        <v>129</v>
      </c>
      <c r="AR1067">
        <v>120</v>
      </c>
      <c r="AS1067">
        <v>-50</v>
      </c>
      <c r="AT1067">
        <v>-128</v>
      </c>
      <c r="BB1067" t="str">
        <f t="shared" si="409"/>
        <v>1200</v>
      </c>
      <c r="BC1067">
        <v>1</v>
      </c>
      <c r="BD1067" t="str">
        <f t="shared" si="410"/>
        <v xml:space="preserve">N1839R  </v>
      </c>
      <c r="BE1067">
        <v>1</v>
      </c>
      <c r="BG1067">
        <v>0</v>
      </c>
      <c r="BH1067">
        <v>0</v>
      </c>
      <c r="BI1067">
        <v>0</v>
      </c>
      <c r="BJ1067">
        <v>1575</v>
      </c>
      <c r="BK1067">
        <v>-225</v>
      </c>
      <c r="BL1067" t="s">
        <v>130</v>
      </c>
      <c r="BM1067">
        <v>1</v>
      </c>
      <c r="BN1067">
        <v>1</v>
      </c>
      <c r="BO1067">
        <v>0</v>
      </c>
      <c r="BP1067">
        <v>0</v>
      </c>
      <c r="BS1067">
        <v>0</v>
      </c>
      <c r="BT1067">
        <v>0</v>
      </c>
      <c r="BU1067">
        <v>0</v>
      </c>
      <c r="CE1067" t="str">
        <f t="shared" si="424"/>
        <v>22:02:04.920</v>
      </c>
      <c r="CF1067">
        <v>920029826</v>
      </c>
      <c r="CS1067">
        <v>3</v>
      </c>
      <c r="CT1067">
        <v>2</v>
      </c>
      <c r="CU1067">
        <v>0</v>
      </c>
      <c r="CV1067">
        <v>2</v>
      </c>
      <c r="CW1067">
        <v>0</v>
      </c>
      <c r="CX1067">
        <v>6</v>
      </c>
      <c r="CY1067">
        <v>7</v>
      </c>
      <c r="CZ1067" t="s">
        <v>131</v>
      </c>
      <c r="DA1067">
        <v>745</v>
      </c>
      <c r="DB1067">
        <v>0</v>
      </c>
      <c r="DC1067" t="s">
        <v>262</v>
      </c>
      <c r="DD1067" t="s">
        <v>263</v>
      </c>
      <c r="DG1067">
        <v>15621517</v>
      </c>
      <c r="DI1067">
        <v>1</v>
      </c>
      <c r="DJ1067">
        <v>0</v>
      </c>
      <c r="DK1067">
        <v>1</v>
      </c>
      <c r="DL1067">
        <v>0</v>
      </c>
      <c r="DM1067">
        <v>0</v>
      </c>
      <c r="DN1067">
        <v>1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"07/09/2023 22:02:05.557"</f>
        <v>07/09/2023 22:02:05.557</v>
      </c>
      <c r="C1068" t="str">
        <f t="shared" si="414"/>
        <v>FFDFD3C0</v>
      </c>
      <c r="D1068" t="s">
        <v>123</v>
      </c>
      <c r="E1068">
        <v>7</v>
      </c>
      <c r="F1068">
        <v>2007</v>
      </c>
      <c r="G1068" t="s">
        <v>124</v>
      </c>
      <c r="J1068" t="s">
        <v>125</v>
      </c>
      <c r="K1068">
        <v>0</v>
      </c>
      <c r="L1068">
        <v>3</v>
      </c>
      <c r="M1068">
        <v>0</v>
      </c>
      <c r="N1068">
        <v>2</v>
      </c>
      <c r="O1068">
        <v>0</v>
      </c>
      <c r="P1068">
        <v>1</v>
      </c>
      <c r="Q1068">
        <v>0</v>
      </c>
      <c r="S1068" t="str">
        <f t="shared" ref="S1068:T1075" si="425">"22:02:05.000"</f>
        <v>22:02:05.000</v>
      </c>
      <c r="T1068" t="str">
        <f t="shared" si="425"/>
        <v>22:02:05.000</v>
      </c>
      <c r="U1068" t="str">
        <f t="shared" si="408"/>
        <v>A14F74</v>
      </c>
      <c r="V1068">
        <v>0</v>
      </c>
      <c r="W1068">
        <v>0</v>
      </c>
      <c r="X1068">
        <v>6</v>
      </c>
      <c r="Y1068">
        <v>0</v>
      </c>
      <c r="AA1068">
        <v>1</v>
      </c>
      <c r="AB1068">
        <v>8</v>
      </c>
      <c r="AC1068">
        <v>3</v>
      </c>
      <c r="AD1068">
        <v>0</v>
      </c>
      <c r="AE1068">
        <v>9</v>
      </c>
      <c r="AF1068" t="s">
        <v>126</v>
      </c>
      <c r="AG1068">
        <v>0</v>
      </c>
      <c r="AH1068">
        <v>3</v>
      </c>
      <c r="AI1068">
        <v>2</v>
      </c>
      <c r="AJ1068">
        <v>0</v>
      </c>
      <c r="AK1068" t="s">
        <v>417</v>
      </c>
      <c r="AL1068">
        <v>32.797986999999999</v>
      </c>
      <c r="AM1068" t="s">
        <v>418</v>
      </c>
      <c r="AN1068">
        <v>-117.140565</v>
      </c>
      <c r="AO1068">
        <v>25</v>
      </c>
      <c r="AP1068">
        <v>1800</v>
      </c>
      <c r="AQ1068" t="s">
        <v>129</v>
      </c>
      <c r="AR1068">
        <v>120</v>
      </c>
      <c r="AS1068">
        <v>-50</v>
      </c>
      <c r="AT1068">
        <v>-128</v>
      </c>
      <c r="BB1068" t="str">
        <f t="shared" si="409"/>
        <v>1200</v>
      </c>
      <c r="BC1068">
        <v>1</v>
      </c>
      <c r="BD1068" t="str">
        <f t="shared" si="410"/>
        <v xml:space="preserve">N1839R  </v>
      </c>
      <c r="BE1068">
        <v>1</v>
      </c>
      <c r="BG1068">
        <v>0</v>
      </c>
      <c r="BH1068">
        <v>0</v>
      </c>
      <c r="BI1068">
        <v>0</v>
      </c>
      <c r="BJ1068">
        <v>1575</v>
      </c>
      <c r="BK1068">
        <v>-225</v>
      </c>
      <c r="BL1068" t="s">
        <v>130</v>
      </c>
      <c r="BM1068">
        <v>1</v>
      </c>
      <c r="BN1068">
        <v>1</v>
      </c>
      <c r="BO1068">
        <v>0</v>
      </c>
      <c r="BP1068">
        <v>0</v>
      </c>
      <c r="BS1068">
        <v>0</v>
      </c>
      <c r="BT1068">
        <v>0</v>
      </c>
      <c r="BU1068">
        <v>0</v>
      </c>
      <c r="CE1068" t="str">
        <f t="shared" ref="CE1068:CE1075" si="426">"22:02:05.292"</f>
        <v>22:02:05.292</v>
      </c>
      <c r="CF1068">
        <v>292278880</v>
      </c>
      <c r="CS1068">
        <v>3</v>
      </c>
      <c r="CT1068">
        <v>2</v>
      </c>
      <c r="CU1068">
        <v>0</v>
      </c>
      <c r="CV1068">
        <v>2</v>
      </c>
      <c r="CW1068">
        <v>0</v>
      </c>
      <c r="CX1068">
        <v>5</v>
      </c>
      <c r="CY1068">
        <v>7</v>
      </c>
      <c r="CZ1068" t="s">
        <v>131</v>
      </c>
      <c r="DA1068">
        <v>745</v>
      </c>
      <c r="DB1068">
        <v>0</v>
      </c>
      <c r="DC1068" t="s">
        <v>262</v>
      </c>
      <c r="DD1068" t="s">
        <v>263</v>
      </c>
      <c r="DG1068">
        <v>15621529</v>
      </c>
      <c r="DI1068">
        <v>1</v>
      </c>
      <c r="DJ1068">
        <v>0</v>
      </c>
      <c r="DK1068">
        <v>0</v>
      </c>
      <c r="DL1068">
        <v>0</v>
      </c>
      <c r="DM1068">
        <v>0</v>
      </c>
      <c r="DN1068">
        <v>1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"07/09/2023 22:02:05.557"</f>
        <v>07/09/2023 22:02:05.557</v>
      </c>
      <c r="C1069" t="str">
        <f t="shared" si="414"/>
        <v>FFDFD3C0</v>
      </c>
      <c r="D1069" t="s">
        <v>138</v>
      </c>
      <c r="E1069">
        <v>20</v>
      </c>
      <c r="F1069">
        <v>1020</v>
      </c>
      <c r="G1069" t="s">
        <v>139</v>
      </c>
      <c r="J1069" t="s">
        <v>140</v>
      </c>
      <c r="K1069">
        <v>0</v>
      </c>
      <c r="L1069">
        <v>3</v>
      </c>
      <c r="M1069">
        <v>0</v>
      </c>
      <c r="N1069">
        <v>2</v>
      </c>
      <c r="O1069">
        <v>0</v>
      </c>
      <c r="P1069">
        <v>1</v>
      </c>
      <c r="Q1069">
        <v>0</v>
      </c>
      <c r="S1069" t="str">
        <f t="shared" si="425"/>
        <v>22:02:05.000</v>
      </c>
      <c r="T1069" t="str">
        <f t="shared" si="425"/>
        <v>22:02:05.000</v>
      </c>
      <c r="U1069" t="str">
        <f t="shared" si="408"/>
        <v>A14F74</v>
      </c>
      <c r="V1069">
        <v>0</v>
      </c>
      <c r="W1069">
        <v>0</v>
      </c>
      <c r="X1069">
        <v>6</v>
      </c>
      <c r="Y1069">
        <v>0</v>
      </c>
      <c r="AA1069">
        <v>1</v>
      </c>
      <c r="AB1069">
        <v>8</v>
      </c>
      <c r="AC1069">
        <v>3</v>
      </c>
      <c r="AD1069">
        <v>0</v>
      </c>
      <c r="AE1069">
        <v>9</v>
      </c>
      <c r="AF1069" t="s">
        <v>126</v>
      </c>
      <c r="AG1069">
        <v>0</v>
      </c>
      <c r="AH1069">
        <v>3</v>
      </c>
      <c r="AI1069">
        <v>2</v>
      </c>
      <c r="AJ1069">
        <v>0</v>
      </c>
      <c r="AK1069" t="s">
        <v>417</v>
      </c>
      <c r="AL1069">
        <v>32.797986999999999</v>
      </c>
      <c r="AM1069" t="s">
        <v>418</v>
      </c>
      <c r="AN1069">
        <v>-117.140565</v>
      </c>
      <c r="AO1069">
        <v>25</v>
      </c>
      <c r="AP1069">
        <v>1800</v>
      </c>
      <c r="AQ1069" t="s">
        <v>129</v>
      </c>
      <c r="AR1069">
        <v>120</v>
      </c>
      <c r="AS1069">
        <v>-50</v>
      </c>
      <c r="AT1069">
        <v>-128</v>
      </c>
      <c r="BB1069" t="str">
        <f t="shared" si="409"/>
        <v>1200</v>
      </c>
      <c r="BC1069">
        <v>1</v>
      </c>
      <c r="BD1069" t="str">
        <f t="shared" si="410"/>
        <v xml:space="preserve">N1839R  </v>
      </c>
      <c r="BE1069">
        <v>1</v>
      </c>
      <c r="BG1069">
        <v>0</v>
      </c>
      <c r="BH1069">
        <v>0</v>
      </c>
      <c r="BI1069">
        <v>0</v>
      </c>
      <c r="BJ1069">
        <v>1575</v>
      </c>
      <c r="BK1069">
        <v>-225</v>
      </c>
      <c r="BL1069" t="s">
        <v>130</v>
      </c>
      <c r="BM1069">
        <v>1</v>
      </c>
      <c r="BN1069">
        <v>1</v>
      </c>
      <c r="BO1069">
        <v>0</v>
      </c>
      <c r="BP1069">
        <v>0</v>
      </c>
      <c r="BS1069">
        <v>0</v>
      </c>
      <c r="BT1069">
        <v>0</v>
      </c>
      <c r="BU1069">
        <v>0</v>
      </c>
      <c r="CE1069" t="str">
        <f t="shared" si="426"/>
        <v>22:02:05.292</v>
      </c>
      <c r="CF1069">
        <v>292278880</v>
      </c>
      <c r="CS1069">
        <v>3</v>
      </c>
      <c r="CT1069">
        <v>2</v>
      </c>
      <c r="CU1069">
        <v>0</v>
      </c>
      <c r="CV1069">
        <v>2</v>
      </c>
      <c r="CW1069">
        <v>0</v>
      </c>
      <c r="CX1069">
        <v>5</v>
      </c>
      <c r="CY1069">
        <v>7</v>
      </c>
      <c r="CZ1069" t="s">
        <v>131</v>
      </c>
      <c r="DA1069">
        <v>745</v>
      </c>
      <c r="DB1069">
        <v>0</v>
      </c>
      <c r="DC1069" t="s">
        <v>262</v>
      </c>
      <c r="DD1069" t="s">
        <v>263</v>
      </c>
      <c r="DG1069">
        <v>15621529</v>
      </c>
      <c r="DI1069">
        <v>1</v>
      </c>
      <c r="DJ1069">
        <v>0</v>
      </c>
      <c r="DK1069">
        <v>1</v>
      </c>
      <c r="DL1069">
        <v>0</v>
      </c>
      <c r="DM1069">
        <v>0</v>
      </c>
      <c r="DN1069">
        <v>1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"07/09/2023 22:02:05.557"</f>
        <v>07/09/2023 22:02:05.557</v>
      </c>
      <c r="C1070" t="str">
        <f t="shared" si="414"/>
        <v>FFDFD3C0</v>
      </c>
      <c r="D1070" t="s">
        <v>149</v>
      </c>
      <c r="E1070">
        <v>3</v>
      </c>
      <c r="H1070">
        <v>166</v>
      </c>
      <c r="I1070" t="s">
        <v>139</v>
      </c>
      <c r="J1070" t="s">
        <v>150</v>
      </c>
      <c r="K1070">
        <v>0</v>
      </c>
      <c r="L1070">
        <v>3</v>
      </c>
      <c r="M1070">
        <v>0</v>
      </c>
      <c r="N1070">
        <v>2</v>
      </c>
      <c r="O1070">
        <v>0</v>
      </c>
      <c r="P1070">
        <v>1</v>
      </c>
      <c r="Q1070">
        <v>0</v>
      </c>
      <c r="S1070" t="str">
        <f t="shared" si="425"/>
        <v>22:02:05.000</v>
      </c>
      <c r="T1070" t="str">
        <f t="shared" si="425"/>
        <v>22:02:05.000</v>
      </c>
      <c r="U1070" t="str">
        <f t="shared" si="408"/>
        <v>A14F74</v>
      </c>
      <c r="V1070">
        <v>0</v>
      </c>
      <c r="W1070">
        <v>0</v>
      </c>
      <c r="X1070">
        <v>6</v>
      </c>
      <c r="Y1070">
        <v>0</v>
      </c>
      <c r="AA1070">
        <v>1</v>
      </c>
      <c r="AB1070">
        <v>8</v>
      </c>
      <c r="AC1070">
        <v>3</v>
      </c>
      <c r="AD1070">
        <v>0</v>
      </c>
      <c r="AE1070">
        <v>9</v>
      </c>
      <c r="AF1070" t="s">
        <v>126</v>
      </c>
      <c r="AG1070">
        <v>0</v>
      </c>
      <c r="AH1070">
        <v>3</v>
      </c>
      <c r="AI1070">
        <v>2</v>
      </c>
      <c r="AJ1070">
        <v>0</v>
      </c>
      <c r="AK1070" t="s">
        <v>417</v>
      </c>
      <c r="AL1070">
        <v>32.797986999999999</v>
      </c>
      <c r="AM1070" t="s">
        <v>418</v>
      </c>
      <c r="AN1070">
        <v>-117.140565</v>
      </c>
      <c r="AO1070">
        <v>25</v>
      </c>
      <c r="AP1070">
        <v>1800</v>
      </c>
      <c r="AQ1070" t="s">
        <v>129</v>
      </c>
      <c r="AR1070">
        <v>120</v>
      </c>
      <c r="AS1070">
        <v>-50</v>
      </c>
      <c r="AT1070">
        <v>-128</v>
      </c>
      <c r="BB1070" t="str">
        <f t="shared" si="409"/>
        <v>1200</v>
      </c>
      <c r="BC1070">
        <v>1</v>
      </c>
      <c r="BD1070" t="str">
        <f t="shared" si="410"/>
        <v xml:space="preserve">N1839R  </v>
      </c>
      <c r="BE1070">
        <v>1</v>
      </c>
      <c r="BG1070">
        <v>0</v>
      </c>
      <c r="BH1070">
        <v>0</v>
      </c>
      <c r="BI1070">
        <v>0</v>
      </c>
      <c r="BJ1070">
        <v>1575</v>
      </c>
      <c r="BK1070">
        <v>-225</v>
      </c>
      <c r="BL1070" t="s">
        <v>130</v>
      </c>
      <c r="BM1070">
        <v>1</v>
      </c>
      <c r="BN1070">
        <v>1</v>
      </c>
      <c r="BO1070">
        <v>0</v>
      </c>
      <c r="BP1070">
        <v>0</v>
      </c>
      <c r="BS1070">
        <v>0</v>
      </c>
      <c r="BT1070">
        <v>0</v>
      </c>
      <c r="BU1070">
        <v>0</v>
      </c>
      <c r="CE1070" t="str">
        <f t="shared" si="426"/>
        <v>22:02:05.292</v>
      </c>
      <c r="CF1070">
        <v>292369435</v>
      </c>
      <c r="CS1070">
        <v>3</v>
      </c>
      <c r="CT1070">
        <v>2</v>
      </c>
      <c r="CU1070">
        <v>0</v>
      </c>
      <c r="CV1070">
        <v>2</v>
      </c>
      <c r="CW1070">
        <v>0</v>
      </c>
      <c r="CX1070">
        <v>3</v>
      </c>
      <c r="CY1070">
        <v>7</v>
      </c>
      <c r="CZ1070" t="s">
        <v>131</v>
      </c>
      <c r="DA1070">
        <v>286</v>
      </c>
      <c r="DB1070">
        <v>0</v>
      </c>
      <c r="DC1070" t="s">
        <v>132</v>
      </c>
      <c r="DD1070" t="s">
        <v>133</v>
      </c>
      <c r="DG1070">
        <v>16164804</v>
      </c>
      <c r="DI1070">
        <v>1</v>
      </c>
      <c r="DJ1070">
        <v>0</v>
      </c>
      <c r="DK1070">
        <v>1</v>
      </c>
      <c r="DL1070">
        <v>0</v>
      </c>
      <c r="DM1070">
        <v>0</v>
      </c>
      <c r="DN1070">
        <v>1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"07/09/2023 22:02:05.557"</f>
        <v>07/09/2023 22:02:05.557</v>
      </c>
      <c r="C1071" t="str">
        <f t="shared" si="414"/>
        <v>FFDFD3C0</v>
      </c>
      <c r="D1071" t="s">
        <v>144</v>
      </c>
      <c r="E1071">
        <v>6</v>
      </c>
      <c r="H1071">
        <v>210</v>
      </c>
      <c r="I1071" t="s">
        <v>145</v>
      </c>
      <c r="J1071" t="s">
        <v>146</v>
      </c>
      <c r="K1071">
        <v>0</v>
      </c>
      <c r="L1071">
        <v>3</v>
      </c>
      <c r="M1071">
        <v>0</v>
      </c>
      <c r="N1071">
        <v>2</v>
      </c>
      <c r="O1071">
        <v>0</v>
      </c>
      <c r="P1071">
        <v>1</v>
      </c>
      <c r="Q1071">
        <v>0</v>
      </c>
      <c r="S1071" t="str">
        <f t="shared" si="425"/>
        <v>22:02:05.000</v>
      </c>
      <c r="T1071" t="str">
        <f t="shared" si="425"/>
        <v>22:02:05.000</v>
      </c>
      <c r="U1071" t="str">
        <f t="shared" si="408"/>
        <v>A14F74</v>
      </c>
      <c r="V1071">
        <v>0</v>
      </c>
      <c r="W1071">
        <v>0</v>
      </c>
      <c r="X1071">
        <v>6</v>
      </c>
      <c r="Y1071">
        <v>0</v>
      </c>
      <c r="AA1071">
        <v>1</v>
      </c>
      <c r="AB1071">
        <v>8</v>
      </c>
      <c r="AC1071">
        <v>3</v>
      </c>
      <c r="AD1071">
        <v>0</v>
      </c>
      <c r="AE1071">
        <v>9</v>
      </c>
      <c r="AF1071" t="s">
        <v>126</v>
      </c>
      <c r="AG1071">
        <v>0</v>
      </c>
      <c r="AH1071">
        <v>0</v>
      </c>
      <c r="AI1071">
        <v>2</v>
      </c>
      <c r="AJ1071">
        <v>0</v>
      </c>
      <c r="AK1071" t="s">
        <v>417</v>
      </c>
      <c r="AL1071">
        <v>32.797986999999999</v>
      </c>
      <c r="AM1071" t="s">
        <v>418</v>
      </c>
      <c r="AN1071">
        <v>-117.140565</v>
      </c>
      <c r="AO1071">
        <v>25</v>
      </c>
      <c r="AP1071">
        <v>1800</v>
      </c>
      <c r="AQ1071" t="s">
        <v>129</v>
      </c>
      <c r="AR1071">
        <v>120</v>
      </c>
      <c r="AS1071">
        <v>-50</v>
      </c>
      <c r="AT1071">
        <v>-128</v>
      </c>
      <c r="BB1071" t="str">
        <f t="shared" si="409"/>
        <v>1200</v>
      </c>
      <c r="BC1071">
        <v>1</v>
      </c>
      <c r="BD1071" t="str">
        <f t="shared" si="410"/>
        <v xml:space="preserve">N1839R  </v>
      </c>
      <c r="BE1071">
        <v>1</v>
      </c>
      <c r="BG1071">
        <v>0</v>
      </c>
      <c r="BH1071">
        <v>0</v>
      </c>
      <c r="BI1071">
        <v>0</v>
      </c>
      <c r="BJ1071">
        <v>1575</v>
      </c>
      <c r="BK1071">
        <v>-225</v>
      </c>
      <c r="BL1071" t="s">
        <v>130</v>
      </c>
      <c r="BM1071">
        <v>1</v>
      </c>
      <c r="BN1071">
        <v>1</v>
      </c>
      <c r="BO1071">
        <v>0</v>
      </c>
      <c r="BP1071">
        <v>0</v>
      </c>
      <c r="BS1071">
        <v>0</v>
      </c>
      <c r="BT1071">
        <v>0</v>
      </c>
      <c r="BU1071">
        <v>0</v>
      </c>
      <c r="CE1071" t="str">
        <f t="shared" si="426"/>
        <v>22:02:05.292</v>
      </c>
      <c r="CF1071">
        <v>292278880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131</v>
      </c>
      <c r="DA1071">
        <v>745</v>
      </c>
      <c r="DB1071">
        <v>0</v>
      </c>
      <c r="DC1071" t="s">
        <v>262</v>
      </c>
      <c r="DD1071" t="s">
        <v>263</v>
      </c>
      <c r="DG1071">
        <v>15621529</v>
      </c>
      <c r="DI1071">
        <v>1</v>
      </c>
      <c r="DJ1071">
        <v>0</v>
      </c>
      <c r="DK1071">
        <v>1</v>
      </c>
      <c r="DL1071">
        <v>0</v>
      </c>
      <c r="DM1071">
        <v>0</v>
      </c>
      <c r="DN1071">
        <v>1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"07/09/2023 22:02:05.557"</f>
        <v>07/09/2023 22:02:05.557</v>
      </c>
      <c r="C1072" t="str">
        <f t="shared" si="414"/>
        <v>FFDFD3C0</v>
      </c>
      <c r="D1072" t="s">
        <v>134</v>
      </c>
      <c r="E1072">
        <v>3</v>
      </c>
      <c r="H1072">
        <v>3</v>
      </c>
      <c r="I1072" t="s">
        <v>135</v>
      </c>
      <c r="J1072" t="s">
        <v>126</v>
      </c>
      <c r="K1072">
        <v>0</v>
      </c>
      <c r="L1072">
        <v>3</v>
      </c>
      <c r="M1072">
        <v>0</v>
      </c>
      <c r="N1072">
        <v>2</v>
      </c>
      <c r="O1072">
        <v>0</v>
      </c>
      <c r="P1072">
        <v>1</v>
      </c>
      <c r="Q1072">
        <v>0</v>
      </c>
      <c r="S1072" t="str">
        <f t="shared" si="425"/>
        <v>22:02:05.000</v>
      </c>
      <c r="T1072" t="str">
        <f t="shared" si="425"/>
        <v>22:02:05.000</v>
      </c>
      <c r="U1072" t="str">
        <f t="shared" si="408"/>
        <v>A14F74</v>
      </c>
      <c r="V1072">
        <v>0</v>
      </c>
      <c r="W1072">
        <v>0</v>
      </c>
      <c r="X1072">
        <v>6</v>
      </c>
      <c r="Y1072">
        <v>0</v>
      </c>
      <c r="AA1072">
        <v>1</v>
      </c>
      <c r="AB1072">
        <v>8</v>
      </c>
      <c r="AC1072">
        <v>3</v>
      </c>
      <c r="AD1072">
        <v>0</v>
      </c>
      <c r="AE1072">
        <v>9</v>
      </c>
      <c r="AF1072" t="s">
        <v>126</v>
      </c>
      <c r="AG1072">
        <v>0</v>
      </c>
      <c r="AH1072">
        <v>3</v>
      </c>
      <c r="AI1072">
        <v>2</v>
      </c>
      <c r="AJ1072">
        <v>0</v>
      </c>
      <c r="AK1072" t="s">
        <v>417</v>
      </c>
      <c r="AL1072">
        <v>32.797986999999999</v>
      </c>
      <c r="AM1072" t="s">
        <v>418</v>
      </c>
      <c r="AN1072">
        <v>-117.140565</v>
      </c>
      <c r="AO1072">
        <v>25</v>
      </c>
      <c r="AP1072">
        <v>1800</v>
      </c>
      <c r="AQ1072" t="s">
        <v>129</v>
      </c>
      <c r="AR1072">
        <v>120</v>
      </c>
      <c r="AS1072">
        <v>-50</v>
      </c>
      <c r="AT1072">
        <v>-128</v>
      </c>
      <c r="BB1072" t="str">
        <f t="shared" si="409"/>
        <v>1200</v>
      </c>
      <c r="BC1072">
        <v>1</v>
      </c>
      <c r="BD1072" t="str">
        <f t="shared" si="410"/>
        <v xml:space="preserve">N1839R  </v>
      </c>
      <c r="BE1072">
        <v>1</v>
      </c>
      <c r="BG1072">
        <v>0</v>
      </c>
      <c r="BH1072">
        <v>0</v>
      </c>
      <c r="BI1072">
        <v>0</v>
      </c>
      <c r="BJ1072">
        <v>1575</v>
      </c>
      <c r="BK1072">
        <v>-225</v>
      </c>
      <c r="BL1072" t="s">
        <v>130</v>
      </c>
      <c r="BM1072">
        <v>1</v>
      </c>
      <c r="BN1072">
        <v>1</v>
      </c>
      <c r="BO1072">
        <v>0</v>
      </c>
      <c r="BP1072">
        <v>0</v>
      </c>
      <c r="BS1072">
        <v>0</v>
      </c>
      <c r="BT1072">
        <v>0</v>
      </c>
      <c r="BU1072">
        <v>0</v>
      </c>
      <c r="CE1072" t="str">
        <f t="shared" si="426"/>
        <v>22:02:05.292</v>
      </c>
      <c r="CF1072">
        <v>292278880</v>
      </c>
      <c r="CS1072">
        <v>3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131</v>
      </c>
      <c r="DA1072">
        <v>745</v>
      </c>
      <c r="DB1072">
        <v>0</v>
      </c>
      <c r="DC1072" t="s">
        <v>262</v>
      </c>
      <c r="DD1072" t="s">
        <v>263</v>
      </c>
      <c r="DG1072">
        <v>15621529</v>
      </c>
      <c r="DI1072">
        <v>1</v>
      </c>
      <c r="DJ1072">
        <v>0</v>
      </c>
      <c r="DK1072">
        <v>1</v>
      </c>
      <c r="DL1072">
        <v>0</v>
      </c>
      <c r="DM1072">
        <v>0</v>
      </c>
      <c r="DN1072">
        <v>1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"07/09/2023 22:02:05.572"</f>
        <v>07/09/2023 22:02:05.572</v>
      </c>
      <c r="C1073" t="str">
        <f t="shared" si="414"/>
        <v>FFDFD3C0</v>
      </c>
      <c r="D1073" t="s">
        <v>141</v>
      </c>
      <c r="E1073">
        <v>15</v>
      </c>
      <c r="J1073" t="s">
        <v>142</v>
      </c>
      <c r="K1073">
        <v>0</v>
      </c>
      <c r="L1073">
        <v>3</v>
      </c>
      <c r="M1073">
        <v>0</v>
      </c>
      <c r="N1073">
        <v>2</v>
      </c>
      <c r="O1073">
        <v>0</v>
      </c>
      <c r="P1073">
        <v>1</v>
      </c>
      <c r="Q1073">
        <v>0</v>
      </c>
      <c r="S1073" t="str">
        <f t="shared" si="425"/>
        <v>22:02:05.000</v>
      </c>
      <c r="T1073" t="str">
        <f t="shared" si="425"/>
        <v>22:02:05.000</v>
      </c>
      <c r="U1073" t="str">
        <f t="shared" si="408"/>
        <v>A14F74</v>
      </c>
      <c r="V1073">
        <v>0</v>
      </c>
      <c r="W1073">
        <v>0</v>
      </c>
      <c r="X1073">
        <v>6</v>
      </c>
      <c r="Y1073">
        <v>0</v>
      </c>
      <c r="AA1073">
        <v>1</v>
      </c>
      <c r="AB1073">
        <v>8</v>
      </c>
      <c r="AC1073">
        <v>3</v>
      </c>
      <c r="AD1073">
        <v>0</v>
      </c>
      <c r="AE1073">
        <v>9</v>
      </c>
      <c r="AF1073" t="s">
        <v>126</v>
      </c>
      <c r="AG1073">
        <v>0</v>
      </c>
      <c r="AH1073">
        <v>3</v>
      </c>
      <c r="AI1073">
        <v>2</v>
      </c>
      <c r="AJ1073">
        <v>0</v>
      </c>
      <c r="AK1073" t="s">
        <v>417</v>
      </c>
      <c r="AL1073">
        <v>32.797986999999999</v>
      </c>
      <c r="AM1073" t="s">
        <v>418</v>
      </c>
      <c r="AN1073">
        <v>-117.140565</v>
      </c>
      <c r="AO1073">
        <v>25</v>
      </c>
      <c r="AP1073">
        <v>1800</v>
      </c>
      <c r="AQ1073" t="s">
        <v>129</v>
      </c>
      <c r="AR1073">
        <v>120</v>
      </c>
      <c r="AS1073">
        <v>-50</v>
      </c>
      <c r="AT1073">
        <v>-128</v>
      </c>
      <c r="BB1073" t="str">
        <f t="shared" si="409"/>
        <v>1200</v>
      </c>
      <c r="BC1073">
        <v>1</v>
      </c>
      <c r="BD1073" t="str">
        <f t="shared" si="410"/>
        <v xml:space="preserve">N1839R  </v>
      </c>
      <c r="BE1073">
        <v>1</v>
      </c>
      <c r="BG1073">
        <v>0</v>
      </c>
      <c r="BH1073">
        <v>0</v>
      </c>
      <c r="BI1073">
        <v>0</v>
      </c>
      <c r="BJ1073">
        <v>1575</v>
      </c>
      <c r="BK1073">
        <v>-225</v>
      </c>
      <c r="BL1073" t="s">
        <v>130</v>
      </c>
      <c r="BM1073">
        <v>1</v>
      </c>
      <c r="BN1073">
        <v>1</v>
      </c>
      <c r="BO1073">
        <v>0</v>
      </c>
      <c r="BP1073">
        <v>0</v>
      </c>
      <c r="BS1073">
        <v>0</v>
      </c>
      <c r="BT1073">
        <v>0</v>
      </c>
      <c r="BU1073">
        <v>0</v>
      </c>
      <c r="CE1073" t="str">
        <f t="shared" si="426"/>
        <v>22:02:05.292</v>
      </c>
      <c r="CF1073">
        <v>292278880</v>
      </c>
      <c r="CS1073">
        <v>3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745</v>
      </c>
      <c r="DB1073">
        <v>0</v>
      </c>
      <c r="DC1073" t="s">
        <v>262</v>
      </c>
      <c r="DD1073" t="s">
        <v>263</v>
      </c>
      <c r="DG1073">
        <v>15621529</v>
      </c>
      <c r="DI1073">
        <v>1</v>
      </c>
      <c r="DJ1073">
        <v>0</v>
      </c>
      <c r="DK1073">
        <v>1</v>
      </c>
      <c r="DL1073">
        <v>0</v>
      </c>
      <c r="DM1073">
        <v>0</v>
      </c>
      <c r="DN1073">
        <v>1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"07/09/2023 22:02:05.604"</f>
        <v>07/09/2023 22:02:05.604</v>
      </c>
      <c r="C1074" t="str">
        <f t="shared" si="414"/>
        <v>FFDFD3C0</v>
      </c>
      <c r="D1074" t="s">
        <v>147</v>
      </c>
      <c r="E1074">
        <v>8</v>
      </c>
      <c r="H1074">
        <v>225</v>
      </c>
      <c r="I1074" t="s">
        <v>148</v>
      </c>
      <c r="J1074" t="s">
        <v>126</v>
      </c>
      <c r="K1074">
        <v>0</v>
      </c>
      <c r="L1074">
        <v>3</v>
      </c>
      <c r="M1074">
        <v>0</v>
      </c>
      <c r="N1074">
        <v>2</v>
      </c>
      <c r="O1074">
        <v>0</v>
      </c>
      <c r="P1074">
        <v>1</v>
      </c>
      <c r="Q1074">
        <v>0</v>
      </c>
      <c r="S1074" t="str">
        <f t="shared" si="425"/>
        <v>22:02:05.000</v>
      </c>
      <c r="T1074" t="str">
        <f t="shared" si="425"/>
        <v>22:02:05.000</v>
      </c>
      <c r="U1074" t="str">
        <f t="shared" si="408"/>
        <v>A14F74</v>
      </c>
      <c r="V1074">
        <v>0</v>
      </c>
      <c r="W1074">
        <v>0</v>
      </c>
      <c r="X1074">
        <v>6</v>
      </c>
      <c r="Y1074">
        <v>0</v>
      </c>
      <c r="AA1074">
        <v>1</v>
      </c>
      <c r="AB1074">
        <v>8</v>
      </c>
      <c r="AC1074">
        <v>3</v>
      </c>
      <c r="AD1074">
        <v>0</v>
      </c>
      <c r="AE1074">
        <v>9</v>
      </c>
      <c r="AF1074" t="s">
        <v>126</v>
      </c>
      <c r="AG1074">
        <v>0</v>
      </c>
      <c r="AH1074">
        <v>3</v>
      </c>
      <c r="AI1074">
        <v>2</v>
      </c>
      <c r="AJ1074">
        <v>0</v>
      </c>
      <c r="AK1074" t="s">
        <v>417</v>
      </c>
      <c r="AL1074">
        <v>32.797986999999999</v>
      </c>
      <c r="AM1074" t="s">
        <v>418</v>
      </c>
      <c r="AN1074">
        <v>-117.140565</v>
      </c>
      <c r="AO1074">
        <v>25</v>
      </c>
      <c r="AP1074">
        <v>1800</v>
      </c>
      <c r="AQ1074" t="s">
        <v>129</v>
      </c>
      <c r="AR1074">
        <v>120</v>
      </c>
      <c r="AS1074">
        <v>-50</v>
      </c>
      <c r="AT1074">
        <v>-128</v>
      </c>
      <c r="BB1074" t="str">
        <f t="shared" si="409"/>
        <v>1200</v>
      </c>
      <c r="BC1074">
        <v>1</v>
      </c>
      <c r="BD1074" t="str">
        <f t="shared" si="410"/>
        <v xml:space="preserve">N1839R  </v>
      </c>
      <c r="BE1074">
        <v>1</v>
      </c>
      <c r="BG1074">
        <v>0</v>
      </c>
      <c r="BH1074">
        <v>0</v>
      </c>
      <c r="BI1074">
        <v>0</v>
      </c>
      <c r="BJ1074">
        <v>1575</v>
      </c>
      <c r="BK1074">
        <v>-225</v>
      </c>
      <c r="BL1074" t="s">
        <v>130</v>
      </c>
      <c r="BM1074">
        <v>1</v>
      </c>
      <c r="BN1074">
        <v>1</v>
      </c>
      <c r="BO1074">
        <v>0</v>
      </c>
      <c r="BP1074">
        <v>0</v>
      </c>
      <c r="BS1074">
        <v>0</v>
      </c>
      <c r="BT1074">
        <v>0</v>
      </c>
      <c r="BU1074">
        <v>0</v>
      </c>
      <c r="CE1074" t="str">
        <f t="shared" si="426"/>
        <v>22:02:05.292</v>
      </c>
      <c r="CF1074">
        <v>292278880</v>
      </c>
      <c r="CS1074">
        <v>3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745</v>
      </c>
      <c r="DB1074">
        <v>0</v>
      </c>
      <c r="DC1074" t="s">
        <v>262</v>
      </c>
      <c r="DD1074" t="s">
        <v>263</v>
      </c>
      <c r="DG1074">
        <v>15621529</v>
      </c>
      <c r="DI1074">
        <v>1</v>
      </c>
      <c r="DJ1074">
        <v>0</v>
      </c>
      <c r="DK1074">
        <v>1</v>
      </c>
      <c r="DL1074">
        <v>0</v>
      </c>
      <c r="DM1074">
        <v>0</v>
      </c>
      <c r="DN1074">
        <v>1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"07/09/2023 22:02:05.604"</f>
        <v>07/09/2023 22:02:05.604</v>
      </c>
      <c r="C1075" t="str">
        <f t="shared" si="414"/>
        <v>FFDFD3C0</v>
      </c>
      <c r="D1075" t="s">
        <v>134</v>
      </c>
      <c r="E1075">
        <v>4</v>
      </c>
      <c r="H1075">
        <v>4</v>
      </c>
      <c r="I1075" t="s">
        <v>143</v>
      </c>
      <c r="J1075" t="s">
        <v>126</v>
      </c>
      <c r="K1075">
        <v>0</v>
      </c>
      <c r="L1075">
        <v>3</v>
      </c>
      <c r="M1075">
        <v>0</v>
      </c>
      <c r="N1075">
        <v>2</v>
      </c>
      <c r="O1075">
        <v>0</v>
      </c>
      <c r="P1075">
        <v>1</v>
      </c>
      <c r="Q1075">
        <v>0</v>
      </c>
      <c r="S1075" t="str">
        <f t="shared" si="425"/>
        <v>22:02:05.000</v>
      </c>
      <c r="T1075" t="str">
        <f t="shared" si="425"/>
        <v>22:02:05.000</v>
      </c>
      <c r="U1075" t="str">
        <f t="shared" si="408"/>
        <v>A14F74</v>
      </c>
      <c r="V1075">
        <v>0</v>
      </c>
      <c r="W1075">
        <v>0</v>
      </c>
      <c r="X1075">
        <v>6</v>
      </c>
      <c r="Y1075">
        <v>0</v>
      </c>
      <c r="AA1075">
        <v>1</v>
      </c>
      <c r="AB1075">
        <v>8</v>
      </c>
      <c r="AC1075">
        <v>3</v>
      </c>
      <c r="AD1075">
        <v>0</v>
      </c>
      <c r="AE1075">
        <v>9</v>
      </c>
      <c r="AF1075" t="s">
        <v>126</v>
      </c>
      <c r="AG1075">
        <v>0</v>
      </c>
      <c r="AH1075">
        <v>3</v>
      </c>
      <c r="AI1075">
        <v>2</v>
      </c>
      <c r="AJ1075">
        <v>0</v>
      </c>
      <c r="AK1075" t="s">
        <v>417</v>
      </c>
      <c r="AL1075">
        <v>32.797986999999999</v>
      </c>
      <c r="AM1075" t="s">
        <v>418</v>
      </c>
      <c r="AN1075">
        <v>-117.140565</v>
      </c>
      <c r="AO1075">
        <v>25</v>
      </c>
      <c r="AP1075">
        <v>1800</v>
      </c>
      <c r="AQ1075" t="s">
        <v>129</v>
      </c>
      <c r="AR1075">
        <v>120</v>
      </c>
      <c r="AS1075">
        <v>-50</v>
      </c>
      <c r="AT1075">
        <v>-128</v>
      </c>
      <c r="BB1075" t="str">
        <f t="shared" si="409"/>
        <v>1200</v>
      </c>
      <c r="BC1075">
        <v>1</v>
      </c>
      <c r="BD1075" t="str">
        <f t="shared" si="410"/>
        <v xml:space="preserve">N1839R  </v>
      </c>
      <c r="BE1075">
        <v>1</v>
      </c>
      <c r="BG1075">
        <v>0</v>
      </c>
      <c r="BH1075">
        <v>0</v>
      </c>
      <c r="BI1075">
        <v>0</v>
      </c>
      <c r="BJ1075">
        <v>1575</v>
      </c>
      <c r="BK1075">
        <v>-225</v>
      </c>
      <c r="BL1075" t="s">
        <v>130</v>
      </c>
      <c r="BM1075">
        <v>1</v>
      </c>
      <c r="BN1075">
        <v>1</v>
      </c>
      <c r="BO1075">
        <v>0</v>
      </c>
      <c r="BP1075">
        <v>0</v>
      </c>
      <c r="BS1075">
        <v>0</v>
      </c>
      <c r="BT1075">
        <v>0</v>
      </c>
      <c r="BU1075">
        <v>0</v>
      </c>
      <c r="CE1075" t="str">
        <f t="shared" si="426"/>
        <v>22:02:05.292</v>
      </c>
      <c r="CF1075">
        <v>292278880</v>
      </c>
      <c r="CS1075">
        <v>3</v>
      </c>
      <c r="CT1075">
        <v>2</v>
      </c>
      <c r="CU1075">
        <v>0</v>
      </c>
      <c r="CV1075">
        <v>2</v>
      </c>
      <c r="CW1075">
        <v>0</v>
      </c>
      <c r="CX1075">
        <v>5</v>
      </c>
      <c r="CY1075">
        <v>7</v>
      </c>
      <c r="CZ1075" t="s">
        <v>131</v>
      </c>
      <c r="DA1075">
        <v>745</v>
      </c>
      <c r="DB1075">
        <v>0</v>
      </c>
      <c r="DC1075" t="s">
        <v>262</v>
      </c>
      <c r="DD1075" t="s">
        <v>263</v>
      </c>
      <c r="DG1075">
        <v>15621529</v>
      </c>
      <c r="DI1075">
        <v>1</v>
      </c>
      <c r="DJ1075">
        <v>0</v>
      </c>
      <c r="DK1075">
        <v>1</v>
      </c>
      <c r="DL1075">
        <v>0</v>
      </c>
      <c r="DM1075">
        <v>0</v>
      </c>
      <c r="DN1075">
        <v>1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 t="shared" ref="A1076:A1083" si="427">"07/09/2023 22:02:06.979"</f>
        <v>07/09/2023 22:02:06.979</v>
      </c>
      <c r="C1076" t="str">
        <f t="shared" si="414"/>
        <v>FFDFD3C0</v>
      </c>
      <c r="D1076" t="s">
        <v>147</v>
      </c>
      <c r="E1076">
        <v>8</v>
      </c>
      <c r="H1076">
        <v>225</v>
      </c>
      <c r="I1076" t="s">
        <v>148</v>
      </c>
      <c r="J1076" t="s">
        <v>126</v>
      </c>
      <c r="K1076">
        <v>0</v>
      </c>
      <c r="L1076">
        <v>3</v>
      </c>
      <c r="M1076">
        <v>0</v>
      </c>
      <c r="N1076">
        <v>2</v>
      </c>
      <c r="O1076">
        <v>0</v>
      </c>
      <c r="P1076">
        <v>1</v>
      </c>
      <c r="Q1076">
        <v>0</v>
      </c>
      <c r="S1076" t="str">
        <f t="shared" ref="S1076:T1083" si="428">"22:02:06.000"</f>
        <v>22:02:06.000</v>
      </c>
      <c r="T1076" t="str">
        <f t="shared" si="428"/>
        <v>22:02:06.000</v>
      </c>
      <c r="U1076" t="str">
        <f t="shared" si="408"/>
        <v>A14F74</v>
      </c>
      <c r="V1076">
        <v>0</v>
      </c>
      <c r="W1076">
        <v>0</v>
      </c>
      <c r="X1076">
        <v>6</v>
      </c>
      <c r="Y1076">
        <v>0</v>
      </c>
      <c r="AA1076">
        <v>1</v>
      </c>
      <c r="AB1076">
        <v>8</v>
      </c>
      <c r="AC1076">
        <v>3</v>
      </c>
      <c r="AD1076">
        <v>0</v>
      </c>
      <c r="AE1076">
        <v>9</v>
      </c>
      <c r="AF1076" t="s">
        <v>126</v>
      </c>
      <c r="AG1076">
        <v>0</v>
      </c>
      <c r="AH1076">
        <v>3</v>
      </c>
      <c r="AI1076">
        <v>2</v>
      </c>
      <c r="AJ1076">
        <v>0</v>
      </c>
      <c r="AK1076" t="s">
        <v>419</v>
      </c>
      <c r="AL1076">
        <v>32.797730000000001</v>
      </c>
      <c r="AM1076" t="s">
        <v>420</v>
      </c>
      <c r="AN1076">
        <v>-117.1399</v>
      </c>
      <c r="AO1076">
        <v>25</v>
      </c>
      <c r="AP1076">
        <v>1800</v>
      </c>
      <c r="AQ1076" t="s">
        <v>129</v>
      </c>
      <c r="AR1076">
        <v>121</v>
      </c>
      <c r="AS1076">
        <v>-49</v>
      </c>
      <c r="AT1076">
        <v>-128</v>
      </c>
      <c r="BB1076" t="str">
        <f t="shared" si="409"/>
        <v>1200</v>
      </c>
      <c r="BC1076">
        <v>1</v>
      </c>
      <c r="BD1076" t="str">
        <f t="shared" si="410"/>
        <v xml:space="preserve">N1839R  </v>
      </c>
      <c r="BE1076">
        <v>1</v>
      </c>
      <c r="BG1076">
        <v>0</v>
      </c>
      <c r="BH1076">
        <v>0</v>
      </c>
      <c r="BI1076">
        <v>0</v>
      </c>
      <c r="BJ1076">
        <v>1575</v>
      </c>
      <c r="BK1076">
        <v>-225</v>
      </c>
      <c r="BL1076" t="s">
        <v>130</v>
      </c>
      <c r="BM1076">
        <v>1</v>
      </c>
      <c r="BN1076">
        <v>1</v>
      </c>
      <c r="BO1076">
        <v>0</v>
      </c>
      <c r="BP1076">
        <v>0</v>
      </c>
      <c r="BS1076">
        <v>0</v>
      </c>
      <c r="BT1076">
        <v>0</v>
      </c>
      <c r="BU1076">
        <v>0</v>
      </c>
      <c r="CE1076" t="str">
        <f t="shared" ref="CE1076:CE1083" si="429">"22:02:06.706"</f>
        <v>22:02:06.706</v>
      </c>
      <c r="CF1076">
        <v>705529517</v>
      </c>
      <c r="CS1076">
        <v>3</v>
      </c>
      <c r="CT1076">
        <v>2</v>
      </c>
      <c r="CU1076">
        <v>0</v>
      </c>
      <c r="CV1076">
        <v>2</v>
      </c>
      <c r="CW1076">
        <v>0</v>
      </c>
      <c r="CX1076">
        <v>6</v>
      </c>
      <c r="CY1076">
        <v>7</v>
      </c>
      <c r="CZ1076" t="s">
        <v>131</v>
      </c>
      <c r="DA1076">
        <v>745</v>
      </c>
      <c r="DB1076">
        <v>0</v>
      </c>
      <c r="DC1076" t="s">
        <v>262</v>
      </c>
      <c r="DD1076" t="s">
        <v>263</v>
      </c>
      <c r="DG1076">
        <v>15621591</v>
      </c>
      <c r="DI1076">
        <v>1</v>
      </c>
      <c r="DJ1076">
        <v>0</v>
      </c>
      <c r="DK1076">
        <v>0</v>
      </c>
      <c r="DL1076">
        <v>0</v>
      </c>
      <c r="DM1076">
        <v>0</v>
      </c>
      <c r="DN1076">
        <v>1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 t="shared" si="427"/>
        <v>07/09/2023 22:02:06.979</v>
      </c>
      <c r="C1077" t="str">
        <f t="shared" si="414"/>
        <v>FFDFD3C0</v>
      </c>
      <c r="D1077" t="s">
        <v>134</v>
      </c>
      <c r="E1077">
        <v>4</v>
      </c>
      <c r="H1077">
        <v>4</v>
      </c>
      <c r="I1077" t="s">
        <v>143</v>
      </c>
      <c r="J1077" t="s">
        <v>126</v>
      </c>
      <c r="K1077">
        <v>0</v>
      </c>
      <c r="L1077">
        <v>3</v>
      </c>
      <c r="M1077">
        <v>0</v>
      </c>
      <c r="N1077">
        <v>2</v>
      </c>
      <c r="O1077">
        <v>0</v>
      </c>
      <c r="P1077">
        <v>1</v>
      </c>
      <c r="Q1077">
        <v>0</v>
      </c>
      <c r="S1077" t="str">
        <f t="shared" si="428"/>
        <v>22:02:06.000</v>
      </c>
      <c r="T1077" t="str">
        <f t="shared" si="428"/>
        <v>22:02:06.000</v>
      </c>
      <c r="U1077" t="str">
        <f t="shared" si="408"/>
        <v>A14F74</v>
      </c>
      <c r="V1077">
        <v>0</v>
      </c>
      <c r="W1077">
        <v>0</v>
      </c>
      <c r="X1077">
        <v>6</v>
      </c>
      <c r="Y1077">
        <v>0</v>
      </c>
      <c r="AA1077">
        <v>1</v>
      </c>
      <c r="AB1077">
        <v>8</v>
      </c>
      <c r="AC1077">
        <v>3</v>
      </c>
      <c r="AD1077">
        <v>0</v>
      </c>
      <c r="AE1077">
        <v>9</v>
      </c>
      <c r="AF1077" t="s">
        <v>126</v>
      </c>
      <c r="AG1077">
        <v>0</v>
      </c>
      <c r="AH1077">
        <v>3</v>
      </c>
      <c r="AI1077">
        <v>2</v>
      </c>
      <c r="AJ1077">
        <v>0</v>
      </c>
      <c r="AK1077" t="s">
        <v>419</v>
      </c>
      <c r="AL1077">
        <v>32.797730000000001</v>
      </c>
      <c r="AM1077" t="s">
        <v>420</v>
      </c>
      <c r="AN1077">
        <v>-117.1399</v>
      </c>
      <c r="AO1077">
        <v>25</v>
      </c>
      <c r="AP1077">
        <v>1800</v>
      </c>
      <c r="AQ1077" t="s">
        <v>129</v>
      </c>
      <c r="AR1077">
        <v>121</v>
      </c>
      <c r="AS1077">
        <v>-49</v>
      </c>
      <c r="AT1077">
        <v>-128</v>
      </c>
      <c r="BB1077" t="str">
        <f t="shared" si="409"/>
        <v>1200</v>
      </c>
      <c r="BC1077">
        <v>1</v>
      </c>
      <c r="BD1077" t="str">
        <f t="shared" si="410"/>
        <v xml:space="preserve">N1839R  </v>
      </c>
      <c r="BE1077">
        <v>1</v>
      </c>
      <c r="BG1077">
        <v>0</v>
      </c>
      <c r="BH1077">
        <v>0</v>
      </c>
      <c r="BI1077">
        <v>0</v>
      </c>
      <c r="BJ1077">
        <v>1575</v>
      </c>
      <c r="BK1077">
        <v>-225</v>
      </c>
      <c r="BL1077" t="s">
        <v>130</v>
      </c>
      <c r="BM1077">
        <v>1</v>
      </c>
      <c r="BN1077">
        <v>1</v>
      </c>
      <c r="BO1077">
        <v>0</v>
      </c>
      <c r="BP1077">
        <v>0</v>
      </c>
      <c r="BS1077">
        <v>0</v>
      </c>
      <c r="BT1077">
        <v>0</v>
      </c>
      <c r="BU1077">
        <v>0</v>
      </c>
      <c r="CE1077" t="str">
        <f t="shared" si="429"/>
        <v>22:02:06.706</v>
      </c>
      <c r="CF1077">
        <v>705529517</v>
      </c>
      <c r="CS1077">
        <v>3</v>
      </c>
      <c r="CT1077">
        <v>2</v>
      </c>
      <c r="CU1077">
        <v>0</v>
      </c>
      <c r="CV1077">
        <v>2</v>
      </c>
      <c r="CW1077">
        <v>0</v>
      </c>
      <c r="CX1077">
        <v>6</v>
      </c>
      <c r="CY1077">
        <v>7</v>
      </c>
      <c r="CZ1077" t="s">
        <v>131</v>
      </c>
      <c r="DA1077">
        <v>745</v>
      </c>
      <c r="DB1077">
        <v>0</v>
      </c>
      <c r="DC1077" t="s">
        <v>262</v>
      </c>
      <c r="DD1077" t="s">
        <v>263</v>
      </c>
      <c r="DG1077">
        <v>15621591</v>
      </c>
      <c r="DI1077">
        <v>1</v>
      </c>
      <c r="DJ1077">
        <v>0</v>
      </c>
      <c r="DK1077">
        <v>1</v>
      </c>
      <c r="DL1077">
        <v>0</v>
      </c>
      <c r="DM1077">
        <v>0</v>
      </c>
      <c r="DN1077">
        <v>1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 t="shared" si="427"/>
        <v>07/09/2023 22:02:06.979</v>
      </c>
      <c r="C1078" t="str">
        <f t="shared" si="414"/>
        <v>FFDFD3C0</v>
      </c>
      <c r="D1078" t="s">
        <v>123</v>
      </c>
      <c r="E1078">
        <v>7</v>
      </c>
      <c r="F1078">
        <v>2007</v>
      </c>
      <c r="G1078" t="s">
        <v>124</v>
      </c>
      <c r="J1078" t="s">
        <v>125</v>
      </c>
      <c r="K1078">
        <v>0</v>
      </c>
      <c r="L1078">
        <v>3</v>
      </c>
      <c r="M1078">
        <v>0</v>
      </c>
      <c r="N1078">
        <v>2</v>
      </c>
      <c r="O1078">
        <v>0</v>
      </c>
      <c r="P1078">
        <v>1</v>
      </c>
      <c r="Q1078">
        <v>0</v>
      </c>
      <c r="S1078" t="str">
        <f t="shared" si="428"/>
        <v>22:02:06.000</v>
      </c>
      <c r="T1078" t="str">
        <f t="shared" si="428"/>
        <v>22:02:06.000</v>
      </c>
      <c r="U1078" t="str">
        <f t="shared" si="408"/>
        <v>A14F74</v>
      </c>
      <c r="V1078">
        <v>0</v>
      </c>
      <c r="W1078">
        <v>0</v>
      </c>
      <c r="X1078">
        <v>6</v>
      </c>
      <c r="Y1078">
        <v>0</v>
      </c>
      <c r="AA1078">
        <v>1</v>
      </c>
      <c r="AB1078">
        <v>8</v>
      </c>
      <c r="AC1078">
        <v>3</v>
      </c>
      <c r="AD1078">
        <v>0</v>
      </c>
      <c r="AE1078">
        <v>9</v>
      </c>
      <c r="AF1078" t="s">
        <v>126</v>
      </c>
      <c r="AG1078">
        <v>0</v>
      </c>
      <c r="AH1078">
        <v>3</v>
      </c>
      <c r="AI1078">
        <v>2</v>
      </c>
      <c r="AJ1078">
        <v>0</v>
      </c>
      <c r="AK1078" t="s">
        <v>419</v>
      </c>
      <c r="AL1078">
        <v>32.797730000000001</v>
      </c>
      <c r="AM1078" t="s">
        <v>420</v>
      </c>
      <c r="AN1078">
        <v>-117.1399</v>
      </c>
      <c r="AO1078">
        <v>25</v>
      </c>
      <c r="AP1078">
        <v>1800</v>
      </c>
      <c r="AQ1078" t="s">
        <v>129</v>
      </c>
      <c r="AR1078">
        <v>121</v>
      </c>
      <c r="AS1078">
        <v>-49</v>
      </c>
      <c r="AT1078">
        <v>-128</v>
      </c>
      <c r="BB1078" t="str">
        <f t="shared" si="409"/>
        <v>1200</v>
      </c>
      <c r="BC1078">
        <v>1</v>
      </c>
      <c r="BD1078" t="str">
        <f t="shared" si="410"/>
        <v xml:space="preserve">N1839R  </v>
      </c>
      <c r="BE1078">
        <v>1</v>
      </c>
      <c r="BG1078">
        <v>0</v>
      </c>
      <c r="BH1078">
        <v>0</v>
      </c>
      <c r="BI1078">
        <v>0</v>
      </c>
      <c r="BJ1078">
        <v>1575</v>
      </c>
      <c r="BK1078">
        <v>-225</v>
      </c>
      <c r="BL1078" t="s">
        <v>130</v>
      </c>
      <c r="BM1078">
        <v>1</v>
      </c>
      <c r="BN1078">
        <v>1</v>
      </c>
      <c r="BO1078">
        <v>0</v>
      </c>
      <c r="BP1078">
        <v>0</v>
      </c>
      <c r="BS1078">
        <v>0</v>
      </c>
      <c r="BT1078">
        <v>0</v>
      </c>
      <c r="BU1078">
        <v>0</v>
      </c>
      <c r="CE1078" t="str">
        <f t="shared" si="429"/>
        <v>22:02:06.706</v>
      </c>
      <c r="CF1078">
        <v>705529517</v>
      </c>
      <c r="CS1078">
        <v>3</v>
      </c>
      <c r="CT1078">
        <v>2</v>
      </c>
      <c r="CU1078">
        <v>0</v>
      </c>
      <c r="CV1078">
        <v>2</v>
      </c>
      <c r="CW1078">
        <v>0</v>
      </c>
      <c r="CX1078">
        <v>6</v>
      </c>
      <c r="CY1078">
        <v>7</v>
      </c>
      <c r="CZ1078" t="s">
        <v>131</v>
      </c>
      <c r="DA1078">
        <v>745</v>
      </c>
      <c r="DB1078">
        <v>0</v>
      </c>
      <c r="DC1078" t="s">
        <v>262</v>
      </c>
      <c r="DD1078" t="s">
        <v>263</v>
      </c>
      <c r="DG1078">
        <v>15621591</v>
      </c>
      <c r="DI1078">
        <v>1</v>
      </c>
      <c r="DJ1078">
        <v>0</v>
      </c>
      <c r="DK1078">
        <v>1</v>
      </c>
      <c r="DL1078">
        <v>0</v>
      </c>
      <c r="DM1078">
        <v>0</v>
      </c>
      <c r="DN1078">
        <v>1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 t="shared" si="427"/>
        <v>07/09/2023 22:02:06.979</v>
      </c>
      <c r="C1079" t="str">
        <f t="shared" si="414"/>
        <v>FFDFD3C0</v>
      </c>
      <c r="D1079" t="s">
        <v>138</v>
      </c>
      <c r="E1079">
        <v>20</v>
      </c>
      <c r="F1079">
        <v>1020</v>
      </c>
      <c r="G1079" t="s">
        <v>139</v>
      </c>
      <c r="J1079" t="s">
        <v>140</v>
      </c>
      <c r="K1079">
        <v>0</v>
      </c>
      <c r="L1079">
        <v>3</v>
      </c>
      <c r="M1079">
        <v>0</v>
      </c>
      <c r="N1079">
        <v>2</v>
      </c>
      <c r="O1079">
        <v>0</v>
      </c>
      <c r="P1079">
        <v>1</v>
      </c>
      <c r="Q1079">
        <v>0</v>
      </c>
      <c r="S1079" t="str">
        <f t="shared" si="428"/>
        <v>22:02:06.000</v>
      </c>
      <c r="T1079" t="str">
        <f t="shared" si="428"/>
        <v>22:02:06.000</v>
      </c>
      <c r="U1079" t="str">
        <f t="shared" si="408"/>
        <v>A14F74</v>
      </c>
      <c r="V1079">
        <v>0</v>
      </c>
      <c r="W1079">
        <v>0</v>
      </c>
      <c r="X1079">
        <v>6</v>
      </c>
      <c r="Y1079">
        <v>0</v>
      </c>
      <c r="AA1079">
        <v>1</v>
      </c>
      <c r="AB1079">
        <v>8</v>
      </c>
      <c r="AC1079">
        <v>3</v>
      </c>
      <c r="AD1079">
        <v>0</v>
      </c>
      <c r="AE1079">
        <v>9</v>
      </c>
      <c r="AF1079" t="s">
        <v>126</v>
      </c>
      <c r="AG1079">
        <v>0</v>
      </c>
      <c r="AH1079">
        <v>3</v>
      </c>
      <c r="AI1079">
        <v>2</v>
      </c>
      <c r="AJ1079">
        <v>0</v>
      </c>
      <c r="AK1079" t="s">
        <v>419</v>
      </c>
      <c r="AL1079">
        <v>32.797730000000001</v>
      </c>
      <c r="AM1079" t="s">
        <v>420</v>
      </c>
      <c r="AN1079">
        <v>-117.1399</v>
      </c>
      <c r="AO1079">
        <v>25</v>
      </c>
      <c r="AP1079">
        <v>1800</v>
      </c>
      <c r="AQ1079" t="s">
        <v>129</v>
      </c>
      <c r="AR1079">
        <v>121</v>
      </c>
      <c r="AS1079">
        <v>-49</v>
      </c>
      <c r="AT1079">
        <v>-128</v>
      </c>
      <c r="BB1079" t="str">
        <f t="shared" si="409"/>
        <v>1200</v>
      </c>
      <c r="BC1079">
        <v>1</v>
      </c>
      <c r="BD1079" t="str">
        <f t="shared" si="410"/>
        <v xml:space="preserve">N1839R  </v>
      </c>
      <c r="BE1079">
        <v>1</v>
      </c>
      <c r="BG1079">
        <v>0</v>
      </c>
      <c r="BH1079">
        <v>0</v>
      </c>
      <c r="BI1079">
        <v>0</v>
      </c>
      <c r="BJ1079">
        <v>1575</v>
      </c>
      <c r="BK1079">
        <v>-225</v>
      </c>
      <c r="BL1079" t="s">
        <v>130</v>
      </c>
      <c r="BM1079">
        <v>1</v>
      </c>
      <c r="BN1079">
        <v>1</v>
      </c>
      <c r="BO1079">
        <v>0</v>
      </c>
      <c r="BP1079">
        <v>0</v>
      </c>
      <c r="BS1079">
        <v>0</v>
      </c>
      <c r="BT1079">
        <v>0</v>
      </c>
      <c r="BU1079">
        <v>0</v>
      </c>
      <c r="CE1079" t="str">
        <f t="shared" si="429"/>
        <v>22:02:06.706</v>
      </c>
      <c r="CF1079">
        <v>705529517</v>
      </c>
      <c r="CS1079">
        <v>3</v>
      </c>
      <c r="CT1079">
        <v>2</v>
      </c>
      <c r="CU1079">
        <v>0</v>
      </c>
      <c r="CV1079">
        <v>2</v>
      </c>
      <c r="CW1079">
        <v>0</v>
      </c>
      <c r="CX1079">
        <v>6</v>
      </c>
      <c r="CY1079">
        <v>7</v>
      </c>
      <c r="CZ1079" t="s">
        <v>131</v>
      </c>
      <c r="DA1079">
        <v>745</v>
      </c>
      <c r="DB1079">
        <v>0</v>
      </c>
      <c r="DC1079" t="s">
        <v>262</v>
      </c>
      <c r="DD1079" t="s">
        <v>263</v>
      </c>
      <c r="DG1079">
        <v>15621591</v>
      </c>
      <c r="DI1079">
        <v>1</v>
      </c>
      <c r="DJ1079">
        <v>0</v>
      </c>
      <c r="DK1079">
        <v>1</v>
      </c>
      <c r="DL1079">
        <v>0</v>
      </c>
      <c r="DM1079">
        <v>0</v>
      </c>
      <c r="DN1079">
        <v>1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 t="shared" si="427"/>
        <v>07/09/2023 22:02:06.979</v>
      </c>
      <c r="C1080" t="str">
        <f t="shared" si="414"/>
        <v>FFDFD3C0</v>
      </c>
      <c r="D1080" t="s">
        <v>149</v>
      </c>
      <c r="E1080">
        <v>3</v>
      </c>
      <c r="H1080">
        <v>166</v>
      </c>
      <c r="I1080" t="s">
        <v>139</v>
      </c>
      <c r="J1080" t="s">
        <v>150</v>
      </c>
      <c r="K1080">
        <v>0</v>
      </c>
      <c r="L1080">
        <v>3</v>
      </c>
      <c r="M1080">
        <v>0</v>
      </c>
      <c r="N1080">
        <v>2</v>
      </c>
      <c r="O1080">
        <v>0</v>
      </c>
      <c r="P1080">
        <v>1</v>
      </c>
      <c r="Q1080">
        <v>0</v>
      </c>
      <c r="S1080" t="str">
        <f t="shared" si="428"/>
        <v>22:02:06.000</v>
      </c>
      <c r="T1080" t="str">
        <f t="shared" si="428"/>
        <v>22:02:06.000</v>
      </c>
      <c r="U1080" t="str">
        <f t="shared" si="408"/>
        <v>A14F74</v>
      </c>
      <c r="V1080">
        <v>0</v>
      </c>
      <c r="W1080">
        <v>0</v>
      </c>
      <c r="X1080">
        <v>6</v>
      </c>
      <c r="Y1080">
        <v>0</v>
      </c>
      <c r="AA1080">
        <v>1</v>
      </c>
      <c r="AB1080">
        <v>8</v>
      </c>
      <c r="AC1080">
        <v>3</v>
      </c>
      <c r="AD1080">
        <v>0</v>
      </c>
      <c r="AE1080">
        <v>9</v>
      </c>
      <c r="AF1080" t="s">
        <v>126</v>
      </c>
      <c r="AG1080">
        <v>0</v>
      </c>
      <c r="AH1080">
        <v>3</v>
      </c>
      <c r="AI1080">
        <v>2</v>
      </c>
      <c r="AJ1080">
        <v>0</v>
      </c>
      <c r="AK1080" t="s">
        <v>419</v>
      </c>
      <c r="AL1080">
        <v>32.797730000000001</v>
      </c>
      <c r="AM1080" t="s">
        <v>420</v>
      </c>
      <c r="AN1080">
        <v>-117.1399</v>
      </c>
      <c r="AO1080">
        <v>25</v>
      </c>
      <c r="AP1080">
        <v>1800</v>
      </c>
      <c r="AQ1080" t="s">
        <v>129</v>
      </c>
      <c r="AR1080">
        <v>121</v>
      </c>
      <c r="AS1080">
        <v>-49</v>
      </c>
      <c r="AT1080">
        <v>-128</v>
      </c>
      <c r="BB1080" t="str">
        <f t="shared" si="409"/>
        <v>1200</v>
      </c>
      <c r="BC1080">
        <v>1</v>
      </c>
      <c r="BD1080" t="str">
        <f t="shared" si="410"/>
        <v xml:space="preserve">N1839R  </v>
      </c>
      <c r="BE1080">
        <v>1</v>
      </c>
      <c r="BG1080">
        <v>0</v>
      </c>
      <c r="BH1080">
        <v>0</v>
      </c>
      <c r="BI1080">
        <v>0</v>
      </c>
      <c r="BJ1080">
        <v>1575</v>
      </c>
      <c r="BK1080">
        <v>-225</v>
      </c>
      <c r="BL1080" t="s">
        <v>130</v>
      </c>
      <c r="BM1080">
        <v>1</v>
      </c>
      <c r="BN1080">
        <v>1</v>
      </c>
      <c r="BO1080">
        <v>0</v>
      </c>
      <c r="BP1080">
        <v>0</v>
      </c>
      <c r="BS1080">
        <v>0</v>
      </c>
      <c r="BT1080">
        <v>0</v>
      </c>
      <c r="BU1080">
        <v>0</v>
      </c>
      <c r="CE1080" t="str">
        <f t="shared" si="429"/>
        <v>22:02:06.706</v>
      </c>
      <c r="CF1080">
        <v>705594770</v>
      </c>
      <c r="CS1080">
        <v>3</v>
      </c>
      <c r="CT1080">
        <v>2</v>
      </c>
      <c r="CU1080">
        <v>0</v>
      </c>
      <c r="CV1080">
        <v>2</v>
      </c>
      <c r="CW1080">
        <v>0</v>
      </c>
      <c r="CX1080">
        <v>5</v>
      </c>
      <c r="CY1080">
        <v>7</v>
      </c>
      <c r="CZ1080" t="s">
        <v>131</v>
      </c>
      <c r="DA1080">
        <v>300</v>
      </c>
      <c r="DB1080">
        <v>0</v>
      </c>
      <c r="DC1080" t="s">
        <v>157</v>
      </c>
      <c r="DD1080" t="s">
        <v>158</v>
      </c>
      <c r="DG1080">
        <v>8347383</v>
      </c>
      <c r="DI1080">
        <v>1</v>
      </c>
      <c r="DJ1080">
        <v>0</v>
      </c>
      <c r="DK1080">
        <v>1</v>
      </c>
      <c r="DL1080">
        <v>0</v>
      </c>
      <c r="DM1080">
        <v>0</v>
      </c>
      <c r="DN1080">
        <v>1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 t="shared" si="427"/>
        <v>07/09/2023 22:02:06.979</v>
      </c>
      <c r="C1081" t="str">
        <f t="shared" si="414"/>
        <v>FFDFD3C0</v>
      </c>
      <c r="D1081" t="s">
        <v>144</v>
      </c>
      <c r="E1081">
        <v>6</v>
      </c>
      <c r="H1081">
        <v>210</v>
      </c>
      <c r="I1081" t="s">
        <v>145</v>
      </c>
      <c r="J1081" t="s">
        <v>146</v>
      </c>
      <c r="K1081">
        <v>0</v>
      </c>
      <c r="L1081">
        <v>3</v>
      </c>
      <c r="M1081">
        <v>0</v>
      </c>
      <c r="N1081">
        <v>2</v>
      </c>
      <c r="O1081">
        <v>0</v>
      </c>
      <c r="P1081">
        <v>1</v>
      </c>
      <c r="Q1081">
        <v>0</v>
      </c>
      <c r="S1081" t="str">
        <f t="shared" si="428"/>
        <v>22:02:06.000</v>
      </c>
      <c r="T1081" t="str">
        <f t="shared" si="428"/>
        <v>22:02:06.000</v>
      </c>
      <c r="U1081" t="str">
        <f t="shared" si="408"/>
        <v>A14F74</v>
      </c>
      <c r="V1081">
        <v>0</v>
      </c>
      <c r="W1081">
        <v>0</v>
      </c>
      <c r="X1081">
        <v>6</v>
      </c>
      <c r="Y1081">
        <v>0</v>
      </c>
      <c r="AA1081">
        <v>1</v>
      </c>
      <c r="AB1081">
        <v>8</v>
      </c>
      <c r="AC1081">
        <v>3</v>
      </c>
      <c r="AD1081">
        <v>0</v>
      </c>
      <c r="AE1081">
        <v>9</v>
      </c>
      <c r="AF1081" t="s">
        <v>126</v>
      </c>
      <c r="AG1081">
        <v>0</v>
      </c>
      <c r="AH1081">
        <v>0</v>
      </c>
      <c r="AI1081">
        <v>2</v>
      </c>
      <c r="AJ1081">
        <v>0</v>
      </c>
      <c r="AK1081" t="s">
        <v>419</v>
      </c>
      <c r="AL1081">
        <v>32.797730000000001</v>
      </c>
      <c r="AM1081" t="s">
        <v>420</v>
      </c>
      <c r="AN1081">
        <v>-117.1399</v>
      </c>
      <c r="AO1081">
        <v>25</v>
      </c>
      <c r="AP1081">
        <v>1800</v>
      </c>
      <c r="AQ1081" t="s">
        <v>129</v>
      </c>
      <c r="AR1081">
        <v>121</v>
      </c>
      <c r="AS1081">
        <v>-49</v>
      </c>
      <c r="AT1081">
        <v>-128</v>
      </c>
      <c r="BB1081" t="str">
        <f t="shared" si="409"/>
        <v>1200</v>
      </c>
      <c r="BC1081">
        <v>1</v>
      </c>
      <c r="BD1081" t="str">
        <f t="shared" si="410"/>
        <v xml:space="preserve">N1839R  </v>
      </c>
      <c r="BE1081">
        <v>1</v>
      </c>
      <c r="BG1081">
        <v>0</v>
      </c>
      <c r="BH1081">
        <v>0</v>
      </c>
      <c r="BI1081">
        <v>0</v>
      </c>
      <c r="BJ1081">
        <v>1575</v>
      </c>
      <c r="BK1081">
        <v>-225</v>
      </c>
      <c r="BL1081" t="s">
        <v>130</v>
      </c>
      <c r="BM1081">
        <v>1</v>
      </c>
      <c r="BN1081">
        <v>1</v>
      </c>
      <c r="BO1081">
        <v>0</v>
      </c>
      <c r="BP1081">
        <v>0</v>
      </c>
      <c r="BS1081">
        <v>0</v>
      </c>
      <c r="BT1081">
        <v>0</v>
      </c>
      <c r="BU1081">
        <v>0</v>
      </c>
      <c r="CE1081" t="str">
        <f t="shared" si="429"/>
        <v>22:02:06.706</v>
      </c>
      <c r="CF1081">
        <v>705529517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6</v>
      </c>
      <c r="CY1081">
        <v>7</v>
      </c>
      <c r="CZ1081" t="s">
        <v>131</v>
      </c>
      <c r="DA1081">
        <v>745</v>
      </c>
      <c r="DB1081">
        <v>0</v>
      </c>
      <c r="DC1081" t="s">
        <v>262</v>
      </c>
      <c r="DD1081" t="s">
        <v>263</v>
      </c>
      <c r="DG1081">
        <v>15621591</v>
      </c>
      <c r="DI1081">
        <v>1</v>
      </c>
      <c r="DJ1081">
        <v>0</v>
      </c>
      <c r="DK1081">
        <v>1</v>
      </c>
      <c r="DL1081">
        <v>0</v>
      </c>
      <c r="DM1081">
        <v>0</v>
      </c>
      <c r="DN1081">
        <v>1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 t="shared" si="427"/>
        <v>07/09/2023 22:02:06.979</v>
      </c>
      <c r="C1082" t="str">
        <f t="shared" si="414"/>
        <v>FFDFD3C0</v>
      </c>
      <c r="D1082" t="s">
        <v>134</v>
      </c>
      <c r="E1082">
        <v>3</v>
      </c>
      <c r="H1082">
        <v>3</v>
      </c>
      <c r="I1082" t="s">
        <v>135</v>
      </c>
      <c r="J1082" t="s">
        <v>126</v>
      </c>
      <c r="K1082">
        <v>0</v>
      </c>
      <c r="L1082">
        <v>3</v>
      </c>
      <c r="M1082">
        <v>0</v>
      </c>
      <c r="N1082">
        <v>2</v>
      </c>
      <c r="O1082">
        <v>0</v>
      </c>
      <c r="P1082">
        <v>1</v>
      </c>
      <c r="Q1082">
        <v>0</v>
      </c>
      <c r="S1082" t="str">
        <f t="shared" si="428"/>
        <v>22:02:06.000</v>
      </c>
      <c r="T1082" t="str">
        <f t="shared" si="428"/>
        <v>22:02:06.000</v>
      </c>
      <c r="U1082" t="str">
        <f t="shared" si="408"/>
        <v>A14F74</v>
      </c>
      <c r="V1082">
        <v>0</v>
      </c>
      <c r="W1082">
        <v>0</v>
      </c>
      <c r="X1082">
        <v>6</v>
      </c>
      <c r="Y1082">
        <v>0</v>
      </c>
      <c r="AA1082">
        <v>1</v>
      </c>
      <c r="AB1082">
        <v>8</v>
      </c>
      <c r="AC1082">
        <v>3</v>
      </c>
      <c r="AD1082">
        <v>0</v>
      </c>
      <c r="AE1082">
        <v>9</v>
      </c>
      <c r="AF1082" t="s">
        <v>126</v>
      </c>
      <c r="AG1082">
        <v>0</v>
      </c>
      <c r="AH1082">
        <v>3</v>
      </c>
      <c r="AI1082">
        <v>2</v>
      </c>
      <c r="AJ1082">
        <v>0</v>
      </c>
      <c r="AK1082" t="s">
        <v>419</v>
      </c>
      <c r="AL1082">
        <v>32.797730000000001</v>
      </c>
      <c r="AM1082" t="s">
        <v>420</v>
      </c>
      <c r="AN1082">
        <v>-117.1399</v>
      </c>
      <c r="AO1082">
        <v>25</v>
      </c>
      <c r="AP1082">
        <v>1800</v>
      </c>
      <c r="AQ1082" t="s">
        <v>129</v>
      </c>
      <c r="AR1082">
        <v>121</v>
      </c>
      <c r="AS1082">
        <v>-49</v>
      </c>
      <c r="AT1082">
        <v>-128</v>
      </c>
      <c r="BB1082" t="str">
        <f t="shared" si="409"/>
        <v>1200</v>
      </c>
      <c r="BC1082">
        <v>1</v>
      </c>
      <c r="BD1082" t="str">
        <f t="shared" si="410"/>
        <v xml:space="preserve">N1839R  </v>
      </c>
      <c r="BE1082">
        <v>1</v>
      </c>
      <c r="BG1082">
        <v>0</v>
      </c>
      <c r="BH1082">
        <v>0</v>
      </c>
      <c r="BI1082">
        <v>0</v>
      </c>
      <c r="BJ1082">
        <v>1575</v>
      </c>
      <c r="BK1082">
        <v>-225</v>
      </c>
      <c r="BL1082" t="s">
        <v>130</v>
      </c>
      <c r="BM1082">
        <v>1</v>
      </c>
      <c r="BN1082">
        <v>1</v>
      </c>
      <c r="BO1082">
        <v>0</v>
      </c>
      <c r="BP1082">
        <v>0</v>
      </c>
      <c r="BS1082">
        <v>0</v>
      </c>
      <c r="BT1082">
        <v>0</v>
      </c>
      <c r="BU1082">
        <v>0</v>
      </c>
      <c r="CE1082" t="str">
        <f t="shared" si="429"/>
        <v>22:02:06.706</v>
      </c>
      <c r="CF1082">
        <v>705529517</v>
      </c>
      <c r="CS1082">
        <v>3</v>
      </c>
      <c r="CT1082">
        <v>2</v>
      </c>
      <c r="CU1082">
        <v>0</v>
      </c>
      <c r="CV1082">
        <v>2</v>
      </c>
      <c r="CW1082">
        <v>0</v>
      </c>
      <c r="CX1082">
        <v>6</v>
      </c>
      <c r="CY1082">
        <v>7</v>
      </c>
      <c r="CZ1082" t="s">
        <v>131</v>
      </c>
      <c r="DA1082">
        <v>745</v>
      </c>
      <c r="DB1082">
        <v>0</v>
      </c>
      <c r="DC1082" t="s">
        <v>262</v>
      </c>
      <c r="DD1082" t="s">
        <v>263</v>
      </c>
      <c r="DG1082">
        <v>15621591</v>
      </c>
      <c r="DI1082">
        <v>1</v>
      </c>
      <c r="DJ1082">
        <v>0</v>
      </c>
      <c r="DK1082">
        <v>1</v>
      </c>
      <c r="DL1082">
        <v>0</v>
      </c>
      <c r="DM1082">
        <v>0</v>
      </c>
      <c r="DN1082">
        <v>1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 t="shared" si="427"/>
        <v>07/09/2023 22:02:06.979</v>
      </c>
      <c r="C1083" t="str">
        <f t="shared" si="414"/>
        <v>FFDFD3C0</v>
      </c>
      <c r="D1083" t="s">
        <v>141</v>
      </c>
      <c r="E1083">
        <v>15</v>
      </c>
      <c r="J1083" t="s">
        <v>142</v>
      </c>
      <c r="K1083">
        <v>0</v>
      </c>
      <c r="L1083">
        <v>3</v>
      </c>
      <c r="M1083">
        <v>0</v>
      </c>
      <c r="N1083">
        <v>2</v>
      </c>
      <c r="O1083">
        <v>0</v>
      </c>
      <c r="P1083">
        <v>1</v>
      </c>
      <c r="Q1083">
        <v>0</v>
      </c>
      <c r="S1083" t="str">
        <f t="shared" si="428"/>
        <v>22:02:06.000</v>
      </c>
      <c r="T1083" t="str">
        <f t="shared" si="428"/>
        <v>22:02:06.000</v>
      </c>
      <c r="U1083" t="str">
        <f t="shared" si="408"/>
        <v>A14F74</v>
      </c>
      <c r="V1083">
        <v>0</v>
      </c>
      <c r="W1083">
        <v>0</v>
      </c>
      <c r="X1083">
        <v>6</v>
      </c>
      <c r="Y1083">
        <v>0</v>
      </c>
      <c r="AA1083">
        <v>1</v>
      </c>
      <c r="AB1083">
        <v>8</v>
      </c>
      <c r="AC1083">
        <v>3</v>
      </c>
      <c r="AD1083">
        <v>0</v>
      </c>
      <c r="AE1083">
        <v>9</v>
      </c>
      <c r="AF1083" t="s">
        <v>126</v>
      </c>
      <c r="AG1083">
        <v>0</v>
      </c>
      <c r="AH1083">
        <v>3</v>
      </c>
      <c r="AI1083">
        <v>2</v>
      </c>
      <c r="AJ1083">
        <v>0</v>
      </c>
      <c r="AK1083" t="s">
        <v>419</v>
      </c>
      <c r="AL1083">
        <v>32.797730000000001</v>
      </c>
      <c r="AM1083" t="s">
        <v>420</v>
      </c>
      <c r="AN1083">
        <v>-117.1399</v>
      </c>
      <c r="AO1083">
        <v>25</v>
      </c>
      <c r="AP1083">
        <v>1800</v>
      </c>
      <c r="AQ1083" t="s">
        <v>129</v>
      </c>
      <c r="AR1083">
        <v>121</v>
      </c>
      <c r="AS1083">
        <v>-49</v>
      </c>
      <c r="AT1083">
        <v>-128</v>
      </c>
      <c r="BB1083" t="str">
        <f t="shared" si="409"/>
        <v>1200</v>
      </c>
      <c r="BC1083">
        <v>1</v>
      </c>
      <c r="BD1083" t="str">
        <f t="shared" si="410"/>
        <v xml:space="preserve">N1839R  </v>
      </c>
      <c r="BE1083">
        <v>1</v>
      </c>
      <c r="BG1083">
        <v>0</v>
      </c>
      <c r="BH1083">
        <v>0</v>
      </c>
      <c r="BI1083">
        <v>0</v>
      </c>
      <c r="BJ1083">
        <v>1575</v>
      </c>
      <c r="BK1083">
        <v>-225</v>
      </c>
      <c r="BL1083" t="s">
        <v>130</v>
      </c>
      <c r="BM1083">
        <v>1</v>
      </c>
      <c r="BN1083">
        <v>1</v>
      </c>
      <c r="BO1083">
        <v>0</v>
      </c>
      <c r="BP1083">
        <v>0</v>
      </c>
      <c r="BS1083">
        <v>0</v>
      </c>
      <c r="BT1083">
        <v>0</v>
      </c>
      <c r="BU1083">
        <v>0</v>
      </c>
      <c r="CE1083" t="str">
        <f t="shared" si="429"/>
        <v>22:02:06.706</v>
      </c>
      <c r="CF1083">
        <v>705529517</v>
      </c>
      <c r="CS1083">
        <v>3</v>
      </c>
      <c r="CT1083">
        <v>2</v>
      </c>
      <c r="CU1083">
        <v>0</v>
      </c>
      <c r="CV1083">
        <v>2</v>
      </c>
      <c r="CW1083">
        <v>0</v>
      </c>
      <c r="CX1083">
        <v>6</v>
      </c>
      <c r="CY1083">
        <v>7</v>
      </c>
      <c r="CZ1083" t="s">
        <v>131</v>
      </c>
      <c r="DA1083">
        <v>745</v>
      </c>
      <c r="DB1083">
        <v>0</v>
      </c>
      <c r="DC1083" t="s">
        <v>262</v>
      </c>
      <c r="DD1083" t="s">
        <v>263</v>
      </c>
      <c r="DG1083">
        <v>15621591</v>
      </c>
      <c r="DI1083">
        <v>1</v>
      </c>
      <c r="DJ1083">
        <v>0</v>
      </c>
      <c r="DK1083">
        <v>1</v>
      </c>
      <c r="DL1083">
        <v>0</v>
      </c>
      <c r="DM1083">
        <v>0</v>
      </c>
      <c r="DN1083">
        <v>1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 t="shared" ref="A1084:A1091" si="430">"07/09/2023 22:02:07.760"</f>
        <v>07/09/2023 22:02:07.760</v>
      </c>
      <c r="C1084" t="str">
        <f t="shared" si="414"/>
        <v>FFDFD3C0</v>
      </c>
      <c r="D1084" t="s">
        <v>147</v>
      </c>
      <c r="E1084">
        <v>8</v>
      </c>
      <c r="H1084">
        <v>225</v>
      </c>
      <c r="I1084" t="s">
        <v>148</v>
      </c>
      <c r="J1084" t="s">
        <v>126</v>
      </c>
      <c r="K1084">
        <v>0</v>
      </c>
      <c r="L1084">
        <v>3</v>
      </c>
      <c r="M1084">
        <v>0</v>
      </c>
      <c r="N1084">
        <v>2</v>
      </c>
      <c r="O1084">
        <v>0</v>
      </c>
      <c r="P1084">
        <v>1</v>
      </c>
      <c r="Q1084">
        <v>0</v>
      </c>
      <c r="S1084" t="str">
        <f t="shared" ref="S1084:T1091" si="431">"22:02:07.000"</f>
        <v>22:02:07.000</v>
      </c>
      <c r="T1084" t="str">
        <f t="shared" si="431"/>
        <v>22:02:07.000</v>
      </c>
      <c r="U1084" t="str">
        <f t="shared" si="408"/>
        <v>A14F74</v>
      </c>
      <c r="V1084">
        <v>0</v>
      </c>
      <c r="W1084">
        <v>0</v>
      </c>
      <c r="X1084">
        <v>6</v>
      </c>
      <c r="Y1084">
        <v>0</v>
      </c>
      <c r="AA1084">
        <v>1</v>
      </c>
      <c r="AB1084">
        <v>8</v>
      </c>
      <c r="AC1084">
        <v>3</v>
      </c>
      <c r="AD1084">
        <v>0</v>
      </c>
      <c r="AE1084">
        <v>9</v>
      </c>
      <c r="AF1084" t="s">
        <v>126</v>
      </c>
      <c r="AG1084">
        <v>0</v>
      </c>
      <c r="AH1084">
        <v>3</v>
      </c>
      <c r="AI1084">
        <v>2</v>
      </c>
      <c r="AJ1084">
        <v>0</v>
      </c>
      <c r="AK1084" t="s">
        <v>421</v>
      </c>
      <c r="AL1084">
        <v>32.797558000000002</v>
      </c>
      <c r="AM1084" t="s">
        <v>422</v>
      </c>
      <c r="AN1084">
        <v>-117.139213</v>
      </c>
      <c r="AO1084">
        <v>25</v>
      </c>
      <c r="AP1084">
        <v>1800</v>
      </c>
      <c r="AQ1084" t="s">
        <v>129</v>
      </c>
      <c r="AR1084">
        <v>121</v>
      </c>
      <c r="AS1084">
        <v>-48</v>
      </c>
      <c r="AT1084">
        <v>-128</v>
      </c>
      <c r="BB1084" t="str">
        <f t="shared" si="409"/>
        <v>1200</v>
      </c>
      <c r="BC1084">
        <v>1</v>
      </c>
      <c r="BD1084" t="str">
        <f t="shared" si="410"/>
        <v xml:space="preserve">N1839R  </v>
      </c>
      <c r="BE1084">
        <v>1</v>
      </c>
      <c r="BG1084">
        <v>0</v>
      </c>
      <c r="BH1084">
        <v>0</v>
      </c>
      <c r="BI1084">
        <v>0</v>
      </c>
      <c r="BJ1084">
        <v>1575</v>
      </c>
      <c r="BK1084">
        <v>-225</v>
      </c>
      <c r="BL1084" t="s">
        <v>130</v>
      </c>
      <c r="BM1084">
        <v>1</v>
      </c>
      <c r="BN1084">
        <v>1</v>
      </c>
      <c r="BO1084">
        <v>0</v>
      </c>
      <c r="BP1084">
        <v>0</v>
      </c>
      <c r="BS1084">
        <v>0</v>
      </c>
      <c r="BT1084">
        <v>0</v>
      </c>
      <c r="BU1084">
        <v>0</v>
      </c>
      <c r="CE1084" t="str">
        <f t="shared" ref="CE1084:CE1091" si="432">"22:02:07.473"</f>
        <v>22:02:07.473</v>
      </c>
      <c r="CF1084">
        <v>472529180</v>
      </c>
      <c r="CS1084">
        <v>3</v>
      </c>
      <c r="CT1084">
        <v>2</v>
      </c>
      <c r="CU1084">
        <v>0</v>
      </c>
      <c r="CV1084">
        <v>2</v>
      </c>
      <c r="CW1084">
        <v>0</v>
      </c>
      <c r="CX1084">
        <v>6</v>
      </c>
      <c r="CY1084">
        <v>7</v>
      </c>
      <c r="CZ1084" t="s">
        <v>131</v>
      </c>
      <c r="DA1084">
        <v>745</v>
      </c>
      <c r="DB1084">
        <v>0</v>
      </c>
      <c r="DC1084" t="s">
        <v>262</v>
      </c>
      <c r="DD1084" t="s">
        <v>263</v>
      </c>
      <c r="DG1084">
        <v>15621629</v>
      </c>
      <c r="DI1084">
        <v>1</v>
      </c>
      <c r="DJ1084">
        <v>0</v>
      </c>
      <c r="DK1084">
        <v>0</v>
      </c>
      <c r="DL1084">
        <v>0</v>
      </c>
      <c r="DM1084">
        <v>0</v>
      </c>
      <c r="DN1084">
        <v>1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 t="shared" si="430"/>
        <v>07/09/2023 22:02:07.760</v>
      </c>
      <c r="C1085" t="str">
        <f t="shared" si="414"/>
        <v>FFDFD3C0</v>
      </c>
      <c r="D1085" t="s">
        <v>134</v>
      </c>
      <c r="E1085">
        <v>4</v>
      </c>
      <c r="H1085">
        <v>4</v>
      </c>
      <c r="I1085" t="s">
        <v>143</v>
      </c>
      <c r="J1085" t="s">
        <v>126</v>
      </c>
      <c r="K1085">
        <v>0</v>
      </c>
      <c r="L1085">
        <v>3</v>
      </c>
      <c r="M1085">
        <v>0</v>
      </c>
      <c r="N1085">
        <v>2</v>
      </c>
      <c r="O1085">
        <v>0</v>
      </c>
      <c r="P1085">
        <v>1</v>
      </c>
      <c r="Q1085">
        <v>0</v>
      </c>
      <c r="S1085" t="str">
        <f t="shared" si="431"/>
        <v>22:02:07.000</v>
      </c>
      <c r="T1085" t="str">
        <f t="shared" si="431"/>
        <v>22:02:07.000</v>
      </c>
      <c r="U1085" t="str">
        <f t="shared" si="408"/>
        <v>A14F74</v>
      </c>
      <c r="V1085">
        <v>0</v>
      </c>
      <c r="W1085">
        <v>0</v>
      </c>
      <c r="X1085">
        <v>6</v>
      </c>
      <c r="Y1085">
        <v>0</v>
      </c>
      <c r="AA1085">
        <v>1</v>
      </c>
      <c r="AB1085">
        <v>8</v>
      </c>
      <c r="AC1085">
        <v>3</v>
      </c>
      <c r="AD1085">
        <v>0</v>
      </c>
      <c r="AE1085">
        <v>9</v>
      </c>
      <c r="AF1085" t="s">
        <v>126</v>
      </c>
      <c r="AG1085">
        <v>0</v>
      </c>
      <c r="AH1085">
        <v>3</v>
      </c>
      <c r="AI1085">
        <v>2</v>
      </c>
      <c r="AJ1085">
        <v>0</v>
      </c>
      <c r="AK1085" t="s">
        <v>421</v>
      </c>
      <c r="AL1085">
        <v>32.797558000000002</v>
      </c>
      <c r="AM1085" t="s">
        <v>422</v>
      </c>
      <c r="AN1085">
        <v>-117.139213</v>
      </c>
      <c r="AO1085">
        <v>25</v>
      </c>
      <c r="AP1085">
        <v>1800</v>
      </c>
      <c r="AQ1085" t="s">
        <v>129</v>
      </c>
      <c r="AR1085">
        <v>121</v>
      </c>
      <c r="AS1085">
        <v>-48</v>
      </c>
      <c r="AT1085">
        <v>-128</v>
      </c>
      <c r="BB1085" t="str">
        <f t="shared" si="409"/>
        <v>1200</v>
      </c>
      <c r="BC1085">
        <v>1</v>
      </c>
      <c r="BD1085" t="str">
        <f t="shared" si="410"/>
        <v xml:space="preserve">N1839R  </v>
      </c>
      <c r="BE1085">
        <v>1</v>
      </c>
      <c r="BG1085">
        <v>0</v>
      </c>
      <c r="BH1085">
        <v>0</v>
      </c>
      <c r="BI1085">
        <v>0</v>
      </c>
      <c r="BJ1085">
        <v>1575</v>
      </c>
      <c r="BK1085">
        <v>-225</v>
      </c>
      <c r="BL1085" t="s">
        <v>130</v>
      </c>
      <c r="BM1085">
        <v>1</v>
      </c>
      <c r="BN1085">
        <v>1</v>
      </c>
      <c r="BO1085">
        <v>0</v>
      </c>
      <c r="BP1085">
        <v>0</v>
      </c>
      <c r="BS1085">
        <v>0</v>
      </c>
      <c r="BT1085">
        <v>0</v>
      </c>
      <c r="BU1085">
        <v>0</v>
      </c>
      <c r="CE1085" t="str">
        <f t="shared" si="432"/>
        <v>22:02:07.473</v>
      </c>
      <c r="CF1085">
        <v>472529180</v>
      </c>
      <c r="CS1085">
        <v>3</v>
      </c>
      <c r="CT1085">
        <v>2</v>
      </c>
      <c r="CU1085">
        <v>0</v>
      </c>
      <c r="CV1085">
        <v>2</v>
      </c>
      <c r="CW1085">
        <v>0</v>
      </c>
      <c r="CX1085">
        <v>6</v>
      </c>
      <c r="CY1085">
        <v>7</v>
      </c>
      <c r="CZ1085" t="s">
        <v>131</v>
      </c>
      <c r="DA1085">
        <v>745</v>
      </c>
      <c r="DB1085">
        <v>0</v>
      </c>
      <c r="DC1085" t="s">
        <v>262</v>
      </c>
      <c r="DD1085" t="s">
        <v>263</v>
      </c>
      <c r="DG1085">
        <v>15621629</v>
      </c>
      <c r="DI1085">
        <v>1</v>
      </c>
      <c r="DJ1085">
        <v>0</v>
      </c>
      <c r="DK1085">
        <v>1</v>
      </c>
      <c r="DL1085">
        <v>0</v>
      </c>
      <c r="DM1085">
        <v>0</v>
      </c>
      <c r="DN1085">
        <v>1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 t="shared" si="430"/>
        <v>07/09/2023 22:02:07.760</v>
      </c>
      <c r="C1086" t="str">
        <f t="shared" si="414"/>
        <v>FFDFD3C0</v>
      </c>
      <c r="D1086" t="s">
        <v>123</v>
      </c>
      <c r="E1086">
        <v>7</v>
      </c>
      <c r="F1086">
        <v>2007</v>
      </c>
      <c r="G1086" t="s">
        <v>124</v>
      </c>
      <c r="J1086" t="s">
        <v>125</v>
      </c>
      <c r="K1086">
        <v>0</v>
      </c>
      <c r="L1086">
        <v>3</v>
      </c>
      <c r="M1086">
        <v>0</v>
      </c>
      <c r="N1086">
        <v>2</v>
      </c>
      <c r="O1086">
        <v>0</v>
      </c>
      <c r="P1086">
        <v>1</v>
      </c>
      <c r="Q1086">
        <v>0</v>
      </c>
      <c r="S1086" t="str">
        <f t="shared" si="431"/>
        <v>22:02:07.000</v>
      </c>
      <c r="T1086" t="str">
        <f t="shared" si="431"/>
        <v>22:02:07.000</v>
      </c>
      <c r="U1086" t="str">
        <f t="shared" si="408"/>
        <v>A14F74</v>
      </c>
      <c r="V1086">
        <v>0</v>
      </c>
      <c r="W1086">
        <v>0</v>
      </c>
      <c r="X1086">
        <v>6</v>
      </c>
      <c r="Y1086">
        <v>0</v>
      </c>
      <c r="AA1086">
        <v>1</v>
      </c>
      <c r="AB1086">
        <v>8</v>
      </c>
      <c r="AC1086">
        <v>3</v>
      </c>
      <c r="AD1086">
        <v>0</v>
      </c>
      <c r="AE1086">
        <v>9</v>
      </c>
      <c r="AF1086" t="s">
        <v>126</v>
      </c>
      <c r="AG1086">
        <v>0</v>
      </c>
      <c r="AH1086">
        <v>3</v>
      </c>
      <c r="AI1086">
        <v>2</v>
      </c>
      <c r="AJ1086">
        <v>0</v>
      </c>
      <c r="AK1086" t="s">
        <v>421</v>
      </c>
      <c r="AL1086">
        <v>32.797558000000002</v>
      </c>
      <c r="AM1086" t="s">
        <v>422</v>
      </c>
      <c r="AN1086">
        <v>-117.139213</v>
      </c>
      <c r="AO1086">
        <v>25</v>
      </c>
      <c r="AP1086">
        <v>1800</v>
      </c>
      <c r="AQ1086" t="s">
        <v>129</v>
      </c>
      <c r="AR1086">
        <v>121</v>
      </c>
      <c r="AS1086">
        <v>-48</v>
      </c>
      <c r="AT1086">
        <v>-128</v>
      </c>
      <c r="BB1086" t="str">
        <f t="shared" si="409"/>
        <v>1200</v>
      </c>
      <c r="BC1086">
        <v>1</v>
      </c>
      <c r="BD1086" t="str">
        <f t="shared" si="410"/>
        <v xml:space="preserve">N1839R  </v>
      </c>
      <c r="BE1086">
        <v>1</v>
      </c>
      <c r="BG1086">
        <v>0</v>
      </c>
      <c r="BH1086">
        <v>0</v>
      </c>
      <c r="BI1086">
        <v>0</v>
      </c>
      <c r="BJ1086">
        <v>1575</v>
      </c>
      <c r="BK1086">
        <v>-225</v>
      </c>
      <c r="BL1086" t="s">
        <v>130</v>
      </c>
      <c r="BM1086">
        <v>1</v>
      </c>
      <c r="BN1086">
        <v>1</v>
      </c>
      <c r="BO1086">
        <v>0</v>
      </c>
      <c r="BP1086">
        <v>0</v>
      </c>
      <c r="BS1086">
        <v>0</v>
      </c>
      <c r="BT1086">
        <v>0</v>
      </c>
      <c r="BU1086">
        <v>0</v>
      </c>
      <c r="CE1086" t="str">
        <f t="shared" si="432"/>
        <v>22:02:07.473</v>
      </c>
      <c r="CF1086">
        <v>472529180</v>
      </c>
      <c r="CS1086">
        <v>3</v>
      </c>
      <c r="CT1086">
        <v>2</v>
      </c>
      <c r="CU1086">
        <v>0</v>
      </c>
      <c r="CV1086">
        <v>2</v>
      </c>
      <c r="CW1086">
        <v>0</v>
      </c>
      <c r="CX1086">
        <v>6</v>
      </c>
      <c r="CY1086">
        <v>7</v>
      </c>
      <c r="CZ1086" t="s">
        <v>131</v>
      </c>
      <c r="DA1086">
        <v>745</v>
      </c>
      <c r="DB1086">
        <v>0</v>
      </c>
      <c r="DC1086" t="s">
        <v>262</v>
      </c>
      <c r="DD1086" t="s">
        <v>263</v>
      </c>
      <c r="DG1086">
        <v>15621629</v>
      </c>
      <c r="DI1086">
        <v>1</v>
      </c>
      <c r="DJ1086">
        <v>0</v>
      </c>
      <c r="DK1086">
        <v>1</v>
      </c>
      <c r="DL1086">
        <v>0</v>
      </c>
      <c r="DM1086">
        <v>0</v>
      </c>
      <c r="DN1086">
        <v>1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 t="shared" si="430"/>
        <v>07/09/2023 22:02:07.760</v>
      </c>
      <c r="C1087" t="str">
        <f t="shared" si="414"/>
        <v>FFDFD3C0</v>
      </c>
      <c r="D1087" t="s">
        <v>149</v>
      </c>
      <c r="E1087">
        <v>3</v>
      </c>
      <c r="H1087">
        <v>166</v>
      </c>
      <c r="I1087" t="s">
        <v>139</v>
      </c>
      <c r="J1087" t="s">
        <v>150</v>
      </c>
      <c r="K1087">
        <v>0</v>
      </c>
      <c r="L1087">
        <v>3</v>
      </c>
      <c r="M1087">
        <v>0</v>
      </c>
      <c r="N1087">
        <v>2</v>
      </c>
      <c r="O1087">
        <v>0</v>
      </c>
      <c r="P1087">
        <v>1</v>
      </c>
      <c r="Q1087">
        <v>0</v>
      </c>
      <c r="S1087" t="str">
        <f t="shared" si="431"/>
        <v>22:02:07.000</v>
      </c>
      <c r="T1087" t="str">
        <f t="shared" si="431"/>
        <v>22:02:07.000</v>
      </c>
      <c r="U1087" t="str">
        <f t="shared" si="408"/>
        <v>A14F74</v>
      </c>
      <c r="V1087">
        <v>0</v>
      </c>
      <c r="W1087">
        <v>0</v>
      </c>
      <c r="X1087">
        <v>6</v>
      </c>
      <c r="Y1087">
        <v>0</v>
      </c>
      <c r="AA1087">
        <v>1</v>
      </c>
      <c r="AB1087">
        <v>8</v>
      </c>
      <c r="AC1087">
        <v>3</v>
      </c>
      <c r="AD1087">
        <v>0</v>
      </c>
      <c r="AE1087">
        <v>9</v>
      </c>
      <c r="AF1087" t="s">
        <v>126</v>
      </c>
      <c r="AG1087">
        <v>0</v>
      </c>
      <c r="AH1087">
        <v>3</v>
      </c>
      <c r="AI1087">
        <v>2</v>
      </c>
      <c r="AJ1087">
        <v>0</v>
      </c>
      <c r="AK1087" t="s">
        <v>421</v>
      </c>
      <c r="AL1087">
        <v>32.797558000000002</v>
      </c>
      <c r="AM1087" t="s">
        <v>422</v>
      </c>
      <c r="AN1087">
        <v>-117.139213</v>
      </c>
      <c r="AO1087">
        <v>25</v>
      </c>
      <c r="AP1087">
        <v>1800</v>
      </c>
      <c r="AQ1087" t="s">
        <v>129</v>
      </c>
      <c r="AR1087">
        <v>121</v>
      </c>
      <c r="AS1087">
        <v>-48</v>
      </c>
      <c r="AT1087">
        <v>-128</v>
      </c>
      <c r="BB1087" t="str">
        <f t="shared" si="409"/>
        <v>1200</v>
      </c>
      <c r="BC1087">
        <v>1</v>
      </c>
      <c r="BD1087" t="str">
        <f t="shared" si="410"/>
        <v xml:space="preserve">N1839R  </v>
      </c>
      <c r="BE1087">
        <v>1</v>
      </c>
      <c r="BG1087">
        <v>0</v>
      </c>
      <c r="BH1087">
        <v>0</v>
      </c>
      <c r="BI1087">
        <v>0</v>
      </c>
      <c r="BJ1087">
        <v>1575</v>
      </c>
      <c r="BK1087">
        <v>-225</v>
      </c>
      <c r="BL1087" t="s">
        <v>130</v>
      </c>
      <c r="BM1087">
        <v>1</v>
      </c>
      <c r="BN1087">
        <v>1</v>
      </c>
      <c r="BO1087">
        <v>0</v>
      </c>
      <c r="BP1087">
        <v>0</v>
      </c>
      <c r="BS1087">
        <v>0</v>
      </c>
      <c r="BT1087">
        <v>0</v>
      </c>
      <c r="BU1087">
        <v>0</v>
      </c>
      <c r="CE1087" t="str">
        <f t="shared" si="432"/>
        <v>22:02:07.473</v>
      </c>
      <c r="CF1087">
        <v>472594362</v>
      </c>
      <c r="CS1087">
        <v>3</v>
      </c>
      <c r="CT1087">
        <v>2</v>
      </c>
      <c r="CU1087">
        <v>0</v>
      </c>
      <c r="CV1087">
        <v>2</v>
      </c>
      <c r="CW1087">
        <v>0</v>
      </c>
      <c r="CX1087">
        <v>5</v>
      </c>
      <c r="CY1087">
        <v>7</v>
      </c>
      <c r="CZ1087" t="s">
        <v>131</v>
      </c>
      <c r="DA1087">
        <v>300</v>
      </c>
      <c r="DB1087">
        <v>0</v>
      </c>
      <c r="DC1087" t="s">
        <v>157</v>
      </c>
      <c r="DD1087" t="s">
        <v>158</v>
      </c>
      <c r="DG1087">
        <v>8347546</v>
      </c>
      <c r="DI1087">
        <v>1</v>
      </c>
      <c r="DJ1087">
        <v>0</v>
      </c>
      <c r="DK1087">
        <v>1</v>
      </c>
      <c r="DL1087">
        <v>0</v>
      </c>
      <c r="DM1087">
        <v>0</v>
      </c>
      <c r="DN1087">
        <v>1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 t="shared" si="430"/>
        <v>07/09/2023 22:02:07.760</v>
      </c>
      <c r="C1088" t="str">
        <f t="shared" si="414"/>
        <v>FFDFD3C0</v>
      </c>
      <c r="D1088" t="s">
        <v>144</v>
      </c>
      <c r="E1088">
        <v>6</v>
      </c>
      <c r="H1088">
        <v>210</v>
      </c>
      <c r="I1088" t="s">
        <v>145</v>
      </c>
      <c r="J1088" t="s">
        <v>146</v>
      </c>
      <c r="K1088">
        <v>0</v>
      </c>
      <c r="L1088">
        <v>3</v>
      </c>
      <c r="M1088">
        <v>0</v>
      </c>
      <c r="N1088">
        <v>2</v>
      </c>
      <c r="O1088">
        <v>0</v>
      </c>
      <c r="P1088">
        <v>1</v>
      </c>
      <c r="Q1088">
        <v>0</v>
      </c>
      <c r="S1088" t="str">
        <f t="shared" si="431"/>
        <v>22:02:07.000</v>
      </c>
      <c r="T1088" t="str">
        <f t="shared" si="431"/>
        <v>22:02:07.000</v>
      </c>
      <c r="U1088" t="str">
        <f t="shared" si="408"/>
        <v>A14F74</v>
      </c>
      <c r="V1088">
        <v>0</v>
      </c>
      <c r="W1088">
        <v>0</v>
      </c>
      <c r="X1088">
        <v>6</v>
      </c>
      <c r="Y1088">
        <v>0</v>
      </c>
      <c r="AA1088">
        <v>1</v>
      </c>
      <c r="AB1088">
        <v>8</v>
      </c>
      <c r="AC1088">
        <v>3</v>
      </c>
      <c r="AD1088">
        <v>0</v>
      </c>
      <c r="AE1088">
        <v>9</v>
      </c>
      <c r="AF1088" t="s">
        <v>126</v>
      </c>
      <c r="AG1088">
        <v>0</v>
      </c>
      <c r="AH1088">
        <v>0</v>
      </c>
      <c r="AI1088">
        <v>2</v>
      </c>
      <c r="AJ1088">
        <v>0</v>
      </c>
      <c r="AK1088" t="s">
        <v>421</v>
      </c>
      <c r="AL1088">
        <v>32.797558000000002</v>
      </c>
      <c r="AM1088" t="s">
        <v>422</v>
      </c>
      <c r="AN1088">
        <v>-117.139213</v>
      </c>
      <c r="AO1088">
        <v>25</v>
      </c>
      <c r="AP1088">
        <v>1800</v>
      </c>
      <c r="AQ1088" t="s">
        <v>129</v>
      </c>
      <c r="AR1088">
        <v>121</v>
      </c>
      <c r="AS1088">
        <v>-48</v>
      </c>
      <c r="AT1088">
        <v>-128</v>
      </c>
      <c r="BB1088" t="str">
        <f t="shared" si="409"/>
        <v>1200</v>
      </c>
      <c r="BC1088">
        <v>1</v>
      </c>
      <c r="BD1088" t="str">
        <f t="shared" si="410"/>
        <v xml:space="preserve">N1839R  </v>
      </c>
      <c r="BE1088">
        <v>1</v>
      </c>
      <c r="BG1088">
        <v>0</v>
      </c>
      <c r="BH1088">
        <v>0</v>
      </c>
      <c r="BI1088">
        <v>0</v>
      </c>
      <c r="BJ1088">
        <v>1575</v>
      </c>
      <c r="BK1088">
        <v>-225</v>
      </c>
      <c r="BL1088" t="s">
        <v>130</v>
      </c>
      <c r="BM1088">
        <v>1</v>
      </c>
      <c r="BN1088">
        <v>1</v>
      </c>
      <c r="BO1088">
        <v>0</v>
      </c>
      <c r="BP1088">
        <v>0</v>
      </c>
      <c r="BS1088">
        <v>0</v>
      </c>
      <c r="BT1088">
        <v>0</v>
      </c>
      <c r="BU1088">
        <v>0</v>
      </c>
      <c r="CE1088" t="str">
        <f t="shared" si="432"/>
        <v>22:02:07.473</v>
      </c>
      <c r="CF1088">
        <v>472529180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6</v>
      </c>
      <c r="CY1088">
        <v>7</v>
      </c>
      <c r="CZ1088" t="s">
        <v>131</v>
      </c>
      <c r="DA1088">
        <v>745</v>
      </c>
      <c r="DB1088">
        <v>0</v>
      </c>
      <c r="DC1088" t="s">
        <v>262</v>
      </c>
      <c r="DD1088" t="s">
        <v>263</v>
      </c>
      <c r="DG1088">
        <v>15621629</v>
      </c>
      <c r="DI1088">
        <v>1</v>
      </c>
      <c r="DJ1088">
        <v>0</v>
      </c>
      <c r="DK1088">
        <v>1</v>
      </c>
      <c r="DL1088">
        <v>0</v>
      </c>
      <c r="DM1088">
        <v>0</v>
      </c>
      <c r="DN1088">
        <v>1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 t="shared" si="430"/>
        <v>07/09/2023 22:02:07.760</v>
      </c>
      <c r="C1089" t="str">
        <f t="shared" si="414"/>
        <v>FFDFD3C0</v>
      </c>
      <c r="D1089" t="s">
        <v>134</v>
      </c>
      <c r="E1089">
        <v>3</v>
      </c>
      <c r="H1089">
        <v>3</v>
      </c>
      <c r="I1089" t="s">
        <v>135</v>
      </c>
      <c r="J1089" t="s">
        <v>126</v>
      </c>
      <c r="K1089">
        <v>0</v>
      </c>
      <c r="L1089">
        <v>3</v>
      </c>
      <c r="M1089">
        <v>0</v>
      </c>
      <c r="N1089">
        <v>2</v>
      </c>
      <c r="O1089">
        <v>0</v>
      </c>
      <c r="P1089">
        <v>1</v>
      </c>
      <c r="Q1089">
        <v>0</v>
      </c>
      <c r="S1089" t="str">
        <f t="shared" si="431"/>
        <v>22:02:07.000</v>
      </c>
      <c r="T1089" t="str">
        <f t="shared" si="431"/>
        <v>22:02:07.000</v>
      </c>
      <c r="U1089" t="str">
        <f t="shared" si="408"/>
        <v>A14F74</v>
      </c>
      <c r="V1089">
        <v>0</v>
      </c>
      <c r="W1089">
        <v>0</v>
      </c>
      <c r="X1089">
        <v>6</v>
      </c>
      <c r="Y1089">
        <v>0</v>
      </c>
      <c r="AA1089">
        <v>1</v>
      </c>
      <c r="AB1089">
        <v>8</v>
      </c>
      <c r="AC1089">
        <v>3</v>
      </c>
      <c r="AD1089">
        <v>0</v>
      </c>
      <c r="AE1089">
        <v>9</v>
      </c>
      <c r="AF1089" t="s">
        <v>126</v>
      </c>
      <c r="AG1089">
        <v>0</v>
      </c>
      <c r="AH1089">
        <v>3</v>
      </c>
      <c r="AI1089">
        <v>2</v>
      </c>
      <c r="AJ1089">
        <v>0</v>
      </c>
      <c r="AK1089" t="s">
        <v>421</v>
      </c>
      <c r="AL1089">
        <v>32.797558000000002</v>
      </c>
      <c r="AM1089" t="s">
        <v>422</v>
      </c>
      <c r="AN1089">
        <v>-117.139213</v>
      </c>
      <c r="AO1089">
        <v>25</v>
      </c>
      <c r="AP1089">
        <v>1800</v>
      </c>
      <c r="AQ1089" t="s">
        <v>129</v>
      </c>
      <c r="AR1089">
        <v>121</v>
      </c>
      <c r="AS1089">
        <v>-48</v>
      </c>
      <c r="AT1089">
        <v>-128</v>
      </c>
      <c r="BB1089" t="str">
        <f t="shared" si="409"/>
        <v>1200</v>
      </c>
      <c r="BC1089">
        <v>1</v>
      </c>
      <c r="BD1089" t="str">
        <f t="shared" si="410"/>
        <v xml:space="preserve">N1839R  </v>
      </c>
      <c r="BE1089">
        <v>1</v>
      </c>
      <c r="BG1089">
        <v>0</v>
      </c>
      <c r="BH1089">
        <v>0</v>
      </c>
      <c r="BI1089">
        <v>0</v>
      </c>
      <c r="BJ1089">
        <v>1575</v>
      </c>
      <c r="BK1089">
        <v>-225</v>
      </c>
      <c r="BL1089" t="s">
        <v>130</v>
      </c>
      <c r="BM1089">
        <v>1</v>
      </c>
      <c r="BN1089">
        <v>1</v>
      </c>
      <c r="BO1089">
        <v>0</v>
      </c>
      <c r="BP1089">
        <v>0</v>
      </c>
      <c r="BS1089">
        <v>0</v>
      </c>
      <c r="BT1089">
        <v>0</v>
      </c>
      <c r="BU1089">
        <v>0</v>
      </c>
      <c r="CE1089" t="str">
        <f t="shared" si="432"/>
        <v>22:02:07.473</v>
      </c>
      <c r="CF1089">
        <v>472529180</v>
      </c>
      <c r="CS1089">
        <v>3</v>
      </c>
      <c r="CT1089">
        <v>2</v>
      </c>
      <c r="CU1089">
        <v>0</v>
      </c>
      <c r="CV1089">
        <v>2</v>
      </c>
      <c r="CW1089">
        <v>0</v>
      </c>
      <c r="CX1089">
        <v>6</v>
      </c>
      <c r="CY1089">
        <v>7</v>
      </c>
      <c r="CZ1089" t="s">
        <v>131</v>
      </c>
      <c r="DA1089">
        <v>745</v>
      </c>
      <c r="DB1089">
        <v>0</v>
      </c>
      <c r="DC1089" t="s">
        <v>262</v>
      </c>
      <c r="DD1089" t="s">
        <v>263</v>
      </c>
      <c r="DG1089">
        <v>15621629</v>
      </c>
      <c r="DI1089">
        <v>1</v>
      </c>
      <c r="DJ1089">
        <v>0</v>
      </c>
      <c r="DK1089">
        <v>1</v>
      </c>
      <c r="DL1089">
        <v>0</v>
      </c>
      <c r="DM1089">
        <v>0</v>
      </c>
      <c r="DN1089">
        <v>1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 t="shared" si="430"/>
        <v>07/09/2023 22:02:07.760</v>
      </c>
      <c r="C1090" t="str">
        <f t="shared" si="414"/>
        <v>FFDFD3C0</v>
      </c>
      <c r="D1090" t="s">
        <v>141</v>
      </c>
      <c r="E1090">
        <v>15</v>
      </c>
      <c r="J1090" t="s">
        <v>142</v>
      </c>
      <c r="K1090">
        <v>0</v>
      </c>
      <c r="L1090">
        <v>3</v>
      </c>
      <c r="M1090">
        <v>0</v>
      </c>
      <c r="N1090">
        <v>2</v>
      </c>
      <c r="O1090">
        <v>0</v>
      </c>
      <c r="P1090">
        <v>1</v>
      </c>
      <c r="Q1090">
        <v>0</v>
      </c>
      <c r="S1090" t="str">
        <f t="shared" si="431"/>
        <v>22:02:07.000</v>
      </c>
      <c r="T1090" t="str">
        <f t="shared" si="431"/>
        <v>22:02:07.000</v>
      </c>
      <c r="U1090" t="str">
        <f t="shared" ref="U1090:U1153" si="433">"A14F74"</f>
        <v>A14F74</v>
      </c>
      <c r="V1090">
        <v>0</v>
      </c>
      <c r="W1090">
        <v>0</v>
      </c>
      <c r="X1090">
        <v>6</v>
      </c>
      <c r="Y1090">
        <v>0</v>
      </c>
      <c r="AA1090">
        <v>1</v>
      </c>
      <c r="AB1090">
        <v>8</v>
      </c>
      <c r="AC1090">
        <v>3</v>
      </c>
      <c r="AD1090">
        <v>0</v>
      </c>
      <c r="AE1090">
        <v>9</v>
      </c>
      <c r="AF1090" t="s">
        <v>126</v>
      </c>
      <c r="AG1090">
        <v>0</v>
      </c>
      <c r="AH1090">
        <v>3</v>
      </c>
      <c r="AI1090">
        <v>2</v>
      </c>
      <c r="AJ1090">
        <v>0</v>
      </c>
      <c r="AK1090" t="s">
        <v>421</v>
      </c>
      <c r="AL1090">
        <v>32.797558000000002</v>
      </c>
      <c r="AM1090" t="s">
        <v>422</v>
      </c>
      <c r="AN1090">
        <v>-117.139213</v>
      </c>
      <c r="AO1090">
        <v>25</v>
      </c>
      <c r="AP1090">
        <v>1800</v>
      </c>
      <c r="AQ1090" t="s">
        <v>129</v>
      </c>
      <c r="AR1090">
        <v>121</v>
      </c>
      <c r="AS1090">
        <v>-48</v>
      </c>
      <c r="AT1090">
        <v>-128</v>
      </c>
      <c r="BB1090" t="str">
        <f t="shared" ref="BB1090:BB1153" si="434">"1200"</f>
        <v>1200</v>
      </c>
      <c r="BC1090">
        <v>1</v>
      </c>
      <c r="BD1090" t="str">
        <f t="shared" ref="BD1090:BD1153" si="435">"N1839R  "</f>
        <v xml:space="preserve">N1839R  </v>
      </c>
      <c r="BE1090">
        <v>1</v>
      </c>
      <c r="BG1090">
        <v>0</v>
      </c>
      <c r="BH1090">
        <v>0</v>
      </c>
      <c r="BI1090">
        <v>0</v>
      </c>
      <c r="BJ1090">
        <v>1575</v>
      </c>
      <c r="BK1090">
        <v>-225</v>
      </c>
      <c r="BL1090" t="s">
        <v>130</v>
      </c>
      <c r="BM1090">
        <v>1</v>
      </c>
      <c r="BN1090">
        <v>1</v>
      </c>
      <c r="BO1090">
        <v>0</v>
      </c>
      <c r="BP1090">
        <v>0</v>
      </c>
      <c r="BS1090">
        <v>0</v>
      </c>
      <c r="BT1090">
        <v>0</v>
      </c>
      <c r="BU1090">
        <v>0</v>
      </c>
      <c r="CE1090" t="str">
        <f t="shared" si="432"/>
        <v>22:02:07.473</v>
      </c>
      <c r="CF1090">
        <v>472529180</v>
      </c>
      <c r="CS1090">
        <v>3</v>
      </c>
      <c r="CT1090">
        <v>2</v>
      </c>
      <c r="CU1090">
        <v>0</v>
      </c>
      <c r="CV1090">
        <v>2</v>
      </c>
      <c r="CW1090">
        <v>0</v>
      </c>
      <c r="CX1090">
        <v>6</v>
      </c>
      <c r="CY1090">
        <v>7</v>
      </c>
      <c r="CZ1090" t="s">
        <v>131</v>
      </c>
      <c r="DA1090">
        <v>745</v>
      </c>
      <c r="DB1090">
        <v>0</v>
      </c>
      <c r="DC1090" t="s">
        <v>262</v>
      </c>
      <c r="DD1090" t="s">
        <v>263</v>
      </c>
      <c r="DG1090">
        <v>15621629</v>
      </c>
      <c r="DI1090">
        <v>1</v>
      </c>
      <c r="DJ1090">
        <v>0</v>
      </c>
      <c r="DK1090">
        <v>1</v>
      </c>
      <c r="DL1090">
        <v>0</v>
      </c>
      <c r="DM1090">
        <v>0</v>
      </c>
      <c r="DN1090">
        <v>1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 t="shared" si="430"/>
        <v>07/09/2023 22:02:07.760</v>
      </c>
      <c r="C1091" t="str">
        <f t="shared" si="414"/>
        <v>FFDFD3C0</v>
      </c>
      <c r="D1091" t="s">
        <v>138</v>
      </c>
      <c r="E1091">
        <v>20</v>
      </c>
      <c r="F1091">
        <v>1020</v>
      </c>
      <c r="G1091" t="s">
        <v>139</v>
      </c>
      <c r="J1091" t="s">
        <v>140</v>
      </c>
      <c r="K1091">
        <v>0</v>
      </c>
      <c r="L1091">
        <v>3</v>
      </c>
      <c r="M1091">
        <v>0</v>
      </c>
      <c r="N1091">
        <v>2</v>
      </c>
      <c r="O1091">
        <v>0</v>
      </c>
      <c r="P1091">
        <v>1</v>
      </c>
      <c r="Q1091">
        <v>0</v>
      </c>
      <c r="S1091" t="str">
        <f t="shared" si="431"/>
        <v>22:02:07.000</v>
      </c>
      <c r="T1091" t="str">
        <f t="shared" si="431"/>
        <v>22:02:07.000</v>
      </c>
      <c r="U1091" t="str">
        <f t="shared" si="433"/>
        <v>A14F74</v>
      </c>
      <c r="V1091">
        <v>0</v>
      </c>
      <c r="W1091">
        <v>0</v>
      </c>
      <c r="X1091">
        <v>6</v>
      </c>
      <c r="Y1091">
        <v>0</v>
      </c>
      <c r="AA1091">
        <v>1</v>
      </c>
      <c r="AB1091">
        <v>8</v>
      </c>
      <c r="AC1091">
        <v>3</v>
      </c>
      <c r="AD1091">
        <v>0</v>
      </c>
      <c r="AE1091">
        <v>9</v>
      </c>
      <c r="AF1091" t="s">
        <v>126</v>
      </c>
      <c r="AG1091">
        <v>0</v>
      </c>
      <c r="AH1091">
        <v>3</v>
      </c>
      <c r="AI1091">
        <v>2</v>
      </c>
      <c r="AJ1091">
        <v>0</v>
      </c>
      <c r="AK1091" t="s">
        <v>421</v>
      </c>
      <c r="AL1091">
        <v>32.797558000000002</v>
      </c>
      <c r="AM1091" t="s">
        <v>422</v>
      </c>
      <c r="AN1091">
        <v>-117.139213</v>
      </c>
      <c r="AO1091">
        <v>25</v>
      </c>
      <c r="AP1091">
        <v>1800</v>
      </c>
      <c r="AQ1091" t="s">
        <v>129</v>
      </c>
      <c r="AR1091">
        <v>121</v>
      </c>
      <c r="AS1091">
        <v>-48</v>
      </c>
      <c r="AT1091">
        <v>-128</v>
      </c>
      <c r="BB1091" t="str">
        <f t="shared" si="434"/>
        <v>1200</v>
      </c>
      <c r="BC1091">
        <v>1</v>
      </c>
      <c r="BD1091" t="str">
        <f t="shared" si="435"/>
        <v xml:space="preserve">N1839R  </v>
      </c>
      <c r="BE1091">
        <v>1</v>
      </c>
      <c r="BG1091">
        <v>0</v>
      </c>
      <c r="BH1091">
        <v>0</v>
      </c>
      <c r="BI1091">
        <v>0</v>
      </c>
      <c r="BJ1091">
        <v>1575</v>
      </c>
      <c r="BK1091">
        <v>-225</v>
      </c>
      <c r="BL1091" t="s">
        <v>130</v>
      </c>
      <c r="BM1091">
        <v>1</v>
      </c>
      <c r="BN1091">
        <v>1</v>
      </c>
      <c r="BO1091">
        <v>0</v>
      </c>
      <c r="BP1091">
        <v>0</v>
      </c>
      <c r="BS1091">
        <v>0</v>
      </c>
      <c r="BT1091">
        <v>0</v>
      </c>
      <c r="BU1091">
        <v>0</v>
      </c>
      <c r="CE1091" t="str">
        <f t="shared" si="432"/>
        <v>22:02:07.473</v>
      </c>
      <c r="CF1091">
        <v>472529180</v>
      </c>
      <c r="CS1091">
        <v>3</v>
      </c>
      <c r="CT1091">
        <v>2</v>
      </c>
      <c r="CU1091">
        <v>0</v>
      </c>
      <c r="CV1091">
        <v>2</v>
      </c>
      <c r="CW1091">
        <v>0</v>
      </c>
      <c r="CX1091">
        <v>6</v>
      </c>
      <c r="CY1091">
        <v>7</v>
      </c>
      <c r="CZ1091" t="s">
        <v>131</v>
      </c>
      <c r="DA1091">
        <v>745</v>
      </c>
      <c r="DB1091">
        <v>0</v>
      </c>
      <c r="DC1091" t="s">
        <v>262</v>
      </c>
      <c r="DD1091" t="s">
        <v>263</v>
      </c>
      <c r="DG1091">
        <v>15621629</v>
      </c>
      <c r="DI1091">
        <v>1</v>
      </c>
      <c r="DJ1091">
        <v>0</v>
      </c>
      <c r="DK1091">
        <v>1</v>
      </c>
      <c r="DL1091">
        <v>0</v>
      </c>
      <c r="DM1091">
        <v>0</v>
      </c>
      <c r="DN1091">
        <v>1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 t="shared" ref="A1092:A1098" si="436">"07/09/2023 22:02:08.567"</f>
        <v>07/09/2023 22:02:08.567</v>
      </c>
      <c r="C1092" t="str">
        <f t="shared" si="414"/>
        <v>FFDFD3C0</v>
      </c>
      <c r="D1092" t="s">
        <v>134</v>
      </c>
      <c r="E1092">
        <v>4</v>
      </c>
      <c r="H1092">
        <v>4</v>
      </c>
      <c r="I1092" t="s">
        <v>143</v>
      </c>
      <c r="J1092" t="s">
        <v>126</v>
      </c>
      <c r="K1092">
        <v>0</v>
      </c>
      <c r="L1092">
        <v>3</v>
      </c>
      <c r="M1092">
        <v>0</v>
      </c>
      <c r="N1092">
        <v>2</v>
      </c>
      <c r="O1092">
        <v>0</v>
      </c>
      <c r="P1092">
        <v>1</v>
      </c>
      <c r="Q1092">
        <v>0</v>
      </c>
      <c r="S1092" t="str">
        <f t="shared" ref="S1092:T1099" si="437">"22:02:08.000"</f>
        <v>22:02:08.000</v>
      </c>
      <c r="T1092" t="str">
        <f t="shared" si="437"/>
        <v>22:02:08.000</v>
      </c>
      <c r="U1092" t="str">
        <f t="shared" si="433"/>
        <v>A14F74</v>
      </c>
      <c r="V1092">
        <v>0</v>
      </c>
      <c r="W1092">
        <v>0</v>
      </c>
      <c r="X1092">
        <v>6</v>
      </c>
      <c r="Y1092">
        <v>0</v>
      </c>
      <c r="AA1092">
        <v>1</v>
      </c>
      <c r="AB1092">
        <v>8</v>
      </c>
      <c r="AC1092">
        <v>3</v>
      </c>
      <c r="AD1092">
        <v>0</v>
      </c>
      <c r="AE1092">
        <v>9</v>
      </c>
      <c r="AF1092" t="s">
        <v>126</v>
      </c>
      <c r="AG1092">
        <v>0</v>
      </c>
      <c r="AH1092">
        <v>3</v>
      </c>
      <c r="AI1092">
        <v>2</v>
      </c>
      <c r="AJ1092">
        <v>0</v>
      </c>
      <c r="AK1092" t="s">
        <v>423</v>
      </c>
      <c r="AL1092">
        <v>32.797322000000001</v>
      </c>
      <c r="AM1092" t="s">
        <v>424</v>
      </c>
      <c r="AN1092">
        <v>-117.138548</v>
      </c>
      <c r="AO1092">
        <v>25</v>
      </c>
      <c r="AP1092">
        <v>1800</v>
      </c>
      <c r="AQ1092" t="s">
        <v>129</v>
      </c>
      <c r="AR1092">
        <v>121</v>
      </c>
      <c r="AS1092">
        <v>-48</v>
      </c>
      <c r="AT1092">
        <v>-64</v>
      </c>
      <c r="BB1092" t="str">
        <f t="shared" si="434"/>
        <v>1200</v>
      </c>
      <c r="BC1092">
        <v>1</v>
      </c>
      <c r="BD1092" t="str">
        <f t="shared" si="435"/>
        <v xml:space="preserve">N1839R  </v>
      </c>
      <c r="BE1092">
        <v>1</v>
      </c>
      <c r="BG1092">
        <v>0</v>
      </c>
      <c r="BH1092">
        <v>0</v>
      </c>
      <c r="BI1092">
        <v>0</v>
      </c>
      <c r="BJ1092">
        <v>1575</v>
      </c>
      <c r="BK1092">
        <v>-225</v>
      </c>
      <c r="BL1092" t="s">
        <v>130</v>
      </c>
      <c r="BM1092">
        <v>1</v>
      </c>
      <c r="BN1092">
        <v>1</v>
      </c>
      <c r="BO1092">
        <v>0</v>
      </c>
      <c r="BP1092">
        <v>0</v>
      </c>
      <c r="BS1092">
        <v>0</v>
      </c>
      <c r="BT1092">
        <v>0</v>
      </c>
      <c r="BU1092">
        <v>0</v>
      </c>
      <c r="CE1092" t="str">
        <f t="shared" ref="CE1092:CE1099" si="438">"22:02:08.302"</f>
        <v>22:02:08.302</v>
      </c>
      <c r="CF1092">
        <v>301528884</v>
      </c>
      <c r="CS1092">
        <v>3</v>
      </c>
      <c r="CT1092">
        <v>2</v>
      </c>
      <c r="CU1092">
        <v>0</v>
      </c>
      <c r="CV1092">
        <v>2</v>
      </c>
      <c r="CW1092">
        <v>0</v>
      </c>
      <c r="CX1092">
        <v>5</v>
      </c>
      <c r="CY1092">
        <v>7</v>
      </c>
      <c r="CZ1092" t="s">
        <v>131</v>
      </c>
      <c r="DA1092">
        <v>745</v>
      </c>
      <c r="DB1092">
        <v>0</v>
      </c>
      <c r="DC1092" t="s">
        <v>262</v>
      </c>
      <c r="DD1092" t="s">
        <v>263</v>
      </c>
      <c r="DG1092">
        <v>15621657</v>
      </c>
      <c r="DI1092">
        <v>1</v>
      </c>
      <c r="DJ1092">
        <v>0</v>
      </c>
      <c r="DK1092">
        <v>0</v>
      </c>
      <c r="DL1092">
        <v>0</v>
      </c>
      <c r="DM1092">
        <v>0</v>
      </c>
      <c r="DN1092">
        <v>1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 t="shared" si="436"/>
        <v>07/09/2023 22:02:08.567</v>
      </c>
      <c r="C1093" t="str">
        <f t="shared" si="414"/>
        <v>FFDFD3C0</v>
      </c>
      <c r="D1093" t="s">
        <v>123</v>
      </c>
      <c r="E1093">
        <v>7</v>
      </c>
      <c r="F1093">
        <v>2007</v>
      </c>
      <c r="G1093" t="s">
        <v>124</v>
      </c>
      <c r="J1093" t="s">
        <v>125</v>
      </c>
      <c r="K1093">
        <v>0</v>
      </c>
      <c r="L1093">
        <v>3</v>
      </c>
      <c r="M1093">
        <v>0</v>
      </c>
      <c r="N1093">
        <v>2</v>
      </c>
      <c r="O1093">
        <v>0</v>
      </c>
      <c r="P1093">
        <v>1</v>
      </c>
      <c r="Q1093">
        <v>0</v>
      </c>
      <c r="S1093" t="str">
        <f t="shared" si="437"/>
        <v>22:02:08.000</v>
      </c>
      <c r="T1093" t="str">
        <f t="shared" si="437"/>
        <v>22:02:08.000</v>
      </c>
      <c r="U1093" t="str">
        <f t="shared" si="433"/>
        <v>A14F74</v>
      </c>
      <c r="V1093">
        <v>0</v>
      </c>
      <c r="W1093">
        <v>0</v>
      </c>
      <c r="X1093">
        <v>6</v>
      </c>
      <c r="Y1093">
        <v>0</v>
      </c>
      <c r="AA1093">
        <v>1</v>
      </c>
      <c r="AB1093">
        <v>8</v>
      </c>
      <c r="AC1093">
        <v>3</v>
      </c>
      <c r="AD1093">
        <v>0</v>
      </c>
      <c r="AE1093">
        <v>9</v>
      </c>
      <c r="AF1093" t="s">
        <v>126</v>
      </c>
      <c r="AG1093">
        <v>0</v>
      </c>
      <c r="AH1093">
        <v>3</v>
      </c>
      <c r="AI1093">
        <v>2</v>
      </c>
      <c r="AJ1093">
        <v>0</v>
      </c>
      <c r="AK1093" t="s">
        <v>423</v>
      </c>
      <c r="AL1093">
        <v>32.797322000000001</v>
      </c>
      <c r="AM1093" t="s">
        <v>424</v>
      </c>
      <c r="AN1093">
        <v>-117.138548</v>
      </c>
      <c r="AO1093">
        <v>25</v>
      </c>
      <c r="AP1093">
        <v>1800</v>
      </c>
      <c r="AQ1093" t="s">
        <v>129</v>
      </c>
      <c r="AR1093">
        <v>121</v>
      </c>
      <c r="AS1093">
        <v>-48</v>
      </c>
      <c r="AT1093">
        <v>-64</v>
      </c>
      <c r="BB1093" t="str">
        <f t="shared" si="434"/>
        <v>1200</v>
      </c>
      <c r="BC1093">
        <v>1</v>
      </c>
      <c r="BD1093" t="str">
        <f t="shared" si="435"/>
        <v xml:space="preserve">N1839R  </v>
      </c>
      <c r="BE1093">
        <v>1</v>
      </c>
      <c r="BG1093">
        <v>0</v>
      </c>
      <c r="BH1093">
        <v>0</v>
      </c>
      <c r="BI1093">
        <v>0</v>
      </c>
      <c r="BJ1093">
        <v>1575</v>
      </c>
      <c r="BK1093">
        <v>-225</v>
      </c>
      <c r="BL1093" t="s">
        <v>130</v>
      </c>
      <c r="BM1093">
        <v>1</v>
      </c>
      <c r="BN1093">
        <v>1</v>
      </c>
      <c r="BO1093">
        <v>0</v>
      </c>
      <c r="BP1093">
        <v>0</v>
      </c>
      <c r="BS1093">
        <v>0</v>
      </c>
      <c r="BT1093">
        <v>0</v>
      </c>
      <c r="BU1093">
        <v>0</v>
      </c>
      <c r="CE1093" t="str">
        <f t="shared" si="438"/>
        <v>22:02:08.302</v>
      </c>
      <c r="CF1093">
        <v>301528884</v>
      </c>
      <c r="CS1093">
        <v>3</v>
      </c>
      <c r="CT1093">
        <v>2</v>
      </c>
      <c r="CU1093">
        <v>0</v>
      </c>
      <c r="CV1093">
        <v>2</v>
      </c>
      <c r="CW1093">
        <v>0</v>
      </c>
      <c r="CX1093">
        <v>5</v>
      </c>
      <c r="CY1093">
        <v>7</v>
      </c>
      <c r="CZ1093" t="s">
        <v>131</v>
      </c>
      <c r="DA1093">
        <v>745</v>
      </c>
      <c r="DB1093">
        <v>0</v>
      </c>
      <c r="DC1093" t="s">
        <v>262</v>
      </c>
      <c r="DD1093" t="s">
        <v>263</v>
      </c>
      <c r="DG1093">
        <v>15621657</v>
      </c>
      <c r="DI1093">
        <v>1</v>
      </c>
      <c r="DJ1093">
        <v>0</v>
      </c>
      <c r="DK1093">
        <v>1</v>
      </c>
      <c r="DL1093">
        <v>0</v>
      </c>
      <c r="DM1093">
        <v>0</v>
      </c>
      <c r="DN1093">
        <v>1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 t="shared" si="436"/>
        <v>07/09/2023 22:02:08.567</v>
      </c>
      <c r="C1094" t="str">
        <f t="shared" si="414"/>
        <v>FFDFD3C0</v>
      </c>
      <c r="D1094" t="s">
        <v>138</v>
      </c>
      <c r="E1094">
        <v>20</v>
      </c>
      <c r="F1094">
        <v>1020</v>
      </c>
      <c r="G1094" t="s">
        <v>139</v>
      </c>
      <c r="J1094" t="s">
        <v>140</v>
      </c>
      <c r="K1094">
        <v>0</v>
      </c>
      <c r="L1094">
        <v>3</v>
      </c>
      <c r="M1094">
        <v>0</v>
      </c>
      <c r="N1094">
        <v>2</v>
      </c>
      <c r="O1094">
        <v>0</v>
      </c>
      <c r="P1094">
        <v>1</v>
      </c>
      <c r="Q1094">
        <v>0</v>
      </c>
      <c r="S1094" t="str">
        <f t="shared" si="437"/>
        <v>22:02:08.000</v>
      </c>
      <c r="T1094" t="str">
        <f t="shared" si="437"/>
        <v>22:02:08.000</v>
      </c>
      <c r="U1094" t="str">
        <f t="shared" si="433"/>
        <v>A14F74</v>
      </c>
      <c r="V1094">
        <v>0</v>
      </c>
      <c r="W1094">
        <v>0</v>
      </c>
      <c r="X1094">
        <v>6</v>
      </c>
      <c r="Y1094">
        <v>0</v>
      </c>
      <c r="AA1094">
        <v>1</v>
      </c>
      <c r="AB1094">
        <v>8</v>
      </c>
      <c r="AC1094">
        <v>3</v>
      </c>
      <c r="AD1094">
        <v>0</v>
      </c>
      <c r="AE1094">
        <v>9</v>
      </c>
      <c r="AF1094" t="s">
        <v>126</v>
      </c>
      <c r="AG1094">
        <v>0</v>
      </c>
      <c r="AH1094">
        <v>3</v>
      </c>
      <c r="AI1094">
        <v>2</v>
      </c>
      <c r="AJ1094">
        <v>0</v>
      </c>
      <c r="AK1094" t="s">
        <v>423</v>
      </c>
      <c r="AL1094">
        <v>32.797322000000001</v>
      </c>
      <c r="AM1094" t="s">
        <v>424</v>
      </c>
      <c r="AN1094">
        <v>-117.138548</v>
      </c>
      <c r="AO1094">
        <v>25</v>
      </c>
      <c r="AP1094">
        <v>1800</v>
      </c>
      <c r="AQ1094" t="s">
        <v>129</v>
      </c>
      <c r="AR1094">
        <v>121</v>
      </c>
      <c r="AS1094">
        <v>-48</v>
      </c>
      <c r="AT1094">
        <v>-64</v>
      </c>
      <c r="BB1094" t="str">
        <f t="shared" si="434"/>
        <v>1200</v>
      </c>
      <c r="BC1094">
        <v>1</v>
      </c>
      <c r="BD1094" t="str">
        <f t="shared" si="435"/>
        <v xml:space="preserve">N1839R  </v>
      </c>
      <c r="BE1094">
        <v>1</v>
      </c>
      <c r="BG1094">
        <v>0</v>
      </c>
      <c r="BH1094">
        <v>0</v>
      </c>
      <c r="BI1094">
        <v>0</v>
      </c>
      <c r="BJ1094">
        <v>1575</v>
      </c>
      <c r="BK1094">
        <v>-225</v>
      </c>
      <c r="BL1094" t="s">
        <v>130</v>
      </c>
      <c r="BM1094">
        <v>1</v>
      </c>
      <c r="BN1094">
        <v>1</v>
      </c>
      <c r="BO1094">
        <v>0</v>
      </c>
      <c r="BP1094">
        <v>0</v>
      </c>
      <c r="BS1094">
        <v>0</v>
      </c>
      <c r="BT1094">
        <v>0</v>
      </c>
      <c r="BU1094">
        <v>0</v>
      </c>
      <c r="CE1094" t="str">
        <f t="shared" si="438"/>
        <v>22:02:08.302</v>
      </c>
      <c r="CF1094">
        <v>301528884</v>
      </c>
      <c r="CS1094">
        <v>3</v>
      </c>
      <c r="CT1094">
        <v>2</v>
      </c>
      <c r="CU1094">
        <v>0</v>
      </c>
      <c r="CV1094">
        <v>2</v>
      </c>
      <c r="CW1094">
        <v>0</v>
      </c>
      <c r="CX1094">
        <v>5</v>
      </c>
      <c r="CY1094">
        <v>7</v>
      </c>
      <c r="CZ1094" t="s">
        <v>131</v>
      </c>
      <c r="DA1094">
        <v>745</v>
      </c>
      <c r="DB1094">
        <v>0</v>
      </c>
      <c r="DC1094" t="s">
        <v>262</v>
      </c>
      <c r="DD1094" t="s">
        <v>263</v>
      </c>
      <c r="DG1094">
        <v>15621657</v>
      </c>
      <c r="DI1094">
        <v>1</v>
      </c>
      <c r="DJ1094">
        <v>0</v>
      </c>
      <c r="DK1094">
        <v>1</v>
      </c>
      <c r="DL1094">
        <v>0</v>
      </c>
      <c r="DM1094">
        <v>0</v>
      </c>
      <c r="DN1094">
        <v>1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 t="shared" si="436"/>
        <v>07/09/2023 22:02:08.567</v>
      </c>
      <c r="C1095" t="str">
        <f t="shared" si="414"/>
        <v>FFDFD3C0</v>
      </c>
      <c r="D1095" t="s">
        <v>149</v>
      </c>
      <c r="E1095">
        <v>3</v>
      </c>
      <c r="H1095">
        <v>166</v>
      </c>
      <c r="I1095" t="s">
        <v>139</v>
      </c>
      <c r="J1095" t="s">
        <v>150</v>
      </c>
      <c r="K1095">
        <v>0</v>
      </c>
      <c r="L1095">
        <v>3</v>
      </c>
      <c r="M1095">
        <v>0</v>
      </c>
      <c r="N1095">
        <v>2</v>
      </c>
      <c r="O1095">
        <v>0</v>
      </c>
      <c r="P1095">
        <v>1</v>
      </c>
      <c r="Q1095">
        <v>0</v>
      </c>
      <c r="S1095" t="str">
        <f t="shared" si="437"/>
        <v>22:02:08.000</v>
      </c>
      <c r="T1095" t="str">
        <f t="shared" si="437"/>
        <v>22:02:08.000</v>
      </c>
      <c r="U1095" t="str">
        <f t="shared" si="433"/>
        <v>A14F74</v>
      </c>
      <c r="V1095">
        <v>0</v>
      </c>
      <c r="W1095">
        <v>0</v>
      </c>
      <c r="X1095">
        <v>6</v>
      </c>
      <c r="Y1095">
        <v>0</v>
      </c>
      <c r="AA1095">
        <v>1</v>
      </c>
      <c r="AB1095">
        <v>8</v>
      </c>
      <c r="AC1095">
        <v>3</v>
      </c>
      <c r="AD1095">
        <v>0</v>
      </c>
      <c r="AE1095">
        <v>9</v>
      </c>
      <c r="AF1095" t="s">
        <v>126</v>
      </c>
      <c r="AG1095">
        <v>0</v>
      </c>
      <c r="AH1095">
        <v>3</v>
      </c>
      <c r="AI1095">
        <v>2</v>
      </c>
      <c r="AJ1095">
        <v>0</v>
      </c>
      <c r="AK1095" t="s">
        <v>423</v>
      </c>
      <c r="AL1095">
        <v>32.797322000000001</v>
      </c>
      <c r="AM1095" t="s">
        <v>424</v>
      </c>
      <c r="AN1095">
        <v>-117.138548</v>
      </c>
      <c r="AO1095">
        <v>25</v>
      </c>
      <c r="AP1095">
        <v>1800</v>
      </c>
      <c r="AQ1095" t="s">
        <v>129</v>
      </c>
      <c r="AR1095">
        <v>121</v>
      </c>
      <c r="AS1095">
        <v>-48</v>
      </c>
      <c r="AT1095">
        <v>-64</v>
      </c>
      <c r="BB1095" t="str">
        <f t="shared" si="434"/>
        <v>1200</v>
      </c>
      <c r="BC1095">
        <v>1</v>
      </c>
      <c r="BD1095" t="str">
        <f t="shared" si="435"/>
        <v xml:space="preserve">N1839R  </v>
      </c>
      <c r="BE1095">
        <v>1</v>
      </c>
      <c r="BG1095">
        <v>0</v>
      </c>
      <c r="BH1095">
        <v>0</v>
      </c>
      <c r="BI1095">
        <v>0</v>
      </c>
      <c r="BJ1095">
        <v>1575</v>
      </c>
      <c r="BK1095">
        <v>-225</v>
      </c>
      <c r="BL1095" t="s">
        <v>130</v>
      </c>
      <c r="BM1095">
        <v>1</v>
      </c>
      <c r="BN1095">
        <v>1</v>
      </c>
      <c r="BO1095">
        <v>0</v>
      </c>
      <c r="BP1095">
        <v>0</v>
      </c>
      <c r="BS1095">
        <v>0</v>
      </c>
      <c r="BT1095">
        <v>0</v>
      </c>
      <c r="BU1095">
        <v>0</v>
      </c>
      <c r="CE1095" t="str">
        <f t="shared" si="438"/>
        <v>22:02:08.302</v>
      </c>
      <c r="CF1095">
        <v>301618604</v>
      </c>
      <c r="CS1095">
        <v>3</v>
      </c>
      <c r="CT1095">
        <v>2</v>
      </c>
      <c r="CU1095">
        <v>0</v>
      </c>
      <c r="CV1095">
        <v>2</v>
      </c>
      <c r="CW1095">
        <v>0</v>
      </c>
      <c r="CX1095">
        <v>3</v>
      </c>
      <c r="CY1095">
        <v>7</v>
      </c>
      <c r="CZ1095" t="s">
        <v>131</v>
      </c>
      <c r="DA1095">
        <v>286</v>
      </c>
      <c r="DB1095">
        <v>0</v>
      </c>
      <c r="DC1095" t="s">
        <v>132</v>
      </c>
      <c r="DD1095" t="s">
        <v>133</v>
      </c>
      <c r="DG1095">
        <v>16165716</v>
      </c>
      <c r="DI1095">
        <v>1</v>
      </c>
      <c r="DJ1095">
        <v>0</v>
      </c>
      <c r="DK1095">
        <v>1</v>
      </c>
      <c r="DL1095">
        <v>0</v>
      </c>
      <c r="DM1095">
        <v>0</v>
      </c>
      <c r="DN1095">
        <v>1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 t="shared" si="436"/>
        <v>07/09/2023 22:02:08.567</v>
      </c>
      <c r="C1096" t="str">
        <f t="shared" si="414"/>
        <v>FFDFD3C0</v>
      </c>
      <c r="D1096" t="s">
        <v>144</v>
      </c>
      <c r="E1096">
        <v>6</v>
      </c>
      <c r="H1096">
        <v>210</v>
      </c>
      <c r="I1096" t="s">
        <v>145</v>
      </c>
      <c r="J1096" t="s">
        <v>146</v>
      </c>
      <c r="K1096">
        <v>0</v>
      </c>
      <c r="L1096">
        <v>3</v>
      </c>
      <c r="M1096">
        <v>0</v>
      </c>
      <c r="N1096">
        <v>2</v>
      </c>
      <c r="O1096">
        <v>0</v>
      </c>
      <c r="P1096">
        <v>1</v>
      </c>
      <c r="Q1096">
        <v>0</v>
      </c>
      <c r="S1096" t="str">
        <f t="shared" si="437"/>
        <v>22:02:08.000</v>
      </c>
      <c r="T1096" t="str">
        <f t="shared" si="437"/>
        <v>22:02:08.000</v>
      </c>
      <c r="U1096" t="str">
        <f t="shared" si="433"/>
        <v>A14F74</v>
      </c>
      <c r="V1096">
        <v>0</v>
      </c>
      <c r="W1096">
        <v>0</v>
      </c>
      <c r="X1096">
        <v>6</v>
      </c>
      <c r="Y1096">
        <v>0</v>
      </c>
      <c r="AA1096">
        <v>1</v>
      </c>
      <c r="AB1096">
        <v>8</v>
      </c>
      <c r="AC1096">
        <v>3</v>
      </c>
      <c r="AD1096">
        <v>0</v>
      </c>
      <c r="AE1096">
        <v>9</v>
      </c>
      <c r="AF1096" t="s">
        <v>126</v>
      </c>
      <c r="AG1096">
        <v>0</v>
      </c>
      <c r="AH1096">
        <v>0</v>
      </c>
      <c r="AI1096">
        <v>2</v>
      </c>
      <c r="AJ1096">
        <v>0</v>
      </c>
      <c r="AK1096" t="s">
        <v>423</v>
      </c>
      <c r="AL1096">
        <v>32.797322000000001</v>
      </c>
      <c r="AM1096" t="s">
        <v>424</v>
      </c>
      <c r="AN1096">
        <v>-117.138548</v>
      </c>
      <c r="AO1096">
        <v>25</v>
      </c>
      <c r="AP1096">
        <v>1800</v>
      </c>
      <c r="AQ1096" t="s">
        <v>129</v>
      </c>
      <c r="AR1096">
        <v>121</v>
      </c>
      <c r="AS1096">
        <v>-48</v>
      </c>
      <c r="AT1096">
        <v>-64</v>
      </c>
      <c r="BB1096" t="str">
        <f t="shared" si="434"/>
        <v>1200</v>
      </c>
      <c r="BC1096">
        <v>1</v>
      </c>
      <c r="BD1096" t="str">
        <f t="shared" si="435"/>
        <v xml:space="preserve">N1839R  </v>
      </c>
      <c r="BE1096">
        <v>1</v>
      </c>
      <c r="BG1096">
        <v>0</v>
      </c>
      <c r="BH1096">
        <v>0</v>
      </c>
      <c r="BI1096">
        <v>0</v>
      </c>
      <c r="BJ1096">
        <v>1575</v>
      </c>
      <c r="BK1096">
        <v>-225</v>
      </c>
      <c r="BL1096" t="s">
        <v>130</v>
      </c>
      <c r="BM1096">
        <v>1</v>
      </c>
      <c r="BN1096">
        <v>1</v>
      </c>
      <c r="BO1096">
        <v>0</v>
      </c>
      <c r="BP1096">
        <v>0</v>
      </c>
      <c r="BS1096">
        <v>0</v>
      </c>
      <c r="BT1096">
        <v>0</v>
      </c>
      <c r="BU1096">
        <v>0</v>
      </c>
      <c r="CE1096" t="str">
        <f t="shared" si="438"/>
        <v>22:02:08.302</v>
      </c>
      <c r="CF1096">
        <v>301528884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5</v>
      </c>
      <c r="CY1096">
        <v>7</v>
      </c>
      <c r="CZ1096" t="s">
        <v>131</v>
      </c>
      <c r="DA1096">
        <v>745</v>
      </c>
      <c r="DB1096">
        <v>0</v>
      </c>
      <c r="DC1096" t="s">
        <v>262</v>
      </c>
      <c r="DD1096" t="s">
        <v>263</v>
      </c>
      <c r="DG1096">
        <v>15621657</v>
      </c>
      <c r="DI1096">
        <v>1</v>
      </c>
      <c r="DJ1096">
        <v>0</v>
      </c>
      <c r="DK1096">
        <v>1</v>
      </c>
      <c r="DL1096">
        <v>0</v>
      </c>
      <c r="DM1096">
        <v>0</v>
      </c>
      <c r="DN1096">
        <v>1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 t="shared" si="436"/>
        <v>07/09/2023 22:02:08.567</v>
      </c>
      <c r="C1097" t="str">
        <f t="shared" si="414"/>
        <v>FFDFD3C0</v>
      </c>
      <c r="D1097" t="s">
        <v>134</v>
      </c>
      <c r="E1097">
        <v>3</v>
      </c>
      <c r="H1097">
        <v>3</v>
      </c>
      <c r="I1097" t="s">
        <v>135</v>
      </c>
      <c r="J1097" t="s">
        <v>126</v>
      </c>
      <c r="K1097">
        <v>0</v>
      </c>
      <c r="L1097">
        <v>3</v>
      </c>
      <c r="M1097">
        <v>0</v>
      </c>
      <c r="N1097">
        <v>2</v>
      </c>
      <c r="O1097">
        <v>0</v>
      </c>
      <c r="P1097">
        <v>1</v>
      </c>
      <c r="Q1097">
        <v>0</v>
      </c>
      <c r="S1097" t="str">
        <f t="shared" si="437"/>
        <v>22:02:08.000</v>
      </c>
      <c r="T1097" t="str">
        <f t="shared" si="437"/>
        <v>22:02:08.000</v>
      </c>
      <c r="U1097" t="str">
        <f t="shared" si="433"/>
        <v>A14F74</v>
      </c>
      <c r="V1097">
        <v>0</v>
      </c>
      <c r="W1097">
        <v>0</v>
      </c>
      <c r="X1097">
        <v>6</v>
      </c>
      <c r="Y1097">
        <v>0</v>
      </c>
      <c r="AA1097">
        <v>1</v>
      </c>
      <c r="AB1097">
        <v>8</v>
      </c>
      <c r="AC1097">
        <v>3</v>
      </c>
      <c r="AD1097">
        <v>0</v>
      </c>
      <c r="AE1097">
        <v>9</v>
      </c>
      <c r="AF1097" t="s">
        <v>126</v>
      </c>
      <c r="AG1097">
        <v>0</v>
      </c>
      <c r="AH1097">
        <v>3</v>
      </c>
      <c r="AI1097">
        <v>2</v>
      </c>
      <c r="AJ1097">
        <v>0</v>
      </c>
      <c r="AK1097" t="s">
        <v>423</v>
      </c>
      <c r="AL1097">
        <v>32.797322000000001</v>
      </c>
      <c r="AM1097" t="s">
        <v>424</v>
      </c>
      <c r="AN1097">
        <v>-117.138548</v>
      </c>
      <c r="AO1097">
        <v>25</v>
      </c>
      <c r="AP1097">
        <v>1800</v>
      </c>
      <c r="AQ1097" t="s">
        <v>129</v>
      </c>
      <c r="AR1097">
        <v>121</v>
      </c>
      <c r="AS1097">
        <v>-48</v>
      </c>
      <c r="AT1097">
        <v>-64</v>
      </c>
      <c r="BB1097" t="str">
        <f t="shared" si="434"/>
        <v>1200</v>
      </c>
      <c r="BC1097">
        <v>1</v>
      </c>
      <c r="BD1097" t="str">
        <f t="shared" si="435"/>
        <v xml:space="preserve">N1839R  </v>
      </c>
      <c r="BE1097">
        <v>1</v>
      </c>
      <c r="BG1097">
        <v>0</v>
      </c>
      <c r="BH1097">
        <v>0</v>
      </c>
      <c r="BI1097">
        <v>0</v>
      </c>
      <c r="BJ1097">
        <v>1575</v>
      </c>
      <c r="BK1097">
        <v>-225</v>
      </c>
      <c r="BL1097" t="s">
        <v>130</v>
      </c>
      <c r="BM1097">
        <v>1</v>
      </c>
      <c r="BN1097">
        <v>1</v>
      </c>
      <c r="BO1097">
        <v>0</v>
      </c>
      <c r="BP1097">
        <v>0</v>
      </c>
      <c r="BS1097">
        <v>0</v>
      </c>
      <c r="BT1097">
        <v>0</v>
      </c>
      <c r="BU1097">
        <v>0</v>
      </c>
      <c r="CE1097" t="str">
        <f t="shared" si="438"/>
        <v>22:02:08.302</v>
      </c>
      <c r="CF1097">
        <v>301528884</v>
      </c>
      <c r="CS1097">
        <v>3</v>
      </c>
      <c r="CT1097">
        <v>2</v>
      </c>
      <c r="CU1097">
        <v>0</v>
      </c>
      <c r="CV1097">
        <v>2</v>
      </c>
      <c r="CW1097">
        <v>0</v>
      </c>
      <c r="CX1097">
        <v>5</v>
      </c>
      <c r="CY1097">
        <v>7</v>
      </c>
      <c r="CZ1097" t="s">
        <v>131</v>
      </c>
      <c r="DA1097">
        <v>745</v>
      </c>
      <c r="DB1097">
        <v>0</v>
      </c>
      <c r="DC1097" t="s">
        <v>262</v>
      </c>
      <c r="DD1097" t="s">
        <v>263</v>
      </c>
      <c r="DG1097">
        <v>15621657</v>
      </c>
      <c r="DI1097">
        <v>1</v>
      </c>
      <c r="DJ1097">
        <v>0</v>
      </c>
      <c r="DK1097">
        <v>1</v>
      </c>
      <c r="DL1097">
        <v>0</v>
      </c>
      <c r="DM1097">
        <v>0</v>
      </c>
      <c r="DN1097">
        <v>1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 t="shared" si="436"/>
        <v>07/09/2023 22:02:08.567</v>
      </c>
      <c r="C1098" t="str">
        <f t="shared" ref="C1098:C1161" si="439">"FFDFD3C0"</f>
        <v>FFDFD3C0</v>
      </c>
      <c r="D1098" t="s">
        <v>141</v>
      </c>
      <c r="E1098">
        <v>15</v>
      </c>
      <c r="J1098" t="s">
        <v>142</v>
      </c>
      <c r="K1098">
        <v>0</v>
      </c>
      <c r="L1098">
        <v>3</v>
      </c>
      <c r="M1098">
        <v>0</v>
      </c>
      <c r="N1098">
        <v>2</v>
      </c>
      <c r="O1098">
        <v>0</v>
      </c>
      <c r="P1098">
        <v>1</v>
      </c>
      <c r="Q1098">
        <v>0</v>
      </c>
      <c r="S1098" t="str">
        <f t="shared" si="437"/>
        <v>22:02:08.000</v>
      </c>
      <c r="T1098" t="str">
        <f t="shared" si="437"/>
        <v>22:02:08.000</v>
      </c>
      <c r="U1098" t="str">
        <f t="shared" si="433"/>
        <v>A14F74</v>
      </c>
      <c r="V1098">
        <v>0</v>
      </c>
      <c r="W1098">
        <v>0</v>
      </c>
      <c r="X1098">
        <v>6</v>
      </c>
      <c r="Y1098">
        <v>0</v>
      </c>
      <c r="AA1098">
        <v>1</v>
      </c>
      <c r="AB1098">
        <v>8</v>
      </c>
      <c r="AC1098">
        <v>3</v>
      </c>
      <c r="AD1098">
        <v>0</v>
      </c>
      <c r="AE1098">
        <v>9</v>
      </c>
      <c r="AF1098" t="s">
        <v>126</v>
      </c>
      <c r="AG1098">
        <v>0</v>
      </c>
      <c r="AH1098">
        <v>3</v>
      </c>
      <c r="AI1098">
        <v>2</v>
      </c>
      <c r="AJ1098">
        <v>0</v>
      </c>
      <c r="AK1098" t="s">
        <v>423</v>
      </c>
      <c r="AL1098">
        <v>32.797322000000001</v>
      </c>
      <c r="AM1098" t="s">
        <v>424</v>
      </c>
      <c r="AN1098">
        <v>-117.138548</v>
      </c>
      <c r="AO1098">
        <v>25</v>
      </c>
      <c r="AP1098">
        <v>1800</v>
      </c>
      <c r="AQ1098" t="s">
        <v>129</v>
      </c>
      <c r="AR1098">
        <v>121</v>
      </c>
      <c r="AS1098">
        <v>-48</v>
      </c>
      <c r="AT1098">
        <v>-64</v>
      </c>
      <c r="BB1098" t="str">
        <f t="shared" si="434"/>
        <v>1200</v>
      </c>
      <c r="BC1098">
        <v>1</v>
      </c>
      <c r="BD1098" t="str">
        <f t="shared" si="435"/>
        <v xml:space="preserve">N1839R  </v>
      </c>
      <c r="BE1098">
        <v>1</v>
      </c>
      <c r="BG1098">
        <v>0</v>
      </c>
      <c r="BH1098">
        <v>0</v>
      </c>
      <c r="BI1098">
        <v>0</v>
      </c>
      <c r="BJ1098">
        <v>1575</v>
      </c>
      <c r="BK1098">
        <v>-225</v>
      </c>
      <c r="BL1098" t="s">
        <v>130</v>
      </c>
      <c r="BM1098">
        <v>1</v>
      </c>
      <c r="BN1098">
        <v>1</v>
      </c>
      <c r="BO1098">
        <v>0</v>
      </c>
      <c r="BP1098">
        <v>0</v>
      </c>
      <c r="BS1098">
        <v>0</v>
      </c>
      <c r="BT1098">
        <v>0</v>
      </c>
      <c r="BU1098">
        <v>0</v>
      </c>
      <c r="CE1098" t="str">
        <f t="shared" si="438"/>
        <v>22:02:08.302</v>
      </c>
      <c r="CF1098">
        <v>301528884</v>
      </c>
      <c r="CS1098">
        <v>3</v>
      </c>
      <c r="CT1098">
        <v>2</v>
      </c>
      <c r="CU1098">
        <v>0</v>
      </c>
      <c r="CV1098">
        <v>2</v>
      </c>
      <c r="CW1098">
        <v>0</v>
      </c>
      <c r="CX1098">
        <v>5</v>
      </c>
      <c r="CY1098">
        <v>7</v>
      </c>
      <c r="CZ1098" t="s">
        <v>131</v>
      </c>
      <c r="DA1098">
        <v>745</v>
      </c>
      <c r="DB1098">
        <v>0</v>
      </c>
      <c r="DC1098" t="s">
        <v>262</v>
      </c>
      <c r="DD1098" t="s">
        <v>263</v>
      </c>
      <c r="DG1098">
        <v>15621657</v>
      </c>
      <c r="DI1098">
        <v>1</v>
      </c>
      <c r="DJ1098">
        <v>0</v>
      </c>
      <c r="DK1098">
        <v>1</v>
      </c>
      <c r="DL1098">
        <v>0</v>
      </c>
      <c r="DM1098">
        <v>0</v>
      </c>
      <c r="DN1098">
        <v>1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"07/09/2023 22:02:08.598"</f>
        <v>07/09/2023 22:02:08.598</v>
      </c>
      <c r="C1099" t="str">
        <f t="shared" si="439"/>
        <v>FFDFD3C0</v>
      </c>
      <c r="D1099" t="s">
        <v>147</v>
      </c>
      <c r="E1099">
        <v>8</v>
      </c>
      <c r="H1099">
        <v>225</v>
      </c>
      <c r="I1099" t="s">
        <v>148</v>
      </c>
      <c r="J1099" t="s">
        <v>126</v>
      </c>
      <c r="K1099">
        <v>0</v>
      </c>
      <c r="L1099">
        <v>3</v>
      </c>
      <c r="M1099">
        <v>0</v>
      </c>
      <c r="N1099">
        <v>2</v>
      </c>
      <c r="O1099">
        <v>0</v>
      </c>
      <c r="P1099">
        <v>1</v>
      </c>
      <c r="Q1099">
        <v>0</v>
      </c>
      <c r="S1099" t="str">
        <f t="shared" si="437"/>
        <v>22:02:08.000</v>
      </c>
      <c r="T1099" t="str">
        <f t="shared" si="437"/>
        <v>22:02:08.000</v>
      </c>
      <c r="U1099" t="str">
        <f t="shared" si="433"/>
        <v>A14F74</v>
      </c>
      <c r="V1099">
        <v>0</v>
      </c>
      <c r="W1099">
        <v>0</v>
      </c>
      <c r="X1099">
        <v>6</v>
      </c>
      <c r="Y1099">
        <v>0</v>
      </c>
      <c r="AA1099">
        <v>1</v>
      </c>
      <c r="AB1099">
        <v>8</v>
      </c>
      <c r="AC1099">
        <v>3</v>
      </c>
      <c r="AD1099">
        <v>0</v>
      </c>
      <c r="AE1099">
        <v>9</v>
      </c>
      <c r="AF1099" t="s">
        <v>126</v>
      </c>
      <c r="AG1099">
        <v>0</v>
      </c>
      <c r="AH1099">
        <v>3</v>
      </c>
      <c r="AI1099">
        <v>2</v>
      </c>
      <c r="AJ1099">
        <v>0</v>
      </c>
      <c r="AK1099" t="s">
        <v>423</v>
      </c>
      <c r="AL1099">
        <v>32.797322000000001</v>
      </c>
      <c r="AM1099" t="s">
        <v>424</v>
      </c>
      <c r="AN1099">
        <v>-117.138548</v>
      </c>
      <c r="AO1099">
        <v>25</v>
      </c>
      <c r="AP1099">
        <v>1800</v>
      </c>
      <c r="AQ1099" t="s">
        <v>129</v>
      </c>
      <c r="AR1099">
        <v>121</v>
      </c>
      <c r="AS1099">
        <v>-48</v>
      </c>
      <c r="AT1099">
        <v>-64</v>
      </c>
      <c r="BB1099" t="str">
        <f t="shared" si="434"/>
        <v>1200</v>
      </c>
      <c r="BC1099">
        <v>1</v>
      </c>
      <c r="BD1099" t="str">
        <f t="shared" si="435"/>
        <v xml:space="preserve">N1839R  </v>
      </c>
      <c r="BE1099">
        <v>1</v>
      </c>
      <c r="BG1099">
        <v>0</v>
      </c>
      <c r="BH1099">
        <v>0</v>
      </c>
      <c r="BI1099">
        <v>0</v>
      </c>
      <c r="BJ1099">
        <v>1575</v>
      </c>
      <c r="BK1099">
        <v>-225</v>
      </c>
      <c r="BL1099" t="s">
        <v>130</v>
      </c>
      <c r="BM1099">
        <v>1</v>
      </c>
      <c r="BN1099">
        <v>1</v>
      </c>
      <c r="BO1099">
        <v>0</v>
      </c>
      <c r="BP1099">
        <v>0</v>
      </c>
      <c r="BS1099">
        <v>0</v>
      </c>
      <c r="BT1099">
        <v>0</v>
      </c>
      <c r="BU1099">
        <v>0</v>
      </c>
      <c r="CE1099" t="str">
        <f t="shared" si="438"/>
        <v>22:02:08.302</v>
      </c>
      <c r="CF1099">
        <v>301528884</v>
      </c>
      <c r="CS1099">
        <v>3</v>
      </c>
      <c r="CT1099">
        <v>2</v>
      </c>
      <c r="CU1099">
        <v>0</v>
      </c>
      <c r="CV1099">
        <v>2</v>
      </c>
      <c r="CW1099">
        <v>0</v>
      </c>
      <c r="CX1099">
        <v>5</v>
      </c>
      <c r="CY1099">
        <v>7</v>
      </c>
      <c r="CZ1099" t="s">
        <v>131</v>
      </c>
      <c r="DA1099">
        <v>745</v>
      </c>
      <c r="DB1099">
        <v>0</v>
      </c>
      <c r="DC1099" t="s">
        <v>262</v>
      </c>
      <c r="DD1099" t="s">
        <v>263</v>
      </c>
      <c r="DG1099">
        <v>15621657</v>
      </c>
      <c r="DI1099">
        <v>1</v>
      </c>
      <c r="DJ1099">
        <v>0</v>
      </c>
      <c r="DK1099">
        <v>1</v>
      </c>
      <c r="DL1099">
        <v>0</v>
      </c>
      <c r="DM1099">
        <v>0</v>
      </c>
      <c r="DN1099">
        <v>1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"07/09/2023 22:02:10.928"</f>
        <v>07/09/2023 22:02:10.928</v>
      </c>
      <c r="C1100" t="str">
        <f t="shared" si="439"/>
        <v>FFDFD3C0</v>
      </c>
      <c r="D1100" t="s">
        <v>134</v>
      </c>
      <c r="E1100">
        <v>3</v>
      </c>
      <c r="H1100">
        <v>3</v>
      </c>
      <c r="I1100" t="s">
        <v>135</v>
      </c>
      <c r="J1100" t="s">
        <v>126</v>
      </c>
      <c r="K1100">
        <v>0</v>
      </c>
      <c r="L1100">
        <v>3</v>
      </c>
      <c r="M1100">
        <v>0</v>
      </c>
      <c r="N1100">
        <v>2</v>
      </c>
      <c r="O1100">
        <v>0</v>
      </c>
      <c r="P1100">
        <v>1</v>
      </c>
      <c r="Q1100">
        <v>0</v>
      </c>
      <c r="S1100" t="str">
        <f t="shared" ref="S1100:T1107" si="440">"22:02:10.000"</f>
        <v>22:02:10.000</v>
      </c>
      <c r="T1100" t="str">
        <f t="shared" si="440"/>
        <v>22:02:10.000</v>
      </c>
      <c r="U1100" t="str">
        <f t="shared" si="433"/>
        <v>A14F74</v>
      </c>
      <c r="V1100">
        <v>0</v>
      </c>
      <c r="W1100">
        <v>0</v>
      </c>
      <c r="X1100">
        <v>6</v>
      </c>
      <c r="Y1100">
        <v>0</v>
      </c>
      <c r="AA1100">
        <v>1</v>
      </c>
      <c r="AB1100">
        <v>8</v>
      </c>
      <c r="AC1100">
        <v>3</v>
      </c>
      <c r="AD1100">
        <v>0</v>
      </c>
      <c r="AE1100">
        <v>9</v>
      </c>
      <c r="AF1100" t="s">
        <v>126</v>
      </c>
      <c r="AG1100">
        <v>0</v>
      </c>
      <c r="AH1100">
        <v>3</v>
      </c>
      <c r="AI1100">
        <v>2</v>
      </c>
      <c r="AJ1100">
        <v>0</v>
      </c>
      <c r="AK1100" t="s">
        <v>425</v>
      </c>
      <c r="AL1100">
        <v>32.796892999999997</v>
      </c>
      <c r="AM1100" t="s">
        <v>426</v>
      </c>
      <c r="AN1100">
        <v>-117.137196</v>
      </c>
      <c r="AO1100">
        <v>25</v>
      </c>
      <c r="AP1100">
        <v>1800</v>
      </c>
      <c r="AQ1100" t="s">
        <v>129</v>
      </c>
      <c r="AR1100">
        <v>123</v>
      </c>
      <c r="AS1100">
        <v>-45</v>
      </c>
      <c r="AT1100">
        <v>0</v>
      </c>
      <c r="BB1100" t="str">
        <f t="shared" si="434"/>
        <v>1200</v>
      </c>
      <c r="BC1100">
        <v>1</v>
      </c>
      <c r="BD1100" t="str">
        <f t="shared" si="435"/>
        <v xml:space="preserve">N1839R  </v>
      </c>
      <c r="BE1100">
        <v>1</v>
      </c>
      <c r="BG1100">
        <v>0</v>
      </c>
      <c r="BH1100">
        <v>0</v>
      </c>
      <c r="BI1100">
        <v>0</v>
      </c>
      <c r="BJ1100">
        <v>1575</v>
      </c>
      <c r="BK1100">
        <v>-225</v>
      </c>
      <c r="BL1100" t="s">
        <v>130</v>
      </c>
      <c r="BM1100">
        <v>1</v>
      </c>
      <c r="BN1100">
        <v>1</v>
      </c>
      <c r="BO1100">
        <v>0</v>
      </c>
      <c r="BP1100">
        <v>0</v>
      </c>
      <c r="BS1100">
        <v>0</v>
      </c>
      <c r="BT1100">
        <v>0</v>
      </c>
      <c r="BU1100">
        <v>0</v>
      </c>
      <c r="CE1100" t="str">
        <f t="shared" ref="CE1100:CE1107" si="441">"22:02:10.708"</f>
        <v>22:02:10.708</v>
      </c>
      <c r="CF1100">
        <v>708029536</v>
      </c>
      <c r="CS1100">
        <v>3</v>
      </c>
      <c r="CT1100">
        <v>2</v>
      </c>
      <c r="CU1100">
        <v>0</v>
      </c>
      <c r="CV1100">
        <v>2</v>
      </c>
      <c r="CW1100">
        <v>0</v>
      </c>
      <c r="CX1100">
        <v>6</v>
      </c>
      <c r="CY1100">
        <v>7</v>
      </c>
      <c r="CZ1100" t="s">
        <v>131</v>
      </c>
      <c r="DA1100">
        <v>745</v>
      </c>
      <c r="DB1100">
        <v>0</v>
      </c>
      <c r="DC1100" t="s">
        <v>262</v>
      </c>
      <c r="DD1100" t="s">
        <v>263</v>
      </c>
      <c r="DG1100">
        <v>15621743</v>
      </c>
      <c r="DI1100">
        <v>1</v>
      </c>
      <c r="DJ1100">
        <v>0</v>
      </c>
      <c r="DK1100">
        <v>0</v>
      </c>
      <c r="DL1100">
        <v>0</v>
      </c>
      <c r="DM1100">
        <v>0</v>
      </c>
      <c r="DN1100">
        <v>1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"07/09/2023 22:02:10.928"</f>
        <v>07/09/2023 22:02:10.928</v>
      </c>
      <c r="C1101" t="str">
        <f t="shared" si="439"/>
        <v>FFDFD3C0</v>
      </c>
      <c r="D1101" t="s">
        <v>141</v>
      </c>
      <c r="E1101">
        <v>15</v>
      </c>
      <c r="J1101" t="s">
        <v>142</v>
      </c>
      <c r="K1101">
        <v>0</v>
      </c>
      <c r="L1101">
        <v>3</v>
      </c>
      <c r="M1101">
        <v>0</v>
      </c>
      <c r="N1101">
        <v>2</v>
      </c>
      <c r="O1101">
        <v>0</v>
      </c>
      <c r="P1101">
        <v>1</v>
      </c>
      <c r="Q1101">
        <v>0</v>
      </c>
      <c r="S1101" t="str">
        <f t="shared" si="440"/>
        <v>22:02:10.000</v>
      </c>
      <c r="T1101" t="str">
        <f t="shared" si="440"/>
        <v>22:02:10.000</v>
      </c>
      <c r="U1101" t="str">
        <f t="shared" si="433"/>
        <v>A14F74</v>
      </c>
      <c r="V1101">
        <v>0</v>
      </c>
      <c r="W1101">
        <v>0</v>
      </c>
      <c r="X1101">
        <v>6</v>
      </c>
      <c r="Y1101">
        <v>0</v>
      </c>
      <c r="AA1101">
        <v>1</v>
      </c>
      <c r="AB1101">
        <v>8</v>
      </c>
      <c r="AC1101">
        <v>3</v>
      </c>
      <c r="AD1101">
        <v>0</v>
      </c>
      <c r="AE1101">
        <v>9</v>
      </c>
      <c r="AF1101" t="s">
        <v>126</v>
      </c>
      <c r="AG1101">
        <v>0</v>
      </c>
      <c r="AH1101">
        <v>3</v>
      </c>
      <c r="AI1101">
        <v>2</v>
      </c>
      <c r="AJ1101">
        <v>0</v>
      </c>
      <c r="AK1101" t="s">
        <v>425</v>
      </c>
      <c r="AL1101">
        <v>32.796892999999997</v>
      </c>
      <c r="AM1101" t="s">
        <v>426</v>
      </c>
      <c r="AN1101">
        <v>-117.137196</v>
      </c>
      <c r="AO1101">
        <v>25</v>
      </c>
      <c r="AP1101">
        <v>1800</v>
      </c>
      <c r="AQ1101" t="s">
        <v>129</v>
      </c>
      <c r="AR1101">
        <v>123</v>
      </c>
      <c r="AS1101">
        <v>-45</v>
      </c>
      <c r="AT1101">
        <v>0</v>
      </c>
      <c r="BB1101" t="str">
        <f t="shared" si="434"/>
        <v>1200</v>
      </c>
      <c r="BC1101">
        <v>1</v>
      </c>
      <c r="BD1101" t="str">
        <f t="shared" si="435"/>
        <v xml:space="preserve">N1839R  </v>
      </c>
      <c r="BE1101">
        <v>1</v>
      </c>
      <c r="BG1101">
        <v>0</v>
      </c>
      <c r="BH1101">
        <v>0</v>
      </c>
      <c r="BI1101">
        <v>0</v>
      </c>
      <c r="BJ1101">
        <v>1575</v>
      </c>
      <c r="BK1101">
        <v>-225</v>
      </c>
      <c r="BL1101" t="s">
        <v>130</v>
      </c>
      <c r="BM1101">
        <v>1</v>
      </c>
      <c r="BN1101">
        <v>1</v>
      </c>
      <c r="BO1101">
        <v>0</v>
      </c>
      <c r="BP1101">
        <v>0</v>
      </c>
      <c r="BS1101">
        <v>0</v>
      </c>
      <c r="BT1101">
        <v>0</v>
      </c>
      <c r="BU1101">
        <v>0</v>
      </c>
      <c r="CE1101" t="str">
        <f t="shared" si="441"/>
        <v>22:02:10.708</v>
      </c>
      <c r="CF1101">
        <v>708029536</v>
      </c>
      <c r="CS1101">
        <v>3</v>
      </c>
      <c r="CT1101">
        <v>2</v>
      </c>
      <c r="CU1101">
        <v>0</v>
      </c>
      <c r="CV1101">
        <v>2</v>
      </c>
      <c r="CW1101">
        <v>0</v>
      </c>
      <c r="CX1101">
        <v>6</v>
      </c>
      <c r="CY1101">
        <v>7</v>
      </c>
      <c r="CZ1101" t="s">
        <v>131</v>
      </c>
      <c r="DA1101">
        <v>745</v>
      </c>
      <c r="DB1101">
        <v>0</v>
      </c>
      <c r="DC1101" t="s">
        <v>262</v>
      </c>
      <c r="DD1101" t="s">
        <v>263</v>
      </c>
      <c r="DG1101">
        <v>15621743</v>
      </c>
      <c r="DI1101">
        <v>1</v>
      </c>
      <c r="DJ1101">
        <v>0</v>
      </c>
      <c r="DK1101">
        <v>1</v>
      </c>
      <c r="DL1101">
        <v>0</v>
      </c>
      <c r="DM1101">
        <v>0</v>
      </c>
      <c r="DN1101">
        <v>1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"07/09/2023 22:02:10.944"</f>
        <v>07/09/2023 22:02:10.944</v>
      </c>
      <c r="C1102" t="str">
        <f t="shared" si="439"/>
        <v>FFDFD3C0</v>
      </c>
      <c r="D1102" t="s">
        <v>147</v>
      </c>
      <c r="E1102">
        <v>8</v>
      </c>
      <c r="H1102">
        <v>225</v>
      </c>
      <c r="I1102" t="s">
        <v>148</v>
      </c>
      <c r="J1102" t="s">
        <v>126</v>
      </c>
      <c r="K1102">
        <v>0</v>
      </c>
      <c r="L1102">
        <v>3</v>
      </c>
      <c r="M1102">
        <v>0</v>
      </c>
      <c r="N1102">
        <v>2</v>
      </c>
      <c r="O1102">
        <v>0</v>
      </c>
      <c r="P1102">
        <v>1</v>
      </c>
      <c r="Q1102">
        <v>0</v>
      </c>
      <c r="S1102" t="str">
        <f t="shared" si="440"/>
        <v>22:02:10.000</v>
      </c>
      <c r="T1102" t="str">
        <f t="shared" si="440"/>
        <v>22:02:10.000</v>
      </c>
      <c r="U1102" t="str">
        <f t="shared" si="433"/>
        <v>A14F74</v>
      </c>
      <c r="V1102">
        <v>0</v>
      </c>
      <c r="W1102">
        <v>0</v>
      </c>
      <c r="X1102">
        <v>6</v>
      </c>
      <c r="Y1102">
        <v>0</v>
      </c>
      <c r="AA1102">
        <v>1</v>
      </c>
      <c r="AB1102">
        <v>8</v>
      </c>
      <c r="AC1102">
        <v>3</v>
      </c>
      <c r="AD1102">
        <v>0</v>
      </c>
      <c r="AE1102">
        <v>9</v>
      </c>
      <c r="AF1102" t="s">
        <v>126</v>
      </c>
      <c r="AG1102">
        <v>0</v>
      </c>
      <c r="AH1102">
        <v>3</v>
      </c>
      <c r="AI1102">
        <v>2</v>
      </c>
      <c r="AJ1102">
        <v>0</v>
      </c>
      <c r="AK1102" t="s">
        <v>425</v>
      </c>
      <c r="AL1102">
        <v>32.796892999999997</v>
      </c>
      <c r="AM1102" t="s">
        <v>426</v>
      </c>
      <c r="AN1102">
        <v>-117.137196</v>
      </c>
      <c r="AO1102">
        <v>25</v>
      </c>
      <c r="AP1102">
        <v>1800</v>
      </c>
      <c r="AQ1102" t="s">
        <v>129</v>
      </c>
      <c r="AR1102">
        <v>123</v>
      </c>
      <c r="AS1102">
        <v>-45</v>
      </c>
      <c r="AT1102">
        <v>0</v>
      </c>
      <c r="BB1102" t="str">
        <f t="shared" si="434"/>
        <v>1200</v>
      </c>
      <c r="BC1102">
        <v>1</v>
      </c>
      <c r="BD1102" t="str">
        <f t="shared" si="435"/>
        <v xml:space="preserve">N1839R  </v>
      </c>
      <c r="BE1102">
        <v>1</v>
      </c>
      <c r="BG1102">
        <v>0</v>
      </c>
      <c r="BH1102">
        <v>0</v>
      </c>
      <c r="BI1102">
        <v>0</v>
      </c>
      <c r="BJ1102">
        <v>1575</v>
      </c>
      <c r="BK1102">
        <v>-225</v>
      </c>
      <c r="BL1102" t="s">
        <v>130</v>
      </c>
      <c r="BM1102">
        <v>1</v>
      </c>
      <c r="BN1102">
        <v>1</v>
      </c>
      <c r="BO1102">
        <v>0</v>
      </c>
      <c r="BP1102">
        <v>0</v>
      </c>
      <c r="BS1102">
        <v>0</v>
      </c>
      <c r="BT1102">
        <v>0</v>
      </c>
      <c r="BU1102">
        <v>0</v>
      </c>
      <c r="CE1102" t="str">
        <f t="shared" si="441"/>
        <v>22:02:10.708</v>
      </c>
      <c r="CF1102">
        <v>708029536</v>
      </c>
      <c r="CS1102">
        <v>3</v>
      </c>
      <c r="CT1102">
        <v>2</v>
      </c>
      <c r="CU1102">
        <v>0</v>
      </c>
      <c r="CV1102">
        <v>2</v>
      </c>
      <c r="CW1102">
        <v>0</v>
      </c>
      <c r="CX1102">
        <v>6</v>
      </c>
      <c r="CY1102">
        <v>7</v>
      </c>
      <c r="CZ1102" t="s">
        <v>131</v>
      </c>
      <c r="DA1102">
        <v>745</v>
      </c>
      <c r="DB1102">
        <v>0</v>
      </c>
      <c r="DC1102" t="s">
        <v>262</v>
      </c>
      <c r="DD1102" t="s">
        <v>263</v>
      </c>
      <c r="DG1102">
        <v>15621743</v>
      </c>
      <c r="DI1102">
        <v>1</v>
      </c>
      <c r="DJ1102">
        <v>0</v>
      </c>
      <c r="DK1102">
        <v>1</v>
      </c>
      <c r="DL1102">
        <v>0</v>
      </c>
      <c r="DM1102">
        <v>0</v>
      </c>
      <c r="DN1102">
        <v>1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"07/09/2023 22:02:10.944"</f>
        <v>07/09/2023 22:02:10.944</v>
      </c>
      <c r="C1103" t="str">
        <f t="shared" si="439"/>
        <v>FFDFD3C0</v>
      </c>
      <c r="D1103" t="s">
        <v>134</v>
      </c>
      <c r="E1103">
        <v>4</v>
      </c>
      <c r="H1103">
        <v>4</v>
      </c>
      <c r="I1103" t="s">
        <v>143</v>
      </c>
      <c r="J1103" t="s">
        <v>126</v>
      </c>
      <c r="K1103">
        <v>0</v>
      </c>
      <c r="L1103">
        <v>3</v>
      </c>
      <c r="M1103">
        <v>0</v>
      </c>
      <c r="N1103">
        <v>2</v>
      </c>
      <c r="O1103">
        <v>0</v>
      </c>
      <c r="P1103">
        <v>1</v>
      </c>
      <c r="Q1103">
        <v>0</v>
      </c>
      <c r="S1103" t="str">
        <f t="shared" si="440"/>
        <v>22:02:10.000</v>
      </c>
      <c r="T1103" t="str">
        <f t="shared" si="440"/>
        <v>22:02:10.000</v>
      </c>
      <c r="U1103" t="str">
        <f t="shared" si="433"/>
        <v>A14F74</v>
      </c>
      <c r="V1103">
        <v>0</v>
      </c>
      <c r="W1103">
        <v>0</v>
      </c>
      <c r="X1103">
        <v>6</v>
      </c>
      <c r="Y1103">
        <v>0</v>
      </c>
      <c r="AA1103">
        <v>1</v>
      </c>
      <c r="AB1103">
        <v>8</v>
      </c>
      <c r="AC1103">
        <v>3</v>
      </c>
      <c r="AD1103">
        <v>0</v>
      </c>
      <c r="AE1103">
        <v>9</v>
      </c>
      <c r="AF1103" t="s">
        <v>126</v>
      </c>
      <c r="AG1103">
        <v>0</v>
      </c>
      <c r="AH1103">
        <v>3</v>
      </c>
      <c r="AI1103">
        <v>2</v>
      </c>
      <c r="AJ1103">
        <v>0</v>
      </c>
      <c r="AK1103" t="s">
        <v>425</v>
      </c>
      <c r="AL1103">
        <v>32.796892999999997</v>
      </c>
      <c r="AM1103" t="s">
        <v>426</v>
      </c>
      <c r="AN1103">
        <v>-117.137196</v>
      </c>
      <c r="AO1103">
        <v>25</v>
      </c>
      <c r="AP1103">
        <v>1800</v>
      </c>
      <c r="AQ1103" t="s">
        <v>129</v>
      </c>
      <c r="AR1103">
        <v>123</v>
      </c>
      <c r="AS1103">
        <v>-45</v>
      </c>
      <c r="AT1103">
        <v>0</v>
      </c>
      <c r="BB1103" t="str">
        <f t="shared" si="434"/>
        <v>1200</v>
      </c>
      <c r="BC1103">
        <v>1</v>
      </c>
      <c r="BD1103" t="str">
        <f t="shared" si="435"/>
        <v xml:space="preserve">N1839R  </v>
      </c>
      <c r="BE1103">
        <v>1</v>
      </c>
      <c r="BG1103">
        <v>0</v>
      </c>
      <c r="BH1103">
        <v>0</v>
      </c>
      <c r="BI1103">
        <v>0</v>
      </c>
      <c r="BJ1103">
        <v>1575</v>
      </c>
      <c r="BK1103">
        <v>-225</v>
      </c>
      <c r="BL1103" t="s">
        <v>130</v>
      </c>
      <c r="BM1103">
        <v>1</v>
      </c>
      <c r="BN1103">
        <v>1</v>
      </c>
      <c r="BO1103">
        <v>0</v>
      </c>
      <c r="BP1103">
        <v>0</v>
      </c>
      <c r="BS1103">
        <v>0</v>
      </c>
      <c r="BT1103">
        <v>0</v>
      </c>
      <c r="BU1103">
        <v>0</v>
      </c>
      <c r="CE1103" t="str">
        <f t="shared" si="441"/>
        <v>22:02:10.708</v>
      </c>
      <c r="CF1103">
        <v>708029536</v>
      </c>
      <c r="CS1103">
        <v>3</v>
      </c>
      <c r="CT1103">
        <v>2</v>
      </c>
      <c r="CU1103">
        <v>0</v>
      </c>
      <c r="CV1103">
        <v>2</v>
      </c>
      <c r="CW1103">
        <v>0</v>
      </c>
      <c r="CX1103">
        <v>6</v>
      </c>
      <c r="CY1103">
        <v>7</v>
      </c>
      <c r="CZ1103" t="s">
        <v>131</v>
      </c>
      <c r="DA1103">
        <v>745</v>
      </c>
      <c r="DB1103">
        <v>0</v>
      </c>
      <c r="DC1103" t="s">
        <v>262</v>
      </c>
      <c r="DD1103" t="s">
        <v>263</v>
      </c>
      <c r="DG1103">
        <v>15621743</v>
      </c>
      <c r="DI1103">
        <v>1</v>
      </c>
      <c r="DJ1103">
        <v>0</v>
      </c>
      <c r="DK1103">
        <v>1</v>
      </c>
      <c r="DL1103">
        <v>0</v>
      </c>
      <c r="DM1103">
        <v>0</v>
      </c>
      <c r="DN1103">
        <v>1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"07/09/2023 22:02:10.975"</f>
        <v>07/09/2023 22:02:10.975</v>
      </c>
      <c r="C1104" t="str">
        <f t="shared" si="439"/>
        <v>FFDFD3C0</v>
      </c>
      <c r="D1104" t="s">
        <v>123</v>
      </c>
      <c r="E1104">
        <v>7</v>
      </c>
      <c r="F1104">
        <v>2007</v>
      </c>
      <c r="G1104" t="s">
        <v>124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0</v>
      </c>
      <c r="P1104">
        <v>1</v>
      </c>
      <c r="Q1104">
        <v>0</v>
      </c>
      <c r="S1104" t="str">
        <f t="shared" si="440"/>
        <v>22:02:10.000</v>
      </c>
      <c r="T1104" t="str">
        <f t="shared" si="440"/>
        <v>22:02:10.000</v>
      </c>
      <c r="U1104" t="str">
        <f t="shared" si="433"/>
        <v>A14F74</v>
      </c>
      <c r="V1104">
        <v>0</v>
      </c>
      <c r="W1104">
        <v>0</v>
      </c>
      <c r="X1104">
        <v>6</v>
      </c>
      <c r="Y1104">
        <v>0</v>
      </c>
      <c r="AA1104">
        <v>1</v>
      </c>
      <c r="AB1104">
        <v>8</v>
      </c>
      <c r="AC1104">
        <v>3</v>
      </c>
      <c r="AD1104">
        <v>0</v>
      </c>
      <c r="AE1104">
        <v>9</v>
      </c>
      <c r="AF1104" t="s">
        <v>126</v>
      </c>
      <c r="AG1104">
        <v>0</v>
      </c>
      <c r="AH1104">
        <v>3</v>
      </c>
      <c r="AI1104">
        <v>2</v>
      </c>
      <c r="AJ1104">
        <v>0</v>
      </c>
      <c r="AK1104" t="s">
        <v>425</v>
      </c>
      <c r="AL1104">
        <v>32.796892999999997</v>
      </c>
      <c r="AM1104" t="s">
        <v>426</v>
      </c>
      <c r="AN1104">
        <v>-117.137196</v>
      </c>
      <c r="AO1104">
        <v>25</v>
      </c>
      <c r="AP1104">
        <v>1800</v>
      </c>
      <c r="AQ1104" t="s">
        <v>129</v>
      </c>
      <c r="AR1104">
        <v>123</v>
      </c>
      <c r="AS1104">
        <v>-45</v>
      </c>
      <c r="AT1104">
        <v>0</v>
      </c>
      <c r="BB1104" t="str">
        <f t="shared" si="434"/>
        <v>1200</v>
      </c>
      <c r="BC1104">
        <v>1</v>
      </c>
      <c r="BD1104" t="str">
        <f t="shared" si="435"/>
        <v xml:space="preserve">N1839R  </v>
      </c>
      <c r="BE1104">
        <v>1</v>
      </c>
      <c r="BG1104">
        <v>0</v>
      </c>
      <c r="BH1104">
        <v>0</v>
      </c>
      <c r="BI1104">
        <v>0</v>
      </c>
      <c r="BJ1104">
        <v>1575</v>
      </c>
      <c r="BK1104">
        <v>-225</v>
      </c>
      <c r="BL1104" t="s">
        <v>130</v>
      </c>
      <c r="BM1104">
        <v>1</v>
      </c>
      <c r="BN1104">
        <v>1</v>
      </c>
      <c r="BO1104">
        <v>0</v>
      </c>
      <c r="BP1104">
        <v>0</v>
      </c>
      <c r="BS1104">
        <v>0</v>
      </c>
      <c r="BT1104">
        <v>0</v>
      </c>
      <c r="BU1104">
        <v>0</v>
      </c>
      <c r="CE1104" t="str">
        <f t="shared" si="441"/>
        <v>22:02:10.708</v>
      </c>
      <c r="CF1104">
        <v>708029536</v>
      </c>
      <c r="CS1104">
        <v>3</v>
      </c>
      <c r="CT1104">
        <v>2</v>
      </c>
      <c r="CU1104">
        <v>0</v>
      </c>
      <c r="CV1104">
        <v>2</v>
      </c>
      <c r="CW1104">
        <v>0</v>
      </c>
      <c r="CX1104">
        <v>6</v>
      </c>
      <c r="CY1104">
        <v>7</v>
      </c>
      <c r="CZ1104" t="s">
        <v>131</v>
      </c>
      <c r="DA1104">
        <v>745</v>
      </c>
      <c r="DB1104">
        <v>0</v>
      </c>
      <c r="DC1104" t="s">
        <v>262</v>
      </c>
      <c r="DD1104" t="s">
        <v>263</v>
      </c>
      <c r="DG1104">
        <v>15621743</v>
      </c>
      <c r="DI1104">
        <v>1</v>
      </c>
      <c r="DJ1104">
        <v>0</v>
      </c>
      <c r="DK1104">
        <v>1</v>
      </c>
      <c r="DL1104">
        <v>0</v>
      </c>
      <c r="DM1104">
        <v>0</v>
      </c>
      <c r="DN1104">
        <v>1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"07/09/2023 22:02:10.975"</f>
        <v>07/09/2023 22:02:10.975</v>
      </c>
      <c r="C1105" t="str">
        <f t="shared" si="439"/>
        <v>FFDFD3C0</v>
      </c>
      <c r="D1105" t="s">
        <v>138</v>
      </c>
      <c r="E1105">
        <v>20</v>
      </c>
      <c r="F1105">
        <v>1020</v>
      </c>
      <c r="G1105" t="s">
        <v>139</v>
      </c>
      <c r="J1105" t="s">
        <v>140</v>
      </c>
      <c r="K1105">
        <v>0</v>
      </c>
      <c r="L1105">
        <v>3</v>
      </c>
      <c r="M1105">
        <v>0</v>
      </c>
      <c r="N1105">
        <v>2</v>
      </c>
      <c r="O1105">
        <v>0</v>
      </c>
      <c r="P1105">
        <v>1</v>
      </c>
      <c r="Q1105">
        <v>0</v>
      </c>
      <c r="S1105" t="str">
        <f t="shared" si="440"/>
        <v>22:02:10.000</v>
      </c>
      <c r="T1105" t="str">
        <f t="shared" si="440"/>
        <v>22:02:10.000</v>
      </c>
      <c r="U1105" t="str">
        <f t="shared" si="433"/>
        <v>A14F74</v>
      </c>
      <c r="V1105">
        <v>0</v>
      </c>
      <c r="W1105">
        <v>0</v>
      </c>
      <c r="X1105">
        <v>6</v>
      </c>
      <c r="Y1105">
        <v>0</v>
      </c>
      <c r="AA1105">
        <v>1</v>
      </c>
      <c r="AB1105">
        <v>8</v>
      </c>
      <c r="AC1105">
        <v>3</v>
      </c>
      <c r="AD1105">
        <v>0</v>
      </c>
      <c r="AE1105">
        <v>9</v>
      </c>
      <c r="AF1105" t="s">
        <v>126</v>
      </c>
      <c r="AG1105">
        <v>0</v>
      </c>
      <c r="AH1105">
        <v>3</v>
      </c>
      <c r="AI1105">
        <v>2</v>
      </c>
      <c r="AJ1105">
        <v>0</v>
      </c>
      <c r="AK1105" t="s">
        <v>425</v>
      </c>
      <c r="AL1105">
        <v>32.796892999999997</v>
      </c>
      <c r="AM1105" t="s">
        <v>426</v>
      </c>
      <c r="AN1105">
        <v>-117.137196</v>
      </c>
      <c r="AO1105">
        <v>25</v>
      </c>
      <c r="AP1105">
        <v>1800</v>
      </c>
      <c r="AQ1105" t="s">
        <v>129</v>
      </c>
      <c r="AR1105">
        <v>123</v>
      </c>
      <c r="AS1105">
        <v>-45</v>
      </c>
      <c r="AT1105">
        <v>0</v>
      </c>
      <c r="BB1105" t="str">
        <f t="shared" si="434"/>
        <v>1200</v>
      </c>
      <c r="BC1105">
        <v>1</v>
      </c>
      <c r="BD1105" t="str">
        <f t="shared" si="435"/>
        <v xml:space="preserve">N1839R  </v>
      </c>
      <c r="BE1105">
        <v>1</v>
      </c>
      <c r="BG1105">
        <v>0</v>
      </c>
      <c r="BH1105">
        <v>0</v>
      </c>
      <c r="BI1105">
        <v>0</v>
      </c>
      <c r="BJ1105">
        <v>1575</v>
      </c>
      <c r="BK1105">
        <v>-225</v>
      </c>
      <c r="BL1105" t="s">
        <v>130</v>
      </c>
      <c r="BM1105">
        <v>1</v>
      </c>
      <c r="BN1105">
        <v>1</v>
      </c>
      <c r="BO1105">
        <v>0</v>
      </c>
      <c r="BP1105">
        <v>0</v>
      </c>
      <c r="BS1105">
        <v>0</v>
      </c>
      <c r="BT1105">
        <v>0</v>
      </c>
      <c r="BU1105">
        <v>0</v>
      </c>
      <c r="CE1105" t="str">
        <f t="shared" si="441"/>
        <v>22:02:10.708</v>
      </c>
      <c r="CF1105">
        <v>708029536</v>
      </c>
      <c r="CS1105">
        <v>3</v>
      </c>
      <c r="CT1105">
        <v>2</v>
      </c>
      <c r="CU1105">
        <v>0</v>
      </c>
      <c r="CV1105">
        <v>2</v>
      </c>
      <c r="CW1105">
        <v>0</v>
      </c>
      <c r="CX1105">
        <v>6</v>
      </c>
      <c r="CY1105">
        <v>7</v>
      </c>
      <c r="CZ1105" t="s">
        <v>131</v>
      </c>
      <c r="DA1105">
        <v>745</v>
      </c>
      <c r="DB1105">
        <v>0</v>
      </c>
      <c r="DC1105" t="s">
        <v>262</v>
      </c>
      <c r="DD1105" t="s">
        <v>263</v>
      </c>
      <c r="DG1105">
        <v>15621743</v>
      </c>
      <c r="DI1105">
        <v>1</v>
      </c>
      <c r="DJ1105">
        <v>0</v>
      </c>
      <c r="DK1105">
        <v>1</v>
      </c>
      <c r="DL1105">
        <v>0</v>
      </c>
      <c r="DM1105">
        <v>0</v>
      </c>
      <c r="DN1105">
        <v>1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"07/09/2023 22:02:10.975"</f>
        <v>07/09/2023 22:02:10.975</v>
      </c>
      <c r="C1106" t="str">
        <f t="shared" si="439"/>
        <v>FFDFD3C0</v>
      </c>
      <c r="D1106" t="s">
        <v>149</v>
      </c>
      <c r="E1106">
        <v>3</v>
      </c>
      <c r="H1106">
        <v>166</v>
      </c>
      <c r="I1106" t="s">
        <v>139</v>
      </c>
      <c r="J1106" t="s">
        <v>150</v>
      </c>
      <c r="K1106">
        <v>0</v>
      </c>
      <c r="L1106">
        <v>3</v>
      </c>
      <c r="M1106">
        <v>0</v>
      </c>
      <c r="N1106">
        <v>2</v>
      </c>
      <c r="O1106">
        <v>0</v>
      </c>
      <c r="P1106">
        <v>1</v>
      </c>
      <c r="Q1106">
        <v>0</v>
      </c>
      <c r="S1106" t="str">
        <f t="shared" si="440"/>
        <v>22:02:10.000</v>
      </c>
      <c r="T1106" t="str">
        <f t="shared" si="440"/>
        <v>22:02:10.000</v>
      </c>
      <c r="U1106" t="str">
        <f t="shared" si="433"/>
        <v>A14F74</v>
      </c>
      <c r="V1106">
        <v>0</v>
      </c>
      <c r="W1106">
        <v>0</v>
      </c>
      <c r="X1106">
        <v>6</v>
      </c>
      <c r="Y1106">
        <v>0</v>
      </c>
      <c r="AA1106">
        <v>1</v>
      </c>
      <c r="AB1106">
        <v>8</v>
      </c>
      <c r="AC1106">
        <v>3</v>
      </c>
      <c r="AD1106">
        <v>0</v>
      </c>
      <c r="AE1106">
        <v>9</v>
      </c>
      <c r="AF1106" t="s">
        <v>126</v>
      </c>
      <c r="AG1106">
        <v>0</v>
      </c>
      <c r="AH1106">
        <v>3</v>
      </c>
      <c r="AI1106">
        <v>2</v>
      </c>
      <c r="AJ1106">
        <v>0</v>
      </c>
      <c r="AK1106" t="s">
        <v>425</v>
      </c>
      <c r="AL1106">
        <v>32.796892999999997</v>
      </c>
      <c r="AM1106" t="s">
        <v>426</v>
      </c>
      <c r="AN1106">
        <v>-117.137196</v>
      </c>
      <c r="AO1106">
        <v>25</v>
      </c>
      <c r="AP1106">
        <v>1800</v>
      </c>
      <c r="AQ1106" t="s">
        <v>129</v>
      </c>
      <c r="AR1106">
        <v>123</v>
      </c>
      <c r="AS1106">
        <v>-45</v>
      </c>
      <c r="AT1106">
        <v>0</v>
      </c>
      <c r="BB1106" t="str">
        <f t="shared" si="434"/>
        <v>1200</v>
      </c>
      <c r="BC1106">
        <v>1</v>
      </c>
      <c r="BD1106" t="str">
        <f t="shared" si="435"/>
        <v xml:space="preserve">N1839R  </v>
      </c>
      <c r="BE1106">
        <v>1</v>
      </c>
      <c r="BG1106">
        <v>0</v>
      </c>
      <c r="BH1106">
        <v>0</v>
      </c>
      <c r="BI1106">
        <v>0</v>
      </c>
      <c r="BJ1106">
        <v>1575</v>
      </c>
      <c r="BK1106">
        <v>-225</v>
      </c>
      <c r="BL1106" t="s">
        <v>130</v>
      </c>
      <c r="BM1106">
        <v>1</v>
      </c>
      <c r="BN1106">
        <v>1</v>
      </c>
      <c r="BO1106">
        <v>0</v>
      </c>
      <c r="BP1106">
        <v>0</v>
      </c>
      <c r="BS1106">
        <v>0</v>
      </c>
      <c r="BT1106">
        <v>0</v>
      </c>
      <c r="BU1106">
        <v>0</v>
      </c>
      <c r="CE1106" t="str">
        <f t="shared" si="441"/>
        <v>22:02:10.708</v>
      </c>
      <c r="CF1106">
        <v>708094442</v>
      </c>
      <c r="CS1106">
        <v>3</v>
      </c>
      <c r="CT1106">
        <v>2</v>
      </c>
      <c r="CU1106">
        <v>0</v>
      </c>
      <c r="CV1106">
        <v>2</v>
      </c>
      <c r="CW1106">
        <v>0</v>
      </c>
      <c r="CX1106">
        <v>4</v>
      </c>
      <c r="CY1106">
        <v>7</v>
      </c>
      <c r="CZ1106" t="s">
        <v>131</v>
      </c>
      <c r="DA1106">
        <v>300</v>
      </c>
      <c r="DB1106">
        <v>0</v>
      </c>
      <c r="DC1106" t="s">
        <v>157</v>
      </c>
      <c r="DD1106" t="s">
        <v>158</v>
      </c>
      <c r="DG1106">
        <v>8348265</v>
      </c>
      <c r="DI1106">
        <v>1</v>
      </c>
      <c r="DJ1106">
        <v>0</v>
      </c>
      <c r="DK1106">
        <v>1</v>
      </c>
      <c r="DL1106">
        <v>0</v>
      </c>
      <c r="DM1106">
        <v>0</v>
      </c>
      <c r="DN1106">
        <v>1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"07/09/2023 22:02:10.975"</f>
        <v>07/09/2023 22:02:10.975</v>
      </c>
      <c r="C1107" t="str">
        <f t="shared" si="439"/>
        <v>FFDFD3C0</v>
      </c>
      <c r="D1107" t="s">
        <v>144</v>
      </c>
      <c r="E1107">
        <v>6</v>
      </c>
      <c r="H1107">
        <v>210</v>
      </c>
      <c r="I1107" t="s">
        <v>145</v>
      </c>
      <c r="J1107" t="s">
        <v>146</v>
      </c>
      <c r="K1107">
        <v>0</v>
      </c>
      <c r="L1107">
        <v>3</v>
      </c>
      <c r="M1107">
        <v>0</v>
      </c>
      <c r="N1107">
        <v>2</v>
      </c>
      <c r="O1107">
        <v>0</v>
      </c>
      <c r="P1107">
        <v>1</v>
      </c>
      <c r="Q1107">
        <v>0</v>
      </c>
      <c r="S1107" t="str">
        <f t="shared" si="440"/>
        <v>22:02:10.000</v>
      </c>
      <c r="T1107" t="str">
        <f t="shared" si="440"/>
        <v>22:02:10.000</v>
      </c>
      <c r="U1107" t="str">
        <f t="shared" si="433"/>
        <v>A14F74</v>
      </c>
      <c r="V1107">
        <v>0</v>
      </c>
      <c r="W1107">
        <v>0</v>
      </c>
      <c r="X1107">
        <v>6</v>
      </c>
      <c r="Y1107">
        <v>0</v>
      </c>
      <c r="AA1107">
        <v>1</v>
      </c>
      <c r="AB1107">
        <v>8</v>
      </c>
      <c r="AC1107">
        <v>3</v>
      </c>
      <c r="AD1107">
        <v>0</v>
      </c>
      <c r="AE1107">
        <v>9</v>
      </c>
      <c r="AF1107" t="s">
        <v>126</v>
      </c>
      <c r="AG1107">
        <v>0</v>
      </c>
      <c r="AH1107">
        <v>0</v>
      </c>
      <c r="AI1107">
        <v>2</v>
      </c>
      <c r="AJ1107">
        <v>0</v>
      </c>
      <c r="AK1107" t="s">
        <v>425</v>
      </c>
      <c r="AL1107">
        <v>32.796892999999997</v>
      </c>
      <c r="AM1107" t="s">
        <v>426</v>
      </c>
      <c r="AN1107">
        <v>-117.137196</v>
      </c>
      <c r="AO1107">
        <v>25</v>
      </c>
      <c r="AP1107">
        <v>1800</v>
      </c>
      <c r="AQ1107" t="s">
        <v>129</v>
      </c>
      <c r="AR1107">
        <v>123</v>
      </c>
      <c r="AS1107">
        <v>-45</v>
      </c>
      <c r="AT1107">
        <v>0</v>
      </c>
      <c r="BB1107" t="str">
        <f t="shared" si="434"/>
        <v>1200</v>
      </c>
      <c r="BC1107">
        <v>1</v>
      </c>
      <c r="BD1107" t="str">
        <f t="shared" si="435"/>
        <v xml:space="preserve">N1839R  </v>
      </c>
      <c r="BE1107">
        <v>1</v>
      </c>
      <c r="BG1107">
        <v>0</v>
      </c>
      <c r="BH1107">
        <v>0</v>
      </c>
      <c r="BI1107">
        <v>0</v>
      </c>
      <c r="BJ1107">
        <v>1575</v>
      </c>
      <c r="BK1107">
        <v>-225</v>
      </c>
      <c r="BL1107" t="s">
        <v>130</v>
      </c>
      <c r="BM1107">
        <v>1</v>
      </c>
      <c r="BN1107">
        <v>1</v>
      </c>
      <c r="BO1107">
        <v>0</v>
      </c>
      <c r="BP1107">
        <v>0</v>
      </c>
      <c r="BS1107">
        <v>0</v>
      </c>
      <c r="BT1107">
        <v>0</v>
      </c>
      <c r="BU1107">
        <v>0</v>
      </c>
      <c r="CE1107" t="str">
        <f t="shared" si="441"/>
        <v>22:02:10.708</v>
      </c>
      <c r="CF1107">
        <v>708029536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6</v>
      </c>
      <c r="CY1107">
        <v>7</v>
      </c>
      <c r="CZ1107" t="s">
        <v>131</v>
      </c>
      <c r="DA1107">
        <v>745</v>
      </c>
      <c r="DB1107">
        <v>0</v>
      </c>
      <c r="DC1107" t="s">
        <v>262</v>
      </c>
      <c r="DD1107" t="s">
        <v>263</v>
      </c>
      <c r="DG1107">
        <v>15621743</v>
      </c>
      <c r="DI1107">
        <v>1</v>
      </c>
      <c r="DJ1107">
        <v>0</v>
      </c>
      <c r="DK1107">
        <v>1</v>
      </c>
      <c r="DL1107">
        <v>0</v>
      </c>
      <c r="DM1107">
        <v>0</v>
      </c>
      <c r="DN1107">
        <v>1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 t="shared" ref="A1108:A1114" si="442">"07/09/2023 22:02:12.162"</f>
        <v>07/09/2023 22:02:12.162</v>
      </c>
      <c r="C1108" t="str">
        <f t="shared" si="439"/>
        <v>FFDFD3C0</v>
      </c>
      <c r="D1108" t="s">
        <v>147</v>
      </c>
      <c r="E1108">
        <v>8</v>
      </c>
      <c r="H1108">
        <v>225</v>
      </c>
      <c r="I1108" t="s">
        <v>148</v>
      </c>
      <c r="J1108" t="s">
        <v>126</v>
      </c>
      <c r="K1108">
        <v>0</v>
      </c>
      <c r="L1108">
        <v>3</v>
      </c>
      <c r="M1108">
        <v>0</v>
      </c>
      <c r="N1108">
        <v>2</v>
      </c>
      <c r="O1108">
        <v>0</v>
      </c>
      <c r="P1108">
        <v>1</v>
      </c>
      <c r="Q1108">
        <v>0</v>
      </c>
      <c r="S1108" t="str">
        <f t="shared" ref="S1108:T1114" si="443">"22:02:11.000"</f>
        <v>22:02:11.000</v>
      </c>
      <c r="T1108" t="str">
        <f t="shared" si="443"/>
        <v>22:02:11.000</v>
      </c>
      <c r="U1108" t="str">
        <f t="shared" si="433"/>
        <v>A14F74</v>
      </c>
      <c r="V1108">
        <v>0</v>
      </c>
      <c r="W1108">
        <v>0</v>
      </c>
      <c r="X1108">
        <v>6</v>
      </c>
      <c r="Y1108">
        <v>0</v>
      </c>
      <c r="AA1108">
        <v>1</v>
      </c>
      <c r="AB1108">
        <v>8</v>
      </c>
      <c r="AC1108">
        <v>3</v>
      </c>
      <c r="AD1108">
        <v>0</v>
      </c>
      <c r="AE1108">
        <v>9</v>
      </c>
      <c r="AF1108" t="s">
        <v>126</v>
      </c>
      <c r="AG1108">
        <v>0</v>
      </c>
      <c r="AH1108">
        <v>3</v>
      </c>
      <c r="AI1108">
        <v>2</v>
      </c>
      <c r="AJ1108">
        <v>0</v>
      </c>
      <c r="AK1108" t="s">
        <v>427</v>
      </c>
      <c r="AL1108">
        <v>32.796657000000003</v>
      </c>
      <c r="AM1108" t="s">
        <v>428</v>
      </c>
      <c r="AN1108">
        <v>-117.13653100000001</v>
      </c>
      <c r="AO1108">
        <v>25</v>
      </c>
      <c r="AP1108">
        <v>1800</v>
      </c>
      <c r="AQ1108" t="s">
        <v>129</v>
      </c>
      <c r="AR1108">
        <v>123</v>
      </c>
      <c r="AS1108">
        <v>-44</v>
      </c>
      <c r="AT1108">
        <v>0</v>
      </c>
      <c r="BB1108" t="str">
        <f t="shared" si="434"/>
        <v>1200</v>
      </c>
      <c r="BC1108">
        <v>1</v>
      </c>
      <c r="BD1108" t="str">
        <f t="shared" si="435"/>
        <v xml:space="preserve">N1839R  </v>
      </c>
      <c r="BE1108">
        <v>1</v>
      </c>
      <c r="BG1108">
        <v>0</v>
      </c>
      <c r="BH1108">
        <v>0</v>
      </c>
      <c r="BI1108">
        <v>0</v>
      </c>
      <c r="BJ1108">
        <v>1575</v>
      </c>
      <c r="BK1108">
        <v>-225</v>
      </c>
      <c r="BL1108" t="s">
        <v>130</v>
      </c>
      <c r="BM1108">
        <v>1</v>
      </c>
      <c r="BN1108">
        <v>1</v>
      </c>
      <c r="BO1108">
        <v>0</v>
      </c>
      <c r="BP1108">
        <v>0</v>
      </c>
      <c r="BS1108">
        <v>0</v>
      </c>
      <c r="BT1108">
        <v>0</v>
      </c>
      <c r="BU1108">
        <v>0</v>
      </c>
      <c r="CE1108" t="str">
        <f t="shared" ref="CE1108:CE1114" si="444">"22:02:11.865"</f>
        <v>22:02:11.865</v>
      </c>
      <c r="CF1108">
        <v>864780059</v>
      </c>
      <c r="CS1108">
        <v>3</v>
      </c>
      <c r="CT1108">
        <v>2</v>
      </c>
      <c r="CU1108">
        <v>0</v>
      </c>
      <c r="CV1108">
        <v>2</v>
      </c>
      <c r="CW1108">
        <v>0</v>
      </c>
      <c r="CX1108">
        <v>5</v>
      </c>
      <c r="CY1108">
        <v>7</v>
      </c>
      <c r="CZ1108" t="s">
        <v>131</v>
      </c>
      <c r="DA1108">
        <v>745</v>
      </c>
      <c r="DB1108">
        <v>0</v>
      </c>
      <c r="DC1108" t="s">
        <v>262</v>
      </c>
      <c r="DD1108" t="s">
        <v>263</v>
      </c>
      <c r="DG1108">
        <v>15621786</v>
      </c>
      <c r="DI1108">
        <v>1</v>
      </c>
      <c r="DJ1108">
        <v>0</v>
      </c>
      <c r="DK1108">
        <v>0</v>
      </c>
      <c r="DL1108">
        <v>0</v>
      </c>
      <c r="DM1108">
        <v>0</v>
      </c>
      <c r="DN1108">
        <v>1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 t="shared" si="442"/>
        <v>07/09/2023 22:02:12.162</v>
      </c>
      <c r="C1109" t="str">
        <f t="shared" si="439"/>
        <v>FFDFD3C0</v>
      </c>
      <c r="D1109" t="s">
        <v>134</v>
      </c>
      <c r="E1109">
        <v>4</v>
      </c>
      <c r="H1109">
        <v>4</v>
      </c>
      <c r="I1109" t="s">
        <v>143</v>
      </c>
      <c r="J1109" t="s">
        <v>126</v>
      </c>
      <c r="K1109">
        <v>0</v>
      </c>
      <c r="L1109">
        <v>3</v>
      </c>
      <c r="M1109">
        <v>0</v>
      </c>
      <c r="N1109">
        <v>2</v>
      </c>
      <c r="O1109">
        <v>0</v>
      </c>
      <c r="P1109">
        <v>1</v>
      </c>
      <c r="Q1109">
        <v>0</v>
      </c>
      <c r="S1109" t="str">
        <f t="shared" si="443"/>
        <v>22:02:11.000</v>
      </c>
      <c r="T1109" t="str">
        <f t="shared" si="443"/>
        <v>22:02:11.000</v>
      </c>
      <c r="U1109" t="str">
        <f t="shared" si="433"/>
        <v>A14F74</v>
      </c>
      <c r="V1109">
        <v>0</v>
      </c>
      <c r="W1109">
        <v>0</v>
      </c>
      <c r="X1109">
        <v>6</v>
      </c>
      <c r="Y1109">
        <v>0</v>
      </c>
      <c r="AA1109">
        <v>1</v>
      </c>
      <c r="AB1109">
        <v>8</v>
      </c>
      <c r="AC1109">
        <v>3</v>
      </c>
      <c r="AD1109">
        <v>0</v>
      </c>
      <c r="AE1109">
        <v>9</v>
      </c>
      <c r="AF1109" t="s">
        <v>126</v>
      </c>
      <c r="AG1109">
        <v>0</v>
      </c>
      <c r="AH1109">
        <v>3</v>
      </c>
      <c r="AI1109">
        <v>2</v>
      </c>
      <c r="AJ1109">
        <v>0</v>
      </c>
      <c r="AK1109" t="s">
        <v>427</v>
      </c>
      <c r="AL1109">
        <v>32.796657000000003</v>
      </c>
      <c r="AM1109" t="s">
        <v>428</v>
      </c>
      <c r="AN1109">
        <v>-117.13653100000001</v>
      </c>
      <c r="AO1109">
        <v>25</v>
      </c>
      <c r="AP1109">
        <v>1800</v>
      </c>
      <c r="AQ1109" t="s">
        <v>129</v>
      </c>
      <c r="AR1109">
        <v>123</v>
      </c>
      <c r="AS1109">
        <v>-44</v>
      </c>
      <c r="AT1109">
        <v>0</v>
      </c>
      <c r="BB1109" t="str">
        <f t="shared" si="434"/>
        <v>1200</v>
      </c>
      <c r="BC1109">
        <v>1</v>
      </c>
      <c r="BD1109" t="str">
        <f t="shared" si="435"/>
        <v xml:space="preserve">N1839R  </v>
      </c>
      <c r="BE1109">
        <v>1</v>
      </c>
      <c r="BG1109">
        <v>0</v>
      </c>
      <c r="BH1109">
        <v>0</v>
      </c>
      <c r="BI1109">
        <v>0</v>
      </c>
      <c r="BJ1109">
        <v>1575</v>
      </c>
      <c r="BK1109">
        <v>-225</v>
      </c>
      <c r="BL1109" t="s">
        <v>130</v>
      </c>
      <c r="BM1109">
        <v>1</v>
      </c>
      <c r="BN1109">
        <v>1</v>
      </c>
      <c r="BO1109">
        <v>0</v>
      </c>
      <c r="BP1109">
        <v>0</v>
      </c>
      <c r="BS1109">
        <v>0</v>
      </c>
      <c r="BT1109">
        <v>0</v>
      </c>
      <c r="BU1109">
        <v>0</v>
      </c>
      <c r="CE1109" t="str">
        <f t="shared" si="444"/>
        <v>22:02:11.865</v>
      </c>
      <c r="CF1109">
        <v>864780059</v>
      </c>
      <c r="CS1109">
        <v>3</v>
      </c>
      <c r="CT1109">
        <v>2</v>
      </c>
      <c r="CU1109">
        <v>0</v>
      </c>
      <c r="CV1109">
        <v>2</v>
      </c>
      <c r="CW1109">
        <v>0</v>
      </c>
      <c r="CX1109">
        <v>5</v>
      </c>
      <c r="CY1109">
        <v>7</v>
      </c>
      <c r="CZ1109" t="s">
        <v>131</v>
      </c>
      <c r="DA1109">
        <v>745</v>
      </c>
      <c r="DB1109">
        <v>0</v>
      </c>
      <c r="DC1109" t="s">
        <v>262</v>
      </c>
      <c r="DD1109" t="s">
        <v>263</v>
      </c>
      <c r="DG1109">
        <v>15621786</v>
      </c>
      <c r="DI1109">
        <v>1</v>
      </c>
      <c r="DJ1109">
        <v>0</v>
      </c>
      <c r="DK1109">
        <v>1</v>
      </c>
      <c r="DL1109">
        <v>0</v>
      </c>
      <c r="DM1109">
        <v>0</v>
      </c>
      <c r="DN1109">
        <v>1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 t="shared" si="442"/>
        <v>07/09/2023 22:02:12.162</v>
      </c>
      <c r="C1110" t="str">
        <f t="shared" si="439"/>
        <v>FFDFD3C0</v>
      </c>
      <c r="D1110" t="s">
        <v>123</v>
      </c>
      <c r="E1110">
        <v>7</v>
      </c>
      <c r="F1110">
        <v>2007</v>
      </c>
      <c r="G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0</v>
      </c>
      <c r="P1110">
        <v>1</v>
      </c>
      <c r="Q1110">
        <v>0</v>
      </c>
      <c r="S1110" t="str">
        <f t="shared" si="443"/>
        <v>22:02:11.000</v>
      </c>
      <c r="T1110" t="str">
        <f t="shared" si="443"/>
        <v>22:02:11.000</v>
      </c>
      <c r="U1110" t="str">
        <f t="shared" si="433"/>
        <v>A14F74</v>
      </c>
      <c r="V1110">
        <v>0</v>
      </c>
      <c r="W1110">
        <v>0</v>
      </c>
      <c r="X1110">
        <v>6</v>
      </c>
      <c r="Y1110">
        <v>0</v>
      </c>
      <c r="AA1110">
        <v>1</v>
      </c>
      <c r="AB1110">
        <v>8</v>
      </c>
      <c r="AC1110">
        <v>3</v>
      </c>
      <c r="AD1110">
        <v>0</v>
      </c>
      <c r="AE1110">
        <v>9</v>
      </c>
      <c r="AF1110" t="s">
        <v>126</v>
      </c>
      <c r="AG1110">
        <v>0</v>
      </c>
      <c r="AH1110">
        <v>3</v>
      </c>
      <c r="AI1110">
        <v>2</v>
      </c>
      <c r="AJ1110">
        <v>0</v>
      </c>
      <c r="AK1110" t="s">
        <v>427</v>
      </c>
      <c r="AL1110">
        <v>32.796657000000003</v>
      </c>
      <c r="AM1110" t="s">
        <v>428</v>
      </c>
      <c r="AN1110">
        <v>-117.13653100000001</v>
      </c>
      <c r="AO1110">
        <v>25</v>
      </c>
      <c r="AP1110">
        <v>1800</v>
      </c>
      <c r="AQ1110" t="s">
        <v>129</v>
      </c>
      <c r="AR1110">
        <v>123</v>
      </c>
      <c r="AS1110">
        <v>-44</v>
      </c>
      <c r="AT1110">
        <v>0</v>
      </c>
      <c r="BB1110" t="str">
        <f t="shared" si="434"/>
        <v>1200</v>
      </c>
      <c r="BC1110">
        <v>1</v>
      </c>
      <c r="BD1110" t="str">
        <f t="shared" si="435"/>
        <v xml:space="preserve">N1839R  </v>
      </c>
      <c r="BE1110">
        <v>1</v>
      </c>
      <c r="BG1110">
        <v>0</v>
      </c>
      <c r="BH1110">
        <v>0</v>
      </c>
      <c r="BI1110">
        <v>0</v>
      </c>
      <c r="BJ1110">
        <v>1575</v>
      </c>
      <c r="BK1110">
        <v>-225</v>
      </c>
      <c r="BL1110" t="s">
        <v>130</v>
      </c>
      <c r="BM1110">
        <v>1</v>
      </c>
      <c r="BN1110">
        <v>1</v>
      </c>
      <c r="BO1110">
        <v>0</v>
      </c>
      <c r="BP1110">
        <v>0</v>
      </c>
      <c r="BS1110">
        <v>0</v>
      </c>
      <c r="BT1110">
        <v>0</v>
      </c>
      <c r="BU1110">
        <v>0</v>
      </c>
      <c r="CE1110" t="str">
        <f t="shared" si="444"/>
        <v>22:02:11.865</v>
      </c>
      <c r="CF1110">
        <v>864780059</v>
      </c>
      <c r="CS1110">
        <v>3</v>
      </c>
      <c r="CT1110">
        <v>2</v>
      </c>
      <c r="CU1110">
        <v>0</v>
      </c>
      <c r="CV1110">
        <v>2</v>
      </c>
      <c r="CW1110">
        <v>0</v>
      </c>
      <c r="CX1110">
        <v>5</v>
      </c>
      <c r="CY1110">
        <v>7</v>
      </c>
      <c r="CZ1110" t="s">
        <v>131</v>
      </c>
      <c r="DA1110">
        <v>745</v>
      </c>
      <c r="DB1110">
        <v>0</v>
      </c>
      <c r="DC1110" t="s">
        <v>262</v>
      </c>
      <c r="DD1110" t="s">
        <v>263</v>
      </c>
      <c r="DG1110">
        <v>15621786</v>
      </c>
      <c r="DI1110">
        <v>1</v>
      </c>
      <c r="DJ1110">
        <v>0</v>
      </c>
      <c r="DK1110">
        <v>1</v>
      </c>
      <c r="DL1110">
        <v>0</v>
      </c>
      <c r="DM1110">
        <v>0</v>
      </c>
      <c r="DN1110">
        <v>1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 t="shared" si="442"/>
        <v>07/09/2023 22:02:12.162</v>
      </c>
      <c r="C1111" t="str">
        <f t="shared" si="439"/>
        <v>FFDFD3C0</v>
      </c>
      <c r="D1111" t="s">
        <v>138</v>
      </c>
      <c r="E1111">
        <v>20</v>
      </c>
      <c r="F1111">
        <v>1020</v>
      </c>
      <c r="G1111" t="s">
        <v>139</v>
      </c>
      <c r="J1111" t="s">
        <v>140</v>
      </c>
      <c r="K1111">
        <v>0</v>
      </c>
      <c r="L1111">
        <v>3</v>
      </c>
      <c r="M1111">
        <v>0</v>
      </c>
      <c r="N1111">
        <v>2</v>
      </c>
      <c r="O1111">
        <v>0</v>
      </c>
      <c r="P1111">
        <v>1</v>
      </c>
      <c r="Q1111">
        <v>0</v>
      </c>
      <c r="S1111" t="str">
        <f t="shared" si="443"/>
        <v>22:02:11.000</v>
      </c>
      <c r="T1111" t="str">
        <f t="shared" si="443"/>
        <v>22:02:11.000</v>
      </c>
      <c r="U1111" t="str">
        <f t="shared" si="433"/>
        <v>A14F74</v>
      </c>
      <c r="V1111">
        <v>0</v>
      </c>
      <c r="W1111">
        <v>0</v>
      </c>
      <c r="X1111">
        <v>6</v>
      </c>
      <c r="Y1111">
        <v>0</v>
      </c>
      <c r="AA1111">
        <v>1</v>
      </c>
      <c r="AB1111">
        <v>8</v>
      </c>
      <c r="AC1111">
        <v>3</v>
      </c>
      <c r="AD1111">
        <v>0</v>
      </c>
      <c r="AE1111">
        <v>9</v>
      </c>
      <c r="AF1111" t="s">
        <v>126</v>
      </c>
      <c r="AG1111">
        <v>0</v>
      </c>
      <c r="AH1111">
        <v>3</v>
      </c>
      <c r="AI1111">
        <v>2</v>
      </c>
      <c r="AJ1111">
        <v>0</v>
      </c>
      <c r="AK1111" t="s">
        <v>427</v>
      </c>
      <c r="AL1111">
        <v>32.796657000000003</v>
      </c>
      <c r="AM1111" t="s">
        <v>428</v>
      </c>
      <c r="AN1111">
        <v>-117.13653100000001</v>
      </c>
      <c r="AO1111">
        <v>25</v>
      </c>
      <c r="AP1111">
        <v>1800</v>
      </c>
      <c r="AQ1111" t="s">
        <v>129</v>
      </c>
      <c r="AR1111">
        <v>123</v>
      </c>
      <c r="AS1111">
        <v>-44</v>
      </c>
      <c r="AT1111">
        <v>0</v>
      </c>
      <c r="BB1111" t="str">
        <f t="shared" si="434"/>
        <v>1200</v>
      </c>
      <c r="BC1111">
        <v>1</v>
      </c>
      <c r="BD1111" t="str">
        <f t="shared" si="435"/>
        <v xml:space="preserve">N1839R  </v>
      </c>
      <c r="BE1111">
        <v>1</v>
      </c>
      <c r="BG1111">
        <v>0</v>
      </c>
      <c r="BH1111">
        <v>0</v>
      </c>
      <c r="BI1111">
        <v>0</v>
      </c>
      <c r="BJ1111">
        <v>1575</v>
      </c>
      <c r="BK1111">
        <v>-225</v>
      </c>
      <c r="BL1111" t="s">
        <v>130</v>
      </c>
      <c r="BM1111">
        <v>1</v>
      </c>
      <c r="BN1111">
        <v>1</v>
      </c>
      <c r="BO1111">
        <v>0</v>
      </c>
      <c r="BP1111">
        <v>0</v>
      </c>
      <c r="BS1111">
        <v>0</v>
      </c>
      <c r="BT1111">
        <v>0</v>
      </c>
      <c r="BU1111">
        <v>0</v>
      </c>
      <c r="CE1111" t="str">
        <f t="shared" si="444"/>
        <v>22:02:11.865</v>
      </c>
      <c r="CF1111">
        <v>864780059</v>
      </c>
      <c r="CS1111">
        <v>3</v>
      </c>
      <c r="CT1111">
        <v>2</v>
      </c>
      <c r="CU1111">
        <v>0</v>
      </c>
      <c r="CV1111">
        <v>2</v>
      </c>
      <c r="CW1111">
        <v>0</v>
      </c>
      <c r="CX1111">
        <v>5</v>
      </c>
      <c r="CY1111">
        <v>7</v>
      </c>
      <c r="CZ1111" t="s">
        <v>131</v>
      </c>
      <c r="DA1111">
        <v>745</v>
      </c>
      <c r="DB1111">
        <v>0</v>
      </c>
      <c r="DC1111" t="s">
        <v>262</v>
      </c>
      <c r="DD1111" t="s">
        <v>263</v>
      </c>
      <c r="DG1111">
        <v>15621786</v>
      </c>
      <c r="DI1111">
        <v>1</v>
      </c>
      <c r="DJ1111">
        <v>0</v>
      </c>
      <c r="DK1111">
        <v>1</v>
      </c>
      <c r="DL1111">
        <v>0</v>
      </c>
      <c r="DM1111">
        <v>0</v>
      </c>
      <c r="DN1111">
        <v>1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 t="shared" si="442"/>
        <v>07/09/2023 22:02:12.162</v>
      </c>
      <c r="C1112" t="str">
        <f t="shared" si="439"/>
        <v>FFDFD3C0</v>
      </c>
      <c r="D1112" t="s">
        <v>144</v>
      </c>
      <c r="E1112">
        <v>6</v>
      </c>
      <c r="H1112">
        <v>210</v>
      </c>
      <c r="I1112" t="s">
        <v>145</v>
      </c>
      <c r="J1112" t="s">
        <v>146</v>
      </c>
      <c r="K1112">
        <v>0</v>
      </c>
      <c r="L1112">
        <v>3</v>
      </c>
      <c r="M1112">
        <v>0</v>
      </c>
      <c r="N1112">
        <v>2</v>
      </c>
      <c r="O1112">
        <v>0</v>
      </c>
      <c r="P1112">
        <v>1</v>
      </c>
      <c r="Q1112">
        <v>0</v>
      </c>
      <c r="S1112" t="str">
        <f t="shared" si="443"/>
        <v>22:02:11.000</v>
      </c>
      <c r="T1112" t="str">
        <f t="shared" si="443"/>
        <v>22:02:11.000</v>
      </c>
      <c r="U1112" t="str">
        <f t="shared" si="433"/>
        <v>A14F74</v>
      </c>
      <c r="V1112">
        <v>0</v>
      </c>
      <c r="W1112">
        <v>0</v>
      </c>
      <c r="X1112">
        <v>6</v>
      </c>
      <c r="Y1112">
        <v>0</v>
      </c>
      <c r="AA1112">
        <v>1</v>
      </c>
      <c r="AB1112">
        <v>8</v>
      </c>
      <c r="AC1112">
        <v>3</v>
      </c>
      <c r="AD1112">
        <v>0</v>
      </c>
      <c r="AE1112">
        <v>9</v>
      </c>
      <c r="AF1112" t="s">
        <v>126</v>
      </c>
      <c r="AG1112">
        <v>0</v>
      </c>
      <c r="AH1112">
        <v>0</v>
      </c>
      <c r="AI1112">
        <v>2</v>
      </c>
      <c r="AJ1112">
        <v>0</v>
      </c>
      <c r="AK1112" t="s">
        <v>427</v>
      </c>
      <c r="AL1112">
        <v>32.796657000000003</v>
      </c>
      <c r="AM1112" t="s">
        <v>428</v>
      </c>
      <c r="AN1112">
        <v>-117.13653100000001</v>
      </c>
      <c r="AO1112">
        <v>25</v>
      </c>
      <c r="AP1112">
        <v>1800</v>
      </c>
      <c r="AQ1112" t="s">
        <v>129</v>
      </c>
      <c r="AR1112">
        <v>123</v>
      </c>
      <c r="AS1112">
        <v>-44</v>
      </c>
      <c r="AT1112">
        <v>0</v>
      </c>
      <c r="BB1112" t="str">
        <f t="shared" si="434"/>
        <v>1200</v>
      </c>
      <c r="BC1112">
        <v>1</v>
      </c>
      <c r="BD1112" t="str">
        <f t="shared" si="435"/>
        <v xml:space="preserve">N1839R  </v>
      </c>
      <c r="BE1112">
        <v>1</v>
      </c>
      <c r="BG1112">
        <v>0</v>
      </c>
      <c r="BH1112">
        <v>0</v>
      </c>
      <c r="BI1112">
        <v>0</v>
      </c>
      <c r="BJ1112">
        <v>1575</v>
      </c>
      <c r="BK1112">
        <v>-225</v>
      </c>
      <c r="BL1112" t="s">
        <v>130</v>
      </c>
      <c r="BM1112">
        <v>1</v>
      </c>
      <c r="BN1112">
        <v>1</v>
      </c>
      <c r="BO1112">
        <v>0</v>
      </c>
      <c r="BP1112">
        <v>0</v>
      </c>
      <c r="BS1112">
        <v>0</v>
      </c>
      <c r="BT1112">
        <v>0</v>
      </c>
      <c r="BU1112">
        <v>0</v>
      </c>
      <c r="CE1112" t="str">
        <f t="shared" si="444"/>
        <v>22:02:11.865</v>
      </c>
      <c r="CF1112">
        <v>864780059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5</v>
      </c>
      <c r="CY1112">
        <v>7</v>
      </c>
      <c r="CZ1112" t="s">
        <v>131</v>
      </c>
      <c r="DA1112">
        <v>745</v>
      </c>
      <c r="DB1112">
        <v>0</v>
      </c>
      <c r="DC1112" t="s">
        <v>262</v>
      </c>
      <c r="DD1112" t="s">
        <v>263</v>
      </c>
      <c r="DG1112">
        <v>15621786</v>
      </c>
      <c r="DI1112">
        <v>1</v>
      </c>
      <c r="DJ1112">
        <v>0</v>
      </c>
      <c r="DK1112">
        <v>1</v>
      </c>
      <c r="DL1112">
        <v>0</v>
      </c>
      <c r="DM1112">
        <v>0</v>
      </c>
      <c r="DN1112">
        <v>1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 t="shared" si="442"/>
        <v>07/09/2023 22:02:12.162</v>
      </c>
      <c r="C1113" t="str">
        <f t="shared" si="439"/>
        <v>FFDFD3C0</v>
      </c>
      <c r="D1113" t="s">
        <v>134</v>
      </c>
      <c r="E1113">
        <v>3</v>
      </c>
      <c r="H1113">
        <v>3</v>
      </c>
      <c r="I1113" t="s">
        <v>135</v>
      </c>
      <c r="J1113" t="s">
        <v>126</v>
      </c>
      <c r="K1113">
        <v>0</v>
      </c>
      <c r="L1113">
        <v>3</v>
      </c>
      <c r="M1113">
        <v>0</v>
      </c>
      <c r="N1113">
        <v>2</v>
      </c>
      <c r="O1113">
        <v>0</v>
      </c>
      <c r="P1113">
        <v>1</v>
      </c>
      <c r="Q1113">
        <v>0</v>
      </c>
      <c r="S1113" t="str">
        <f t="shared" si="443"/>
        <v>22:02:11.000</v>
      </c>
      <c r="T1113" t="str">
        <f t="shared" si="443"/>
        <v>22:02:11.000</v>
      </c>
      <c r="U1113" t="str">
        <f t="shared" si="433"/>
        <v>A14F74</v>
      </c>
      <c r="V1113">
        <v>0</v>
      </c>
      <c r="W1113">
        <v>0</v>
      </c>
      <c r="X1113">
        <v>6</v>
      </c>
      <c r="Y1113">
        <v>0</v>
      </c>
      <c r="AA1113">
        <v>1</v>
      </c>
      <c r="AB1113">
        <v>8</v>
      </c>
      <c r="AC1113">
        <v>3</v>
      </c>
      <c r="AD1113">
        <v>0</v>
      </c>
      <c r="AE1113">
        <v>9</v>
      </c>
      <c r="AF1113" t="s">
        <v>126</v>
      </c>
      <c r="AG1113">
        <v>0</v>
      </c>
      <c r="AH1113">
        <v>3</v>
      </c>
      <c r="AI1113">
        <v>2</v>
      </c>
      <c r="AJ1113">
        <v>0</v>
      </c>
      <c r="AK1113" t="s">
        <v>427</v>
      </c>
      <c r="AL1113">
        <v>32.796657000000003</v>
      </c>
      <c r="AM1113" t="s">
        <v>428</v>
      </c>
      <c r="AN1113">
        <v>-117.13653100000001</v>
      </c>
      <c r="AO1113">
        <v>25</v>
      </c>
      <c r="AP1113">
        <v>1800</v>
      </c>
      <c r="AQ1113" t="s">
        <v>129</v>
      </c>
      <c r="AR1113">
        <v>123</v>
      </c>
      <c r="AS1113">
        <v>-44</v>
      </c>
      <c r="AT1113">
        <v>0</v>
      </c>
      <c r="BB1113" t="str">
        <f t="shared" si="434"/>
        <v>1200</v>
      </c>
      <c r="BC1113">
        <v>1</v>
      </c>
      <c r="BD1113" t="str">
        <f t="shared" si="435"/>
        <v xml:space="preserve">N1839R  </v>
      </c>
      <c r="BE1113">
        <v>1</v>
      </c>
      <c r="BG1113">
        <v>0</v>
      </c>
      <c r="BH1113">
        <v>0</v>
      </c>
      <c r="BI1113">
        <v>0</v>
      </c>
      <c r="BJ1113">
        <v>1575</v>
      </c>
      <c r="BK1113">
        <v>-225</v>
      </c>
      <c r="BL1113" t="s">
        <v>130</v>
      </c>
      <c r="BM1113">
        <v>1</v>
      </c>
      <c r="BN1113">
        <v>1</v>
      </c>
      <c r="BO1113">
        <v>0</v>
      </c>
      <c r="BP1113">
        <v>0</v>
      </c>
      <c r="BS1113">
        <v>0</v>
      </c>
      <c r="BT1113">
        <v>0</v>
      </c>
      <c r="BU1113">
        <v>0</v>
      </c>
      <c r="CE1113" t="str">
        <f t="shared" si="444"/>
        <v>22:02:11.865</v>
      </c>
      <c r="CF1113">
        <v>864780059</v>
      </c>
      <c r="CS1113">
        <v>3</v>
      </c>
      <c r="CT1113">
        <v>2</v>
      </c>
      <c r="CU1113">
        <v>0</v>
      </c>
      <c r="CV1113">
        <v>2</v>
      </c>
      <c r="CW1113">
        <v>0</v>
      </c>
      <c r="CX1113">
        <v>5</v>
      </c>
      <c r="CY1113">
        <v>7</v>
      </c>
      <c r="CZ1113" t="s">
        <v>131</v>
      </c>
      <c r="DA1113">
        <v>745</v>
      </c>
      <c r="DB1113">
        <v>0</v>
      </c>
      <c r="DC1113" t="s">
        <v>262</v>
      </c>
      <c r="DD1113" t="s">
        <v>263</v>
      </c>
      <c r="DG1113">
        <v>15621786</v>
      </c>
      <c r="DI1113">
        <v>1</v>
      </c>
      <c r="DJ1113">
        <v>0</v>
      </c>
      <c r="DK1113">
        <v>1</v>
      </c>
      <c r="DL1113">
        <v>0</v>
      </c>
      <c r="DM1113">
        <v>0</v>
      </c>
      <c r="DN1113">
        <v>1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 t="shared" si="442"/>
        <v>07/09/2023 22:02:12.162</v>
      </c>
      <c r="C1114" t="str">
        <f t="shared" si="439"/>
        <v>FFDFD3C0</v>
      </c>
      <c r="D1114" t="s">
        <v>141</v>
      </c>
      <c r="E1114">
        <v>15</v>
      </c>
      <c r="J1114" t="s">
        <v>142</v>
      </c>
      <c r="K1114">
        <v>0</v>
      </c>
      <c r="L1114">
        <v>3</v>
      </c>
      <c r="M1114">
        <v>0</v>
      </c>
      <c r="N1114">
        <v>2</v>
      </c>
      <c r="O1114">
        <v>0</v>
      </c>
      <c r="P1114">
        <v>1</v>
      </c>
      <c r="Q1114">
        <v>0</v>
      </c>
      <c r="S1114" t="str">
        <f t="shared" si="443"/>
        <v>22:02:11.000</v>
      </c>
      <c r="T1114" t="str">
        <f t="shared" si="443"/>
        <v>22:02:11.000</v>
      </c>
      <c r="U1114" t="str">
        <f t="shared" si="433"/>
        <v>A14F74</v>
      </c>
      <c r="V1114">
        <v>0</v>
      </c>
      <c r="W1114">
        <v>0</v>
      </c>
      <c r="X1114">
        <v>6</v>
      </c>
      <c r="Y1114">
        <v>0</v>
      </c>
      <c r="AA1114">
        <v>1</v>
      </c>
      <c r="AB1114">
        <v>8</v>
      </c>
      <c r="AC1114">
        <v>3</v>
      </c>
      <c r="AD1114">
        <v>0</v>
      </c>
      <c r="AE1114">
        <v>9</v>
      </c>
      <c r="AF1114" t="s">
        <v>126</v>
      </c>
      <c r="AG1114">
        <v>0</v>
      </c>
      <c r="AH1114">
        <v>3</v>
      </c>
      <c r="AI1114">
        <v>2</v>
      </c>
      <c r="AJ1114">
        <v>0</v>
      </c>
      <c r="AK1114" t="s">
        <v>427</v>
      </c>
      <c r="AL1114">
        <v>32.796657000000003</v>
      </c>
      <c r="AM1114" t="s">
        <v>428</v>
      </c>
      <c r="AN1114">
        <v>-117.13653100000001</v>
      </c>
      <c r="AO1114">
        <v>25</v>
      </c>
      <c r="AP1114">
        <v>1800</v>
      </c>
      <c r="AQ1114" t="s">
        <v>129</v>
      </c>
      <c r="AR1114">
        <v>123</v>
      </c>
      <c r="AS1114">
        <v>-44</v>
      </c>
      <c r="AT1114">
        <v>0</v>
      </c>
      <c r="BB1114" t="str">
        <f t="shared" si="434"/>
        <v>1200</v>
      </c>
      <c r="BC1114">
        <v>1</v>
      </c>
      <c r="BD1114" t="str">
        <f t="shared" si="435"/>
        <v xml:space="preserve">N1839R  </v>
      </c>
      <c r="BE1114">
        <v>1</v>
      </c>
      <c r="BG1114">
        <v>0</v>
      </c>
      <c r="BH1114">
        <v>0</v>
      </c>
      <c r="BI1114">
        <v>0</v>
      </c>
      <c r="BJ1114">
        <v>1575</v>
      </c>
      <c r="BK1114">
        <v>-225</v>
      </c>
      <c r="BL1114" t="s">
        <v>130</v>
      </c>
      <c r="BM1114">
        <v>1</v>
      </c>
      <c r="BN1114">
        <v>1</v>
      </c>
      <c r="BO1114">
        <v>0</v>
      </c>
      <c r="BP1114">
        <v>0</v>
      </c>
      <c r="BS1114">
        <v>0</v>
      </c>
      <c r="BT1114">
        <v>0</v>
      </c>
      <c r="BU1114">
        <v>0</v>
      </c>
      <c r="CE1114" t="str">
        <f t="shared" si="444"/>
        <v>22:02:11.865</v>
      </c>
      <c r="CF1114">
        <v>864780059</v>
      </c>
      <c r="CS1114">
        <v>3</v>
      </c>
      <c r="CT1114">
        <v>2</v>
      </c>
      <c r="CU1114">
        <v>0</v>
      </c>
      <c r="CV1114">
        <v>2</v>
      </c>
      <c r="CW1114">
        <v>0</v>
      </c>
      <c r="CX1114">
        <v>5</v>
      </c>
      <c r="CY1114">
        <v>7</v>
      </c>
      <c r="CZ1114" t="s">
        <v>131</v>
      </c>
      <c r="DA1114">
        <v>745</v>
      </c>
      <c r="DB1114">
        <v>0</v>
      </c>
      <c r="DC1114" t="s">
        <v>262</v>
      </c>
      <c r="DD1114" t="s">
        <v>263</v>
      </c>
      <c r="DG1114">
        <v>15621786</v>
      </c>
      <c r="DI1114">
        <v>1</v>
      </c>
      <c r="DJ1114">
        <v>0</v>
      </c>
      <c r="DK1114">
        <v>1</v>
      </c>
      <c r="DL1114">
        <v>0</v>
      </c>
      <c r="DM1114">
        <v>0</v>
      </c>
      <c r="DN1114">
        <v>1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 t="shared" ref="A1115:A1122" si="445">"07/09/2023 22:02:13.178"</f>
        <v>07/09/2023 22:02:13.178</v>
      </c>
      <c r="C1115" t="str">
        <f t="shared" si="439"/>
        <v>FFDFD3C0</v>
      </c>
      <c r="D1115" t="s">
        <v>147</v>
      </c>
      <c r="E1115">
        <v>8</v>
      </c>
      <c r="H1115">
        <v>225</v>
      </c>
      <c r="I1115" t="s">
        <v>148</v>
      </c>
      <c r="J1115" t="s">
        <v>126</v>
      </c>
      <c r="K1115">
        <v>0</v>
      </c>
      <c r="L1115">
        <v>3</v>
      </c>
      <c r="M1115">
        <v>0</v>
      </c>
      <c r="N1115">
        <v>2</v>
      </c>
      <c r="O1115">
        <v>0</v>
      </c>
      <c r="P1115">
        <v>1</v>
      </c>
      <c r="Q1115">
        <v>0</v>
      </c>
      <c r="S1115" t="str">
        <f t="shared" ref="S1115:T1122" si="446">"22:02:12.000"</f>
        <v>22:02:12.000</v>
      </c>
      <c r="T1115" t="str">
        <f t="shared" si="446"/>
        <v>22:02:12.000</v>
      </c>
      <c r="U1115" t="str">
        <f t="shared" si="433"/>
        <v>A14F74</v>
      </c>
      <c r="V1115">
        <v>0</v>
      </c>
      <c r="W1115">
        <v>0</v>
      </c>
      <c r="X1115">
        <v>6</v>
      </c>
      <c r="Y1115">
        <v>0</v>
      </c>
      <c r="AA1115">
        <v>1</v>
      </c>
      <c r="AB1115">
        <v>8</v>
      </c>
      <c r="AC1115">
        <v>3</v>
      </c>
      <c r="AD1115">
        <v>0</v>
      </c>
      <c r="AE1115">
        <v>9</v>
      </c>
      <c r="AF1115" t="s">
        <v>126</v>
      </c>
      <c r="AG1115">
        <v>0</v>
      </c>
      <c r="AH1115">
        <v>3</v>
      </c>
      <c r="AI1115">
        <v>2</v>
      </c>
      <c r="AJ1115">
        <v>0</v>
      </c>
      <c r="AK1115" t="s">
        <v>429</v>
      </c>
      <c r="AL1115">
        <v>32.796464</v>
      </c>
      <c r="AM1115" t="s">
        <v>430</v>
      </c>
      <c r="AN1115">
        <v>-117.13584400000001</v>
      </c>
      <c r="AO1115">
        <v>25</v>
      </c>
      <c r="AP1115">
        <v>1800</v>
      </c>
      <c r="AQ1115" t="s">
        <v>129</v>
      </c>
      <c r="AR1115">
        <v>125</v>
      </c>
      <c r="AS1115">
        <v>-42</v>
      </c>
      <c r="AT1115">
        <v>0</v>
      </c>
      <c r="BB1115" t="str">
        <f t="shared" si="434"/>
        <v>1200</v>
      </c>
      <c r="BC1115">
        <v>1</v>
      </c>
      <c r="BD1115" t="str">
        <f t="shared" si="435"/>
        <v xml:space="preserve">N1839R  </v>
      </c>
      <c r="BE1115">
        <v>1</v>
      </c>
      <c r="BG1115">
        <v>0</v>
      </c>
      <c r="BH1115">
        <v>0</v>
      </c>
      <c r="BI1115">
        <v>0</v>
      </c>
      <c r="BJ1115">
        <v>1575</v>
      </c>
      <c r="BK1115">
        <v>-225</v>
      </c>
      <c r="BL1115" t="s">
        <v>130</v>
      </c>
      <c r="BM1115">
        <v>1</v>
      </c>
      <c r="BN1115">
        <v>1</v>
      </c>
      <c r="BO1115">
        <v>0</v>
      </c>
      <c r="BP1115">
        <v>0</v>
      </c>
      <c r="BS1115">
        <v>0</v>
      </c>
      <c r="BT1115">
        <v>0</v>
      </c>
      <c r="BU1115">
        <v>0</v>
      </c>
      <c r="CE1115" t="str">
        <f t="shared" ref="CE1115:CE1122" si="447">"22:02:12.925"</f>
        <v>22:02:12.925</v>
      </c>
      <c r="CF1115">
        <v>925030241</v>
      </c>
      <c r="CS1115">
        <v>3</v>
      </c>
      <c r="CT1115">
        <v>2</v>
      </c>
      <c r="CU1115">
        <v>0</v>
      </c>
      <c r="CV1115">
        <v>2</v>
      </c>
      <c r="CW1115">
        <v>0</v>
      </c>
      <c r="CX1115">
        <v>6</v>
      </c>
      <c r="CY1115">
        <v>7</v>
      </c>
      <c r="CZ1115" t="s">
        <v>131</v>
      </c>
      <c r="DA1115">
        <v>745</v>
      </c>
      <c r="DB1115">
        <v>0</v>
      </c>
      <c r="DC1115" t="s">
        <v>262</v>
      </c>
      <c r="DD1115" t="s">
        <v>263</v>
      </c>
      <c r="DG1115">
        <v>15621825</v>
      </c>
      <c r="DI1115">
        <v>1</v>
      </c>
      <c r="DJ1115">
        <v>0</v>
      </c>
      <c r="DK1115">
        <v>0</v>
      </c>
      <c r="DL1115">
        <v>0</v>
      </c>
      <c r="DM1115">
        <v>0</v>
      </c>
      <c r="DN1115">
        <v>1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 t="shared" si="445"/>
        <v>07/09/2023 22:02:13.178</v>
      </c>
      <c r="C1116" t="str">
        <f t="shared" si="439"/>
        <v>FFDFD3C0</v>
      </c>
      <c r="D1116" t="s">
        <v>134</v>
      </c>
      <c r="E1116">
        <v>4</v>
      </c>
      <c r="H1116">
        <v>4</v>
      </c>
      <c r="I1116" t="s">
        <v>143</v>
      </c>
      <c r="J1116" t="s">
        <v>126</v>
      </c>
      <c r="K1116">
        <v>0</v>
      </c>
      <c r="L1116">
        <v>3</v>
      </c>
      <c r="M1116">
        <v>0</v>
      </c>
      <c r="N1116">
        <v>2</v>
      </c>
      <c r="O1116">
        <v>0</v>
      </c>
      <c r="P1116">
        <v>1</v>
      </c>
      <c r="Q1116">
        <v>0</v>
      </c>
      <c r="S1116" t="str">
        <f t="shared" si="446"/>
        <v>22:02:12.000</v>
      </c>
      <c r="T1116" t="str">
        <f t="shared" si="446"/>
        <v>22:02:12.000</v>
      </c>
      <c r="U1116" t="str">
        <f t="shared" si="433"/>
        <v>A14F74</v>
      </c>
      <c r="V1116">
        <v>0</v>
      </c>
      <c r="W1116">
        <v>0</v>
      </c>
      <c r="X1116">
        <v>6</v>
      </c>
      <c r="Y1116">
        <v>0</v>
      </c>
      <c r="AA1116">
        <v>1</v>
      </c>
      <c r="AB1116">
        <v>8</v>
      </c>
      <c r="AC1116">
        <v>3</v>
      </c>
      <c r="AD1116">
        <v>0</v>
      </c>
      <c r="AE1116">
        <v>9</v>
      </c>
      <c r="AF1116" t="s">
        <v>126</v>
      </c>
      <c r="AG1116">
        <v>0</v>
      </c>
      <c r="AH1116">
        <v>3</v>
      </c>
      <c r="AI1116">
        <v>2</v>
      </c>
      <c r="AJ1116">
        <v>0</v>
      </c>
      <c r="AK1116" t="s">
        <v>429</v>
      </c>
      <c r="AL1116">
        <v>32.796464</v>
      </c>
      <c r="AM1116" t="s">
        <v>430</v>
      </c>
      <c r="AN1116">
        <v>-117.13584400000001</v>
      </c>
      <c r="AO1116">
        <v>25</v>
      </c>
      <c r="AP1116">
        <v>1800</v>
      </c>
      <c r="AQ1116" t="s">
        <v>129</v>
      </c>
      <c r="AR1116">
        <v>125</v>
      </c>
      <c r="AS1116">
        <v>-42</v>
      </c>
      <c r="AT1116">
        <v>0</v>
      </c>
      <c r="BB1116" t="str">
        <f t="shared" si="434"/>
        <v>1200</v>
      </c>
      <c r="BC1116">
        <v>1</v>
      </c>
      <c r="BD1116" t="str">
        <f t="shared" si="435"/>
        <v xml:space="preserve">N1839R  </v>
      </c>
      <c r="BE1116">
        <v>1</v>
      </c>
      <c r="BG1116">
        <v>0</v>
      </c>
      <c r="BH1116">
        <v>0</v>
      </c>
      <c r="BI1116">
        <v>0</v>
      </c>
      <c r="BJ1116">
        <v>1575</v>
      </c>
      <c r="BK1116">
        <v>-225</v>
      </c>
      <c r="BL1116" t="s">
        <v>130</v>
      </c>
      <c r="BM1116">
        <v>1</v>
      </c>
      <c r="BN1116">
        <v>1</v>
      </c>
      <c r="BO1116">
        <v>0</v>
      </c>
      <c r="BP1116">
        <v>0</v>
      </c>
      <c r="BS1116">
        <v>0</v>
      </c>
      <c r="BT1116">
        <v>0</v>
      </c>
      <c r="BU1116">
        <v>0</v>
      </c>
      <c r="CE1116" t="str">
        <f t="shared" si="447"/>
        <v>22:02:12.925</v>
      </c>
      <c r="CF1116">
        <v>925030241</v>
      </c>
      <c r="CS1116">
        <v>3</v>
      </c>
      <c r="CT1116">
        <v>2</v>
      </c>
      <c r="CU1116">
        <v>0</v>
      </c>
      <c r="CV1116">
        <v>2</v>
      </c>
      <c r="CW1116">
        <v>0</v>
      </c>
      <c r="CX1116">
        <v>6</v>
      </c>
      <c r="CY1116">
        <v>7</v>
      </c>
      <c r="CZ1116" t="s">
        <v>131</v>
      </c>
      <c r="DA1116">
        <v>745</v>
      </c>
      <c r="DB1116">
        <v>0</v>
      </c>
      <c r="DC1116" t="s">
        <v>262</v>
      </c>
      <c r="DD1116" t="s">
        <v>263</v>
      </c>
      <c r="DG1116">
        <v>15621825</v>
      </c>
      <c r="DI1116">
        <v>1</v>
      </c>
      <c r="DJ1116">
        <v>0</v>
      </c>
      <c r="DK1116">
        <v>1</v>
      </c>
      <c r="DL1116">
        <v>0</v>
      </c>
      <c r="DM1116">
        <v>0</v>
      </c>
      <c r="DN1116">
        <v>1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 t="shared" si="445"/>
        <v>07/09/2023 22:02:13.178</v>
      </c>
      <c r="C1117" t="str">
        <f t="shared" si="439"/>
        <v>FFDFD3C0</v>
      </c>
      <c r="D1117" t="s">
        <v>123</v>
      </c>
      <c r="E1117">
        <v>7</v>
      </c>
      <c r="F1117">
        <v>2007</v>
      </c>
      <c r="G1117" t="s">
        <v>124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0</v>
      </c>
      <c r="P1117">
        <v>1</v>
      </c>
      <c r="Q1117">
        <v>0</v>
      </c>
      <c r="S1117" t="str">
        <f t="shared" si="446"/>
        <v>22:02:12.000</v>
      </c>
      <c r="T1117" t="str">
        <f t="shared" si="446"/>
        <v>22:02:12.000</v>
      </c>
      <c r="U1117" t="str">
        <f t="shared" si="433"/>
        <v>A14F74</v>
      </c>
      <c r="V1117">
        <v>0</v>
      </c>
      <c r="W1117">
        <v>0</v>
      </c>
      <c r="X1117">
        <v>6</v>
      </c>
      <c r="Y1117">
        <v>0</v>
      </c>
      <c r="AA1117">
        <v>1</v>
      </c>
      <c r="AB1117">
        <v>8</v>
      </c>
      <c r="AC1117">
        <v>3</v>
      </c>
      <c r="AD1117">
        <v>0</v>
      </c>
      <c r="AE1117">
        <v>9</v>
      </c>
      <c r="AF1117" t="s">
        <v>126</v>
      </c>
      <c r="AG1117">
        <v>0</v>
      </c>
      <c r="AH1117">
        <v>3</v>
      </c>
      <c r="AI1117">
        <v>2</v>
      </c>
      <c r="AJ1117">
        <v>0</v>
      </c>
      <c r="AK1117" t="s">
        <v>429</v>
      </c>
      <c r="AL1117">
        <v>32.796464</v>
      </c>
      <c r="AM1117" t="s">
        <v>430</v>
      </c>
      <c r="AN1117">
        <v>-117.13584400000001</v>
      </c>
      <c r="AO1117">
        <v>25</v>
      </c>
      <c r="AP1117">
        <v>1800</v>
      </c>
      <c r="AQ1117" t="s">
        <v>129</v>
      </c>
      <c r="AR1117">
        <v>125</v>
      </c>
      <c r="AS1117">
        <v>-42</v>
      </c>
      <c r="AT1117">
        <v>0</v>
      </c>
      <c r="BB1117" t="str">
        <f t="shared" si="434"/>
        <v>1200</v>
      </c>
      <c r="BC1117">
        <v>1</v>
      </c>
      <c r="BD1117" t="str">
        <f t="shared" si="435"/>
        <v xml:space="preserve">N1839R  </v>
      </c>
      <c r="BE1117">
        <v>1</v>
      </c>
      <c r="BG1117">
        <v>0</v>
      </c>
      <c r="BH1117">
        <v>0</v>
      </c>
      <c r="BI1117">
        <v>0</v>
      </c>
      <c r="BJ1117">
        <v>1575</v>
      </c>
      <c r="BK1117">
        <v>-225</v>
      </c>
      <c r="BL1117" t="s">
        <v>130</v>
      </c>
      <c r="BM1117">
        <v>1</v>
      </c>
      <c r="BN1117">
        <v>1</v>
      </c>
      <c r="BO1117">
        <v>0</v>
      </c>
      <c r="BP1117">
        <v>0</v>
      </c>
      <c r="BS1117">
        <v>0</v>
      </c>
      <c r="BT1117">
        <v>0</v>
      </c>
      <c r="BU1117">
        <v>0</v>
      </c>
      <c r="CE1117" t="str">
        <f t="shared" si="447"/>
        <v>22:02:12.925</v>
      </c>
      <c r="CF1117">
        <v>925030241</v>
      </c>
      <c r="CS1117">
        <v>3</v>
      </c>
      <c r="CT1117">
        <v>2</v>
      </c>
      <c r="CU1117">
        <v>0</v>
      </c>
      <c r="CV1117">
        <v>2</v>
      </c>
      <c r="CW1117">
        <v>0</v>
      </c>
      <c r="CX1117">
        <v>6</v>
      </c>
      <c r="CY1117">
        <v>7</v>
      </c>
      <c r="CZ1117" t="s">
        <v>131</v>
      </c>
      <c r="DA1117">
        <v>745</v>
      </c>
      <c r="DB1117">
        <v>0</v>
      </c>
      <c r="DC1117" t="s">
        <v>262</v>
      </c>
      <c r="DD1117" t="s">
        <v>263</v>
      </c>
      <c r="DG1117">
        <v>15621825</v>
      </c>
      <c r="DI1117">
        <v>1</v>
      </c>
      <c r="DJ1117">
        <v>0</v>
      </c>
      <c r="DK1117">
        <v>1</v>
      </c>
      <c r="DL1117">
        <v>0</v>
      </c>
      <c r="DM1117">
        <v>0</v>
      </c>
      <c r="DN1117">
        <v>1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 t="shared" si="445"/>
        <v>07/09/2023 22:02:13.178</v>
      </c>
      <c r="C1118" t="str">
        <f t="shared" si="439"/>
        <v>FFDFD3C0</v>
      </c>
      <c r="D1118" t="s">
        <v>149</v>
      </c>
      <c r="E1118">
        <v>3</v>
      </c>
      <c r="H1118">
        <v>166</v>
      </c>
      <c r="I1118" t="s">
        <v>139</v>
      </c>
      <c r="J1118" t="s">
        <v>150</v>
      </c>
      <c r="K1118">
        <v>0</v>
      </c>
      <c r="L1118">
        <v>3</v>
      </c>
      <c r="M1118">
        <v>0</v>
      </c>
      <c r="N1118">
        <v>2</v>
      </c>
      <c r="O1118">
        <v>0</v>
      </c>
      <c r="P1118">
        <v>1</v>
      </c>
      <c r="Q1118">
        <v>0</v>
      </c>
      <c r="S1118" t="str">
        <f t="shared" si="446"/>
        <v>22:02:12.000</v>
      </c>
      <c r="T1118" t="str">
        <f t="shared" si="446"/>
        <v>22:02:12.000</v>
      </c>
      <c r="U1118" t="str">
        <f t="shared" si="433"/>
        <v>A14F74</v>
      </c>
      <c r="V1118">
        <v>0</v>
      </c>
      <c r="W1118">
        <v>0</v>
      </c>
      <c r="X1118">
        <v>6</v>
      </c>
      <c r="Y1118">
        <v>0</v>
      </c>
      <c r="AA1118">
        <v>1</v>
      </c>
      <c r="AB1118">
        <v>8</v>
      </c>
      <c r="AC1118">
        <v>3</v>
      </c>
      <c r="AD1118">
        <v>0</v>
      </c>
      <c r="AE1118">
        <v>9</v>
      </c>
      <c r="AF1118" t="s">
        <v>126</v>
      </c>
      <c r="AG1118">
        <v>0</v>
      </c>
      <c r="AH1118">
        <v>3</v>
      </c>
      <c r="AI1118">
        <v>2</v>
      </c>
      <c r="AJ1118">
        <v>0</v>
      </c>
      <c r="AK1118" t="s">
        <v>429</v>
      </c>
      <c r="AL1118">
        <v>32.796464</v>
      </c>
      <c r="AM1118" t="s">
        <v>430</v>
      </c>
      <c r="AN1118">
        <v>-117.13584400000001</v>
      </c>
      <c r="AO1118">
        <v>25</v>
      </c>
      <c r="AP1118">
        <v>1800</v>
      </c>
      <c r="AQ1118" t="s">
        <v>129</v>
      </c>
      <c r="AR1118">
        <v>125</v>
      </c>
      <c r="AS1118">
        <v>-42</v>
      </c>
      <c r="AT1118">
        <v>0</v>
      </c>
      <c r="BB1118" t="str">
        <f t="shared" si="434"/>
        <v>1200</v>
      </c>
      <c r="BC1118">
        <v>1</v>
      </c>
      <c r="BD1118" t="str">
        <f t="shared" si="435"/>
        <v xml:space="preserve">N1839R  </v>
      </c>
      <c r="BE1118">
        <v>1</v>
      </c>
      <c r="BG1118">
        <v>0</v>
      </c>
      <c r="BH1118">
        <v>0</v>
      </c>
      <c r="BI1118">
        <v>0</v>
      </c>
      <c r="BJ1118">
        <v>1575</v>
      </c>
      <c r="BK1118">
        <v>-225</v>
      </c>
      <c r="BL1118" t="s">
        <v>130</v>
      </c>
      <c r="BM1118">
        <v>1</v>
      </c>
      <c r="BN1118">
        <v>1</v>
      </c>
      <c r="BO1118">
        <v>0</v>
      </c>
      <c r="BP1118">
        <v>0</v>
      </c>
      <c r="BS1118">
        <v>0</v>
      </c>
      <c r="BT1118">
        <v>0</v>
      </c>
      <c r="BU1118">
        <v>0</v>
      </c>
      <c r="CE1118" t="str">
        <f t="shared" si="447"/>
        <v>22:02:12.925</v>
      </c>
      <c r="CF1118">
        <v>925094819</v>
      </c>
      <c r="CS1118">
        <v>3</v>
      </c>
      <c r="CT1118">
        <v>2</v>
      </c>
      <c r="CU1118">
        <v>0</v>
      </c>
      <c r="CV1118">
        <v>2</v>
      </c>
      <c r="CW1118">
        <v>0</v>
      </c>
      <c r="CX1118">
        <v>5</v>
      </c>
      <c r="CY1118">
        <v>7</v>
      </c>
      <c r="CZ1118" t="s">
        <v>131</v>
      </c>
      <c r="DA1118">
        <v>300</v>
      </c>
      <c r="DB1118">
        <v>0</v>
      </c>
      <c r="DC1118" t="s">
        <v>157</v>
      </c>
      <c r="DD1118" t="s">
        <v>158</v>
      </c>
      <c r="DG1118">
        <v>8348756</v>
      </c>
      <c r="DI1118">
        <v>1</v>
      </c>
      <c r="DJ1118">
        <v>0</v>
      </c>
      <c r="DK1118">
        <v>1</v>
      </c>
      <c r="DL1118">
        <v>0</v>
      </c>
      <c r="DM1118">
        <v>0</v>
      </c>
      <c r="DN1118">
        <v>1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 t="shared" si="445"/>
        <v>07/09/2023 22:02:13.178</v>
      </c>
      <c r="C1119" t="str">
        <f t="shared" si="439"/>
        <v>FFDFD3C0</v>
      </c>
      <c r="D1119" t="s">
        <v>138</v>
      </c>
      <c r="E1119">
        <v>20</v>
      </c>
      <c r="F1119">
        <v>1020</v>
      </c>
      <c r="G1119" t="s">
        <v>139</v>
      </c>
      <c r="J1119" t="s">
        <v>140</v>
      </c>
      <c r="K1119">
        <v>0</v>
      </c>
      <c r="L1119">
        <v>3</v>
      </c>
      <c r="M1119">
        <v>0</v>
      </c>
      <c r="N1119">
        <v>2</v>
      </c>
      <c r="O1119">
        <v>0</v>
      </c>
      <c r="P1119">
        <v>1</v>
      </c>
      <c r="Q1119">
        <v>0</v>
      </c>
      <c r="S1119" t="str">
        <f t="shared" si="446"/>
        <v>22:02:12.000</v>
      </c>
      <c r="T1119" t="str">
        <f t="shared" si="446"/>
        <v>22:02:12.000</v>
      </c>
      <c r="U1119" t="str">
        <f t="shared" si="433"/>
        <v>A14F74</v>
      </c>
      <c r="V1119">
        <v>0</v>
      </c>
      <c r="W1119">
        <v>0</v>
      </c>
      <c r="X1119">
        <v>6</v>
      </c>
      <c r="Y1119">
        <v>0</v>
      </c>
      <c r="AA1119">
        <v>1</v>
      </c>
      <c r="AB1119">
        <v>8</v>
      </c>
      <c r="AC1119">
        <v>3</v>
      </c>
      <c r="AD1119">
        <v>0</v>
      </c>
      <c r="AE1119">
        <v>9</v>
      </c>
      <c r="AF1119" t="s">
        <v>126</v>
      </c>
      <c r="AG1119">
        <v>0</v>
      </c>
      <c r="AH1119">
        <v>3</v>
      </c>
      <c r="AI1119">
        <v>2</v>
      </c>
      <c r="AJ1119">
        <v>0</v>
      </c>
      <c r="AK1119" t="s">
        <v>429</v>
      </c>
      <c r="AL1119">
        <v>32.796464</v>
      </c>
      <c r="AM1119" t="s">
        <v>430</v>
      </c>
      <c r="AN1119">
        <v>-117.13584400000001</v>
      </c>
      <c r="AO1119">
        <v>25</v>
      </c>
      <c r="AP1119">
        <v>1800</v>
      </c>
      <c r="AQ1119" t="s">
        <v>129</v>
      </c>
      <c r="AR1119">
        <v>125</v>
      </c>
      <c r="AS1119">
        <v>-42</v>
      </c>
      <c r="AT1119">
        <v>0</v>
      </c>
      <c r="BB1119" t="str">
        <f t="shared" si="434"/>
        <v>1200</v>
      </c>
      <c r="BC1119">
        <v>1</v>
      </c>
      <c r="BD1119" t="str">
        <f t="shared" si="435"/>
        <v xml:space="preserve">N1839R  </v>
      </c>
      <c r="BE1119">
        <v>1</v>
      </c>
      <c r="BG1119">
        <v>0</v>
      </c>
      <c r="BH1119">
        <v>0</v>
      </c>
      <c r="BI1119">
        <v>0</v>
      </c>
      <c r="BJ1119">
        <v>1575</v>
      </c>
      <c r="BK1119">
        <v>-225</v>
      </c>
      <c r="BL1119" t="s">
        <v>130</v>
      </c>
      <c r="BM1119">
        <v>1</v>
      </c>
      <c r="BN1119">
        <v>1</v>
      </c>
      <c r="BO1119">
        <v>0</v>
      </c>
      <c r="BP1119">
        <v>0</v>
      </c>
      <c r="BS1119">
        <v>0</v>
      </c>
      <c r="BT1119">
        <v>0</v>
      </c>
      <c r="BU1119">
        <v>0</v>
      </c>
      <c r="CE1119" t="str">
        <f t="shared" si="447"/>
        <v>22:02:12.925</v>
      </c>
      <c r="CF1119">
        <v>925030241</v>
      </c>
      <c r="CS1119">
        <v>3</v>
      </c>
      <c r="CT1119">
        <v>2</v>
      </c>
      <c r="CU1119">
        <v>0</v>
      </c>
      <c r="CV1119">
        <v>2</v>
      </c>
      <c r="CW1119">
        <v>0</v>
      </c>
      <c r="CX1119">
        <v>6</v>
      </c>
      <c r="CY1119">
        <v>7</v>
      </c>
      <c r="CZ1119" t="s">
        <v>131</v>
      </c>
      <c r="DA1119">
        <v>745</v>
      </c>
      <c r="DB1119">
        <v>0</v>
      </c>
      <c r="DC1119" t="s">
        <v>262</v>
      </c>
      <c r="DD1119" t="s">
        <v>263</v>
      </c>
      <c r="DG1119">
        <v>15621825</v>
      </c>
      <c r="DI1119">
        <v>1</v>
      </c>
      <c r="DJ1119">
        <v>0</v>
      </c>
      <c r="DK1119">
        <v>1</v>
      </c>
      <c r="DL1119">
        <v>0</v>
      </c>
      <c r="DM1119">
        <v>0</v>
      </c>
      <c r="DN1119">
        <v>1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 t="shared" si="445"/>
        <v>07/09/2023 22:02:13.178</v>
      </c>
      <c r="C1120" t="str">
        <f t="shared" si="439"/>
        <v>FFDFD3C0</v>
      </c>
      <c r="D1120" t="s">
        <v>144</v>
      </c>
      <c r="E1120">
        <v>6</v>
      </c>
      <c r="H1120">
        <v>210</v>
      </c>
      <c r="I1120" t="s">
        <v>145</v>
      </c>
      <c r="J1120" t="s">
        <v>146</v>
      </c>
      <c r="K1120">
        <v>0</v>
      </c>
      <c r="L1120">
        <v>3</v>
      </c>
      <c r="M1120">
        <v>0</v>
      </c>
      <c r="N1120">
        <v>2</v>
      </c>
      <c r="O1120">
        <v>0</v>
      </c>
      <c r="P1120">
        <v>1</v>
      </c>
      <c r="Q1120">
        <v>0</v>
      </c>
      <c r="S1120" t="str">
        <f t="shared" si="446"/>
        <v>22:02:12.000</v>
      </c>
      <c r="T1120" t="str">
        <f t="shared" si="446"/>
        <v>22:02:12.000</v>
      </c>
      <c r="U1120" t="str">
        <f t="shared" si="433"/>
        <v>A14F74</v>
      </c>
      <c r="V1120">
        <v>0</v>
      </c>
      <c r="W1120">
        <v>0</v>
      </c>
      <c r="X1120">
        <v>6</v>
      </c>
      <c r="Y1120">
        <v>0</v>
      </c>
      <c r="AA1120">
        <v>1</v>
      </c>
      <c r="AB1120">
        <v>8</v>
      </c>
      <c r="AC1120">
        <v>3</v>
      </c>
      <c r="AD1120">
        <v>0</v>
      </c>
      <c r="AE1120">
        <v>9</v>
      </c>
      <c r="AF1120" t="s">
        <v>126</v>
      </c>
      <c r="AG1120">
        <v>0</v>
      </c>
      <c r="AH1120">
        <v>0</v>
      </c>
      <c r="AI1120">
        <v>2</v>
      </c>
      <c r="AJ1120">
        <v>0</v>
      </c>
      <c r="AK1120" t="s">
        <v>429</v>
      </c>
      <c r="AL1120">
        <v>32.796464</v>
      </c>
      <c r="AM1120" t="s">
        <v>430</v>
      </c>
      <c r="AN1120">
        <v>-117.13584400000001</v>
      </c>
      <c r="AO1120">
        <v>25</v>
      </c>
      <c r="AP1120">
        <v>1800</v>
      </c>
      <c r="AQ1120" t="s">
        <v>129</v>
      </c>
      <c r="AR1120">
        <v>125</v>
      </c>
      <c r="AS1120">
        <v>-42</v>
      </c>
      <c r="AT1120">
        <v>0</v>
      </c>
      <c r="BB1120" t="str">
        <f t="shared" si="434"/>
        <v>1200</v>
      </c>
      <c r="BC1120">
        <v>1</v>
      </c>
      <c r="BD1120" t="str">
        <f t="shared" si="435"/>
        <v xml:space="preserve">N1839R  </v>
      </c>
      <c r="BE1120">
        <v>1</v>
      </c>
      <c r="BG1120">
        <v>0</v>
      </c>
      <c r="BH1120">
        <v>0</v>
      </c>
      <c r="BI1120">
        <v>0</v>
      </c>
      <c r="BJ1120">
        <v>1575</v>
      </c>
      <c r="BK1120">
        <v>-225</v>
      </c>
      <c r="BL1120" t="s">
        <v>130</v>
      </c>
      <c r="BM1120">
        <v>1</v>
      </c>
      <c r="BN1120">
        <v>1</v>
      </c>
      <c r="BO1120">
        <v>0</v>
      </c>
      <c r="BP1120">
        <v>0</v>
      </c>
      <c r="BS1120">
        <v>0</v>
      </c>
      <c r="BT1120">
        <v>0</v>
      </c>
      <c r="BU1120">
        <v>0</v>
      </c>
      <c r="CE1120" t="str">
        <f t="shared" si="447"/>
        <v>22:02:12.925</v>
      </c>
      <c r="CF1120">
        <v>925030241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6</v>
      </c>
      <c r="CY1120">
        <v>7</v>
      </c>
      <c r="CZ1120" t="s">
        <v>131</v>
      </c>
      <c r="DA1120">
        <v>745</v>
      </c>
      <c r="DB1120">
        <v>0</v>
      </c>
      <c r="DC1120" t="s">
        <v>262</v>
      </c>
      <c r="DD1120" t="s">
        <v>263</v>
      </c>
      <c r="DG1120">
        <v>15621825</v>
      </c>
      <c r="DI1120">
        <v>1</v>
      </c>
      <c r="DJ1120">
        <v>0</v>
      </c>
      <c r="DK1120">
        <v>1</v>
      </c>
      <c r="DL1120">
        <v>0</v>
      </c>
      <c r="DM1120">
        <v>0</v>
      </c>
      <c r="DN1120">
        <v>1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 t="shared" si="445"/>
        <v>07/09/2023 22:02:13.178</v>
      </c>
      <c r="C1121" t="str">
        <f t="shared" si="439"/>
        <v>FFDFD3C0</v>
      </c>
      <c r="D1121" t="s">
        <v>141</v>
      </c>
      <c r="E1121">
        <v>15</v>
      </c>
      <c r="J1121" t="s">
        <v>142</v>
      </c>
      <c r="K1121">
        <v>0</v>
      </c>
      <c r="L1121">
        <v>3</v>
      </c>
      <c r="M1121">
        <v>0</v>
      </c>
      <c r="N1121">
        <v>2</v>
      </c>
      <c r="O1121">
        <v>0</v>
      </c>
      <c r="P1121">
        <v>1</v>
      </c>
      <c r="Q1121">
        <v>0</v>
      </c>
      <c r="S1121" t="str">
        <f t="shared" si="446"/>
        <v>22:02:12.000</v>
      </c>
      <c r="T1121" t="str">
        <f t="shared" si="446"/>
        <v>22:02:12.000</v>
      </c>
      <c r="U1121" t="str">
        <f t="shared" si="433"/>
        <v>A14F74</v>
      </c>
      <c r="V1121">
        <v>0</v>
      </c>
      <c r="W1121">
        <v>0</v>
      </c>
      <c r="X1121">
        <v>6</v>
      </c>
      <c r="Y1121">
        <v>0</v>
      </c>
      <c r="AA1121">
        <v>1</v>
      </c>
      <c r="AB1121">
        <v>8</v>
      </c>
      <c r="AC1121">
        <v>3</v>
      </c>
      <c r="AD1121">
        <v>0</v>
      </c>
      <c r="AE1121">
        <v>9</v>
      </c>
      <c r="AF1121" t="s">
        <v>126</v>
      </c>
      <c r="AG1121">
        <v>0</v>
      </c>
      <c r="AH1121">
        <v>3</v>
      </c>
      <c r="AI1121">
        <v>2</v>
      </c>
      <c r="AJ1121">
        <v>0</v>
      </c>
      <c r="AK1121" t="s">
        <v>429</v>
      </c>
      <c r="AL1121">
        <v>32.796464</v>
      </c>
      <c r="AM1121" t="s">
        <v>430</v>
      </c>
      <c r="AN1121">
        <v>-117.13584400000001</v>
      </c>
      <c r="AO1121">
        <v>25</v>
      </c>
      <c r="AP1121">
        <v>1800</v>
      </c>
      <c r="AQ1121" t="s">
        <v>129</v>
      </c>
      <c r="AR1121">
        <v>125</v>
      </c>
      <c r="AS1121">
        <v>-42</v>
      </c>
      <c r="AT1121">
        <v>0</v>
      </c>
      <c r="BB1121" t="str">
        <f t="shared" si="434"/>
        <v>1200</v>
      </c>
      <c r="BC1121">
        <v>1</v>
      </c>
      <c r="BD1121" t="str">
        <f t="shared" si="435"/>
        <v xml:space="preserve">N1839R  </v>
      </c>
      <c r="BE1121">
        <v>1</v>
      </c>
      <c r="BG1121">
        <v>0</v>
      </c>
      <c r="BH1121">
        <v>0</v>
      </c>
      <c r="BI1121">
        <v>0</v>
      </c>
      <c r="BJ1121">
        <v>1575</v>
      </c>
      <c r="BK1121">
        <v>-225</v>
      </c>
      <c r="BL1121" t="s">
        <v>130</v>
      </c>
      <c r="BM1121">
        <v>1</v>
      </c>
      <c r="BN1121">
        <v>1</v>
      </c>
      <c r="BO1121">
        <v>0</v>
      </c>
      <c r="BP1121">
        <v>0</v>
      </c>
      <c r="BS1121">
        <v>0</v>
      </c>
      <c r="BT1121">
        <v>0</v>
      </c>
      <c r="BU1121">
        <v>0</v>
      </c>
      <c r="CE1121" t="str">
        <f t="shared" si="447"/>
        <v>22:02:12.925</v>
      </c>
      <c r="CF1121">
        <v>925030241</v>
      </c>
      <c r="CS1121">
        <v>3</v>
      </c>
      <c r="CT1121">
        <v>2</v>
      </c>
      <c r="CU1121">
        <v>0</v>
      </c>
      <c r="CV1121">
        <v>2</v>
      </c>
      <c r="CW1121">
        <v>0</v>
      </c>
      <c r="CX1121">
        <v>6</v>
      </c>
      <c r="CY1121">
        <v>7</v>
      </c>
      <c r="CZ1121" t="s">
        <v>131</v>
      </c>
      <c r="DA1121">
        <v>745</v>
      </c>
      <c r="DB1121">
        <v>0</v>
      </c>
      <c r="DC1121" t="s">
        <v>262</v>
      </c>
      <c r="DD1121" t="s">
        <v>263</v>
      </c>
      <c r="DG1121">
        <v>15621825</v>
      </c>
      <c r="DI1121">
        <v>1</v>
      </c>
      <c r="DJ1121">
        <v>0</v>
      </c>
      <c r="DK1121">
        <v>1</v>
      </c>
      <c r="DL1121">
        <v>0</v>
      </c>
      <c r="DM1121">
        <v>0</v>
      </c>
      <c r="DN1121">
        <v>1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 t="shared" si="445"/>
        <v>07/09/2023 22:02:13.178</v>
      </c>
      <c r="C1122" t="str">
        <f t="shared" si="439"/>
        <v>FFDFD3C0</v>
      </c>
      <c r="D1122" t="s">
        <v>134</v>
      </c>
      <c r="E1122">
        <v>3</v>
      </c>
      <c r="H1122">
        <v>3</v>
      </c>
      <c r="I1122" t="s">
        <v>135</v>
      </c>
      <c r="J1122" t="s">
        <v>126</v>
      </c>
      <c r="K1122">
        <v>0</v>
      </c>
      <c r="L1122">
        <v>3</v>
      </c>
      <c r="M1122">
        <v>0</v>
      </c>
      <c r="N1122">
        <v>2</v>
      </c>
      <c r="O1122">
        <v>0</v>
      </c>
      <c r="P1122">
        <v>1</v>
      </c>
      <c r="Q1122">
        <v>0</v>
      </c>
      <c r="S1122" t="str">
        <f t="shared" si="446"/>
        <v>22:02:12.000</v>
      </c>
      <c r="T1122" t="str">
        <f t="shared" si="446"/>
        <v>22:02:12.000</v>
      </c>
      <c r="U1122" t="str">
        <f t="shared" si="433"/>
        <v>A14F74</v>
      </c>
      <c r="V1122">
        <v>0</v>
      </c>
      <c r="W1122">
        <v>0</v>
      </c>
      <c r="X1122">
        <v>6</v>
      </c>
      <c r="Y1122">
        <v>0</v>
      </c>
      <c r="AA1122">
        <v>1</v>
      </c>
      <c r="AB1122">
        <v>8</v>
      </c>
      <c r="AC1122">
        <v>3</v>
      </c>
      <c r="AD1122">
        <v>0</v>
      </c>
      <c r="AE1122">
        <v>9</v>
      </c>
      <c r="AF1122" t="s">
        <v>126</v>
      </c>
      <c r="AG1122">
        <v>0</v>
      </c>
      <c r="AH1122">
        <v>3</v>
      </c>
      <c r="AI1122">
        <v>2</v>
      </c>
      <c r="AJ1122">
        <v>0</v>
      </c>
      <c r="AK1122" t="s">
        <v>429</v>
      </c>
      <c r="AL1122">
        <v>32.796464</v>
      </c>
      <c r="AM1122" t="s">
        <v>430</v>
      </c>
      <c r="AN1122">
        <v>-117.13584400000001</v>
      </c>
      <c r="AO1122">
        <v>25</v>
      </c>
      <c r="AP1122">
        <v>1800</v>
      </c>
      <c r="AQ1122" t="s">
        <v>129</v>
      </c>
      <c r="AR1122">
        <v>125</v>
      </c>
      <c r="AS1122">
        <v>-42</v>
      </c>
      <c r="AT1122">
        <v>0</v>
      </c>
      <c r="BB1122" t="str">
        <f t="shared" si="434"/>
        <v>1200</v>
      </c>
      <c r="BC1122">
        <v>1</v>
      </c>
      <c r="BD1122" t="str">
        <f t="shared" si="435"/>
        <v xml:space="preserve">N1839R  </v>
      </c>
      <c r="BE1122">
        <v>1</v>
      </c>
      <c r="BG1122">
        <v>0</v>
      </c>
      <c r="BH1122">
        <v>0</v>
      </c>
      <c r="BI1122">
        <v>0</v>
      </c>
      <c r="BJ1122">
        <v>1575</v>
      </c>
      <c r="BK1122">
        <v>-225</v>
      </c>
      <c r="BL1122" t="s">
        <v>130</v>
      </c>
      <c r="BM1122">
        <v>1</v>
      </c>
      <c r="BN1122">
        <v>1</v>
      </c>
      <c r="BO1122">
        <v>0</v>
      </c>
      <c r="BP1122">
        <v>0</v>
      </c>
      <c r="BS1122">
        <v>0</v>
      </c>
      <c r="BT1122">
        <v>0</v>
      </c>
      <c r="BU1122">
        <v>0</v>
      </c>
      <c r="CE1122" t="str">
        <f t="shared" si="447"/>
        <v>22:02:12.925</v>
      </c>
      <c r="CF1122">
        <v>925030241</v>
      </c>
      <c r="CS1122">
        <v>3</v>
      </c>
      <c r="CT1122">
        <v>2</v>
      </c>
      <c r="CU1122">
        <v>0</v>
      </c>
      <c r="CV1122">
        <v>2</v>
      </c>
      <c r="CW1122">
        <v>0</v>
      </c>
      <c r="CX1122">
        <v>6</v>
      </c>
      <c r="CY1122">
        <v>7</v>
      </c>
      <c r="CZ1122" t="s">
        <v>131</v>
      </c>
      <c r="DA1122">
        <v>745</v>
      </c>
      <c r="DB1122">
        <v>0</v>
      </c>
      <c r="DC1122" t="s">
        <v>262</v>
      </c>
      <c r="DD1122" t="s">
        <v>263</v>
      </c>
      <c r="DG1122">
        <v>15621825</v>
      </c>
      <c r="DI1122">
        <v>1</v>
      </c>
      <c r="DJ1122">
        <v>0</v>
      </c>
      <c r="DK1122">
        <v>1</v>
      </c>
      <c r="DL1122">
        <v>0</v>
      </c>
      <c r="DM1122">
        <v>0</v>
      </c>
      <c r="DN1122">
        <v>1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 t="shared" ref="A1123:A1128" si="448">"07/09/2023 22:02:13.520"</f>
        <v>07/09/2023 22:02:13.520</v>
      </c>
      <c r="C1123" t="str">
        <f t="shared" si="439"/>
        <v>FFDFD3C0</v>
      </c>
      <c r="D1123" t="s">
        <v>123</v>
      </c>
      <c r="E1123">
        <v>7</v>
      </c>
      <c r="F1123">
        <v>2007</v>
      </c>
      <c r="G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0</v>
      </c>
      <c r="P1123">
        <v>1</v>
      </c>
      <c r="Q1123">
        <v>0</v>
      </c>
      <c r="S1123" t="str">
        <f t="shared" ref="S1123:T1130" si="449">"22:02:13.000"</f>
        <v>22:02:13.000</v>
      </c>
      <c r="T1123" t="str">
        <f t="shared" si="449"/>
        <v>22:02:13.000</v>
      </c>
      <c r="U1123" t="str">
        <f t="shared" si="433"/>
        <v>A14F74</v>
      </c>
      <c r="V1123">
        <v>0</v>
      </c>
      <c r="W1123">
        <v>0</v>
      </c>
      <c r="X1123">
        <v>6</v>
      </c>
      <c r="Y1123">
        <v>0</v>
      </c>
      <c r="AA1123">
        <v>1</v>
      </c>
      <c r="AB1123">
        <v>8</v>
      </c>
      <c r="AC1123">
        <v>3</v>
      </c>
      <c r="AD1123">
        <v>0</v>
      </c>
      <c r="AE1123">
        <v>9</v>
      </c>
      <c r="AF1123" t="s">
        <v>126</v>
      </c>
      <c r="AG1123">
        <v>0</v>
      </c>
      <c r="AH1123">
        <v>3</v>
      </c>
      <c r="AI1123">
        <v>2</v>
      </c>
      <c r="AJ1123">
        <v>0</v>
      </c>
      <c r="AK1123" t="s">
        <v>431</v>
      </c>
      <c r="AL1123">
        <v>32.796270999999997</v>
      </c>
      <c r="AM1123" t="s">
        <v>432</v>
      </c>
      <c r="AN1123">
        <v>-117.135158</v>
      </c>
      <c r="AO1123">
        <v>25</v>
      </c>
      <c r="AP1123">
        <v>1800</v>
      </c>
      <c r="AQ1123" t="s">
        <v>129</v>
      </c>
      <c r="AR1123">
        <v>125</v>
      </c>
      <c r="AS1123">
        <v>-42</v>
      </c>
      <c r="AT1123">
        <v>0</v>
      </c>
      <c r="BB1123" t="str">
        <f t="shared" si="434"/>
        <v>1200</v>
      </c>
      <c r="BC1123">
        <v>1</v>
      </c>
      <c r="BD1123" t="str">
        <f t="shared" si="435"/>
        <v xml:space="preserve">N1839R  </v>
      </c>
      <c r="BE1123">
        <v>1</v>
      </c>
      <c r="BG1123">
        <v>0</v>
      </c>
      <c r="BH1123">
        <v>0</v>
      </c>
      <c r="BI1123">
        <v>0</v>
      </c>
      <c r="BJ1123">
        <v>1575</v>
      </c>
      <c r="BK1123">
        <v>-225</v>
      </c>
      <c r="BL1123" t="s">
        <v>130</v>
      </c>
      <c r="BM1123">
        <v>1</v>
      </c>
      <c r="BN1123">
        <v>1</v>
      </c>
      <c r="BO1123">
        <v>0</v>
      </c>
      <c r="BP1123">
        <v>0</v>
      </c>
      <c r="BS1123">
        <v>0</v>
      </c>
      <c r="BT1123">
        <v>0</v>
      </c>
      <c r="BU1123">
        <v>0</v>
      </c>
      <c r="CE1123" t="str">
        <f t="shared" ref="CE1123:CE1130" si="450">"22:02:13.277"</f>
        <v>22:02:13.277</v>
      </c>
      <c r="CF1123">
        <v>277279253</v>
      </c>
      <c r="CS1123">
        <v>3</v>
      </c>
      <c r="CT1123">
        <v>2</v>
      </c>
      <c r="CU1123">
        <v>0</v>
      </c>
      <c r="CV1123">
        <v>2</v>
      </c>
      <c r="CW1123">
        <v>0</v>
      </c>
      <c r="CX1123">
        <v>6</v>
      </c>
      <c r="CY1123">
        <v>7</v>
      </c>
      <c r="CZ1123" t="s">
        <v>131</v>
      </c>
      <c r="DA1123">
        <v>745</v>
      </c>
      <c r="DB1123">
        <v>0</v>
      </c>
      <c r="DC1123" t="s">
        <v>262</v>
      </c>
      <c r="DD1123" t="s">
        <v>263</v>
      </c>
      <c r="DG1123">
        <v>15621840</v>
      </c>
      <c r="DI1123">
        <v>1</v>
      </c>
      <c r="DJ1123">
        <v>0</v>
      </c>
      <c r="DK1123">
        <v>1</v>
      </c>
      <c r="DL1123">
        <v>0</v>
      </c>
      <c r="DM1123">
        <v>0</v>
      </c>
      <c r="DN1123">
        <v>1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 t="shared" si="448"/>
        <v>07/09/2023 22:02:13.520</v>
      </c>
      <c r="C1124" t="str">
        <f t="shared" si="439"/>
        <v>FFDFD3C0</v>
      </c>
      <c r="D1124" t="s">
        <v>149</v>
      </c>
      <c r="E1124">
        <v>3</v>
      </c>
      <c r="H1124">
        <v>166</v>
      </c>
      <c r="I1124" t="s">
        <v>139</v>
      </c>
      <c r="J1124" t="s">
        <v>150</v>
      </c>
      <c r="K1124">
        <v>0</v>
      </c>
      <c r="L1124">
        <v>3</v>
      </c>
      <c r="M1124">
        <v>0</v>
      </c>
      <c r="N1124">
        <v>2</v>
      </c>
      <c r="O1124">
        <v>0</v>
      </c>
      <c r="P1124">
        <v>1</v>
      </c>
      <c r="Q1124">
        <v>0</v>
      </c>
      <c r="S1124" t="str">
        <f t="shared" si="449"/>
        <v>22:02:13.000</v>
      </c>
      <c r="T1124" t="str">
        <f t="shared" si="449"/>
        <v>22:02:13.000</v>
      </c>
      <c r="U1124" t="str">
        <f t="shared" si="433"/>
        <v>A14F74</v>
      </c>
      <c r="V1124">
        <v>0</v>
      </c>
      <c r="W1124">
        <v>0</v>
      </c>
      <c r="X1124">
        <v>6</v>
      </c>
      <c r="Y1124">
        <v>0</v>
      </c>
      <c r="AA1124">
        <v>1</v>
      </c>
      <c r="AB1124">
        <v>8</v>
      </c>
      <c r="AC1124">
        <v>3</v>
      </c>
      <c r="AD1124">
        <v>0</v>
      </c>
      <c r="AE1124">
        <v>9</v>
      </c>
      <c r="AF1124" t="s">
        <v>126</v>
      </c>
      <c r="AG1124">
        <v>0</v>
      </c>
      <c r="AH1124">
        <v>3</v>
      </c>
      <c r="AI1124">
        <v>2</v>
      </c>
      <c r="AJ1124">
        <v>0</v>
      </c>
      <c r="AK1124" t="s">
        <v>431</v>
      </c>
      <c r="AL1124">
        <v>32.796270999999997</v>
      </c>
      <c r="AM1124" t="s">
        <v>432</v>
      </c>
      <c r="AN1124">
        <v>-117.135158</v>
      </c>
      <c r="AO1124">
        <v>25</v>
      </c>
      <c r="AP1124">
        <v>1800</v>
      </c>
      <c r="AQ1124" t="s">
        <v>129</v>
      </c>
      <c r="AR1124">
        <v>125</v>
      </c>
      <c r="AS1124">
        <v>-42</v>
      </c>
      <c r="AT1124">
        <v>0</v>
      </c>
      <c r="BB1124" t="str">
        <f t="shared" si="434"/>
        <v>1200</v>
      </c>
      <c r="BC1124">
        <v>1</v>
      </c>
      <c r="BD1124" t="str">
        <f t="shared" si="435"/>
        <v xml:space="preserve">N1839R  </v>
      </c>
      <c r="BE1124">
        <v>1</v>
      </c>
      <c r="BG1124">
        <v>0</v>
      </c>
      <c r="BH1124">
        <v>0</v>
      </c>
      <c r="BI1124">
        <v>0</v>
      </c>
      <c r="BJ1124">
        <v>1575</v>
      </c>
      <c r="BK1124">
        <v>-225</v>
      </c>
      <c r="BL1124" t="s">
        <v>130</v>
      </c>
      <c r="BM1124">
        <v>1</v>
      </c>
      <c r="BN1124">
        <v>1</v>
      </c>
      <c r="BO1124">
        <v>0</v>
      </c>
      <c r="BP1124">
        <v>0</v>
      </c>
      <c r="BS1124">
        <v>0</v>
      </c>
      <c r="BT1124">
        <v>0</v>
      </c>
      <c r="BU1124">
        <v>0</v>
      </c>
      <c r="CE1124" t="str">
        <f t="shared" si="450"/>
        <v>22:02:13.277</v>
      </c>
      <c r="CF1124">
        <v>277343855</v>
      </c>
      <c r="CS1124">
        <v>3</v>
      </c>
      <c r="CT1124">
        <v>2</v>
      </c>
      <c r="CU1124">
        <v>0</v>
      </c>
      <c r="CV1124">
        <v>2</v>
      </c>
      <c r="CW1124">
        <v>0</v>
      </c>
      <c r="CX1124">
        <v>5</v>
      </c>
      <c r="CY1124">
        <v>7</v>
      </c>
      <c r="CZ1124" t="s">
        <v>131</v>
      </c>
      <c r="DA1124">
        <v>300</v>
      </c>
      <c r="DB1124">
        <v>0</v>
      </c>
      <c r="DC1124" t="s">
        <v>157</v>
      </c>
      <c r="DD1124" t="s">
        <v>158</v>
      </c>
      <c r="DG1124">
        <v>8348834</v>
      </c>
      <c r="DI1124">
        <v>1</v>
      </c>
      <c r="DJ1124">
        <v>0</v>
      </c>
      <c r="DK1124">
        <v>1</v>
      </c>
      <c r="DL1124">
        <v>0</v>
      </c>
      <c r="DM1124">
        <v>0</v>
      </c>
      <c r="DN1124">
        <v>1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 t="shared" si="448"/>
        <v>07/09/2023 22:02:13.520</v>
      </c>
      <c r="C1125" t="str">
        <f t="shared" si="439"/>
        <v>FFDFD3C0</v>
      </c>
      <c r="D1125" t="s">
        <v>138</v>
      </c>
      <c r="E1125">
        <v>20</v>
      </c>
      <c r="F1125">
        <v>1020</v>
      </c>
      <c r="G1125" t="s">
        <v>139</v>
      </c>
      <c r="J1125" t="s">
        <v>140</v>
      </c>
      <c r="K1125">
        <v>0</v>
      </c>
      <c r="L1125">
        <v>3</v>
      </c>
      <c r="M1125">
        <v>0</v>
      </c>
      <c r="N1125">
        <v>2</v>
      </c>
      <c r="O1125">
        <v>0</v>
      </c>
      <c r="P1125">
        <v>1</v>
      </c>
      <c r="Q1125">
        <v>0</v>
      </c>
      <c r="S1125" t="str">
        <f t="shared" si="449"/>
        <v>22:02:13.000</v>
      </c>
      <c r="T1125" t="str">
        <f t="shared" si="449"/>
        <v>22:02:13.000</v>
      </c>
      <c r="U1125" t="str">
        <f t="shared" si="433"/>
        <v>A14F74</v>
      </c>
      <c r="V1125">
        <v>0</v>
      </c>
      <c r="W1125">
        <v>0</v>
      </c>
      <c r="X1125">
        <v>6</v>
      </c>
      <c r="Y1125">
        <v>0</v>
      </c>
      <c r="AA1125">
        <v>1</v>
      </c>
      <c r="AB1125">
        <v>8</v>
      </c>
      <c r="AC1125">
        <v>3</v>
      </c>
      <c r="AD1125">
        <v>0</v>
      </c>
      <c r="AE1125">
        <v>9</v>
      </c>
      <c r="AF1125" t="s">
        <v>126</v>
      </c>
      <c r="AG1125">
        <v>0</v>
      </c>
      <c r="AH1125">
        <v>3</v>
      </c>
      <c r="AI1125">
        <v>2</v>
      </c>
      <c r="AJ1125">
        <v>0</v>
      </c>
      <c r="AK1125" t="s">
        <v>431</v>
      </c>
      <c r="AL1125">
        <v>32.796270999999997</v>
      </c>
      <c r="AM1125" t="s">
        <v>432</v>
      </c>
      <c r="AN1125">
        <v>-117.135158</v>
      </c>
      <c r="AO1125">
        <v>25</v>
      </c>
      <c r="AP1125">
        <v>1800</v>
      </c>
      <c r="AQ1125" t="s">
        <v>129</v>
      </c>
      <c r="AR1125">
        <v>125</v>
      </c>
      <c r="AS1125">
        <v>-42</v>
      </c>
      <c r="AT1125">
        <v>0</v>
      </c>
      <c r="BB1125" t="str">
        <f t="shared" si="434"/>
        <v>1200</v>
      </c>
      <c r="BC1125">
        <v>1</v>
      </c>
      <c r="BD1125" t="str">
        <f t="shared" si="435"/>
        <v xml:space="preserve">N1839R  </v>
      </c>
      <c r="BE1125">
        <v>1</v>
      </c>
      <c r="BG1125">
        <v>0</v>
      </c>
      <c r="BH1125">
        <v>0</v>
      </c>
      <c r="BI1125">
        <v>0</v>
      </c>
      <c r="BJ1125">
        <v>1575</v>
      </c>
      <c r="BK1125">
        <v>-225</v>
      </c>
      <c r="BL1125" t="s">
        <v>130</v>
      </c>
      <c r="BM1125">
        <v>1</v>
      </c>
      <c r="BN1125">
        <v>1</v>
      </c>
      <c r="BO1125">
        <v>0</v>
      </c>
      <c r="BP1125">
        <v>0</v>
      </c>
      <c r="BS1125">
        <v>0</v>
      </c>
      <c r="BT1125">
        <v>0</v>
      </c>
      <c r="BU1125">
        <v>0</v>
      </c>
      <c r="CE1125" t="str">
        <f t="shared" si="450"/>
        <v>22:02:13.277</v>
      </c>
      <c r="CF1125">
        <v>277279253</v>
      </c>
      <c r="CS1125">
        <v>3</v>
      </c>
      <c r="CT1125">
        <v>2</v>
      </c>
      <c r="CU1125">
        <v>0</v>
      </c>
      <c r="CV1125">
        <v>2</v>
      </c>
      <c r="CW1125">
        <v>0</v>
      </c>
      <c r="CX1125">
        <v>6</v>
      </c>
      <c r="CY1125">
        <v>7</v>
      </c>
      <c r="CZ1125" t="s">
        <v>131</v>
      </c>
      <c r="DA1125">
        <v>745</v>
      </c>
      <c r="DB1125">
        <v>0</v>
      </c>
      <c r="DC1125" t="s">
        <v>262</v>
      </c>
      <c r="DD1125" t="s">
        <v>263</v>
      </c>
      <c r="DG1125">
        <v>15621840</v>
      </c>
      <c r="DI1125">
        <v>1</v>
      </c>
      <c r="DJ1125">
        <v>0</v>
      </c>
      <c r="DK1125">
        <v>1</v>
      </c>
      <c r="DL1125">
        <v>0</v>
      </c>
      <c r="DM1125">
        <v>0</v>
      </c>
      <c r="DN1125">
        <v>1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 t="shared" si="448"/>
        <v>07/09/2023 22:02:13.520</v>
      </c>
      <c r="C1126" t="str">
        <f t="shared" si="439"/>
        <v>FFDFD3C0</v>
      </c>
      <c r="D1126" t="s">
        <v>144</v>
      </c>
      <c r="E1126">
        <v>6</v>
      </c>
      <c r="H1126">
        <v>210</v>
      </c>
      <c r="I1126" t="s">
        <v>145</v>
      </c>
      <c r="J1126" t="s">
        <v>146</v>
      </c>
      <c r="K1126">
        <v>0</v>
      </c>
      <c r="L1126">
        <v>3</v>
      </c>
      <c r="M1126">
        <v>0</v>
      </c>
      <c r="N1126">
        <v>2</v>
      </c>
      <c r="O1126">
        <v>0</v>
      </c>
      <c r="P1126">
        <v>1</v>
      </c>
      <c r="Q1126">
        <v>0</v>
      </c>
      <c r="S1126" t="str">
        <f t="shared" si="449"/>
        <v>22:02:13.000</v>
      </c>
      <c r="T1126" t="str">
        <f t="shared" si="449"/>
        <v>22:02:13.000</v>
      </c>
      <c r="U1126" t="str">
        <f t="shared" si="433"/>
        <v>A14F74</v>
      </c>
      <c r="V1126">
        <v>0</v>
      </c>
      <c r="W1126">
        <v>0</v>
      </c>
      <c r="X1126">
        <v>6</v>
      </c>
      <c r="Y1126">
        <v>0</v>
      </c>
      <c r="AA1126">
        <v>1</v>
      </c>
      <c r="AB1126">
        <v>8</v>
      </c>
      <c r="AC1126">
        <v>3</v>
      </c>
      <c r="AD1126">
        <v>0</v>
      </c>
      <c r="AE1126">
        <v>9</v>
      </c>
      <c r="AF1126" t="s">
        <v>126</v>
      </c>
      <c r="AG1126">
        <v>0</v>
      </c>
      <c r="AH1126">
        <v>0</v>
      </c>
      <c r="AI1126">
        <v>2</v>
      </c>
      <c r="AJ1126">
        <v>0</v>
      </c>
      <c r="AK1126" t="s">
        <v>431</v>
      </c>
      <c r="AL1126">
        <v>32.796270999999997</v>
      </c>
      <c r="AM1126" t="s">
        <v>432</v>
      </c>
      <c r="AN1126">
        <v>-117.135158</v>
      </c>
      <c r="AO1126">
        <v>25</v>
      </c>
      <c r="AP1126">
        <v>1800</v>
      </c>
      <c r="AQ1126" t="s">
        <v>129</v>
      </c>
      <c r="AR1126">
        <v>125</v>
      </c>
      <c r="AS1126">
        <v>-42</v>
      </c>
      <c r="AT1126">
        <v>0</v>
      </c>
      <c r="BB1126" t="str">
        <f t="shared" si="434"/>
        <v>1200</v>
      </c>
      <c r="BC1126">
        <v>1</v>
      </c>
      <c r="BD1126" t="str">
        <f t="shared" si="435"/>
        <v xml:space="preserve">N1839R  </v>
      </c>
      <c r="BE1126">
        <v>1</v>
      </c>
      <c r="BG1126">
        <v>0</v>
      </c>
      <c r="BH1126">
        <v>0</v>
      </c>
      <c r="BI1126">
        <v>0</v>
      </c>
      <c r="BJ1126">
        <v>1575</v>
      </c>
      <c r="BK1126">
        <v>-225</v>
      </c>
      <c r="BL1126" t="s">
        <v>130</v>
      </c>
      <c r="BM1126">
        <v>1</v>
      </c>
      <c r="BN1126">
        <v>1</v>
      </c>
      <c r="BO1126">
        <v>0</v>
      </c>
      <c r="BP1126">
        <v>0</v>
      </c>
      <c r="BS1126">
        <v>0</v>
      </c>
      <c r="BT1126">
        <v>0</v>
      </c>
      <c r="BU1126">
        <v>0</v>
      </c>
      <c r="CE1126" t="str">
        <f t="shared" si="450"/>
        <v>22:02:13.277</v>
      </c>
      <c r="CF1126">
        <v>277279253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6</v>
      </c>
      <c r="CY1126">
        <v>7</v>
      </c>
      <c r="CZ1126" t="s">
        <v>131</v>
      </c>
      <c r="DA1126">
        <v>745</v>
      </c>
      <c r="DB1126">
        <v>0</v>
      </c>
      <c r="DC1126" t="s">
        <v>262</v>
      </c>
      <c r="DD1126" t="s">
        <v>263</v>
      </c>
      <c r="DG1126">
        <v>15621840</v>
      </c>
      <c r="DI1126">
        <v>1</v>
      </c>
      <c r="DJ1126">
        <v>0</v>
      </c>
      <c r="DK1126">
        <v>1</v>
      </c>
      <c r="DL1126">
        <v>0</v>
      </c>
      <c r="DM1126">
        <v>0</v>
      </c>
      <c r="DN1126">
        <v>1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 t="shared" si="448"/>
        <v>07/09/2023 22:02:13.520</v>
      </c>
      <c r="C1127" t="str">
        <f t="shared" si="439"/>
        <v>FFDFD3C0</v>
      </c>
      <c r="D1127" t="s">
        <v>134</v>
      </c>
      <c r="E1127">
        <v>3</v>
      </c>
      <c r="H1127">
        <v>3</v>
      </c>
      <c r="I1127" t="s">
        <v>135</v>
      </c>
      <c r="J1127" t="s">
        <v>126</v>
      </c>
      <c r="K1127">
        <v>0</v>
      </c>
      <c r="L1127">
        <v>3</v>
      </c>
      <c r="M1127">
        <v>0</v>
      </c>
      <c r="N1127">
        <v>2</v>
      </c>
      <c r="O1127">
        <v>0</v>
      </c>
      <c r="P1127">
        <v>1</v>
      </c>
      <c r="Q1127">
        <v>0</v>
      </c>
      <c r="S1127" t="str">
        <f t="shared" si="449"/>
        <v>22:02:13.000</v>
      </c>
      <c r="T1127" t="str">
        <f t="shared" si="449"/>
        <v>22:02:13.000</v>
      </c>
      <c r="U1127" t="str">
        <f t="shared" si="433"/>
        <v>A14F74</v>
      </c>
      <c r="V1127">
        <v>0</v>
      </c>
      <c r="W1127">
        <v>0</v>
      </c>
      <c r="X1127">
        <v>6</v>
      </c>
      <c r="Y1127">
        <v>0</v>
      </c>
      <c r="AA1127">
        <v>1</v>
      </c>
      <c r="AB1127">
        <v>8</v>
      </c>
      <c r="AC1127">
        <v>3</v>
      </c>
      <c r="AD1127">
        <v>0</v>
      </c>
      <c r="AE1127">
        <v>9</v>
      </c>
      <c r="AF1127" t="s">
        <v>126</v>
      </c>
      <c r="AG1127">
        <v>0</v>
      </c>
      <c r="AH1127">
        <v>3</v>
      </c>
      <c r="AI1127">
        <v>2</v>
      </c>
      <c r="AJ1127">
        <v>0</v>
      </c>
      <c r="AK1127" t="s">
        <v>431</v>
      </c>
      <c r="AL1127">
        <v>32.796270999999997</v>
      </c>
      <c r="AM1127" t="s">
        <v>432</v>
      </c>
      <c r="AN1127">
        <v>-117.135158</v>
      </c>
      <c r="AO1127">
        <v>25</v>
      </c>
      <c r="AP1127">
        <v>1800</v>
      </c>
      <c r="AQ1127" t="s">
        <v>129</v>
      </c>
      <c r="AR1127">
        <v>125</v>
      </c>
      <c r="AS1127">
        <v>-42</v>
      </c>
      <c r="AT1127">
        <v>0</v>
      </c>
      <c r="BB1127" t="str">
        <f t="shared" si="434"/>
        <v>1200</v>
      </c>
      <c r="BC1127">
        <v>1</v>
      </c>
      <c r="BD1127" t="str">
        <f t="shared" si="435"/>
        <v xml:space="preserve">N1839R  </v>
      </c>
      <c r="BE1127">
        <v>1</v>
      </c>
      <c r="BG1127">
        <v>0</v>
      </c>
      <c r="BH1127">
        <v>0</v>
      </c>
      <c r="BI1127">
        <v>0</v>
      </c>
      <c r="BJ1127">
        <v>1575</v>
      </c>
      <c r="BK1127">
        <v>-225</v>
      </c>
      <c r="BL1127" t="s">
        <v>130</v>
      </c>
      <c r="BM1127">
        <v>1</v>
      </c>
      <c r="BN1127">
        <v>1</v>
      </c>
      <c r="BO1127">
        <v>0</v>
      </c>
      <c r="BP1127">
        <v>0</v>
      </c>
      <c r="BS1127">
        <v>0</v>
      </c>
      <c r="BT1127">
        <v>0</v>
      </c>
      <c r="BU1127">
        <v>0</v>
      </c>
      <c r="CE1127" t="str">
        <f t="shared" si="450"/>
        <v>22:02:13.277</v>
      </c>
      <c r="CF1127">
        <v>277279253</v>
      </c>
      <c r="CS1127">
        <v>3</v>
      </c>
      <c r="CT1127">
        <v>2</v>
      </c>
      <c r="CU1127">
        <v>0</v>
      </c>
      <c r="CV1127">
        <v>2</v>
      </c>
      <c r="CW1127">
        <v>0</v>
      </c>
      <c r="CX1127">
        <v>6</v>
      </c>
      <c r="CY1127">
        <v>7</v>
      </c>
      <c r="CZ1127" t="s">
        <v>131</v>
      </c>
      <c r="DA1127">
        <v>745</v>
      </c>
      <c r="DB1127">
        <v>0</v>
      </c>
      <c r="DC1127" t="s">
        <v>262</v>
      </c>
      <c r="DD1127" t="s">
        <v>263</v>
      </c>
      <c r="DG1127">
        <v>15621840</v>
      </c>
      <c r="DI1127">
        <v>1</v>
      </c>
      <c r="DJ1127">
        <v>0</v>
      </c>
      <c r="DK1127">
        <v>1</v>
      </c>
      <c r="DL1127">
        <v>0</v>
      </c>
      <c r="DM1127">
        <v>0</v>
      </c>
      <c r="DN1127">
        <v>1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 t="shared" si="448"/>
        <v>07/09/2023 22:02:13.520</v>
      </c>
      <c r="C1128" t="str">
        <f t="shared" si="439"/>
        <v>FFDFD3C0</v>
      </c>
      <c r="D1128" t="s">
        <v>141</v>
      </c>
      <c r="E1128">
        <v>15</v>
      </c>
      <c r="J1128" t="s">
        <v>142</v>
      </c>
      <c r="K1128">
        <v>0</v>
      </c>
      <c r="L1128">
        <v>3</v>
      </c>
      <c r="M1128">
        <v>0</v>
      </c>
      <c r="N1128">
        <v>2</v>
      </c>
      <c r="O1128">
        <v>0</v>
      </c>
      <c r="P1128">
        <v>1</v>
      </c>
      <c r="Q1128">
        <v>0</v>
      </c>
      <c r="S1128" t="str">
        <f t="shared" si="449"/>
        <v>22:02:13.000</v>
      </c>
      <c r="T1128" t="str">
        <f t="shared" si="449"/>
        <v>22:02:13.000</v>
      </c>
      <c r="U1128" t="str">
        <f t="shared" si="433"/>
        <v>A14F74</v>
      </c>
      <c r="V1128">
        <v>0</v>
      </c>
      <c r="W1128">
        <v>0</v>
      </c>
      <c r="X1128">
        <v>6</v>
      </c>
      <c r="Y1128">
        <v>0</v>
      </c>
      <c r="AA1128">
        <v>1</v>
      </c>
      <c r="AB1128">
        <v>8</v>
      </c>
      <c r="AC1128">
        <v>3</v>
      </c>
      <c r="AD1128">
        <v>0</v>
      </c>
      <c r="AE1128">
        <v>9</v>
      </c>
      <c r="AF1128" t="s">
        <v>126</v>
      </c>
      <c r="AG1128">
        <v>0</v>
      </c>
      <c r="AH1128">
        <v>3</v>
      </c>
      <c r="AI1128">
        <v>2</v>
      </c>
      <c r="AJ1128">
        <v>0</v>
      </c>
      <c r="AK1128" t="s">
        <v>431</v>
      </c>
      <c r="AL1128">
        <v>32.796270999999997</v>
      </c>
      <c r="AM1128" t="s">
        <v>432</v>
      </c>
      <c r="AN1128">
        <v>-117.135158</v>
      </c>
      <c r="AO1128">
        <v>25</v>
      </c>
      <c r="AP1128">
        <v>1800</v>
      </c>
      <c r="AQ1128" t="s">
        <v>129</v>
      </c>
      <c r="AR1128">
        <v>125</v>
      </c>
      <c r="AS1128">
        <v>-42</v>
      </c>
      <c r="AT1128">
        <v>0</v>
      </c>
      <c r="BB1128" t="str">
        <f t="shared" si="434"/>
        <v>1200</v>
      </c>
      <c r="BC1128">
        <v>1</v>
      </c>
      <c r="BD1128" t="str">
        <f t="shared" si="435"/>
        <v xml:space="preserve">N1839R  </v>
      </c>
      <c r="BE1128">
        <v>1</v>
      </c>
      <c r="BG1128">
        <v>0</v>
      </c>
      <c r="BH1128">
        <v>0</v>
      </c>
      <c r="BI1128">
        <v>0</v>
      </c>
      <c r="BJ1128">
        <v>1575</v>
      </c>
      <c r="BK1128">
        <v>-225</v>
      </c>
      <c r="BL1128" t="s">
        <v>130</v>
      </c>
      <c r="BM1128">
        <v>1</v>
      </c>
      <c r="BN1128">
        <v>1</v>
      </c>
      <c r="BO1128">
        <v>0</v>
      </c>
      <c r="BP1128">
        <v>0</v>
      </c>
      <c r="BS1128">
        <v>0</v>
      </c>
      <c r="BT1128">
        <v>0</v>
      </c>
      <c r="BU1128">
        <v>0</v>
      </c>
      <c r="CE1128" t="str">
        <f t="shared" si="450"/>
        <v>22:02:13.277</v>
      </c>
      <c r="CF1128">
        <v>277279253</v>
      </c>
      <c r="CS1128">
        <v>3</v>
      </c>
      <c r="CT1128">
        <v>2</v>
      </c>
      <c r="CU1128">
        <v>0</v>
      </c>
      <c r="CV1128">
        <v>2</v>
      </c>
      <c r="CW1128">
        <v>0</v>
      </c>
      <c r="CX1128">
        <v>6</v>
      </c>
      <c r="CY1128">
        <v>7</v>
      </c>
      <c r="CZ1128" t="s">
        <v>131</v>
      </c>
      <c r="DA1128">
        <v>745</v>
      </c>
      <c r="DB1128">
        <v>0</v>
      </c>
      <c r="DC1128" t="s">
        <v>262</v>
      </c>
      <c r="DD1128" t="s">
        <v>263</v>
      </c>
      <c r="DG1128">
        <v>15621840</v>
      </c>
      <c r="DI1128">
        <v>1</v>
      </c>
      <c r="DJ1128">
        <v>0</v>
      </c>
      <c r="DK1128">
        <v>1</v>
      </c>
      <c r="DL1128">
        <v>0</v>
      </c>
      <c r="DM1128">
        <v>0</v>
      </c>
      <c r="DN1128">
        <v>1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"07/09/2023 22:02:13.598"</f>
        <v>07/09/2023 22:02:13.598</v>
      </c>
      <c r="C1129" t="str">
        <f t="shared" si="439"/>
        <v>FFDFD3C0</v>
      </c>
      <c r="D1129" t="s">
        <v>147</v>
      </c>
      <c r="E1129">
        <v>8</v>
      </c>
      <c r="H1129">
        <v>225</v>
      </c>
      <c r="I1129" t="s">
        <v>148</v>
      </c>
      <c r="J1129" t="s">
        <v>126</v>
      </c>
      <c r="K1129">
        <v>0</v>
      </c>
      <c r="L1129">
        <v>3</v>
      </c>
      <c r="M1129">
        <v>0</v>
      </c>
      <c r="N1129">
        <v>2</v>
      </c>
      <c r="O1129">
        <v>0</v>
      </c>
      <c r="P1129">
        <v>1</v>
      </c>
      <c r="Q1129">
        <v>0</v>
      </c>
      <c r="S1129" t="str">
        <f t="shared" si="449"/>
        <v>22:02:13.000</v>
      </c>
      <c r="T1129" t="str">
        <f t="shared" si="449"/>
        <v>22:02:13.000</v>
      </c>
      <c r="U1129" t="str">
        <f t="shared" si="433"/>
        <v>A14F74</v>
      </c>
      <c r="V1129">
        <v>0</v>
      </c>
      <c r="W1129">
        <v>0</v>
      </c>
      <c r="X1129">
        <v>6</v>
      </c>
      <c r="Y1129">
        <v>0</v>
      </c>
      <c r="AA1129">
        <v>1</v>
      </c>
      <c r="AB1129">
        <v>8</v>
      </c>
      <c r="AC1129">
        <v>3</v>
      </c>
      <c r="AD1129">
        <v>0</v>
      </c>
      <c r="AE1129">
        <v>9</v>
      </c>
      <c r="AF1129" t="s">
        <v>126</v>
      </c>
      <c r="AG1129">
        <v>0</v>
      </c>
      <c r="AH1129">
        <v>3</v>
      </c>
      <c r="AI1129">
        <v>2</v>
      </c>
      <c r="AJ1129">
        <v>0</v>
      </c>
      <c r="AK1129" t="s">
        <v>431</v>
      </c>
      <c r="AL1129">
        <v>32.796270999999997</v>
      </c>
      <c r="AM1129" t="s">
        <v>432</v>
      </c>
      <c r="AN1129">
        <v>-117.135158</v>
      </c>
      <c r="AO1129">
        <v>25</v>
      </c>
      <c r="AP1129">
        <v>1800</v>
      </c>
      <c r="AQ1129" t="s">
        <v>129</v>
      </c>
      <c r="AR1129">
        <v>125</v>
      </c>
      <c r="AS1129">
        <v>-42</v>
      </c>
      <c r="AT1129">
        <v>0</v>
      </c>
      <c r="BB1129" t="str">
        <f t="shared" si="434"/>
        <v>1200</v>
      </c>
      <c r="BC1129">
        <v>1</v>
      </c>
      <c r="BD1129" t="str">
        <f t="shared" si="435"/>
        <v xml:space="preserve">N1839R  </v>
      </c>
      <c r="BE1129">
        <v>1</v>
      </c>
      <c r="BG1129">
        <v>0</v>
      </c>
      <c r="BH1129">
        <v>0</v>
      </c>
      <c r="BI1129">
        <v>0</v>
      </c>
      <c r="BJ1129">
        <v>1575</v>
      </c>
      <c r="BK1129">
        <v>-225</v>
      </c>
      <c r="BL1129" t="s">
        <v>130</v>
      </c>
      <c r="BM1129">
        <v>1</v>
      </c>
      <c r="BN1129">
        <v>1</v>
      </c>
      <c r="BO1129">
        <v>0</v>
      </c>
      <c r="BP1129">
        <v>0</v>
      </c>
      <c r="BS1129">
        <v>0</v>
      </c>
      <c r="BT1129">
        <v>0</v>
      </c>
      <c r="BU1129">
        <v>0</v>
      </c>
      <c r="CE1129" t="str">
        <f t="shared" si="450"/>
        <v>22:02:13.277</v>
      </c>
      <c r="CF1129">
        <v>277279253</v>
      </c>
      <c r="CS1129">
        <v>3</v>
      </c>
      <c r="CT1129">
        <v>2</v>
      </c>
      <c r="CU1129">
        <v>0</v>
      </c>
      <c r="CV1129">
        <v>2</v>
      </c>
      <c r="CW1129">
        <v>0</v>
      </c>
      <c r="CX1129">
        <v>6</v>
      </c>
      <c r="CY1129">
        <v>7</v>
      </c>
      <c r="CZ1129" t="s">
        <v>131</v>
      </c>
      <c r="DA1129">
        <v>745</v>
      </c>
      <c r="DB1129">
        <v>0</v>
      </c>
      <c r="DC1129" t="s">
        <v>262</v>
      </c>
      <c r="DD1129" t="s">
        <v>263</v>
      </c>
      <c r="DG1129">
        <v>15621840</v>
      </c>
      <c r="DI1129">
        <v>1</v>
      </c>
      <c r="DJ1129">
        <v>0</v>
      </c>
      <c r="DK1129">
        <v>0</v>
      </c>
      <c r="DL1129">
        <v>0</v>
      </c>
      <c r="DM1129">
        <v>0</v>
      </c>
      <c r="DN1129">
        <v>1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"07/09/2023 22:02:13.598"</f>
        <v>07/09/2023 22:02:13.598</v>
      </c>
      <c r="C1130" t="str">
        <f t="shared" si="439"/>
        <v>FFDFD3C0</v>
      </c>
      <c r="D1130" t="s">
        <v>134</v>
      </c>
      <c r="E1130">
        <v>4</v>
      </c>
      <c r="H1130">
        <v>4</v>
      </c>
      <c r="I1130" t="s">
        <v>143</v>
      </c>
      <c r="J1130" t="s">
        <v>126</v>
      </c>
      <c r="K1130">
        <v>0</v>
      </c>
      <c r="L1130">
        <v>3</v>
      </c>
      <c r="M1130">
        <v>0</v>
      </c>
      <c r="N1130">
        <v>2</v>
      </c>
      <c r="O1130">
        <v>0</v>
      </c>
      <c r="P1130">
        <v>1</v>
      </c>
      <c r="Q1130">
        <v>0</v>
      </c>
      <c r="S1130" t="str">
        <f t="shared" si="449"/>
        <v>22:02:13.000</v>
      </c>
      <c r="T1130" t="str">
        <f t="shared" si="449"/>
        <v>22:02:13.000</v>
      </c>
      <c r="U1130" t="str">
        <f t="shared" si="433"/>
        <v>A14F74</v>
      </c>
      <c r="V1130">
        <v>0</v>
      </c>
      <c r="W1130">
        <v>0</v>
      </c>
      <c r="X1130">
        <v>6</v>
      </c>
      <c r="Y1130">
        <v>0</v>
      </c>
      <c r="AA1130">
        <v>1</v>
      </c>
      <c r="AB1130">
        <v>8</v>
      </c>
      <c r="AC1130">
        <v>3</v>
      </c>
      <c r="AD1130">
        <v>0</v>
      </c>
      <c r="AE1130">
        <v>9</v>
      </c>
      <c r="AF1130" t="s">
        <v>126</v>
      </c>
      <c r="AG1130">
        <v>0</v>
      </c>
      <c r="AH1130">
        <v>3</v>
      </c>
      <c r="AI1130">
        <v>2</v>
      </c>
      <c r="AJ1130">
        <v>0</v>
      </c>
      <c r="AK1130" t="s">
        <v>431</v>
      </c>
      <c r="AL1130">
        <v>32.796270999999997</v>
      </c>
      <c r="AM1130" t="s">
        <v>432</v>
      </c>
      <c r="AN1130">
        <v>-117.135158</v>
      </c>
      <c r="AO1130">
        <v>25</v>
      </c>
      <c r="AP1130">
        <v>1800</v>
      </c>
      <c r="AQ1130" t="s">
        <v>129</v>
      </c>
      <c r="AR1130">
        <v>125</v>
      </c>
      <c r="AS1130">
        <v>-42</v>
      </c>
      <c r="AT1130">
        <v>0</v>
      </c>
      <c r="BB1130" t="str">
        <f t="shared" si="434"/>
        <v>1200</v>
      </c>
      <c r="BC1130">
        <v>1</v>
      </c>
      <c r="BD1130" t="str">
        <f t="shared" si="435"/>
        <v xml:space="preserve">N1839R  </v>
      </c>
      <c r="BE1130">
        <v>1</v>
      </c>
      <c r="BG1130">
        <v>0</v>
      </c>
      <c r="BH1130">
        <v>0</v>
      </c>
      <c r="BI1130">
        <v>0</v>
      </c>
      <c r="BJ1130">
        <v>1575</v>
      </c>
      <c r="BK1130">
        <v>-225</v>
      </c>
      <c r="BL1130" t="s">
        <v>130</v>
      </c>
      <c r="BM1130">
        <v>1</v>
      </c>
      <c r="BN1130">
        <v>1</v>
      </c>
      <c r="BO1130">
        <v>0</v>
      </c>
      <c r="BP1130">
        <v>0</v>
      </c>
      <c r="BS1130">
        <v>0</v>
      </c>
      <c r="BT1130">
        <v>0</v>
      </c>
      <c r="BU1130">
        <v>0</v>
      </c>
      <c r="CE1130" t="str">
        <f t="shared" si="450"/>
        <v>22:02:13.277</v>
      </c>
      <c r="CF1130">
        <v>277279253</v>
      </c>
      <c r="CS1130">
        <v>3</v>
      </c>
      <c r="CT1130">
        <v>2</v>
      </c>
      <c r="CU1130">
        <v>0</v>
      </c>
      <c r="CV1130">
        <v>2</v>
      </c>
      <c r="CW1130">
        <v>0</v>
      </c>
      <c r="CX1130">
        <v>6</v>
      </c>
      <c r="CY1130">
        <v>7</v>
      </c>
      <c r="CZ1130" t="s">
        <v>131</v>
      </c>
      <c r="DA1130">
        <v>745</v>
      </c>
      <c r="DB1130">
        <v>0</v>
      </c>
      <c r="DC1130" t="s">
        <v>262</v>
      </c>
      <c r="DD1130" t="s">
        <v>263</v>
      </c>
      <c r="DG1130">
        <v>15621840</v>
      </c>
      <c r="DI1130">
        <v>1</v>
      </c>
      <c r="DJ1130">
        <v>0</v>
      </c>
      <c r="DK1130">
        <v>1</v>
      </c>
      <c r="DL1130">
        <v>0</v>
      </c>
      <c r="DM1130">
        <v>0</v>
      </c>
      <c r="DN1130">
        <v>1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"07/09/2023 22:02:15.021"</f>
        <v>07/09/2023 22:02:15.021</v>
      </c>
      <c r="C1131" t="str">
        <f t="shared" si="439"/>
        <v>FFDFD3C0</v>
      </c>
      <c r="D1131" t="s">
        <v>123</v>
      </c>
      <c r="E1131">
        <v>7</v>
      </c>
      <c r="F1131">
        <v>2007</v>
      </c>
      <c r="G1131" t="s">
        <v>124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0</v>
      </c>
      <c r="P1131">
        <v>1</v>
      </c>
      <c r="Q1131">
        <v>0</v>
      </c>
      <c r="S1131" t="str">
        <f t="shared" ref="S1131:T1138" si="451">"22:02:14.000"</f>
        <v>22:02:14.000</v>
      </c>
      <c r="T1131" t="str">
        <f t="shared" si="451"/>
        <v>22:02:14.000</v>
      </c>
      <c r="U1131" t="str">
        <f t="shared" si="433"/>
        <v>A14F74</v>
      </c>
      <c r="V1131">
        <v>0</v>
      </c>
      <c r="W1131">
        <v>0</v>
      </c>
      <c r="X1131">
        <v>6</v>
      </c>
      <c r="Y1131">
        <v>0</v>
      </c>
      <c r="AA1131">
        <v>1</v>
      </c>
      <c r="AB1131">
        <v>8</v>
      </c>
      <c r="AC1131">
        <v>3</v>
      </c>
      <c r="AD1131">
        <v>0</v>
      </c>
      <c r="AE1131">
        <v>9</v>
      </c>
      <c r="AF1131" t="s">
        <v>126</v>
      </c>
      <c r="AG1131">
        <v>0</v>
      </c>
      <c r="AH1131">
        <v>3</v>
      </c>
      <c r="AI1131">
        <v>2</v>
      </c>
      <c r="AJ1131">
        <v>0</v>
      </c>
      <c r="AK1131" t="s">
        <v>433</v>
      </c>
      <c r="AL1131">
        <v>32.796056</v>
      </c>
      <c r="AM1131" t="s">
        <v>434</v>
      </c>
      <c r="AN1131">
        <v>-117.13449199999999</v>
      </c>
      <c r="AO1131">
        <v>25</v>
      </c>
      <c r="AP1131">
        <v>1800</v>
      </c>
      <c r="AQ1131" t="s">
        <v>129</v>
      </c>
      <c r="AR1131">
        <v>125</v>
      </c>
      <c r="AS1131">
        <v>-43</v>
      </c>
      <c r="AT1131">
        <v>-192</v>
      </c>
      <c r="BB1131" t="str">
        <f t="shared" si="434"/>
        <v>1200</v>
      </c>
      <c r="BC1131">
        <v>1</v>
      </c>
      <c r="BD1131" t="str">
        <f t="shared" si="435"/>
        <v xml:space="preserve">N1839R  </v>
      </c>
      <c r="BE1131">
        <v>1</v>
      </c>
      <c r="BG1131">
        <v>0</v>
      </c>
      <c r="BH1131">
        <v>0</v>
      </c>
      <c r="BI1131">
        <v>0</v>
      </c>
      <c r="BJ1131">
        <v>1550</v>
      </c>
      <c r="BK1131">
        <v>-250</v>
      </c>
      <c r="BL1131" t="s">
        <v>130</v>
      </c>
      <c r="BM1131">
        <v>1</v>
      </c>
      <c r="BN1131">
        <v>1</v>
      </c>
      <c r="BO1131">
        <v>0</v>
      </c>
      <c r="BP1131">
        <v>0</v>
      </c>
      <c r="BS1131">
        <v>0</v>
      </c>
      <c r="BT1131">
        <v>0</v>
      </c>
      <c r="BU1131">
        <v>0</v>
      </c>
      <c r="CE1131" t="str">
        <f t="shared" ref="CE1131:CE1138" si="452">"22:02:14.754"</f>
        <v>22:02:14.754</v>
      </c>
      <c r="CF1131">
        <v>753530024</v>
      </c>
      <c r="CS1131">
        <v>3</v>
      </c>
      <c r="CT1131">
        <v>2</v>
      </c>
      <c r="CU1131">
        <v>0</v>
      </c>
      <c r="CV1131">
        <v>2</v>
      </c>
      <c r="CW1131">
        <v>0</v>
      </c>
      <c r="CX1131">
        <v>6</v>
      </c>
      <c r="CY1131">
        <v>7</v>
      </c>
      <c r="CZ1131" t="s">
        <v>131</v>
      </c>
      <c r="DA1131">
        <v>745</v>
      </c>
      <c r="DB1131">
        <v>0</v>
      </c>
      <c r="DC1131" t="s">
        <v>262</v>
      </c>
      <c r="DD1131" t="s">
        <v>263</v>
      </c>
      <c r="DG1131">
        <v>15621893</v>
      </c>
      <c r="DI1131">
        <v>1</v>
      </c>
      <c r="DJ1131">
        <v>0</v>
      </c>
      <c r="DK1131">
        <v>0</v>
      </c>
      <c r="DL1131">
        <v>0</v>
      </c>
      <c r="DM1131">
        <v>0</v>
      </c>
      <c r="DN1131">
        <v>1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"07/09/2023 22:02:15.021"</f>
        <v>07/09/2023 22:02:15.021</v>
      </c>
      <c r="C1132" t="str">
        <f t="shared" si="439"/>
        <v>FFDFD3C0</v>
      </c>
      <c r="D1132" t="s">
        <v>149</v>
      </c>
      <c r="E1132">
        <v>3</v>
      </c>
      <c r="H1132">
        <v>166</v>
      </c>
      <c r="I1132" t="s">
        <v>139</v>
      </c>
      <c r="J1132" t="s">
        <v>150</v>
      </c>
      <c r="K1132">
        <v>0</v>
      </c>
      <c r="L1132">
        <v>3</v>
      </c>
      <c r="M1132">
        <v>0</v>
      </c>
      <c r="N1132">
        <v>2</v>
      </c>
      <c r="O1132">
        <v>0</v>
      </c>
      <c r="P1132">
        <v>1</v>
      </c>
      <c r="Q1132">
        <v>0</v>
      </c>
      <c r="S1132" t="str">
        <f t="shared" si="451"/>
        <v>22:02:14.000</v>
      </c>
      <c r="T1132" t="str">
        <f t="shared" si="451"/>
        <v>22:02:14.000</v>
      </c>
      <c r="U1132" t="str">
        <f t="shared" si="433"/>
        <v>A14F74</v>
      </c>
      <c r="V1132">
        <v>0</v>
      </c>
      <c r="W1132">
        <v>0</v>
      </c>
      <c r="X1132">
        <v>6</v>
      </c>
      <c r="Y1132">
        <v>0</v>
      </c>
      <c r="AA1132">
        <v>1</v>
      </c>
      <c r="AB1132">
        <v>8</v>
      </c>
      <c r="AC1132">
        <v>3</v>
      </c>
      <c r="AD1132">
        <v>0</v>
      </c>
      <c r="AE1132">
        <v>9</v>
      </c>
      <c r="AF1132" t="s">
        <v>126</v>
      </c>
      <c r="AG1132">
        <v>0</v>
      </c>
      <c r="AH1132">
        <v>3</v>
      </c>
      <c r="AI1132">
        <v>2</v>
      </c>
      <c r="AJ1132">
        <v>0</v>
      </c>
      <c r="AK1132" t="s">
        <v>433</v>
      </c>
      <c r="AL1132">
        <v>32.796056</v>
      </c>
      <c r="AM1132" t="s">
        <v>434</v>
      </c>
      <c r="AN1132">
        <v>-117.13449199999999</v>
      </c>
      <c r="AO1132">
        <v>25</v>
      </c>
      <c r="AP1132">
        <v>1800</v>
      </c>
      <c r="AQ1132" t="s">
        <v>129</v>
      </c>
      <c r="AR1132">
        <v>125</v>
      </c>
      <c r="AS1132">
        <v>-43</v>
      </c>
      <c r="AT1132">
        <v>-192</v>
      </c>
      <c r="BB1132" t="str">
        <f t="shared" si="434"/>
        <v>1200</v>
      </c>
      <c r="BC1132">
        <v>1</v>
      </c>
      <c r="BD1132" t="str">
        <f t="shared" si="435"/>
        <v xml:space="preserve">N1839R  </v>
      </c>
      <c r="BE1132">
        <v>1</v>
      </c>
      <c r="BG1132">
        <v>0</v>
      </c>
      <c r="BH1132">
        <v>0</v>
      </c>
      <c r="BI1132">
        <v>0</v>
      </c>
      <c r="BJ1132">
        <v>1550</v>
      </c>
      <c r="BK1132">
        <v>-250</v>
      </c>
      <c r="BL1132" t="s">
        <v>130</v>
      </c>
      <c r="BM1132">
        <v>1</v>
      </c>
      <c r="BN1132">
        <v>1</v>
      </c>
      <c r="BO1132">
        <v>0</v>
      </c>
      <c r="BP1132">
        <v>0</v>
      </c>
      <c r="BS1132">
        <v>0</v>
      </c>
      <c r="BT1132">
        <v>0</v>
      </c>
      <c r="BU1132">
        <v>0</v>
      </c>
      <c r="CE1132" t="str">
        <f t="shared" si="452"/>
        <v>22:02:14.754</v>
      </c>
      <c r="CF1132">
        <v>753594440</v>
      </c>
      <c r="CS1132">
        <v>3</v>
      </c>
      <c r="CT1132">
        <v>2</v>
      </c>
      <c r="CU1132">
        <v>0</v>
      </c>
      <c r="CV1132">
        <v>2</v>
      </c>
      <c r="CW1132">
        <v>0</v>
      </c>
      <c r="CX1132">
        <v>5</v>
      </c>
      <c r="CY1132">
        <v>7</v>
      </c>
      <c r="CZ1132" t="s">
        <v>131</v>
      </c>
      <c r="DA1132">
        <v>300</v>
      </c>
      <c r="DB1132">
        <v>0</v>
      </c>
      <c r="DC1132" t="s">
        <v>157</v>
      </c>
      <c r="DD1132" t="s">
        <v>158</v>
      </c>
      <c r="DG1132">
        <v>8349129</v>
      </c>
      <c r="DI1132">
        <v>1</v>
      </c>
      <c r="DJ1132">
        <v>0</v>
      </c>
      <c r="DK1132">
        <v>1</v>
      </c>
      <c r="DL1132">
        <v>0</v>
      </c>
      <c r="DM1132">
        <v>0</v>
      </c>
      <c r="DN1132">
        <v>1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"07/09/2023 22:02:15.021"</f>
        <v>07/09/2023 22:02:15.021</v>
      </c>
      <c r="C1133" t="str">
        <f t="shared" si="439"/>
        <v>FFDFD3C0</v>
      </c>
      <c r="D1133" t="s">
        <v>138</v>
      </c>
      <c r="E1133">
        <v>20</v>
      </c>
      <c r="F1133">
        <v>1020</v>
      </c>
      <c r="G1133" t="s">
        <v>139</v>
      </c>
      <c r="J1133" t="s">
        <v>140</v>
      </c>
      <c r="K1133">
        <v>0</v>
      </c>
      <c r="L1133">
        <v>3</v>
      </c>
      <c r="M1133">
        <v>0</v>
      </c>
      <c r="N1133">
        <v>2</v>
      </c>
      <c r="O1133">
        <v>0</v>
      </c>
      <c r="P1133">
        <v>1</v>
      </c>
      <c r="Q1133">
        <v>0</v>
      </c>
      <c r="S1133" t="str">
        <f t="shared" si="451"/>
        <v>22:02:14.000</v>
      </c>
      <c r="T1133" t="str">
        <f t="shared" si="451"/>
        <v>22:02:14.000</v>
      </c>
      <c r="U1133" t="str">
        <f t="shared" si="433"/>
        <v>A14F74</v>
      </c>
      <c r="V1133">
        <v>0</v>
      </c>
      <c r="W1133">
        <v>0</v>
      </c>
      <c r="X1133">
        <v>6</v>
      </c>
      <c r="Y1133">
        <v>0</v>
      </c>
      <c r="AA1133">
        <v>1</v>
      </c>
      <c r="AB1133">
        <v>8</v>
      </c>
      <c r="AC1133">
        <v>3</v>
      </c>
      <c r="AD1133">
        <v>0</v>
      </c>
      <c r="AE1133">
        <v>9</v>
      </c>
      <c r="AF1133" t="s">
        <v>126</v>
      </c>
      <c r="AG1133">
        <v>0</v>
      </c>
      <c r="AH1133">
        <v>3</v>
      </c>
      <c r="AI1133">
        <v>2</v>
      </c>
      <c r="AJ1133">
        <v>0</v>
      </c>
      <c r="AK1133" t="s">
        <v>433</v>
      </c>
      <c r="AL1133">
        <v>32.796056</v>
      </c>
      <c r="AM1133" t="s">
        <v>434</v>
      </c>
      <c r="AN1133">
        <v>-117.13449199999999</v>
      </c>
      <c r="AO1133">
        <v>25</v>
      </c>
      <c r="AP1133">
        <v>1800</v>
      </c>
      <c r="AQ1133" t="s">
        <v>129</v>
      </c>
      <c r="AR1133">
        <v>125</v>
      </c>
      <c r="AS1133">
        <v>-43</v>
      </c>
      <c r="AT1133">
        <v>-192</v>
      </c>
      <c r="BB1133" t="str">
        <f t="shared" si="434"/>
        <v>1200</v>
      </c>
      <c r="BC1133">
        <v>1</v>
      </c>
      <c r="BD1133" t="str">
        <f t="shared" si="435"/>
        <v xml:space="preserve">N1839R  </v>
      </c>
      <c r="BE1133">
        <v>1</v>
      </c>
      <c r="BG1133">
        <v>0</v>
      </c>
      <c r="BH1133">
        <v>0</v>
      </c>
      <c r="BI1133">
        <v>0</v>
      </c>
      <c r="BJ1133">
        <v>1550</v>
      </c>
      <c r="BK1133">
        <v>-250</v>
      </c>
      <c r="BL1133" t="s">
        <v>130</v>
      </c>
      <c r="BM1133">
        <v>1</v>
      </c>
      <c r="BN1133">
        <v>1</v>
      </c>
      <c r="BO1133">
        <v>0</v>
      </c>
      <c r="BP1133">
        <v>0</v>
      </c>
      <c r="BS1133">
        <v>0</v>
      </c>
      <c r="BT1133">
        <v>0</v>
      </c>
      <c r="BU1133">
        <v>0</v>
      </c>
      <c r="CE1133" t="str">
        <f t="shared" si="452"/>
        <v>22:02:14.754</v>
      </c>
      <c r="CF1133">
        <v>753530024</v>
      </c>
      <c r="CS1133">
        <v>3</v>
      </c>
      <c r="CT1133">
        <v>2</v>
      </c>
      <c r="CU1133">
        <v>0</v>
      </c>
      <c r="CV1133">
        <v>2</v>
      </c>
      <c r="CW1133">
        <v>0</v>
      </c>
      <c r="CX1133">
        <v>6</v>
      </c>
      <c r="CY1133">
        <v>7</v>
      </c>
      <c r="CZ1133" t="s">
        <v>131</v>
      </c>
      <c r="DA1133">
        <v>745</v>
      </c>
      <c r="DB1133">
        <v>0</v>
      </c>
      <c r="DC1133" t="s">
        <v>262</v>
      </c>
      <c r="DD1133" t="s">
        <v>263</v>
      </c>
      <c r="DG1133">
        <v>15621893</v>
      </c>
      <c r="DI1133">
        <v>1</v>
      </c>
      <c r="DJ1133">
        <v>0</v>
      </c>
      <c r="DK1133">
        <v>1</v>
      </c>
      <c r="DL1133">
        <v>0</v>
      </c>
      <c r="DM1133">
        <v>0</v>
      </c>
      <c r="DN1133">
        <v>1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"07/09/2023 22:02:15.037"</f>
        <v>07/09/2023 22:02:15.037</v>
      </c>
      <c r="C1134" t="str">
        <f t="shared" si="439"/>
        <v>FFDFD3C0</v>
      </c>
      <c r="D1134" t="s">
        <v>141</v>
      </c>
      <c r="E1134">
        <v>15</v>
      </c>
      <c r="J1134" t="s">
        <v>142</v>
      </c>
      <c r="K1134">
        <v>0</v>
      </c>
      <c r="L1134">
        <v>3</v>
      </c>
      <c r="M1134">
        <v>0</v>
      </c>
      <c r="N1134">
        <v>2</v>
      </c>
      <c r="O1134">
        <v>0</v>
      </c>
      <c r="P1134">
        <v>1</v>
      </c>
      <c r="Q1134">
        <v>0</v>
      </c>
      <c r="S1134" t="str">
        <f t="shared" si="451"/>
        <v>22:02:14.000</v>
      </c>
      <c r="T1134" t="str">
        <f t="shared" si="451"/>
        <v>22:02:14.000</v>
      </c>
      <c r="U1134" t="str">
        <f t="shared" si="433"/>
        <v>A14F74</v>
      </c>
      <c r="V1134">
        <v>0</v>
      </c>
      <c r="W1134">
        <v>0</v>
      </c>
      <c r="X1134">
        <v>6</v>
      </c>
      <c r="Y1134">
        <v>0</v>
      </c>
      <c r="AA1134">
        <v>1</v>
      </c>
      <c r="AB1134">
        <v>8</v>
      </c>
      <c r="AC1134">
        <v>3</v>
      </c>
      <c r="AD1134">
        <v>0</v>
      </c>
      <c r="AE1134">
        <v>9</v>
      </c>
      <c r="AF1134" t="s">
        <v>126</v>
      </c>
      <c r="AG1134">
        <v>0</v>
      </c>
      <c r="AH1134">
        <v>3</v>
      </c>
      <c r="AI1134">
        <v>2</v>
      </c>
      <c r="AJ1134">
        <v>0</v>
      </c>
      <c r="AK1134" t="s">
        <v>433</v>
      </c>
      <c r="AL1134">
        <v>32.796056</v>
      </c>
      <c r="AM1134" t="s">
        <v>434</v>
      </c>
      <c r="AN1134">
        <v>-117.13449199999999</v>
      </c>
      <c r="AO1134">
        <v>25</v>
      </c>
      <c r="AP1134">
        <v>1800</v>
      </c>
      <c r="AQ1134" t="s">
        <v>129</v>
      </c>
      <c r="AR1134">
        <v>125</v>
      </c>
      <c r="AS1134">
        <v>-43</v>
      </c>
      <c r="AT1134">
        <v>-192</v>
      </c>
      <c r="BB1134" t="str">
        <f t="shared" si="434"/>
        <v>1200</v>
      </c>
      <c r="BC1134">
        <v>1</v>
      </c>
      <c r="BD1134" t="str">
        <f t="shared" si="435"/>
        <v xml:space="preserve">N1839R  </v>
      </c>
      <c r="BE1134">
        <v>1</v>
      </c>
      <c r="BG1134">
        <v>0</v>
      </c>
      <c r="BH1134">
        <v>0</v>
      </c>
      <c r="BI1134">
        <v>0</v>
      </c>
      <c r="BJ1134">
        <v>1550</v>
      </c>
      <c r="BK1134">
        <v>-250</v>
      </c>
      <c r="BL1134" t="s">
        <v>130</v>
      </c>
      <c r="BM1134">
        <v>1</v>
      </c>
      <c r="BN1134">
        <v>1</v>
      </c>
      <c r="BO1134">
        <v>0</v>
      </c>
      <c r="BP1134">
        <v>0</v>
      </c>
      <c r="BS1134">
        <v>0</v>
      </c>
      <c r="BT1134">
        <v>0</v>
      </c>
      <c r="BU1134">
        <v>0</v>
      </c>
      <c r="CE1134" t="str">
        <f t="shared" si="452"/>
        <v>22:02:14.754</v>
      </c>
      <c r="CF1134">
        <v>753530024</v>
      </c>
      <c r="CS1134">
        <v>3</v>
      </c>
      <c r="CT1134">
        <v>2</v>
      </c>
      <c r="CU1134">
        <v>0</v>
      </c>
      <c r="CV1134">
        <v>2</v>
      </c>
      <c r="CW1134">
        <v>0</v>
      </c>
      <c r="CX1134">
        <v>6</v>
      </c>
      <c r="CY1134">
        <v>7</v>
      </c>
      <c r="CZ1134" t="s">
        <v>131</v>
      </c>
      <c r="DA1134">
        <v>745</v>
      </c>
      <c r="DB1134">
        <v>0</v>
      </c>
      <c r="DC1134" t="s">
        <v>262</v>
      </c>
      <c r="DD1134" t="s">
        <v>263</v>
      </c>
      <c r="DG1134">
        <v>15621893</v>
      </c>
      <c r="DI1134">
        <v>1</v>
      </c>
      <c r="DJ1134">
        <v>0</v>
      </c>
      <c r="DK1134">
        <v>1</v>
      </c>
      <c r="DL1134">
        <v>0</v>
      </c>
      <c r="DM1134">
        <v>0</v>
      </c>
      <c r="DN1134">
        <v>1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"07/09/2023 22:02:15.037"</f>
        <v>07/09/2023 22:02:15.037</v>
      </c>
      <c r="C1135" t="str">
        <f t="shared" si="439"/>
        <v>FFDFD3C0</v>
      </c>
      <c r="D1135" t="s">
        <v>134</v>
      </c>
      <c r="E1135">
        <v>3</v>
      </c>
      <c r="H1135">
        <v>3</v>
      </c>
      <c r="I1135" t="s">
        <v>135</v>
      </c>
      <c r="J1135" t="s">
        <v>126</v>
      </c>
      <c r="K1135">
        <v>0</v>
      </c>
      <c r="L1135">
        <v>3</v>
      </c>
      <c r="M1135">
        <v>0</v>
      </c>
      <c r="N1135">
        <v>2</v>
      </c>
      <c r="O1135">
        <v>0</v>
      </c>
      <c r="P1135">
        <v>1</v>
      </c>
      <c r="Q1135">
        <v>0</v>
      </c>
      <c r="S1135" t="str">
        <f t="shared" si="451"/>
        <v>22:02:14.000</v>
      </c>
      <c r="T1135" t="str">
        <f t="shared" si="451"/>
        <v>22:02:14.000</v>
      </c>
      <c r="U1135" t="str">
        <f t="shared" si="433"/>
        <v>A14F74</v>
      </c>
      <c r="V1135">
        <v>0</v>
      </c>
      <c r="W1135">
        <v>0</v>
      </c>
      <c r="X1135">
        <v>6</v>
      </c>
      <c r="Y1135">
        <v>0</v>
      </c>
      <c r="AA1135">
        <v>1</v>
      </c>
      <c r="AB1135">
        <v>8</v>
      </c>
      <c r="AC1135">
        <v>3</v>
      </c>
      <c r="AD1135">
        <v>0</v>
      </c>
      <c r="AE1135">
        <v>9</v>
      </c>
      <c r="AF1135" t="s">
        <v>126</v>
      </c>
      <c r="AG1135">
        <v>0</v>
      </c>
      <c r="AH1135">
        <v>3</v>
      </c>
      <c r="AI1135">
        <v>2</v>
      </c>
      <c r="AJ1135">
        <v>0</v>
      </c>
      <c r="AK1135" t="s">
        <v>433</v>
      </c>
      <c r="AL1135">
        <v>32.796056</v>
      </c>
      <c r="AM1135" t="s">
        <v>434</v>
      </c>
      <c r="AN1135">
        <v>-117.13449199999999</v>
      </c>
      <c r="AO1135">
        <v>25</v>
      </c>
      <c r="AP1135">
        <v>1800</v>
      </c>
      <c r="AQ1135" t="s">
        <v>129</v>
      </c>
      <c r="AR1135">
        <v>125</v>
      </c>
      <c r="AS1135">
        <v>-43</v>
      </c>
      <c r="AT1135">
        <v>-192</v>
      </c>
      <c r="BB1135" t="str">
        <f t="shared" si="434"/>
        <v>1200</v>
      </c>
      <c r="BC1135">
        <v>1</v>
      </c>
      <c r="BD1135" t="str">
        <f t="shared" si="435"/>
        <v xml:space="preserve">N1839R  </v>
      </c>
      <c r="BE1135">
        <v>1</v>
      </c>
      <c r="BG1135">
        <v>0</v>
      </c>
      <c r="BH1135">
        <v>0</v>
      </c>
      <c r="BI1135">
        <v>0</v>
      </c>
      <c r="BJ1135">
        <v>1550</v>
      </c>
      <c r="BK1135">
        <v>-250</v>
      </c>
      <c r="BL1135" t="s">
        <v>130</v>
      </c>
      <c r="BM1135">
        <v>1</v>
      </c>
      <c r="BN1135">
        <v>1</v>
      </c>
      <c r="BO1135">
        <v>0</v>
      </c>
      <c r="BP1135">
        <v>0</v>
      </c>
      <c r="BS1135">
        <v>0</v>
      </c>
      <c r="BT1135">
        <v>0</v>
      </c>
      <c r="BU1135">
        <v>0</v>
      </c>
      <c r="CE1135" t="str">
        <f t="shared" si="452"/>
        <v>22:02:14.754</v>
      </c>
      <c r="CF1135">
        <v>753530024</v>
      </c>
      <c r="CS1135">
        <v>3</v>
      </c>
      <c r="CT1135">
        <v>2</v>
      </c>
      <c r="CU1135">
        <v>0</v>
      </c>
      <c r="CV1135">
        <v>2</v>
      </c>
      <c r="CW1135">
        <v>0</v>
      </c>
      <c r="CX1135">
        <v>6</v>
      </c>
      <c r="CY1135">
        <v>7</v>
      </c>
      <c r="CZ1135" t="s">
        <v>131</v>
      </c>
      <c r="DA1135">
        <v>745</v>
      </c>
      <c r="DB1135">
        <v>0</v>
      </c>
      <c r="DC1135" t="s">
        <v>262</v>
      </c>
      <c r="DD1135" t="s">
        <v>263</v>
      </c>
      <c r="DG1135">
        <v>15621893</v>
      </c>
      <c r="DI1135">
        <v>1</v>
      </c>
      <c r="DJ1135">
        <v>0</v>
      </c>
      <c r="DK1135">
        <v>1</v>
      </c>
      <c r="DL1135">
        <v>0</v>
      </c>
      <c r="DM1135">
        <v>0</v>
      </c>
      <c r="DN1135">
        <v>1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"07/09/2023 22:02:15.053"</f>
        <v>07/09/2023 22:02:15.053</v>
      </c>
      <c r="C1136" t="str">
        <f t="shared" si="439"/>
        <v>FFDFD3C0</v>
      </c>
      <c r="D1136" t="s">
        <v>147</v>
      </c>
      <c r="E1136">
        <v>8</v>
      </c>
      <c r="H1136">
        <v>225</v>
      </c>
      <c r="I1136" t="s">
        <v>148</v>
      </c>
      <c r="J1136" t="s">
        <v>126</v>
      </c>
      <c r="K1136">
        <v>0</v>
      </c>
      <c r="L1136">
        <v>3</v>
      </c>
      <c r="M1136">
        <v>0</v>
      </c>
      <c r="N1136">
        <v>2</v>
      </c>
      <c r="O1136">
        <v>0</v>
      </c>
      <c r="P1136">
        <v>1</v>
      </c>
      <c r="Q1136">
        <v>0</v>
      </c>
      <c r="S1136" t="str">
        <f t="shared" si="451"/>
        <v>22:02:14.000</v>
      </c>
      <c r="T1136" t="str">
        <f t="shared" si="451"/>
        <v>22:02:14.000</v>
      </c>
      <c r="U1136" t="str">
        <f t="shared" si="433"/>
        <v>A14F74</v>
      </c>
      <c r="V1136">
        <v>0</v>
      </c>
      <c r="W1136">
        <v>0</v>
      </c>
      <c r="X1136">
        <v>6</v>
      </c>
      <c r="Y1136">
        <v>0</v>
      </c>
      <c r="AA1136">
        <v>1</v>
      </c>
      <c r="AB1136">
        <v>8</v>
      </c>
      <c r="AC1136">
        <v>3</v>
      </c>
      <c r="AD1136">
        <v>0</v>
      </c>
      <c r="AE1136">
        <v>9</v>
      </c>
      <c r="AF1136" t="s">
        <v>126</v>
      </c>
      <c r="AG1136">
        <v>0</v>
      </c>
      <c r="AH1136">
        <v>3</v>
      </c>
      <c r="AI1136">
        <v>2</v>
      </c>
      <c r="AJ1136">
        <v>0</v>
      </c>
      <c r="AK1136" t="s">
        <v>433</v>
      </c>
      <c r="AL1136">
        <v>32.796056</v>
      </c>
      <c r="AM1136" t="s">
        <v>434</v>
      </c>
      <c r="AN1136">
        <v>-117.13449199999999</v>
      </c>
      <c r="AO1136">
        <v>25</v>
      </c>
      <c r="AP1136">
        <v>1800</v>
      </c>
      <c r="AQ1136" t="s">
        <v>129</v>
      </c>
      <c r="AR1136">
        <v>125</v>
      </c>
      <c r="AS1136">
        <v>-43</v>
      </c>
      <c r="AT1136">
        <v>-192</v>
      </c>
      <c r="BB1136" t="str">
        <f t="shared" si="434"/>
        <v>1200</v>
      </c>
      <c r="BC1136">
        <v>1</v>
      </c>
      <c r="BD1136" t="str">
        <f t="shared" si="435"/>
        <v xml:space="preserve">N1839R  </v>
      </c>
      <c r="BE1136">
        <v>1</v>
      </c>
      <c r="BG1136">
        <v>0</v>
      </c>
      <c r="BH1136">
        <v>0</v>
      </c>
      <c r="BI1136">
        <v>0</v>
      </c>
      <c r="BJ1136">
        <v>1550</v>
      </c>
      <c r="BK1136">
        <v>-250</v>
      </c>
      <c r="BL1136" t="s">
        <v>130</v>
      </c>
      <c r="BM1136">
        <v>1</v>
      </c>
      <c r="BN1136">
        <v>1</v>
      </c>
      <c r="BO1136">
        <v>0</v>
      </c>
      <c r="BP1136">
        <v>0</v>
      </c>
      <c r="BS1136">
        <v>0</v>
      </c>
      <c r="BT1136">
        <v>0</v>
      </c>
      <c r="BU1136">
        <v>0</v>
      </c>
      <c r="CE1136" t="str">
        <f t="shared" si="452"/>
        <v>22:02:14.754</v>
      </c>
      <c r="CF1136">
        <v>753530024</v>
      </c>
      <c r="CS1136">
        <v>3</v>
      </c>
      <c r="CT1136">
        <v>2</v>
      </c>
      <c r="CU1136">
        <v>0</v>
      </c>
      <c r="CV1136">
        <v>2</v>
      </c>
      <c r="CW1136">
        <v>0</v>
      </c>
      <c r="CX1136">
        <v>6</v>
      </c>
      <c r="CY1136">
        <v>7</v>
      </c>
      <c r="CZ1136" t="s">
        <v>131</v>
      </c>
      <c r="DA1136">
        <v>745</v>
      </c>
      <c r="DB1136">
        <v>0</v>
      </c>
      <c r="DC1136" t="s">
        <v>262</v>
      </c>
      <c r="DD1136" t="s">
        <v>263</v>
      </c>
      <c r="DG1136">
        <v>15621893</v>
      </c>
      <c r="DI1136">
        <v>1</v>
      </c>
      <c r="DJ1136">
        <v>0</v>
      </c>
      <c r="DK1136">
        <v>1</v>
      </c>
      <c r="DL1136">
        <v>0</v>
      </c>
      <c r="DM1136">
        <v>0</v>
      </c>
      <c r="DN1136">
        <v>1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"07/09/2023 22:02:15.053"</f>
        <v>07/09/2023 22:02:15.053</v>
      </c>
      <c r="C1137" t="str">
        <f t="shared" si="439"/>
        <v>FFDFD3C0</v>
      </c>
      <c r="D1137" t="s">
        <v>134</v>
      </c>
      <c r="E1137">
        <v>4</v>
      </c>
      <c r="H1137">
        <v>4</v>
      </c>
      <c r="I1137" t="s">
        <v>143</v>
      </c>
      <c r="J1137" t="s">
        <v>126</v>
      </c>
      <c r="K1137">
        <v>0</v>
      </c>
      <c r="L1137">
        <v>3</v>
      </c>
      <c r="M1137">
        <v>0</v>
      </c>
      <c r="N1137">
        <v>2</v>
      </c>
      <c r="O1137">
        <v>0</v>
      </c>
      <c r="P1137">
        <v>1</v>
      </c>
      <c r="Q1137">
        <v>0</v>
      </c>
      <c r="S1137" t="str">
        <f t="shared" si="451"/>
        <v>22:02:14.000</v>
      </c>
      <c r="T1137" t="str">
        <f t="shared" si="451"/>
        <v>22:02:14.000</v>
      </c>
      <c r="U1137" t="str">
        <f t="shared" si="433"/>
        <v>A14F74</v>
      </c>
      <c r="V1137">
        <v>0</v>
      </c>
      <c r="W1137">
        <v>0</v>
      </c>
      <c r="X1137">
        <v>6</v>
      </c>
      <c r="Y1137">
        <v>0</v>
      </c>
      <c r="AA1137">
        <v>1</v>
      </c>
      <c r="AB1137">
        <v>8</v>
      </c>
      <c r="AC1137">
        <v>3</v>
      </c>
      <c r="AD1137">
        <v>0</v>
      </c>
      <c r="AE1137">
        <v>9</v>
      </c>
      <c r="AF1137" t="s">
        <v>126</v>
      </c>
      <c r="AG1137">
        <v>0</v>
      </c>
      <c r="AH1137">
        <v>3</v>
      </c>
      <c r="AI1137">
        <v>2</v>
      </c>
      <c r="AJ1137">
        <v>0</v>
      </c>
      <c r="AK1137" t="s">
        <v>433</v>
      </c>
      <c r="AL1137">
        <v>32.796056</v>
      </c>
      <c r="AM1137" t="s">
        <v>434</v>
      </c>
      <c r="AN1137">
        <v>-117.13449199999999</v>
      </c>
      <c r="AO1137">
        <v>25</v>
      </c>
      <c r="AP1137">
        <v>1800</v>
      </c>
      <c r="AQ1137" t="s">
        <v>129</v>
      </c>
      <c r="AR1137">
        <v>125</v>
      </c>
      <c r="AS1137">
        <v>-43</v>
      </c>
      <c r="AT1137">
        <v>-192</v>
      </c>
      <c r="BB1137" t="str">
        <f t="shared" si="434"/>
        <v>1200</v>
      </c>
      <c r="BC1137">
        <v>1</v>
      </c>
      <c r="BD1137" t="str">
        <f t="shared" si="435"/>
        <v xml:space="preserve">N1839R  </v>
      </c>
      <c r="BE1137">
        <v>1</v>
      </c>
      <c r="BG1137">
        <v>0</v>
      </c>
      <c r="BH1137">
        <v>0</v>
      </c>
      <c r="BI1137">
        <v>0</v>
      </c>
      <c r="BJ1137">
        <v>1550</v>
      </c>
      <c r="BK1137">
        <v>-250</v>
      </c>
      <c r="BL1137" t="s">
        <v>130</v>
      </c>
      <c r="BM1137">
        <v>1</v>
      </c>
      <c r="BN1137">
        <v>1</v>
      </c>
      <c r="BO1137">
        <v>0</v>
      </c>
      <c r="BP1137">
        <v>0</v>
      </c>
      <c r="BS1137">
        <v>0</v>
      </c>
      <c r="BT1137">
        <v>0</v>
      </c>
      <c r="BU1137">
        <v>0</v>
      </c>
      <c r="CE1137" t="str">
        <f t="shared" si="452"/>
        <v>22:02:14.754</v>
      </c>
      <c r="CF1137">
        <v>753530024</v>
      </c>
      <c r="CS1137">
        <v>3</v>
      </c>
      <c r="CT1137">
        <v>2</v>
      </c>
      <c r="CU1137">
        <v>0</v>
      </c>
      <c r="CV1137">
        <v>2</v>
      </c>
      <c r="CW1137">
        <v>0</v>
      </c>
      <c r="CX1137">
        <v>6</v>
      </c>
      <c r="CY1137">
        <v>7</v>
      </c>
      <c r="CZ1137" t="s">
        <v>131</v>
      </c>
      <c r="DA1137">
        <v>745</v>
      </c>
      <c r="DB1137">
        <v>0</v>
      </c>
      <c r="DC1137" t="s">
        <v>262</v>
      </c>
      <c r="DD1137" t="s">
        <v>263</v>
      </c>
      <c r="DG1137">
        <v>15621893</v>
      </c>
      <c r="DI1137">
        <v>1</v>
      </c>
      <c r="DJ1137">
        <v>0</v>
      </c>
      <c r="DK1137">
        <v>1</v>
      </c>
      <c r="DL1137">
        <v>0</v>
      </c>
      <c r="DM1137">
        <v>0</v>
      </c>
      <c r="DN1137">
        <v>1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"07/09/2023 22:02:15.021"</f>
        <v>07/09/2023 22:02:15.021</v>
      </c>
      <c r="C1138" t="str">
        <f t="shared" si="439"/>
        <v>FFDFD3C0</v>
      </c>
      <c r="D1138" t="s">
        <v>144</v>
      </c>
      <c r="E1138">
        <v>6</v>
      </c>
      <c r="H1138">
        <v>210</v>
      </c>
      <c r="I1138" t="s">
        <v>145</v>
      </c>
      <c r="J1138" t="s">
        <v>146</v>
      </c>
      <c r="K1138">
        <v>0</v>
      </c>
      <c r="L1138">
        <v>3</v>
      </c>
      <c r="M1138">
        <v>0</v>
      </c>
      <c r="N1138">
        <v>2</v>
      </c>
      <c r="O1138">
        <v>0</v>
      </c>
      <c r="P1138">
        <v>1</v>
      </c>
      <c r="Q1138">
        <v>0</v>
      </c>
      <c r="S1138" t="str">
        <f t="shared" si="451"/>
        <v>22:02:14.000</v>
      </c>
      <c r="T1138" t="str">
        <f t="shared" si="451"/>
        <v>22:02:14.000</v>
      </c>
      <c r="U1138" t="str">
        <f t="shared" si="433"/>
        <v>A14F74</v>
      </c>
      <c r="V1138">
        <v>0</v>
      </c>
      <c r="W1138">
        <v>0</v>
      </c>
      <c r="X1138">
        <v>6</v>
      </c>
      <c r="Y1138">
        <v>0</v>
      </c>
      <c r="AA1138">
        <v>1</v>
      </c>
      <c r="AB1138">
        <v>8</v>
      </c>
      <c r="AC1138">
        <v>3</v>
      </c>
      <c r="AD1138">
        <v>0</v>
      </c>
      <c r="AE1138">
        <v>9</v>
      </c>
      <c r="AF1138" t="s">
        <v>126</v>
      </c>
      <c r="AG1138">
        <v>0</v>
      </c>
      <c r="AH1138">
        <v>0</v>
      </c>
      <c r="AI1138">
        <v>2</v>
      </c>
      <c r="AJ1138">
        <v>0</v>
      </c>
      <c r="AK1138" t="s">
        <v>433</v>
      </c>
      <c r="AL1138">
        <v>32.796056</v>
      </c>
      <c r="AM1138" t="s">
        <v>434</v>
      </c>
      <c r="AN1138">
        <v>-117.13449199999999</v>
      </c>
      <c r="AO1138">
        <v>25</v>
      </c>
      <c r="AP1138">
        <v>1800</v>
      </c>
      <c r="AQ1138" t="s">
        <v>129</v>
      </c>
      <c r="AR1138">
        <v>125</v>
      </c>
      <c r="AS1138">
        <v>-43</v>
      </c>
      <c r="AT1138">
        <v>-192</v>
      </c>
      <c r="BB1138" t="str">
        <f t="shared" si="434"/>
        <v>1200</v>
      </c>
      <c r="BC1138">
        <v>1</v>
      </c>
      <c r="BD1138" t="str">
        <f t="shared" si="435"/>
        <v xml:space="preserve">N1839R  </v>
      </c>
      <c r="BE1138">
        <v>1</v>
      </c>
      <c r="BG1138">
        <v>0</v>
      </c>
      <c r="BH1138">
        <v>0</v>
      </c>
      <c r="BI1138">
        <v>0</v>
      </c>
      <c r="BJ1138">
        <v>1550</v>
      </c>
      <c r="BK1138">
        <v>-250</v>
      </c>
      <c r="BL1138" t="s">
        <v>130</v>
      </c>
      <c r="BM1138">
        <v>1</v>
      </c>
      <c r="BN1138">
        <v>1</v>
      </c>
      <c r="BO1138">
        <v>0</v>
      </c>
      <c r="BP1138">
        <v>0</v>
      </c>
      <c r="BS1138">
        <v>0</v>
      </c>
      <c r="BT1138">
        <v>0</v>
      </c>
      <c r="BU1138">
        <v>0</v>
      </c>
      <c r="CE1138" t="str">
        <f t="shared" si="452"/>
        <v>22:02:14.754</v>
      </c>
      <c r="CF1138">
        <v>753530024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6</v>
      </c>
      <c r="CY1138">
        <v>7</v>
      </c>
      <c r="CZ1138" t="s">
        <v>131</v>
      </c>
      <c r="DA1138">
        <v>745</v>
      </c>
      <c r="DB1138">
        <v>0</v>
      </c>
      <c r="DC1138" t="s">
        <v>262</v>
      </c>
      <c r="DD1138" t="s">
        <v>263</v>
      </c>
      <c r="DG1138">
        <v>15621893</v>
      </c>
      <c r="DI1138">
        <v>1</v>
      </c>
      <c r="DJ1138">
        <v>0</v>
      </c>
      <c r="DK1138">
        <v>1</v>
      </c>
      <c r="DL1138">
        <v>0</v>
      </c>
      <c r="DM1138">
        <v>0</v>
      </c>
      <c r="DN1138">
        <v>1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"07/09/2023 22:02:15.787"</f>
        <v>07/09/2023 22:02:15.787</v>
      </c>
      <c r="C1139" t="str">
        <f t="shared" si="439"/>
        <v>FFDFD3C0</v>
      </c>
      <c r="D1139" t="s">
        <v>134</v>
      </c>
      <c r="E1139">
        <v>3</v>
      </c>
      <c r="H1139">
        <v>3</v>
      </c>
      <c r="I1139" t="s">
        <v>135</v>
      </c>
      <c r="J1139" t="s">
        <v>126</v>
      </c>
      <c r="K1139">
        <v>0</v>
      </c>
      <c r="L1139">
        <v>3</v>
      </c>
      <c r="M1139">
        <v>0</v>
      </c>
      <c r="N1139">
        <v>2</v>
      </c>
      <c r="O1139">
        <v>0</v>
      </c>
      <c r="P1139">
        <v>1</v>
      </c>
      <c r="Q1139">
        <v>0</v>
      </c>
      <c r="S1139" t="str">
        <f t="shared" ref="S1139:T1146" si="453">"22:02:15.000"</f>
        <v>22:02:15.000</v>
      </c>
      <c r="T1139" t="str">
        <f t="shared" si="453"/>
        <v>22:02:15.000</v>
      </c>
      <c r="U1139" t="str">
        <f t="shared" si="433"/>
        <v>A14F74</v>
      </c>
      <c r="V1139">
        <v>0</v>
      </c>
      <c r="W1139">
        <v>0</v>
      </c>
      <c r="X1139">
        <v>6</v>
      </c>
      <c r="Y1139">
        <v>0</v>
      </c>
      <c r="AA1139">
        <v>1</v>
      </c>
      <c r="AB1139">
        <v>8</v>
      </c>
      <c r="AC1139">
        <v>3</v>
      </c>
      <c r="AD1139">
        <v>0</v>
      </c>
      <c r="AE1139">
        <v>9</v>
      </c>
      <c r="AF1139" t="s">
        <v>126</v>
      </c>
      <c r="AG1139">
        <v>0</v>
      </c>
      <c r="AH1139">
        <v>3</v>
      </c>
      <c r="AI1139">
        <v>2</v>
      </c>
      <c r="AJ1139">
        <v>0</v>
      </c>
      <c r="AK1139" t="s">
        <v>435</v>
      </c>
      <c r="AL1139">
        <v>32.795842</v>
      </c>
      <c r="AM1139" t="s">
        <v>436</v>
      </c>
      <c r="AN1139">
        <v>-117.13380600000001</v>
      </c>
      <c r="AO1139">
        <v>25</v>
      </c>
      <c r="AP1139">
        <v>1800</v>
      </c>
      <c r="AQ1139" t="s">
        <v>129</v>
      </c>
      <c r="AR1139">
        <v>125</v>
      </c>
      <c r="AS1139">
        <v>-43</v>
      </c>
      <c r="AT1139">
        <v>-256</v>
      </c>
      <c r="BB1139" t="str">
        <f t="shared" si="434"/>
        <v>1200</v>
      </c>
      <c r="BC1139">
        <v>1</v>
      </c>
      <c r="BD1139" t="str">
        <f t="shared" si="435"/>
        <v xml:space="preserve">N1839R  </v>
      </c>
      <c r="BE1139">
        <v>1</v>
      </c>
      <c r="BG1139">
        <v>0</v>
      </c>
      <c r="BH1139">
        <v>0</v>
      </c>
      <c r="BI1139">
        <v>0</v>
      </c>
      <c r="BJ1139">
        <v>1550</v>
      </c>
      <c r="BK1139">
        <v>-250</v>
      </c>
      <c r="BL1139" t="s">
        <v>130</v>
      </c>
      <c r="BM1139">
        <v>1</v>
      </c>
      <c r="BN1139">
        <v>1</v>
      </c>
      <c r="BO1139">
        <v>0</v>
      </c>
      <c r="BP1139">
        <v>0</v>
      </c>
      <c r="BS1139">
        <v>0</v>
      </c>
      <c r="BT1139">
        <v>0</v>
      </c>
      <c r="BU1139">
        <v>0</v>
      </c>
      <c r="CE1139" t="str">
        <f t="shared" ref="CE1139:CE1146" si="454">"22:02:15.501"</f>
        <v>22:02:15.501</v>
      </c>
      <c r="CF1139">
        <v>500844033</v>
      </c>
      <c r="CS1139">
        <v>3</v>
      </c>
      <c r="CT1139">
        <v>2</v>
      </c>
      <c r="CU1139">
        <v>0</v>
      </c>
      <c r="CV1139">
        <v>2</v>
      </c>
      <c r="CW1139">
        <v>0</v>
      </c>
      <c r="CX1139">
        <v>5</v>
      </c>
      <c r="CY1139">
        <v>7</v>
      </c>
      <c r="CZ1139" t="s">
        <v>131</v>
      </c>
      <c r="DA1139">
        <v>300</v>
      </c>
      <c r="DB1139">
        <v>0</v>
      </c>
      <c r="DC1139" t="s">
        <v>157</v>
      </c>
      <c r="DD1139" t="s">
        <v>158</v>
      </c>
      <c r="DG1139">
        <v>8349293</v>
      </c>
      <c r="DI1139">
        <v>1</v>
      </c>
      <c r="DJ1139">
        <v>0</v>
      </c>
      <c r="DK1139">
        <v>0</v>
      </c>
      <c r="DL1139">
        <v>0</v>
      </c>
      <c r="DM1139">
        <v>0</v>
      </c>
      <c r="DN1139">
        <v>1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"07/09/2023 22:02:15.787"</f>
        <v>07/09/2023 22:02:15.787</v>
      </c>
      <c r="C1140" t="str">
        <f t="shared" si="439"/>
        <v>FFDFD3C0</v>
      </c>
      <c r="D1140" t="s">
        <v>141</v>
      </c>
      <c r="E1140">
        <v>15</v>
      </c>
      <c r="J1140" t="s">
        <v>142</v>
      </c>
      <c r="K1140">
        <v>0</v>
      </c>
      <c r="L1140">
        <v>3</v>
      </c>
      <c r="M1140">
        <v>0</v>
      </c>
      <c r="N1140">
        <v>2</v>
      </c>
      <c r="O1140">
        <v>0</v>
      </c>
      <c r="P1140">
        <v>1</v>
      </c>
      <c r="Q1140">
        <v>0</v>
      </c>
      <c r="S1140" t="str">
        <f t="shared" si="453"/>
        <v>22:02:15.000</v>
      </c>
      <c r="T1140" t="str">
        <f t="shared" si="453"/>
        <v>22:02:15.000</v>
      </c>
      <c r="U1140" t="str">
        <f t="shared" si="433"/>
        <v>A14F74</v>
      </c>
      <c r="V1140">
        <v>0</v>
      </c>
      <c r="W1140">
        <v>0</v>
      </c>
      <c r="X1140">
        <v>6</v>
      </c>
      <c r="Y1140">
        <v>0</v>
      </c>
      <c r="AA1140">
        <v>1</v>
      </c>
      <c r="AB1140">
        <v>8</v>
      </c>
      <c r="AC1140">
        <v>3</v>
      </c>
      <c r="AD1140">
        <v>0</v>
      </c>
      <c r="AE1140">
        <v>9</v>
      </c>
      <c r="AF1140" t="s">
        <v>126</v>
      </c>
      <c r="AG1140">
        <v>0</v>
      </c>
      <c r="AH1140">
        <v>3</v>
      </c>
      <c r="AI1140">
        <v>2</v>
      </c>
      <c r="AJ1140">
        <v>0</v>
      </c>
      <c r="AK1140" t="s">
        <v>435</v>
      </c>
      <c r="AL1140">
        <v>32.795842</v>
      </c>
      <c r="AM1140" t="s">
        <v>436</v>
      </c>
      <c r="AN1140">
        <v>-117.13380600000001</v>
      </c>
      <c r="AO1140">
        <v>25</v>
      </c>
      <c r="AP1140">
        <v>1800</v>
      </c>
      <c r="AQ1140" t="s">
        <v>129</v>
      </c>
      <c r="AR1140">
        <v>125</v>
      </c>
      <c r="AS1140">
        <v>-43</v>
      </c>
      <c r="AT1140">
        <v>-256</v>
      </c>
      <c r="BB1140" t="str">
        <f t="shared" si="434"/>
        <v>1200</v>
      </c>
      <c r="BC1140">
        <v>1</v>
      </c>
      <c r="BD1140" t="str">
        <f t="shared" si="435"/>
        <v xml:space="preserve">N1839R  </v>
      </c>
      <c r="BE1140">
        <v>1</v>
      </c>
      <c r="BG1140">
        <v>0</v>
      </c>
      <c r="BH1140">
        <v>0</v>
      </c>
      <c r="BI1140">
        <v>0</v>
      </c>
      <c r="BJ1140">
        <v>1550</v>
      </c>
      <c r="BK1140">
        <v>-250</v>
      </c>
      <c r="BL1140" t="s">
        <v>130</v>
      </c>
      <c r="BM1140">
        <v>1</v>
      </c>
      <c r="BN1140">
        <v>1</v>
      </c>
      <c r="BO1140">
        <v>0</v>
      </c>
      <c r="BP1140">
        <v>0</v>
      </c>
      <c r="BS1140">
        <v>0</v>
      </c>
      <c r="BT1140">
        <v>0</v>
      </c>
      <c r="BU1140">
        <v>0</v>
      </c>
      <c r="CE1140" t="str">
        <f t="shared" si="454"/>
        <v>22:02:15.501</v>
      </c>
      <c r="CF1140">
        <v>500844033</v>
      </c>
      <c r="CS1140">
        <v>3</v>
      </c>
      <c r="CT1140">
        <v>2</v>
      </c>
      <c r="CU1140">
        <v>0</v>
      </c>
      <c r="CV1140">
        <v>2</v>
      </c>
      <c r="CW1140">
        <v>0</v>
      </c>
      <c r="CX1140">
        <v>5</v>
      </c>
      <c r="CY1140">
        <v>7</v>
      </c>
      <c r="CZ1140" t="s">
        <v>131</v>
      </c>
      <c r="DA1140">
        <v>300</v>
      </c>
      <c r="DB1140">
        <v>0</v>
      </c>
      <c r="DC1140" t="s">
        <v>157</v>
      </c>
      <c r="DD1140" t="s">
        <v>158</v>
      </c>
      <c r="DG1140">
        <v>8349293</v>
      </c>
      <c r="DI1140">
        <v>1</v>
      </c>
      <c r="DJ1140">
        <v>0</v>
      </c>
      <c r="DK1140">
        <v>1</v>
      </c>
      <c r="DL1140">
        <v>0</v>
      </c>
      <c r="DM1140">
        <v>0</v>
      </c>
      <c r="DN1140">
        <v>1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"07/09/2023 22:02:15.787"</f>
        <v>07/09/2023 22:02:15.787</v>
      </c>
      <c r="C1141" t="str">
        <f t="shared" si="439"/>
        <v>FFDFD3C0</v>
      </c>
      <c r="D1141" t="s">
        <v>144</v>
      </c>
      <c r="E1141">
        <v>6</v>
      </c>
      <c r="H1141">
        <v>210</v>
      </c>
      <c r="I1141" t="s">
        <v>145</v>
      </c>
      <c r="J1141" t="s">
        <v>146</v>
      </c>
      <c r="K1141">
        <v>0</v>
      </c>
      <c r="L1141">
        <v>3</v>
      </c>
      <c r="M1141">
        <v>0</v>
      </c>
      <c r="N1141">
        <v>2</v>
      </c>
      <c r="O1141">
        <v>0</v>
      </c>
      <c r="P1141">
        <v>1</v>
      </c>
      <c r="Q1141">
        <v>0</v>
      </c>
      <c r="S1141" t="str">
        <f t="shared" si="453"/>
        <v>22:02:15.000</v>
      </c>
      <c r="T1141" t="str">
        <f t="shared" si="453"/>
        <v>22:02:15.000</v>
      </c>
      <c r="U1141" t="str">
        <f t="shared" si="433"/>
        <v>A14F74</v>
      </c>
      <c r="V1141">
        <v>0</v>
      </c>
      <c r="W1141">
        <v>0</v>
      </c>
      <c r="X1141">
        <v>6</v>
      </c>
      <c r="Y1141">
        <v>0</v>
      </c>
      <c r="AA1141">
        <v>1</v>
      </c>
      <c r="AB1141">
        <v>8</v>
      </c>
      <c r="AC1141">
        <v>3</v>
      </c>
      <c r="AD1141">
        <v>0</v>
      </c>
      <c r="AE1141">
        <v>9</v>
      </c>
      <c r="AF1141" t="s">
        <v>126</v>
      </c>
      <c r="AG1141">
        <v>0</v>
      </c>
      <c r="AH1141">
        <v>0</v>
      </c>
      <c r="AI1141">
        <v>2</v>
      </c>
      <c r="AJ1141">
        <v>0</v>
      </c>
      <c r="AK1141" t="s">
        <v>435</v>
      </c>
      <c r="AL1141">
        <v>32.795842</v>
      </c>
      <c r="AM1141" t="s">
        <v>436</v>
      </c>
      <c r="AN1141">
        <v>-117.13380600000001</v>
      </c>
      <c r="AO1141">
        <v>25</v>
      </c>
      <c r="AP1141">
        <v>1800</v>
      </c>
      <c r="AQ1141" t="s">
        <v>129</v>
      </c>
      <c r="AR1141">
        <v>125</v>
      </c>
      <c r="AS1141">
        <v>-43</v>
      </c>
      <c r="AT1141">
        <v>-256</v>
      </c>
      <c r="BB1141" t="str">
        <f t="shared" si="434"/>
        <v>1200</v>
      </c>
      <c r="BC1141">
        <v>1</v>
      </c>
      <c r="BD1141" t="str">
        <f t="shared" si="435"/>
        <v xml:space="preserve">N1839R  </v>
      </c>
      <c r="BE1141">
        <v>1</v>
      </c>
      <c r="BG1141">
        <v>0</v>
      </c>
      <c r="BH1141">
        <v>0</v>
      </c>
      <c r="BI1141">
        <v>0</v>
      </c>
      <c r="BJ1141">
        <v>1550</v>
      </c>
      <c r="BK1141">
        <v>-250</v>
      </c>
      <c r="BL1141" t="s">
        <v>130</v>
      </c>
      <c r="BM1141">
        <v>1</v>
      </c>
      <c r="BN1141">
        <v>1</v>
      </c>
      <c r="BO1141">
        <v>0</v>
      </c>
      <c r="BP1141">
        <v>0</v>
      </c>
      <c r="BS1141">
        <v>0</v>
      </c>
      <c r="BT1141">
        <v>0</v>
      </c>
      <c r="BU1141">
        <v>0</v>
      </c>
      <c r="CE1141" t="str">
        <f t="shared" si="454"/>
        <v>22:02:15.501</v>
      </c>
      <c r="CF1141">
        <v>500844033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5</v>
      </c>
      <c r="CY1141">
        <v>7</v>
      </c>
      <c r="CZ1141" t="s">
        <v>131</v>
      </c>
      <c r="DA1141">
        <v>300</v>
      </c>
      <c r="DB1141">
        <v>0</v>
      </c>
      <c r="DC1141" t="s">
        <v>157</v>
      </c>
      <c r="DD1141" t="s">
        <v>158</v>
      </c>
      <c r="DG1141">
        <v>8349293</v>
      </c>
      <c r="DI1141">
        <v>1</v>
      </c>
      <c r="DJ1141">
        <v>0</v>
      </c>
      <c r="DK1141">
        <v>1</v>
      </c>
      <c r="DL1141">
        <v>0</v>
      </c>
      <c r="DM1141">
        <v>0</v>
      </c>
      <c r="DN1141">
        <v>1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"07/09/2023 22:02:15.787"</f>
        <v>07/09/2023 22:02:15.787</v>
      </c>
      <c r="C1142" t="str">
        <f t="shared" si="439"/>
        <v>FFDFD3C0</v>
      </c>
      <c r="D1142" t="s">
        <v>147</v>
      </c>
      <c r="E1142">
        <v>8</v>
      </c>
      <c r="H1142">
        <v>225</v>
      </c>
      <c r="I1142" t="s">
        <v>148</v>
      </c>
      <c r="J1142" t="s">
        <v>126</v>
      </c>
      <c r="K1142">
        <v>0</v>
      </c>
      <c r="L1142">
        <v>3</v>
      </c>
      <c r="M1142">
        <v>0</v>
      </c>
      <c r="N1142">
        <v>2</v>
      </c>
      <c r="O1142">
        <v>0</v>
      </c>
      <c r="P1142">
        <v>1</v>
      </c>
      <c r="Q1142">
        <v>0</v>
      </c>
      <c r="S1142" t="str">
        <f t="shared" si="453"/>
        <v>22:02:15.000</v>
      </c>
      <c r="T1142" t="str">
        <f t="shared" si="453"/>
        <v>22:02:15.000</v>
      </c>
      <c r="U1142" t="str">
        <f t="shared" si="433"/>
        <v>A14F74</v>
      </c>
      <c r="V1142">
        <v>0</v>
      </c>
      <c r="W1142">
        <v>0</v>
      </c>
      <c r="X1142">
        <v>6</v>
      </c>
      <c r="Y1142">
        <v>0</v>
      </c>
      <c r="AA1142">
        <v>1</v>
      </c>
      <c r="AB1142">
        <v>8</v>
      </c>
      <c r="AC1142">
        <v>3</v>
      </c>
      <c r="AD1142">
        <v>0</v>
      </c>
      <c r="AE1142">
        <v>9</v>
      </c>
      <c r="AF1142" t="s">
        <v>126</v>
      </c>
      <c r="AG1142">
        <v>0</v>
      </c>
      <c r="AH1142">
        <v>3</v>
      </c>
      <c r="AI1142">
        <v>2</v>
      </c>
      <c r="AJ1142">
        <v>0</v>
      </c>
      <c r="AK1142" t="s">
        <v>435</v>
      </c>
      <c r="AL1142">
        <v>32.795842</v>
      </c>
      <c r="AM1142" t="s">
        <v>436</v>
      </c>
      <c r="AN1142">
        <v>-117.13380600000001</v>
      </c>
      <c r="AO1142">
        <v>25</v>
      </c>
      <c r="AP1142">
        <v>1800</v>
      </c>
      <c r="AQ1142" t="s">
        <v>129</v>
      </c>
      <c r="AR1142">
        <v>125</v>
      </c>
      <c r="AS1142">
        <v>-43</v>
      </c>
      <c r="AT1142">
        <v>-256</v>
      </c>
      <c r="BB1142" t="str">
        <f t="shared" si="434"/>
        <v>1200</v>
      </c>
      <c r="BC1142">
        <v>1</v>
      </c>
      <c r="BD1142" t="str">
        <f t="shared" si="435"/>
        <v xml:space="preserve">N1839R  </v>
      </c>
      <c r="BE1142">
        <v>1</v>
      </c>
      <c r="BG1142">
        <v>0</v>
      </c>
      <c r="BH1142">
        <v>0</v>
      </c>
      <c r="BI1142">
        <v>0</v>
      </c>
      <c r="BJ1142">
        <v>1550</v>
      </c>
      <c r="BK1142">
        <v>-250</v>
      </c>
      <c r="BL1142" t="s">
        <v>130</v>
      </c>
      <c r="BM1142">
        <v>1</v>
      </c>
      <c r="BN1142">
        <v>1</v>
      </c>
      <c r="BO1142">
        <v>0</v>
      </c>
      <c r="BP1142">
        <v>0</v>
      </c>
      <c r="BS1142">
        <v>0</v>
      </c>
      <c r="BT1142">
        <v>0</v>
      </c>
      <c r="BU1142">
        <v>0</v>
      </c>
      <c r="CE1142" t="str">
        <f t="shared" si="454"/>
        <v>22:02:15.501</v>
      </c>
      <c r="CF1142">
        <v>500844033</v>
      </c>
      <c r="CS1142">
        <v>3</v>
      </c>
      <c r="CT1142">
        <v>2</v>
      </c>
      <c r="CU1142">
        <v>0</v>
      </c>
      <c r="CV1142">
        <v>2</v>
      </c>
      <c r="CW1142">
        <v>0</v>
      </c>
      <c r="CX1142">
        <v>5</v>
      </c>
      <c r="CY1142">
        <v>7</v>
      </c>
      <c r="CZ1142" t="s">
        <v>131</v>
      </c>
      <c r="DA1142">
        <v>300</v>
      </c>
      <c r="DB1142">
        <v>0</v>
      </c>
      <c r="DC1142" t="s">
        <v>157</v>
      </c>
      <c r="DD1142" t="s">
        <v>158</v>
      </c>
      <c r="DG1142">
        <v>8349293</v>
      </c>
      <c r="DI1142">
        <v>1</v>
      </c>
      <c r="DJ1142">
        <v>0</v>
      </c>
      <c r="DK1142">
        <v>0</v>
      </c>
      <c r="DL1142">
        <v>0</v>
      </c>
      <c r="DM1142">
        <v>0</v>
      </c>
      <c r="DN1142">
        <v>1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"07/09/2023 22:02:15.803"</f>
        <v>07/09/2023 22:02:15.803</v>
      </c>
      <c r="C1143" t="str">
        <f t="shared" si="439"/>
        <v>FFDFD3C0</v>
      </c>
      <c r="D1143" t="s">
        <v>134</v>
      </c>
      <c r="E1143">
        <v>4</v>
      </c>
      <c r="H1143">
        <v>4</v>
      </c>
      <c r="I1143" t="s">
        <v>143</v>
      </c>
      <c r="J1143" t="s">
        <v>126</v>
      </c>
      <c r="K1143">
        <v>0</v>
      </c>
      <c r="L1143">
        <v>3</v>
      </c>
      <c r="M1143">
        <v>0</v>
      </c>
      <c r="N1143">
        <v>2</v>
      </c>
      <c r="O1143">
        <v>0</v>
      </c>
      <c r="P1143">
        <v>1</v>
      </c>
      <c r="Q1143">
        <v>0</v>
      </c>
      <c r="S1143" t="str">
        <f t="shared" si="453"/>
        <v>22:02:15.000</v>
      </c>
      <c r="T1143" t="str">
        <f t="shared" si="453"/>
        <v>22:02:15.000</v>
      </c>
      <c r="U1143" t="str">
        <f t="shared" si="433"/>
        <v>A14F74</v>
      </c>
      <c r="V1143">
        <v>0</v>
      </c>
      <c r="W1143">
        <v>0</v>
      </c>
      <c r="X1143">
        <v>6</v>
      </c>
      <c r="Y1143">
        <v>0</v>
      </c>
      <c r="AA1143">
        <v>1</v>
      </c>
      <c r="AB1143">
        <v>8</v>
      </c>
      <c r="AC1143">
        <v>3</v>
      </c>
      <c r="AD1143">
        <v>0</v>
      </c>
      <c r="AE1143">
        <v>9</v>
      </c>
      <c r="AF1143" t="s">
        <v>126</v>
      </c>
      <c r="AG1143">
        <v>0</v>
      </c>
      <c r="AH1143">
        <v>3</v>
      </c>
      <c r="AI1143">
        <v>2</v>
      </c>
      <c r="AJ1143">
        <v>0</v>
      </c>
      <c r="AK1143" t="s">
        <v>435</v>
      </c>
      <c r="AL1143">
        <v>32.795842</v>
      </c>
      <c r="AM1143" t="s">
        <v>436</v>
      </c>
      <c r="AN1143">
        <v>-117.13380600000001</v>
      </c>
      <c r="AO1143">
        <v>25</v>
      </c>
      <c r="AP1143">
        <v>1800</v>
      </c>
      <c r="AQ1143" t="s">
        <v>129</v>
      </c>
      <c r="AR1143">
        <v>125</v>
      </c>
      <c r="AS1143">
        <v>-43</v>
      </c>
      <c r="AT1143">
        <v>-256</v>
      </c>
      <c r="BB1143" t="str">
        <f t="shared" si="434"/>
        <v>1200</v>
      </c>
      <c r="BC1143">
        <v>1</v>
      </c>
      <c r="BD1143" t="str">
        <f t="shared" si="435"/>
        <v xml:space="preserve">N1839R  </v>
      </c>
      <c r="BE1143">
        <v>1</v>
      </c>
      <c r="BG1143">
        <v>0</v>
      </c>
      <c r="BH1143">
        <v>0</v>
      </c>
      <c r="BI1143">
        <v>0</v>
      </c>
      <c r="BJ1143">
        <v>1550</v>
      </c>
      <c r="BK1143">
        <v>-250</v>
      </c>
      <c r="BL1143" t="s">
        <v>130</v>
      </c>
      <c r="BM1143">
        <v>1</v>
      </c>
      <c r="BN1143">
        <v>1</v>
      </c>
      <c r="BO1143">
        <v>0</v>
      </c>
      <c r="BP1143">
        <v>0</v>
      </c>
      <c r="BS1143">
        <v>0</v>
      </c>
      <c r="BT1143">
        <v>0</v>
      </c>
      <c r="BU1143">
        <v>0</v>
      </c>
      <c r="CE1143" t="str">
        <f t="shared" si="454"/>
        <v>22:02:15.501</v>
      </c>
      <c r="CF1143">
        <v>500844033</v>
      </c>
      <c r="CS1143">
        <v>3</v>
      </c>
      <c r="CT1143">
        <v>2</v>
      </c>
      <c r="CU1143">
        <v>0</v>
      </c>
      <c r="CV1143">
        <v>2</v>
      </c>
      <c r="CW1143">
        <v>0</v>
      </c>
      <c r="CX1143">
        <v>5</v>
      </c>
      <c r="CY1143">
        <v>7</v>
      </c>
      <c r="CZ1143" t="s">
        <v>131</v>
      </c>
      <c r="DA1143">
        <v>300</v>
      </c>
      <c r="DB1143">
        <v>0</v>
      </c>
      <c r="DC1143" t="s">
        <v>157</v>
      </c>
      <c r="DD1143" t="s">
        <v>158</v>
      </c>
      <c r="DG1143">
        <v>8349293</v>
      </c>
      <c r="DI1143">
        <v>1</v>
      </c>
      <c r="DJ1143">
        <v>0</v>
      </c>
      <c r="DK1143">
        <v>1</v>
      </c>
      <c r="DL1143">
        <v>0</v>
      </c>
      <c r="DM1143">
        <v>0</v>
      </c>
      <c r="DN1143">
        <v>1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"07/09/2023 22:02:15.803"</f>
        <v>07/09/2023 22:02:15.803</v>
      </c>
      <c r="C1144" t="str">
        <f t="shared" si="439"/>
        <v>FFDFD3C0</v>
      </c>
      <c r="D1144" t="s">
        <v>123</v>
      </c>
      <c r="E1144">
        <v>7</v>
      </c>
      <c r="F1144">
        <v>2007</v>
      </c>
      <c r="G1144" t="s">
        <v>124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0</v>
      </c>
      <c r="P1144">
        <v>1</v>
      </c>
      <c r="Q1144">
        <v>0</v>
      </c>
      <c r="S1144" t="str">
        <f t="shared" si="453"/>
        <v>22:02:15.000</v>
      </c>
      <c r="T1144" t="str">
        <f t="shared" si="453"/>
        <v>22:02:15.000</v>
      </c>
      <c r="U1144" t="str">
        <f t="shared" si="433"/>
        <v>A14F74</v>
      </c>
      <c r="V1144">
        <v>0</v>
      </c>
      <c r="W1144">
        <v>0</v>
      </c>
      <c r="X1144">
        <v>6</v>
      </c>
      <c r="Y1144">
        <v>0</v>
      </c>
      <c r="AA1144">
        <v>1</v>
      </c>
      <c r="AB1144">
        <v>8</v>
      </c>
      <c r="AC1144">
        <v>3</v>
      </c>
      <c r="AD1144">
        <v>0</v>
      </c>
      <c r="AE1144">
        <v>9</v>
      </c>
      <c r="AF1144" t="s">
        <v>126</v>
      </c>
      <c r="AG1144">
        <v>0</v>
      </c>
      <c r="AH1144">
        <v>3</v>
      </c>
      <c r="AI1144">
        <v>2</v>
      </c>
      <c r="AJ1144">
        <v>0</v>
      </c>
      <c r="AK1144" t="s">
        <v>435</v>
      </c>
      <c r="AL1144">
        <v>32.795842</v>
      </c>
      <c r="AM1144" t="s">
        <v>436</v>
      </c>
      <c r="AN1144">
        <v>-117.13380600000001</v>
      </c>
      <c r="AO1144">
        <v>25</v>
      </c>
      <c r="AP1144">
        <v>1800</v>
      </c>
      <c r="AQ1144" t="s">
        <v>129</v>
      </c>
      <c r="AR1144">
        <v>125</v>
      </c>
      <c r="AS1144">
        <v>-43</v>
      </c>
      <c r="AT1144">
        <v>-256</v>
      </c>
      <c r="BB1144" t="str">
        <f t="shared" si="434"/>
        <v>1200</v>
      </c>
      <c r="BC1144">
        <v>1</v>
      </c>
      <c r="BD1144" t="str">
        <f t="shared" si="435"/>
        <v xml:space="preserve">N1839R  </v>
      </c>
      <c r="BE1144">
        <v>1</v>
      </c>
      <c r="BG1144">
        <v>0</v>
      </c>
      <c r="BH1144">
        <v>0</v>
      </c>
      <c r="BI1144">
        <v>0</v>
      </c>
      <c r="BJ1144">
        <v>1550</v>
      </c>
      <c r="BK1144">
        <v>-250</v>
      </c>
      <c r="BL1144" t="s">
        <v>130</v>
      </c>
      <c r="BM1144">
        <v>1</v>
      </c>
      <c r="BN1144">
        <v>1</v>
      </c>
      <c r="BO1144">
        <v>0</v>
      </c>
      <c r="BP1144">
        <v>0</v>
      </c>
      <c r="BS1144">
        <v>0</v>
      </c>
      <c r="BT1144">
        <v>0</v>
      </c>
      <c r="BU1144">
        <v>0</v>
      </c>
      <c r="CE1144" t="str">
        <f t="shared" si="454"/>
        <v>22:02:15.501</v>
      </c>
      <c r="CF1144">
        <v>500844033</v>
      </c>
      <c r="CS1144">
        <v>3</v>
      </c>
      <c r="CT1144">
        <v>2</v>
      </c>
      <c r="CU1144">
        <v>0</v>
      </c>
      <c r="CV1144">
        <v>2</v>
      </c>
      <c r="CW1144">
        <v>0</v>
      </c>
      <c r="CX1144">
        <v>5</v>
      </c>
      <c r="CY1144">
        <v>7</v>
      </c>
      <c r="CZ1144" t="s">
        <v>131</v>
      </c>
      <c r="DA1144">
        <v>300</v>
      </c>
      <c r="DB1144">
        <v>0</v>
      </c>
      <c r="DC1144" t="s">
        <v>157</v>
      </c>
      <c r="DD1144" t="s">
        <v>158</v>
      </c>
      <c r="DG1144">
        <v>8349293</v>
      </c>
      <c r="DI1144">
        <v>1</v>
      </c>
      <c r="DJ1144">
        <v>0</v>
      </c>
      <c r="DK1144">
        <v>1</v>
      </c>
      <c r="DL1144">
        <v>0</v>
      </c>
      <c r="DM1144">
        <v>0</v>
      </c>
      <c r="DN1144">
        <v>1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"07/09/2023 22:02:15.803"</f>
        <v>07/09/2023 22:02:15.803</v>
      </c>
      <c r="C1145" t="str">
        <f t="shared" si="439"/>
        <v>FFDFD3C0</v>
      </c>
      <c r="D1145" t="s">
        <v>149</v>
      </c>
      <c r="E1145">
        <v>3</v>
      </c>
      <c r="H1145">
        <v>166</v>
      </c>
      <c r="I1145" t="s">
        <v>139</v>
      </c>
      <c r="J1145" t="s">
        <v>150</v>
      </c>
      <c r="K1145">
        <v>0</v>
      </c>
      <c r="L1145">
        <v>3</v>
      </c>
      <c r="M1145">
        <v>0</v>
      </c>
      <c r="N1145">
        <v>2</v>
      </c>
      <c r="O1145">
        <v>0</v>
      </c>
      <c r="P1145">
        <v>1</v>
      </c>
      <c r="Q1145">
        <v>0</v>
      </c>
      <c r="S1145" t="str">
        <f t="shared" si="453"/>
        <v>22:02:15.000</v>
      </c>
      <c r="T1145" t="str">
        <f t="shared" si="453"/>
        <v>22:02:15.000</v>
      </c>
      <c r="U1145" t="str">
        <f t="shared" si="433"/>
        <v>A14F74</v>
      </c>
      <c r="V1145">
        <v>0</v>
      </c>
      <c r="W1145">
        <v>0</v>
      </c>
      <c r="X1145">
        <v>6</v>
      </c>
      <c r="Y1145">
        <v>0</v>
      </c>
      <c r="AA1145">
        <v>1</v>
      </c>
      <c r="AB1145">
        <v>8</v>
      </c>
      <c r="AC1145">
        <v>3</v>
      </c>
      <c r="AD1145">
        <v>0</v>
      </c>
      <c r="AE1145">
        <v>9</v>
      </c>
      <c r="AF1145" t="s">
        <v>126</v>
      </c>
      <c r="AG1145">
        <v>0</v>
      </c>
      <c r="AH1145">
        <v>3</v>
      </c>
      <c r="AI1145">
        <v>2</v>
      </c>
      <c r="AJ1145">
        <v>0</v>
      </c>
      <c r="AK1145" t="s">
        <v>435</v>
      </c>
      <c r="AL1145">
        <v>32.795842</v>
      </c>
      <c r="AM1145" t="s">
        <v>436</v>
      </c>
      <c r="AN1145">
        <v>-117.13380600000001</v>
      </c>
      <c r="AO1145">
        <v>25</v>
      </c>
      <c r="AP1145">
        <v>1800</v>
      </c>
      <c r="AQ1145" t="s">
        <v>129</v>
      </c>
      <c r="AR1145">
        <v>125</v>
      </c>
      <c r="AS1145">
        <v>-43</v>
      </c>
      <c r="AT1145">
        <v>-256</v>
      </c>
      <c r="BB1145" t="str">
        <f t="shared" si="434"/>
        <v>1200</v>
      </c>
      <c r="BC1145">
        <v>1</v>
      </c>
      <c r="BD1145" t="str">
        <f t="shared" si="435"/>
        <v xml:space="preserve">N1839R  </v>
      </c>
      <c r="BE1145">
        <v>1</v>
      </c>
      <c r="BG1145">
        <v>0</v>
      </c>
      <c r="BH1145">
        <v>0</v>
      </c>
      <c r="BI1145">
        <v>0</v>
      </c>
      <c r="BJ1145">
        <v>1550</v>
      </c>
      <c r="BK1145">
        <v>-250</v>
      </c>
      <c r="BL1145" t="s">
        <v>130</v>
      </c>
      <c r="BM1145">
        <v>1</v>
      </c>
      <c r="BN1145">
        <v>1</v>
      </c>
      <c r="BO1145">
        <v>0</v>
      </c>
      <c r="BP1145">
        <v>0</v>
      </c>
      <c r="BS1145">
        <v>0</v>
      </c>
      <c r="BT1145">
        <v>0</v>
      </c>
      <c r="BU1145">
        <v>0</v>
      </c>
      <c r="CE1145" t="str">
        <f t="shared" si="454"/>
        <v>22:02:15.501</v>
      </c>
      <c r="CF1145">
        <v>500844033</v>
      </c>
      <c r="CS1145">
        <v>3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131</v>
      </c>
      <c r="DA1145">
        <v>300</v>
      </c>
      <c r="DB1145">
        <v>0</v>
      </c>
      <c r="DC1145" t="s">
        <v>157</v>
      </c>
      <c r="DD1145" t="s">
        <v>158</v>
      </c>
      <c r="DG1145">
        <v>8349293</v>
      </c>
      <c r="DI1145">
        <v>1</v>
      </c>
      <c r="DJ1145">
        <v>0</v>
      </c>
      <c r="DK1145">
        <v>1</v>
      </c>
      <c r="DL1145">
        <v>0</v>
      </c>
      <c r="DM1145">
        <v>0</v>
      </c>
      <c r="DN1145">
        <v>1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"07/09/2023 22:02:15.803"</f>
        <v>07/09/2023 22:02:15.803</v>
      </c>
      <c r="C1146" t="str">
        <f t="shared" si="439"/>
        <v>FFDFD3C0</v>
      </c>
      <c r="D1146" t="s">
        <v>138</v>
      </c>
      <c r="E1146">
        <v>20</v>
      </c>
      <c r="F1146">
        <v>1020</v>
      </c>
      <c r="G1146" t="s">
        <v>139</v>
      </c>
      <c r="J1146" t="s">
        <v>140</v>
      </c>
      <c r="K1146">
        <v>0</v>
      </c>
      <c r="L1146">
        <v>3</v>
      </c>
      <c r="M1146">
        <v>0</v>
      </c>
      <c r="N1146">
        <v>2</v>
      </c>
      <c r="O1146">
        <v>0</v>
      </c>
      <c r="P1146">
        <v>1</v>
      </c>
      <c r="Q1146">
        <v>0</v>
      </c>
      <c r="S1146" t="str">
        <f t="shared" si="453"/>
        <v>22:02:15.000</v>
      </c>
      <c r="T1146" t="str">
        <f t="shared" si="453"/>
        <v>22:02:15.000</v>
      </c>
      <c r="U1146" t="str">
        <f t="shared" si="433"/>
        <v>A14F74</v>
      </c>
      <c r="V1146">
        <v>0</v>
      </c>
      <c r="W1146">
        <v>0</v>
      </c>
      <c r="X1146">
        <v>6</v>
      </c>
      <c r="Y1146">
        <v>0</v>
      </c>
      <c r="AA1146">
        <v>1</v>
      </c>
      <c r="AB1146">
        <v>8</v>
      </c>
      <c r="AC1146">
        <v>3</v>
      </c>
      <c r="AD1146">
        <v>0</v>
      </c>
      <c r="AE1146">
        <v>9</v>
      </c>
      <c r="AF1146" t="s">
        <v>126</v>
      </c>
      <c r="AG1146">
        <v>0</v>
      </c>
      <c r="AH1146">
        <v>3</v>
      </c>
      <c r="AI1146">
        <v>2</v>
      </c>
      <c r="AJ1146">
        <v>0</v>
      </c>
      <c r="AK1146" t="s">
        <v>435</v>
      </c>
      <c r="AL1146">
        <v>32.795842</v>
      </c>
      <c r="AM1146" t="s">
        <v>436</v>
      </c>
      <c r="AN1146">
        <v>-117.13380600000001</v>
      </c>
      <c r="AO1146">
        <v>25</v>
      </c>
      <c r="AP1146">
        <v>1800</v>
      </c>
      <c r="AQ1146" t="s">
        <v>129</v>
      </c>
      <c r="AR1146">
        <v>125</v>
      </c>
      <c r="AS1146">
        <v>-43</v>
      </c>
      <c r="AT1146">
        <v>-256</v>
      </c>
      <c r="BB1146" t="str">
        <f t="shared" si="434"/>
        <v>1200</v>
      </c>
      <c r="BC1146">
        <v>1</v>
      </c>
      <c r="BD1146" t="str">
        <f t="shared" si="435"/>
        <v xml:space="preserve">N1839R  </v>
      </c>
      <c r="BE1146">
        <v>1</v>
      </c>
      <c r="BG1146">
        <v>0</v>
      </c>
      <c r="BH1146">
        <v>0</v>
      </c>
      <c r="BI1146">
        <v>0</v>
      </c>
      <c r="BJ1146">
        <v>1550</v>
      </c>
      <c r="BK1146">
        <v>-250</v>
      </c>
      <c r="BL1146" t="s">
        <v>130</v>
      </c>
      <c r="BM1146">
        <v>1</v>
      </c>
      <c r="BN1146">
        <v>1</v>
      </c>
      <c r="BO1146">
        <v>0</v>
      </c>
      <c r="BP1146">
        <v>0</v>
      </c>
      <c r="BS1146">
        <v>0</v>
      </c>
      <c r="BT1146">
        <v>0</v>
      </c>
      <c r="BU1146">
        <v>0</v>
      </c>
      <c r="CE1146" t="str">
        <f t="shared" si="454"/>
        <v>22:02:15.501</v>
      </c>
      <c r="CF1146">
        <v>500844033</v>
      </c>
      <c r="CS1146">
        <v>3</v>
      </c>
      <c r="CT1146">
        <v>2</v>
      </c>
      <c r="CU1146">
        <v>0</v>
      </c>
      <c r="CV1146">
        <v>2</v>
      </c>
      <c r="CW1146">
        <v>0</v>
      </c>
      <c r="CX1146">
        <v>5</v>
      </c>
      <c r="CY1146">
        <v>7</v>
      </c>
      <c r="CZ1146" t="s">
        <v>131</v>
      </c>
      <c r="DA1146">
        <v>300</v>
      </c>
      <c r="DB1146">
        <v>0</v>
      </c>
      <c r="DC1146" t="s">
        <v>157</v>
      </c>
      <c r="DD1146" t="s">
        <v>158</v>
      </c>
      <c r="DG1146">
        <v>8349293</v>
      </c>
      <c r="DI1146">
        <v>1</v>
      </c>
      <c r="DJ1146">
        <v>0</v>
      </c>
      <c r="DK1146">
        <v>1</v>
      </c>
      <c r="DL1146">
        <v>0</v>
      </c>
      <c r="DM1146">
        <v>0</v>
      </c>
      <c r="DN1146">
        <v>1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"07/09/2023 22:02:16.959"</f>
        <v>07/09/2023 22:02:16.959</v>
      </c>
      <c r="C1147" t="str">
        <f t="shared" si="439"/>
        <v>FFDFD3C0</v>
      </c>
      <c r="D1147" t="s">
        <v>138</v>
      </c>
      <c r="E1147">
        <v>20</v>
      </c>
      <c r="F1147">
        <v>1020</v>
      </c>
      <c r="G1147" t="s">
        <v>139</v>
      </c>
      <c r="J1147" t="s">
        <v>140</v>
      </c>
      <c r="K1147">
        <v>0</v>
      </c>
      <c r="L1147">
        <v>3</v>
      </c>
      <c r="M1147">
        <v>0</v>
      </c>
      <c r="N1147">
        <v>2</v>
      </c>
      <c r="O1147">
        <v>0</v>
      </c>
      <c r="P1147">
        <v>1</v>
      </c>
      <c r="Q1147">
        <v>0</v>
      </c>
      <c r="S1147" t="str">
        <f t="shared" ref="S1147:T1154" si="455">"22:02:16.000"</f>
        <v>22:02:16.000</v>
      </c>
      <c r="T1147" t="str">
        <f t="shared" si="455"/>
        <v>22:02:16.000</v>
      </c>
      <c r="U1147" t="str">
        <f t="shared" si="433"/>
        <v>A14F74</v>
      </c>
      <c r="V1147">
        <v>0</v>
      </c>
      <c r="W1147">
        <v>0</v>
      </c>
      <c r="X1147">
        <v>6</v>
      </c>
      <c r="Y1147">
        <v>0</v>
      </c>
      <c r="AA1147">
        <v>1</v>
      </c>
      <c r="AB1147">
        <v>8</v>
      </c>
      <c r="AC1147">
        <v>3</v>
      </c>
      <c r="AD1147">
        <v>0</v>
      </c>
      <c r="AE1147">
        <v>9</v>
      </c>
      <c r="AF1147" t="s">
        <v>126</v>
      </c>
      <c r="AG1147">
        <v>0</v>
      </c>
      <c r="AH1147">
        <v>3</v>
      </c>
      <c r="AI1147">
        <v>2</v>
      </c>
      <c r="AJ1147">
        <v>0</v>
      </c>
      <c r="AK1147" t="s">
        <v>437</v>
      </c>
      <c r="AL1147">
        <v>32.795670000000001</v>
      </c>
      <c r="AM1147" t="s">
        <v>438</v>
      </c>
      <c r="AN1147">
        <v>-117.133098</v>
      </c>
      <c r="AO1147">
        <v>25</v>
      </c>
      <c r="AP1147">
        <v>1800</v>
      </c>
      <c r="AQ1147" t="s">
        <v>129</v>
      </c>
      <c r="AR1147">
        <v>125</v>
      </c>
      <c r="AS1147">
        <v>-44</v>
      </c>
      <c r="AT1147">
        <v>-256</v>
      </c>
      <c r="BB1147" t="str">
        <f t="shared" si="434"/>
        <v>1200</v>
      </c>
      <c r="BC1147">
        <v>1</v>
      </c>
      <c r="BD1147" t="str">
        <f t="shared" si="435"/>
        <v xml:space="preserve">N1839R  </v>
      </c>
      <c r="BE1147">
        <v>1</v>
      </c>
      <c r="BG1147">
        <v>0</v>
      </c>
      <c r="BH1147">
        <v>0</v>
      </c>
      <c r="BI1147">
        <v>0</v>
      </c>
      <c r="BJ1147">
        <v>1550</v>
      </c>
      <c r="BK1147">
        <v>-250</v>
      </c>
      <c r="BL1147" t="s">
        <v>130</v>
      </c>
      <c r="BM1147">
        <v>1</v>
      </c>
      <c r="BN1147">
        <v>1</v>
      </c>
      <c r="BO1147">
        <v>0</v>
      </c>
      <c r="BP1147">
        <v>0</v>
      </c>
      <c r="BS1147">
        <v>0</v>
      </c>
      <c r="BT1147">
        <v>0</v>
      </c>
      <c r="BU1147">
        <v>0</v>
      </c>
      <c r="CE1147" t="str">
        <f t="shared" ref="CE1147:CE1154" si="456">"22:02:16.593"</f>
        <v>22:02:16.593</v>
      </c>
      <c r="CF1147">
        <v>593279879</v>
      </c>
      <c r="CS1147">
        <v>3</v>
      </c>
      <c r="CT1147">
        <v>2</v>
      </c>
      <c r="CU1147">
        <v>0</v>
      </c>
      <c r="CV1147">
        <v>2</v>
      </c>
      <c r="CW1147">
        <v>0</v>
      </c>
      <c r="CX1147">
        <v>5</v>
      </c>
      <c r="CY1147">
        <v>7</v>
      </c>
      <c r="CZ1147" t="s">
        <v>131</v>
      </c>
      <c r="DA1147">
        <v>745</v>
      </c>
      <c r="DB1147">
        <v>0</v>
      </c>
      <c r="DC1147" t="s">
        <v>262</v>
      </c>
      <c r="DD1147" t="s">
        <v>263</v>
      </c>
      <c r="DG1147">
        <v>15621954</v>
      </c>
      <c r="DI1147">
        <v>1</v>
      </c>
      <c r="DJ1147">
        <v>0</v>
      </c>
      <c r="DK1147">
        <v>0</v>
      </c>
      <c r="DL1147">
        <v>0</v>
      </c>
      <c r="DM1147">
        <v>0</v>
      </c>
      <c r="DN1147">
        <v>1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"07/09/2023 22:02:16.959"</f>
        <v>07/09/2023 22:02:16.959</v>
      </c>
      <c r="C1148" t="str">
        <f t="shared" si="439"/>
        <v>FFDFD3C0</v>
      </c>
      <c r="D1148" t="s">
        <v>149</v>
      </c>
      <c r="E1148">
        <v>3</v>
      </c>
      <c r="H1148">
        <v>166</v>
      </c>
      <c r="I1148" t="s">
        <v>139</v>
      </c>
      <c r="J1148" t="s">
        <v>150</v>
      </c>
      <c r="K1148">
        <v>0</v>
      </c>
      <c r="L1148">
        <v>3</v>
      </c>
      <c r="M1148">
        <v>0</v>
      </c>
      <c r="N1148">
        <v>2</v>
      </c>
      <c r="O1148">
        <v>0</v>
      </c>
      <c r="P1148">
        <v>1</v>
      </c>
      <c r="Q1148">
        <v>0</v>
      </c>
      <c r="S1148" t="str">
        <f t="shared" si="455"/>
        <v>22:02:16.000</v>
      </c>
      <c r="T1148" t="str">
        <f t="shared" si="455"/>
        <v>22:02:16.000</v>
      </c>
      <c r="U1148" t="str">
        <f t="shared" si="433"/>
        <v>A14F74</v>
      </c>
      <c r="V1148">
        <v>0</v>
      </c>
      <c r="W1148">
        <v>0</v>
      </c>
      <c r="X1148">
        <v>6</v>
      </c>
      <c r="Y1148">
        <v>0</v>
      </c>
      <c r="AA1148">
        <v>1</v>
      </c>
      <c r="AB1148">
        <v>8</v>
      </c>
      <c r="AC1148">
        <v>3</v>
      </c>
      <c r="AD1148">
        <v>0</v>
      </c>
      <c r="AE1148">
        <v>9</v>
      </c>
      <c r="AF1148" t="s">
        <v>126</v>
      </c>
      <c r="AG1148">
        <v>0</v>
      </c>
      <c r="AH1148">
        <v>3</v>
      </c>
      <c r="AI1148">
        <v>2</v>
      </c>
      <c r="AJ1148">
        <v>0</v>
      </c>
      <c r="AK1148" t="s">
        <v>437</v>
      </c>
      <c r="AL1148">
        <v>32.795670000000001</v>
      </c>
      <c r="AM1148" t="s">
        <v>438</v>
      </c>
      <c r="AN1148">
        <v>-117.133098</v>
      </c>
      <c r="AO1148">
        <v>25</v>
      </c>
      <c r="AP1148">
        <v>1800</v>
      </c>
      <c r="AQ1148" t="s">
        <v>129</v>
      </c>
      <c r="AR1148">
        <v>125</v>
      </c>
      <c r="AS1148">
        <v>-44</v>
      </c>
      <c r="AT1148">
        <v>-256</v>
      </c>
      <c r="BB1148" t="str">
        <f t="shared" si="434"/>
        <v>1200</v>
      </c>
      <c r="BC1148">
        <v>1</v>
      </c>
      <c r="BD1148" t="str">
        <f t="shared" si="435"/>
        <v xml:space="preserve">N1839R  </v>
      </c>
      <c r="BE1148">
        <v>1</v>
      </c>
      <c r="BG1148">
        <v>0</v>
      </c>
      <c r="BH1148">
        <v>0</v>
      </c>
      <c r="BI1148">
        <v>0</v>
      </c>
      <c r="BJ1148">
        <v>1550</v>
      </c>
      <c r="BK1148">
        <v>-250</v>
      </c>
      <c r="BL1148" t="s">
        <v>130</v>
      </c>
      <c r="BM1148">
        <v>1</v>
      </c>
      <c r="BN1148">
        <v>1</v>
      </c>
      <c r="BO1148">
        <v>0</v>
      </c>
      <c r="BP1148">
        <v>0</v>
      </c>
      <c r="BS1148">
        <v>0</v>
      </c>
      <c r="BT1148">
        <v>0</v>
      </c>
      <c r="BU1148">
        <v>0</v>
      </c>
      <c r="CE1148" t="str">
        <f t="shared" si="456"/>
        <v>22:02:16.593</v>
      </c>
      <c r="CF1148">
        <v>593344060</v>
      </c>
      <c r="CS1148">
        <v>3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131</v>
      </c>
      <c r="DA1148">
        <v>300</v>
      </c>
      <c r="DB1148">
        <v>0</v>
      </c>
      <c r="DC1148" t="s">
        <v>157</v>
      </c>
      <c r="DD1148" t="s">
        <v>158</v>
      </c>
      <c r="DG1148">
        <v>8349529</v>
      </c>
      <c r="DI1148">
        <v>1</v>
      </c>
      <c r="DJ1148">
        <v>0</v>
      </c>
      <c r="DK1148">
        <v>1</v>
      </c>
      <c r="DL1148">
        <v>0</v>
      </c>
      <c r="DM1148">
        <v>0</v>
      </c>
      <c r="DN1148">
        <v>1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"07/09/2023 22:02:16.959"</f>
        <v>07/09/2023 22:02:16.959</v>
      </c>
      <c r="C1149" t="str">
        <f t="shared" si="439"/>
        <v>FFDFD3C0</v>
      </c>
      <c r="D1149" t="s">
        <v>144</v>
      </c>
      <c r="E1149">
        <v>6</v>
      </c>
      <c r="H1149">
        <v>210</v>
      </c>
      <c r="I1149" t="s">
        <v>145</v>
      </c>
      <c r="J1149" t="s">
        <v>146</v>
      </c>
      <c r="K1149">
        <v>0</v>
      </c>
      <c r="L1149">
        <v>3</v>
      </c>
      <c r="M1149">
        <v>0</v>
      </c>
      <c r="N1149">
        <v>2</v>
      </c>
      <c r="O1149">
        <v>0</v>
      </c>
      <c r="P1149">
        <v>1</v>
      </c>
      <c r="Q1149">
        <v>0</v>
      </c>
      <c r="S1149" t="str">
        <f t="shared" si="455"/>
        <v>22:02:16.000</v>
      </c>
      <c r="T1149" t="str">
        <f t="shared" si="455"/>
        <v>22:02:16.000</v>
      </c>
      <c r="U1149" t="str">
        <f t="shared" si="433"/>
        <v>A14F74</v>
      </c>
      <c r="V1149">
        <v>0</v>
      </c>
      <c r="W1149">
        <v>0</v>
      </c>
      <c r="X1149">
        <v>6</v>
      </c>
      <c r="Y1149">
        <v>0</v>
      </c>
      <c r="AA1149">
        <v>1</v>
      </c>
      <c r="AB1149">
        <v>8</v>
      </c>
      <c r="AC1149">
        <v>3</v>
      </c>
      <c r="AD1149">
        <v>0</v>
      </c>
      <c r="AE1149">
        <v>9</v>
      </c>
      <c r="AF1149" t="s">
        <v>126</v>
      </c>
      <c r="AG1149">
        <v>0</v>
      </c>
      <c r="AH1149">
        <v>0</v>
      </c>
      <c r="AI1149">
        <v>2</v>
      </c>
      <c r="AJ1149">
        <v>0</v>
      </c>
      <c r="AK1149" t="s">
        <v>437</v>
      </c>
      <c r="AL1149">
        <v>32.795670000000001</v>
      </c>
      <c r="AM1149" t="s">
        <v>438</v>
      </c>
      <c r="AN1149">
        <v>-117.133098</v>
      </c>
      <c r="AO1149">
        <v>25</v>
      </c>
      <c r="AP1149">
        <v>1800</v>
      </c>
      <c r="AQ1149" t="s">
        <v>129</v>
      </c>
      <c r="AR1149">
        <v>125</v>
      </c>
      <c r="AS1149">
        <v>-44</v>
      </c>
      <c r="AT1149">
        <v>-256</v>
      </c>
      <c r="BB1149" t="str">
        <f t="shared" si="434"/>
        <v>1200</v>
      </c>
      <c r="BC1149">
        <v>1</v>
      </c>
      <c r="BD1149" t="str">
        <f t="shared" si="435"/>
        <v xml:space="preserve">N1839R  </v>
      </c>
      <c r="BE1149">
        <v>1</v>
      </c>
      <c r="BG1149">
        <v>0</v>
      </c>
      <c r="BH1149">
        <v>0</v>
      </c>
      <c r="BI1149">
        <v>0</v>
      </c>
      <c r="BJ1149">
        <v>1550</v>
      </c>
      <c r="BK1149">
        <v>-250</v>
      </c>
      <c r="BL1149" t="s">
        <v>130</v>
      </c>
      <c r="BM1149">
        <v>1</v>
      </c>
      <c r="BN1149">
        <v>1</v>
      </c>
      <c r="BO1149">
        <v>0</v>
      </c>
      <c r="BP1149">
        <v>0</v>
      </c>
      <c r="BS1149">
        <v>0</v>
      </c>
      <c r="BT1149">
        <v>0</v>
      </c>
      <c r="BU1149">
        <v>0</v>
      </c>
      <c r="CE1149" t="str">
        <f t="shared" si="456"/>
        <v>22:02:16.593</v>
      </c>
      <c r="CF1149">
        <v>593279879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5</v>
      </c>
      <c r="CY1149">
        <v>7</v>
      </c>
      <c r="CZ1149" t="s">
        <v>131</v>
      </c>
      <c r="DA1149">
        <v>745</v>
      </c>
      <c r="DB1149">
        <v>0</v>
      </c>
      <c r="DC1149" t="s">
        <v>262</v>
      </c>
      <c r="DD1149" t="s">
        <v>263</v>
      </c>
      <c r="DG1149">
        <v>15621954</v>
      </c>
      <c r="DI1149">
        <v>1</v>
      </c>
      <c r="DJ1149">
        <v>0</v>
      </c>
      <c r="DK1149">
        <v>1</v>
      </c>
      <c r="DL1149">
        <v>0</v>
      </c>
      <c r="DM1149">
        <v>0</v>
      </c>
      <c r="DN1149">
        <v>1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"07/09/2023 22:02:16.959"</f>
        <v>07/09/2023 22:02:16.959</v>
      </c>
      <c r="C1150" t="str">
        <f t="shared" si="439"/>
        <v>FFDFD3C0</v>
      </c>
      <c r="D1150" t="s">
        <v>134</v>
      </c>
      <c r="E1150">
        <v>3</v>
      </c>
      <c r="H1150">
        <v>3</v>
      </c>
      <c r="I1150" t="s">
        <v>135</v>
      </c>
      <c r="J1150" t="s">
        <v>126</v>
      </c>
      <c r="K1150">
        <v>0</v>
      </c>
      <c r="L1150">
        <v>3</v>
      </c>
      <c r="M1150">
        <v>0</v>
      </c>
      <c r="N1150">
        <v>2</v>
      </c>
      <c r="O1150">
        <v>0</v>
      </c>
      <c r="P1150">
        <v>1</v>
      </c>
      <c r="Q1150">
        <v>0</v>
      </c>
      <c r="S1150" t="str">
        <f t="shared" si="455"/>
        <v>22:02:16.000</v>
      </c>
      <c r="T1150" t="str">
        <f t="shared" si="455"/>
        <v>22:02:16.000</v>
      </c>
      <c r="U1150" t="str">
        <f t="shared" si="433"/>
        <v>A14F74</v>
      </c>
      <c r="V1150">
        <v>0</v>
      </c>
      <c r="W1150">
        <v>0</v>
      </c>
      <c r="X1150">
        <v>6</v>
      </c>
      <c r="Y1150">
        <v>0</v>
      </c>
      <c r="AA1150">
        <v>1</v>
      </c>
      <c r="AB1150">
        <v>8</v>
      </c>
      <c r="AC1150">
        <v>3</v>
      </c>
      <c r="AD1150">
        <v>0</v>
      </c>
      <c r="AE1150">
        <v>9</v>
      </c>
      <c r="AF1150" t="s">
        <v>126</v>
      </c>
      <c r="AG1150">
        <v>0</v>
      </c>
      <c r="AH1150">
        <v>3</v>
      </c>
      <c r="AI1150">
        <v>2</v>
      </c>
      <c r="AJ1150">
        <v>0</v>
      </c>
      <c r="AK1150" t="s">
        <v>437</v>
      </c>
      <c r="AL1150">
        <v>32.795670000000001</v>
      </c>
      <c r="AM1150" t="s">
        <v>438</v>
      </c>
      <c r="AN1150">
        <v>-117.133098</v>
      </c>
      <c r="AO1150">
        <v>25</v>
      </c>
      <c r="AP1150">
        <v>1800</v>
      </c>
      <c r="AQ1150" t="s">
        <v>129</v>
      </c>
      <c r="AR1150">
        <v>125</v>
      </c>
      <c r="AS1150">
        <v>-44</v>
      </c>
      <c r="AT1150">
        <v>-256</v>
      </c>
      <c r="BB1150" t="str">
        <f t="shared" si="434"/>
        <v>1200</v>
      </c>
      <c r="BC1150">
        <v>1</v>
      </c>
      <c r="BD1150" t="str">
        <f t="shared" si="435"/>
        <v xml:space="preserve">N1839R  </v>
      </c>
      <c r="BE1150">
        <v>1</v>
      </c>
      <c r="BG1150">
        <v>0</v>
      </c>
      <c r="BH1150">
        <v>0</v>
      </c>
      <c r="BI1150">
        <v>0</v>
      </c>
      <c r="BJ1150">
        <v>1550</v>
      </c>
      <c r="BK1150">
        <v>-250</v>
      </c>
      <c r="BL1150" t="s">
        <v>130</v>
      </c>
      <c r="BM1150">
        <v>1</v>
      </c>
      <c r="BN1150">
        <v>1</v>
      </c>
      <c r="BO1150">
        <v>0</v>
      </c>
      <c r="BP1150">
        <v>0</v>
      </c>
      <c r="BS1150">
        <v>0</v>
      </c>
      <c r="BT1150">
        <v>0</v>
      </c>
      <c r="BU1150">
        <v>0</v>
      </c>
      <c r="CE1150" t="str">
        <f t="shared" si="456"/>
        <v>22:02:16.593</v>
      </c>
      <c r="CF1150">
        <v>593279879</v>
      </c>
      <c r="CS1150">
        <v>3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745</v>
      </c>
      <c r="DB1150">
        <v>0</v>
      </c>
      <c r="DC1150" t="s">
        <v>262</v>
      </c>
      <c r="DD1150" t="s">
        <v>263</v>
      </c>
      <c r="DG1150">
        <v>15621954</v>
      </c>
      <c r="DI1150">
        <v>1</v>
      </c>
      <c r="DJ1150">
        <v>0</v>
      </c>
      <c r="DK1150">
        <v>1</v>
      </c>
      <c r="DL1150">
        <v>0</v>
      </c>
      <c r="DM1150">
        <v>0</v>
      </c>
      <c r="DN1150">
        <v>1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"07/09/2023 22:02:16.959"</f>
        <v>07/09/2023 22:02:16.959</v>
      </c>
      <c r="C1151" t="str">
        <f t="shared" si="439"/>
        <v>FFDFD3C0</v>
      </c>
      <c r="D1151" t="s">
        <v>141</v>
      </c>
      <c r="E1151">
        <v>15</v>
      </c>
      <c r="J1151" t="s">
        <v>142</v>
      </c>
      <c r="K1151">
        <v>0</v>
      </c>
      <c r="L1151">
        <v>3</v>
      </c>
      <c r="M1151">
        <v>0</v>
      </c>
      <c r="N1151">
        <v>2</v>
      </c>
      <c r="O1151">
        <v>0</v>
      </c>
      <c r="P1151">
        <v>1</v>
      </c>
      <c r="Q1151">
        <v>0</v>
      </c>
      <c r="S1151" t="str">
        <f t="shared" si="455"/>
        <v>22:02:16.000</v>
      </c>
      <c r="T1151" t="str">
        <f t="shared" si="455"/>
        <v>22:02:16.000</v>
      </c>
      <c r="U1151" t="str">
        <f t="shared" si="433"/>
        <v>A14F74</v>
      </c>
      <c r="V1151">
        <v>0</v>
      </c>
      <c r="W1151">
        <v>0</v>
      </c>
      <c r="X1151">
        <v>6</v>
      </c>
      <c r="Y1151">
        <v>0</v>
      </c>
      <c r="AA1151">
        <v>1</v>
      </c>
      <c r="AB1151">
        <v>8</v>
      </c>
      <c r="AC1151">
        <v>3</v>
      </c>
      <c r="AD1151">
        <v>0</v>
      </c>
      <c r="AE1151">
        <v>9</v>
      </c>
      <c r="AF1151" t="s">
        <v>126</v>
      </c>
      <c r="AG1151">
        <v>0</v>
      </c>
      <c r="AH1151">
        <v>3</v>
      </c>
      <c r="AI1151">
        <v>2</v>
      </c>
      <c r="AJ1151">
        <v>0</v>
      </c>
      <c r="AK1151" t="s">
        <v>437</v>
      </c>
      <c r="AL1151">
        <v>32.795670000000001</v>
      </c>
      <c r="AM1151" t="s">
        <v>438</v>
      </c>
      <c r="AN1151">
        <v>-117.133098</v>
      </c>
      <c r="AO1151">
        <v>25</v>
      </c>
      <c r="AP1151">
        <v>1800</v>
      </c>
      <c r="AQ1151" t="s">
        <v>129</v>
      </c>
      <c r="AR1151">
        <v>125</v>
      </c>
      <c r="AS1151">
        <v>-44</v>
      </c>
      <c r="AT1151">
        <v>-256</v>
      </c>
      <c r="BB1151" t="str">
        <f t="shared" si="434"/>
        <v>1200</v>
      </c>
      <c r="BC1151">
        <v>1</v>
      </c>
      <c r="BD1151" t="str">
        <f t="shared" si="435"/>
        <v xml:space="preserve">N1839R  </v>
      </c>
      <c r="BE1151">
        <v>1</v>
      </c>
      <c r="BG1151">
        <v>0</v>
      </c>
      <c r="BH1151">
        <v>0</v>
      </c>
      <c r="BI1151">
        <v>0</v>
      </c>
      <c r="BJ1151">
        <v>1550</v>
      </c>
      <c r="BK1151">
        <v>-250</v>
      </c>
      <c r="BL1151" t="s">
        <v>130</v>
      </c>
      <c r="BM1151">
        <v>1</v>
      </c>
      <c r="BN1151">
        <v>1</v>
      </c>
      <c r="BO1151">
        <v>0</v>
      </c>
      <c r="BP1151">
        <v>0</v>
      </c>
      <c r="BS1151">
        <v>0</v>
      </c>
      <c r="BT1151">
        <v>0</v>
      </c>
      <c r="BU1151">
        <v>0</v>
      </c>
      <c r="CE1151" t="str">
        <f t="shared" si="456"/>
        <v>22:02:16.593</v>
      </c>
      <c r="CF1151">
        <v>593279879</v>
      </c>
      <c r="CS1151">
        <v>3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131</v>
      </c>
      <c r="DA1151">
        <v>745</v>
      </c>
      <c r="DB1151">
        <v>0</v>
      </c>
      <c r="DC1151" t="s">
        <v>262</v>
      </c>
      <c r="DD1151" t="s">
        <v>263</v>
      </c>
      <c r="DG1151">
        <v>15621954</v>
      </c>
      <c r="DI1151">
        <v>1</v>
      </c>
      <c r="DJ1151">
        <v>0</v>
      </c>
      <c r="DK1151">
        <v>1</v>
      </c>
      <c r="DL1151">
        <v>0</v>
      </c>
      <c r="DM1151">
        <v>0</v>
      </c>
      <c r="DN1151">
        <v>1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"07/09/2023 22:02:16.975"</f>
        <v>07/09/2023 22:02:16.975</v>
      </c>
      <c r="C1152" t="str">
        <f t="shared" si="439"/>
        <v>FFDFD3C0</v>
      </c>
      <c r="D1152" t="s">
        <v>147</v>
      </c>
      <c r="E1152">
        <v>8</v>
      </c>
      <c r="H1152">
        <v>225</v>
      </c>
      <c r="I1152" t="s">
        <v>148</v>
      </c>
      <c r="J1152" t="s">
        <v>126</v>
      </c>
      <c r="K1152">
        <v>0</v>
      </c>
      <c r="L1152">
        <v>3</v>
      </c>
      <c r="M1152">
        <v>0</v>
      </c>
      <c r="N1152">
        <v>2</v>
      </c>
      <c r="O1152">
        <v>0</v>
      </c>
      <c r="P1152">
        <v>1</v>
      </c>
      <c r="Q1152">
        <v>0</v>
      </c>
      <c r="S1152" t="str">
        <f t="shared" si="455"/>
        <v>22:02:16.000</v>
      </c>
      <c r="T1152" t="str">
        <f t="shared" si="455"/>
        <v>22:02:16.000</v>
      </c>
      <c r="U1152" t="str">
        <f t="shared" si="433"/>
        <v>A14F74</v>
      </c>
      <c r="V1152">
        <v>0</v>
      </c>
      <c r="W1152">
        <v>0</v>
      </c>
      <c r="X1152">
        <v>6</v>
      </c>
      <c r="Y1152">
        <v>0</v>
      </c>
      <c r="AA1152">
        <v>1</v>
      </c>
      <c r="AB1152">
        <v>8</v>
      </c>
      <c r="AC1152">
        <v>3</v>
      </c>
      <c r="AD1152">
        <v>0</v>
      </c>
      <c r="AE1152">
        <v>9</v>
      </c>
      <c r="AF1152" t="s">
        <v>126</v>
      </c>
      <c r="AG1152">
        <v>0</v>
      </c>
      <c r="AH1152">
        <v>3</v>
      </c>
      <c r="AI1152">
        <v>2</v>
      </c>
      <c r="AJ1152">
        <v>0</v>
      </c>
      <c r="AK1152" t="s">
        <v>437</v>
      </c>
      <c r="AL1152">
        <v>32.795670000000001</v>
      </c>
      <c r="AM1152" t="s">
        <v>438</v>
      </c>
      <c r="AN1152">
        <v>-117.133098</v>
      </c>
      <c r="AO1152">
        <v>25</v>
      </c>
      <c r="AP1152">
        <v>1800</v>
      </c>
      <c r="AQ1152" t="s">
        <v>129</v>
      </c>
      <c r="AR1152">
        <v>125</v>
      </c>
      <c r="AS1152">
        <v>-44</v>
      </c>
      <c r="AT1152">
        <v>-256</v>
      </c>
      <c r="BB1152" t="str">
        <f t="shared" si="434"/>
        <v>1200</v>
      </c>
      <c r="BC1152">
        <v>1</v>
      </c>
      <c r="BD1152" t="str">
        <f t="shared" si="435"/>
        <v xml:space="preserve">N1839R  </v>
      </c>
      <c r="BE1152">
        <v>1</v>
      </c>
      <c r="BG1152">
        <v>0</v>
      </c>
      <c r="BH1152">
        <v>0</v>
      </c>
      <c r="BI1152">
        <v>0</v>
      </c>
      <c r="BJ1152">
        <v>1550</v>
      </c>
      <c r="BK1152">
        <v>-250</v>
      </c>
      <c r="BL1152" t="s">
        <v>130</v>
      </c>
      <c r="BM1152">
        <v>1</v>
      </c>
      <c r="BN1152">
        <v>1</v>
      </c>
      <c r="BO1152">
        <v>0</v>
      </c>
      <c r="BP1152">
        <v>0</v>
      </c>
      <c r="BS1152">
        <v>0</v>
      </c>
      <c r="BT1152">
        <v>0</v>
      </c>
      <c r="BU1152">
        <v>0</v>
      </c>
      <c r="CE1152" t="str">
        <f t="shared" si="456"/>
        <v>22:02:16.593</v>
      </c>
      <c r="CF1152">
        <v>593279879</v>
      </c>
      <c r="CS1152">
        <v>3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131</v>
      </c>
      <c r="DA1152">
        <v>745</v>
      </c>
      <c r="DB1152">
        <v>0</v>
      </c>
      <c r="DC1152" t="s">
        <v>262</v>
      </c>
      <c r="DD1152" t="s">
        <v>263</v>
      </c>
      <c r="DG1152">
        <v>15621954</v>
      </c>
      <c r="DI1152">
        <v>1</v>
      </c>
      <c r="DJ1152">
        <v>0</v>
      </c>
      <c r="DK1152">
        <v>1</v>
      </c>
      <c r="DL1152">
        <v>0</v>
      </c>
      <c r="DM1152">
        <v>0</v>
      </c>
      <c r="DN1152">
        <v>1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"07/09/2023 22:02:16.975"</f>
        <v>07/09/2023 22:02:16.975</v>
      </c>
      <c r="C1153" t="str">
        <f t="shared" si="439"/>
        <v>FFDFD3C0</v>
      </c>
      <c r="D1153" t="s">
        <v>134</v>
      </c>
      <c r="E1153">
        <v>4</v>
      </c>
      <c r="H1153">
        <v>4</v>
      </c>
      <c r="I1153" t="s">
        <v>143</v>
      </c>
      <c r="J1153" t="s">
        <v>126</v>
      </c>
      <c r="K1153">
        <v>0</v>
      </c>
      <c r="L1153">
        <v>3</v>
      </c>
      <c r="M1153">
        <v>0</v>
      </c>
      <c r="N1153">
        <v>2</v>
      </c>
      <c r="O1153">
        <v>0</v>
      </c>
      <c r="P1153">
        <v>1</v>
      </c>
      <c r="Q1153">
        <v>0</v>
      </c>
      <c r="S1153" t="str">
        <f t="shared" si="455"/>
        <v>22:02:16.000</v>
      </c>
      <c r="T1153" t="str">
        <f t="shared" si="455"/>
        <v>22:02:16.000</v>
      </c>
      <c r="U1153" t="str">
        <f t="shared" si="433"/>
        <v>A14F74</v>
      </c>
      <c r="V1153">
        <v>0</v>
      </c>
      <c r="W1153">
        <v>0</v>
      </c>
      <c r="X1153">
        <v>6</v>
      </c>
      <c r="Y1153">
        <v>0</v>
      </c>
      <c r="AA1153">
        <v>1</v>
      </c>
      <c r="AB1153">
        <v>8</v>
      </c>
      <c r="AC1153">
        <v>3</v>
      </c>
      <c r="AD1153">
        <v>0</v>
      </c>
      <c r="AE1153">
        <v>9</v>
      </c>
      <c r="AF1153" t="s">
        <v>126</v>
      </c>
      <c r="AG1153">
        <v>0</v>
      </c>
      <c r="AH1153">
        <v>3</v>
      </c>
      <c r="AI1153">
        <v>2</v>
      </c>
      <c r="AJ1153">
        <v>0</v>
      </c>
      <c r="AK1153" t="s">
        <v>437</v>
      </c>
      <c r="AL1153">
        <v>32.795670000000001</v>
      </c>
      <c r="AM1153" t="s">
        <v>438</v>
      </c>
      <c r="AN1153">
        <v>-117.133098</v>
      </c>
      <c r="AO1153">
        <v>25</v>
      </c>
      <c r="AP1153">
        <v>1800</v>
      </c>
      <c r="AQ1153" t="s">
        <v>129</v>
      </c>
      <c r="AR1153">
        <v>125</v>
      </c>
      <c r="AS1153">
        <v>-44</v>
      </c>
      <c r="AT1153">
        <v>-256</v>
      </c>
      <c r="BB1153" t="str">
        <f t="shared" si="434"/>
        <v>1200</v>
      </c>
      <c r="BC1153">
        <v>1</v>
      </c>
      <c r="BD1153" t="str">
        <f t="shared" si="435"/>
        <v xml:space="preserve">N1839R  </v>
      </c>
      <c r="BE1153">
        <v>1</v>
      </c>
      <c r="BG1153">
        <v>0</v>
      </c>
      <c r="BH1153">
        <v>0</v>
      </c>
      <c r="BI1153">
        <v>0</v>
      </c>
      <c r="BJ1153">
        <v>1550</v>
      </c>
      <c r="BK1153">
        <v>-250</v>
      </c>
      <c r="BL1153" t="s">
        <v>130</v>
      </c>
      <c r="BM1153">
        <v>1</v>
      </c>
      <c r="BN1153">
        <v>1</v>
      </c>
      <c r="BO1153">
        <v>0</v>
      </c>
      <c r="BP1153">
        <v>0</v>
      </c>
      <c r="BS1153">
        <v>0</v>
      </c>
      <c r="BT1153">
        <v>0</v>
      </c>
      <c r="BU1153">
        <v>0</v>
      </c>
      <c r="CE1153" t="str">
        <f t="shared" si="456"/>
        <v>22:02:16.593</v>
      </c>
      <c r="CF1153">
        <v>593279879</v>
      </c>
      <c r="CS1153">
        <v>3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131</v>
      </c>
      <c r="DA1153">
        <v>745</v>
      </c>
      <c r="DB1153">
        <v>0</v>
      </c>
      <c r="DC1153" t="s">
        <v>262</v>
      </c>
      <c r="DD1153" t="s">
        <v>263</v>
      </c>
      <c r="DG1153">
        <v>15621954</v>
      </c>
      <c r="DI1153">
        <v>1</v>
      </c>
      <c r="DJ1153">
        <v>0</v>
      </c>
      <c r="DK1153">
        <v>1</v>
      </c>
      <c r="DL1153">
        <v>0</v>
      </c>
      <c r="DM1153">
        <v>0</v>
      </c>
      <c r="DN1153">
        <v>1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"07/09/2023 22:02:16.975"</f>
        <v>07/09/2023 22:02:16.975</v>
      </c>
      <c r="C1154" t="str">
        <f t="shared" si="439"/>
        <v>FFDFD3C0</v>
      </c>
      <c r="D1154" t="s">
        <v>123</v>
      </c>
      <c r="E1154">
        <v>7</v>
      </c>
      <c r="F1154">
        <v>2007</v>
      </c>
      <c r="G1154" t="s">
        <v>124</v>
      </c>
      <c r="J1154" t="s">
        <v>125</v>
      </c>
      <c r="K1154">
        <v>0</v>
      </c>
      <c r="L1154">
        <v>3</v>
      </c>
      <c r="M1154">
        <v>0</v>
      </c>
      <c r="N1154">
        <v>2</v>
      </c>
      <c r="O1154">
        <v>0</v>
      </c>
      <c r="P1154">
        <v>1</v>
      </c>
      <c r="Q1154">
        <v>0</v>
      </c>
      <c r="S1154" t="str">
        <f t="shared" si="455"/>
        <v>22:02:16.000</v>
      </c>
      <c r="T1154" t="str">
        <f t="shared" si="455"/>
        <v>22:02:16.000</v>
      </c>
      <c r="U1154" t="str">
        <f t="shared" ref="U1154:U1217" si="457">"A14F74"</f>
        <v>A14F74</v>
      </c>
      <c r="V1154">
        <v>0</v>
      </c>
      <c r="W1154">
        <v>0</v>
      </c>
      <c r="X1154">
        <v>6</v>
      </c>
      <c r="Y1154">
        <v>0</v>
      </c>
      <c r="AA1154">
        <v>1</v>
      </c>
      <c r="AB1154">
        <v>8</v>
      </c>
      <c r="AC1154">
        <v>3</v>
      </c>
      <c r="AD1154">
        <v>0</v>
      </c>
      <c r="AE1154">
        <v>9</v>
      </c>
      <c r="AF1154" t="s">
        <v>126</v>
      </c>
      <c r="AG1154">
        <v>0</v>
      </c>
      <c r="AH1154">
        <v>3</v>
      </c>
      <c r="AI1154">
        <v>2</v>
      </c>
      <c r="AJ1154">
        <v>0</v>
      </c>
      <c r="AK1154" t="s">
        <v>437</v>
      </c>
      <c r="AL1154">
        <v>32.795670000000001</v>
      </c>
      <c r="AM1154" t="s">
        <v>438</v>
      </c>
      <c r="AN1154">
        <v>-117.133098</v>
      </c>
      <c r="AO1154">
        <v>25</v>
      </c>
      <c r="AP1154">
        <v>1800</v>
      </c>
      <c r="AQ1154" t="s">
        <v>129</v>
      </c>
      <c r="AR1154">
        <v>125</v>
      </c>
      <c r="AS1154">
        <v>-44</v>
      </c>
      <c r="AT1154">
        <v>-256</v>
      </c>
      <c r="BB1154" t="str">
        <f t="shared" ref="BB1154:BB1217" si="458">"1200"</f>
        <v>1200</v>
      </c>
      <c r="BC1154">
        <v>1</v>
      </c>
      <c r="BD1154" t="str">
        <f t="shared" ref="BD1154:BD1217" si="459">"N1839R  "</f>
        <v xml:space="preserve">N1839R  </v>
      </c>
      <c r="BE1154">
        <v>1</v>
      </c>
      <c r="BG1154">
        <v>0</v>
      </c>
      <c r="BH1154">
        <v>0</v>
      </c>
      <c r="BI1154">
        <v>0</v>
      </c>
      <c r="BJ1154">
        <v>1550</v>
      </c>
      <c r="BK1154">
        <v>-250</v>
      </c>
      <c r="BL1154" t="s">
        <v>130</v>
      </c>
      <c r="BM1154">
        <v>1</v>
      </c>
      <c r="BN1154">
        <v>1</v>
      </c>
      <c r="BO1154">
        <v>0</v>
      </c>
      <c r="BP1154">
        <v>0</v>
      </c>
      <c r="BS1154">
        <v>0</v>
      </c>
      <c r="BT1154">
        <v>0</v>
      </c>
      <c r="BU1154">
        <v>0</v>
      </c>
      <c r="CE1154" t="str">
        <f t="shared" si="456"/>
        <v>22:02:16.593</v>
      </c>
      <c r="CF1154">
        <v>593279879</v>
      </c>
      <c r="CS1154">
        <v>3</v>
      </c>
      <c r="CT1154">
        <v>2</v>
      </c>
      <c r="CU1154">
        <v>0</v>
      </c>
      <c r="CV1154">
        <v>2</v>
      </c>
      <c r="CW1154">
        <v>0</v>
      </c>
      <c r="CX1154">
        <v>5</v>
      </c>
      <c r="CY1154">
        <v>7</v>
      </c>
      <c r="CZ1154" t="s">
        <v>131</v>
      </c>
      <c r="DA1154">
        <v>745</v>
      </c>
      <c r="DB1154">
        <v>0</v>
      </c>
      <c r="DC1154" t="s">
        <v>262</v>
      </c>
      <c r="DD1154" t="s">
        <v>263</v>
      </c>
      <c r="DG1154">
        <v>15621954</v>
      </c>
      <c r="DI1154">
        <v>1</v>
      </c>
      <c r="DJ1154">
        <v>0</v>
      </c>
      <c r="DK1154">
        <v>1</v>
      </c>
      <c r="DL1154">
        <v>0</v>
      </c>
      <c r="DM1154">
        <v>0</v>
      </c>
      <c r="DN1154">
        <v>1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 t="shared" ref="A1155:A1160" si="460">"07/09/2023 22:02:18.318"</f>
        <v>07/09/2023 22:02:18.318</v>
      </c>
      <c r="C1155" t="str">
        <f t="shared" si="439"/>
        <v>FFDFD3C0</v>
      </c>
      <c r="D1155" t="s">
        <v>123</v>
      </c>
      <c r="E1155">
        <v>7</v>
      </c>
      <c r="F1155">
        <v>2007</v>
      </c>
      <c r="G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0</v>
      </c>
      <c r="P1155">
        <v>1</v>
      </c>
      <c r="Q1155">
        <v>0</v>
      </c>
      <c r="S1155" t="str">
        <f t="shared" ref="S1155:T1162" si="461">"22:02:17.000"</f>
        <v>22:02:17.000</v>
      </c>
      <c r="T1155" t="str">
        <f t="shared" si="461"/>
        <v>22:02:17.000</v>
      </c>
      <c r="U1155" t="str">
        <f t="shared" si="457"/>
        <v>A14F74</v>
      </c>
      <c r="V1155">
        <v>0</v>
      </c>
      <c r="W1155">
        <v>0</v>
      </c>
      <c r="X1155">
        <v>6</v>
      </c>
      <c r="Y1155">
        <v>0</v>
      </c>
      <c r="AA1155">
        <v>1</v>
      </c>
      <c r="AB1155">
        <v>8</v>
      </c>
      <c r="AC1155">
        <v>3</v>
      </c>
      <c r="AD1155">
        <v>0</v>
      </c>
      <c r="AE1155">
        <v>9</v>
      </c>
      <c r="AF1155" t="s">
        <v>126</v>
      </c>
      <c r="AG1155">
        <v>0</v>
      </c>
      <c r="AH1155">
        <v>3</v>
      </c>
      <c r="AI1155">
        <v>2</v>
      </c>
      <c r="AJ1155">
        <v>0</v>
      </c>
      <c r="AK1155" t="s">
        <v>439</v>
      </c>
      <c r="AL1155">
        <v>32.795476999999998</v>
      </c>
      <c r="AM1155" t="s">
        <v>440</v>
      </c>
      <c r="AN1155">
        <v>-117.132411</v>
      </c>
      <c r="AO1155">
        <v>25</v>
      </c>
      <c r="AP1155">
        <v>1800</v>
      </c>
      <c r="AQ1155" t="s">
        <v>129</v>
      </c>
      <c r="AR1155">
        <v>125</v>
      </c>
      <c r="AS1155">
        <v>-45</v>
      </c>
      <c r="AT1155">
        <v>-192</v>
      </c>
      <c r="BB1155" t="str">
        <f t="shared" si="458"/>
        <v>1200</v>
      </c>
      <c r="BC1155">
        <v>1</v>
      </c>
      <c r="BD1155" t="str">
        <f t="shared" si="459"/>
        <v xml:space="preserve">N1839R  </v>
      </c>
      <c r="BE1155">
        <v>1</v>
      </c>
      <c r="BG1155">
        <v>0</v>
      </c>
      <c r="BH1155">
        <v>0</v>
      </c>
      <c r="BI1155">
        <v>0</v>
      </c>
      <c r="BJ1155">
        <v>1550</v>
      </c>
      <c r="BK1155">
        <v>-250</v>
      </c>
      <c r="BL1155" t="s">
        <v>130</v>
      </c>
      <c r="BM1155">
        <v>1</v>
      </c>
      <c r="BN1155">
        <v>1</v>
      </c>
      <c r="BO1155">
        <v>0</v>
      </c>
      <c r="BP1155">
        <v>0</v>
      </c>
      <c r="BS1155">
        <v>0</v>
      </c>
      <c r="BT1155">
        <v>0</v>
      </c>
      <c r="BU1155">
        <v>0</v>
      </c>
      <c r="CE1155" t="str">
        <f t="shared" ref="CE1155:CE1162" si="462">"22:02:17.936"</f>
        <v>22:02:17.936</v>
      </c>
      <c r="CF1155">
        <v>936344485</v>
      </c>
      <c r="CS1155">
        <v>3</v>
      </c>
      <c r="CT1155">
        <v>2</v>
      </c>
      <c r="CU1155">
        <v>0</v>
      </c>
      <c r="CV1155">
        <v>2</v>
      </c>
      <c r="CW1155">
        <v>0</v>
      </c>
      <c r="CX1155">
        <v>5</v>
      </c>
      <c r="CY1155">
        <v>7</v>
      </c>
      <c r="CZ1155" t="s">
        <v>131</v>
      </c>
      <c r="DA1155">
        <v>300</v>
      </c>
      <c r="DB1155">
        <v>0</v>
      </c>
      <c r="DC1155" t="s">
        <v>157</v>
      </c>
      <c r="DD1155" t="s">
        <v>158</v>
      </c>
      <c r="DG1155">
        <v>8349840</v>
      </c>
      <c r="DI1155">
        <v>1</v>
      </c>
      <c r="DJ1155">
        <v>0</v>
      </c>
      <c r="DK1155">
        <v>0</v>
      </c>
      <c r="DL1155">
        <v>0</v>
      </c>
      <c r="DM1155">
        <v>0</v>
      </c>
      <c r="DN1155">
        <v>1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 t="shared" si="460"/>
        <v>07/09/2023 22:02:18.318</v>
      </c>
      <c r="C1156" t="str">
        <f t="shared" si="439"/>
        <v>FFDFD3C0</v>
      </c>
      <c r="D1156" t="s">
        <v>138</v>
      </c>
      <c r="E1156">
        <v>20</v>
      </c>
      <c r="F1156">
        <v>1020</v>
      </c>
      <c r="G1156" t="s">
        <v>139</v>
      </c>
      <c r="J1156" t="s">
        <v>140</v>
      </c>
      <c r="K1156">
        <v>0</v>
      </c>
      <c r="L1156">
        <v>3</v>
      </c>
      <c r="M1156">
        <v>0</v>
      </c>
      <c r="N1156">
        <v>2</v>
      </c>
      <c r="O1156">
        <v>0</v>
      </c>
      <c r="P1156">
        <v>1</v>
      </c>
      <c r="Q1156">
        <v>0</v>
      </c>
      <c r="S1156" t="str">
        <f t="shared" si="461"/>
        <v>22:02:17.000</v>
      </c>
      <c r="T1156" t="str">
        <f t="shared" si="461"/>
        <v>22:02:17.000</v>
      </c>
      <c r="U1156" t="str">
        <f t="shared" si="457"/>
        <v>A14F74</v>
      </c>
      <c r="V1156">
        <v>0</v>
      </c>
      <c r="W1156">
        <v>0</v>
      </c>
      <c r="X1156">
        <v>6</v>
      </c>
      <c r="Y1156">
        <v>0</v>
      </c>
      <c r="AA1156">
        <v>1</v>
      </c>
      <c r="AB1156">
        <v>8</v>
      </c>
      <c r="AC1156">
        <v>3</v>
      </c>
      <c r="AD1156">
        <v>0</v>
      </c>
      <c r="AE1156">
        <v>9</v>
      </c>
      <c r="AF1156" t="s">
        <v>126</v>
      </c>
      <c r="AG1156">
        <v>0</v>
      </c>
      <c r="AH1156">
        <v>3</v>
      </c>
      <c r="AI1156">
        <v>2</v>
      </c>
      <c r="AJ1156">
        <v>0</v>
      </c>
      <c r="AK1156" t="s">
        <v>439</v>
      </c>
      <c r="AL1156">
        <v>32.795476999999998</v>
      </c>
      <c r="AM1156" t="s">
        <v>440</v>
      </c>
      <c r="AN1156">
        <v>-117.132411</v>
      </c>
      <c r="AO1156">
        <v>25</v>
      </c>
      <c r="AP1156">
        <v>1800</v>
      </c>
      <c r="AQ1156" t="s">
        <v>129</v>
      </c>
      <c r="AR1156">
        <v>125</v>
      </c>
      <c r="AS1156">
        <v>-45</v>
      </c>
      <c r="AT1156">
        <v>-192</v>
      </c>
      <c r="BB1156" t="str">
        <f t="shared" si="458"/>
        <v>1200</v>
      </c>
      <c r="BC1156">
        <v>1</v>
      </c>
      <c r="BD1156" t="str">
        <f t="shared" si="459"/>
        <v xml:space="preserve">N1839R  </v>
      </c>
      <c r="BE1156">
        <v>1</v>
      </c>
      <c r="BG1156">
        <v>0</v>
      </c>
      <c r="BH1156">
        <v>0</v>
      </c>
      <c r="BI1156">
        <v>0</v>
      </c>
      <c r="BJ1156">
        <v>1550</v>
      </c>
      <c r="BK1156">
        <v>-250</v>
      </c>
      <c r="BL1156" t="s">
        <v>130</v>
      </c>
      <c r="BM1156">
        <v>1</v>
      </c>
      <c r="BN1156">
        <v>1</v>
      </c>
      <c r="BO1156">
        <v>0</v>
      </c>
      <c r="BP1156">
        <v>0</v>
      </c>
      <c r="BS1156">
        <v>0</v>
      </c>
      <c r="BT1156">
        <v>0</v>
      </c>
      <c r="BU1156">
        <v>0</v>
      </c>
      <c r="CE1156" t="str">
        <f t="shared" si="462"/>
        <v>22:02:17.936</v>
      </c>
      <c r="CF1156">
        <v>936344485</v>
      </c>
      <c r="CS1156">
        <v>3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131</v>
      </c>
      <c r="DA1156">
        <v>300</v>
      </c>
      <c r="DB1156">
        <v>0</v>
      </c>
      <c r="DC1156" t="s">
        <v>157</v>
      </c>
      <c r="DD1156" t="s">
        <v>158</v>
      </c>
      <c r="DG1156">
        <v>8349840</v>
      </c>
      <c r="DI1156">
        <v>1</v>
      </c>
      <c r="DJ1156">
        <v>0</v>
      </c>
      <c r="DK1156">
        <v>1</v>
      </c>
      <c r="DL1156">
        <v>0</v>
      </c>
      <c r="DM1156">
        <v>0</v>
      </c>
      <c r="DN1156">
        <v>1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 t="shared" si="460"/>
        <v>07/09/2023 22:02:18.318</v>
      </c>
      <c r="C1157" t="str">
        <f t="shared" si="439"/>
        <v>FFDFD3C0</v>
      </c>
      <c r="D1157" t="s">
        <v>149</v>
      </c>
      <c r="E1157">
        <v>3</v>
      </c>
      <c r="H1157">
        <v>166</v>
      </c>
      <c r="I1157" t="s">
        <v>139</v>
      </c>
      <c r="J1157" t="s">
        <v>150</v>
      </c>
      <c r="K1157">
        <v>0</v>
      </c>
      <c r="L1157">
        <v>3</v>
      </c>
      <c r="M1157">
        <v>0</v>
      </c>
      <c r="N1157">
        <v>2</v>
      </c>
      <c r="O1157">
        <v>0</v>
      </c>
      <c r="P1157">
        <v>1</v>
      </c>
      <c r="Q1157">
        <v>0</v>
      </c>
      <c r="S1157" t="str">
        <f t="shared" si="461"/>
        <v>22:02:17.000</v>
      </c>
      <c r="T1157" t="str">
        <f t="shared" si="461"/>
        <v>22:02:17.000</v>
      </c>
      <c r="U1157" t="str">
        <f t="shared" si="457"/>
        <v>A14F74</v>
      </c>
      <c r="V1157">
        <v>0</v>
      </c>
      <c r="W1157">
        <v>0</v>
      </c>
      <c r="X1157">
        <v>6</v>
      </c>
      <c r="Y1157">
        <v>0</v>
      </c>
      <c r="AA1157">
        <v>1</v>
      </c>
      <c r="AB1157">
        <v>8</v>
      </c>
      <c r="AC1157">
        <v>3</v>
      </c>
      <c r="AD1157">
        <v>0</v>
      </c>
      <c r="AE1157">
        <v>9</v>
      </c>
      <c r="AF1157" t="s">
        <v>126</v>
      </c>
      <c r="AG1157">
        <v>0</v>
      </c>
      <c r="AH1157">
        <v>3</v>
      </c>
      <c r="AI1157">
        <v>2</v>
      </c>
      <c r="AJ1157">
        <v>0</v>
      </c>
      <c r="AK1157" t="s">
        <v>439</v>
      </c>
      <c r="AL1157">
        <v>32.795476999999998</v>
      </c>
      <c r="AM1157" t="s">
        <v>440</v>
      </c>
      <c r="AN1157">
        <v>-117.132411</v>
      </c>
      <c r="AO1157">
        <v>25</v>
      </c>
      <c r="AP1157">
        <v>1800</v>
      </c>
      <c r="AQ1157" t="s">
        <v>129</v>
      </c>
      <c r="AR1157">
        <v>125</v>
      </c>
      <c r="AS1157">
        <v>-45</v>
      </c>
      <c r="AT1157">
        <v>-192</v>
      </c>
      <c r="BB1157" t="str">
        <f t="shared" si="458"/>
        <v>1200</v>
      </c>
      <c r="BC1157">
        <v>1</v>
      </c>
      <c r="BD1157" t="str">
        <f t="shared" si="459"/>
        <v xml:space="preserve">N1839R  </v>
      </c>
      <c r="BE1157">
        <v>1</v>
      </c>
      <c r="BG1157">
        <v>0</v>
      </c>
      <c r="BH1157">
        <v>0</v>
      </c>
      <c r="BI1157">
        <v>0</v>
      </c>
      <c r="BJ1157">
        <v>1550</v>
      </c>
      <c r="BK1157">
        <v>-250</v>
      </c>
      <c r="BL1157" t="s">
        <v>130</v>
      </c>
      <c r="BM1157">
        <v>1</v>
      </c>
      <c r="BN1157">
        <v>1</v>
      </c>
      <c r="BO1157">
        <v>0</v>
      </c>
      <c r="BP1157">
        <v>0</v>
      </c>
      <c r="BS1157">
        <v>0</v>
      </c>
      <c r="BT1157">
        <v>0</v>
      </c>
      <c r="BU1157">
        <v>0</v>
      </c>
      <c r="CE1157" t="str">
        <f t="shared" si="462"/>
        <v>22:02:17.936</v>
      </c>
      <c r="CF1157">
        <v>936344485</v>
      </c>
      <c r="CS1157">
        <v>3</v>
      </c>
      <c r="CT1157">
        <v>2</v>
      </c>
      <c r="CU1157">
        <v>0</v>
      </c>
      <c r="CV1157">
        <v>2</v>
      </c>
      <c r="CW1157">
        <v>0</v>
      </c>
      <c r="CX1157">
        <v>5</v>
      </c>
      <c r="CY1157">
        <v>7</v>
      </c>
      <c r="CZ1157" t="s">
        <v>131</v>
      </c>
      <c r="DA1157">
        <v>300</v>
      </c>
      <c r="DB1157">
        <v>0</v>
      </c>
      <c r="DC1157" t="s">
        <v>157</v>
      </c>
      <c r="DD1157" t="s">
        <v>158</v>
      </c>
      <c r="DG1157">
        <v>8349840</v>
      </c>
      <c r="DI1157">
        <v>1</v>
      </c>
      <c r="DJ1157">
        <v>0</v>
      </c>
      <c r="DK1157">
        <v>1</v>
      </c>
      <c r="DL1157">
        <v>0</v>
      </c>
      <c r="DM1157">
        <v>0</v>
      </c>
      <c r="DN1157">
        <v>1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 t="shared" si="460"/>
        <v>07/09/2023 22:02:18.318</v>
      </c>
      <c r="C1158" t="str">
        <f t="shared" si="439"/>
        <v>FFDFD3C0</v>
      </c>
      <c r="D1158" t="s">
        <v>144</v>
      </c>
      <c r="E1158">
        <v>6</v>
      </c>
      <c r="H1158">
        <v>210</v>
      </c>
      <c r="I1158" t="s">
        <v>145</v>
      </c>
      <c r="J1158" t="s">
        <v>146</v>
      </c>
      <c r="K1158">
        <v>0</v>
      </c>
      <c r="L1158">
        <v>3</v>
      </c>
      <c r="M1158">
        <v>0</v>
      </c>
      <c r="N1158">
        <v>2</v>
      </c>
      <c r="O1158">
        <v>0</v>
      </c>
      <c r="P1158">
        <v>1</v>
      </c>
      <c r="Q1158">
        <v>0</v>
      </c>
      <c r="S1158" t="str">
        <f t="shared" si="461"/>
        <v>22:02:17.000</v>
      </c>
      <c r="T1158" t="str">
        <f t="shared" si="461"/>
        <v>22:02:17.000</v>
      </c>
      <c r="U1158" t="str">
        <f t="shared" si="457"/>
        <v>A14F74</v>
      </c>
      <c r="V1158">
        <v>0</v>
      </c>
      <c r="W1158">
        <v>0</v>
      </c>
      <c r="X1158">
        <v>6</v>
      </c>
      <c r="Y1158">
        <v>0</v>
      </c>
      <c r="AA1158">
        <v>1</v>
      </c>
      <c r="AB1158">
        <v>8</v>
      </c>
      <c r="AC1158">
        <v>3</v>
      </c>
      <c r="AD1158">
        <v>0</v>
      </c>
      <c r="AE1158">
        <v>9</v>
      </c>
      <c r="AF1158" t="s">
        <v>126</v>
      </c>
      <c r="AG1158">
        <v>0</v>
      </c>
      <c r="AH1158">
        <v>0</v>
      </c>
      <c r="AI1158">
        <v>2</v>
      </c>
      <c r="AJ1158">
        <v>0</v>
      </c>
      <c r="AK1158" t="s">
        <v>439</v>
      </c>
      <c r="AL1158">
        <v>32.795476999999998</v>
      </c>
      <c r="AM1158" t="s">
        <v>440</v>
      </c>
      <c r="AN1158">
        <v>-117.132411</v>
      </c>
      <c r="AO1158">
        <v>25</v>
      </c>
      <c r="AP1158">
        <v>1800</v>
      </c>
      <c r="AQ1158" t="s">
        <v>129</v>
      </c>
      <c r="AR1158">
        <v>125</v>
      </c>
      <c r="AS1158">
        <v>-45</v>
      </c>
      <c r="AT1158">
        <v>-192</v>
      </c>
      <c r="BB1158" t="str">
        <f t="shared" si="458"/>
        <v>1200</v>
      </c>
      <c r="BC1158">
        <v>1</v>
      </c>
      <c r="BD1158" t="str">
        <f t="shared" si="459"/>
        <v xml:space="preserve">N1839R  </v>
      </c>
      <c r="BE1158">
        <v>1</v>
      </c>
      <c r="BG1158">
        <v>0</v>
      </c>
      <c r="BH1158">
        <v>0</v>
      </c>
      <c r="BI1158">
        <v>0</v>
      </c>
      <c r="BJ1158">
        <v>1550</v>
      </c>
      <c r="BK1158">
        <v>-250</v>
      </c>
      <c r="BL1158" t="s">
        <v>130</v>
      </c>
      <c r="BM1158">
        <v>1</v>
      </c>
      <c r="BN1158">
        <v>1</v>
      </c>
      <c r="BO1158">
        <v>0</v>
      </c>
      <c r="BP1158">
        <v>0</v>
      </c>
      <c r="BS1158">
        <v>0</v>
      </c>
      <c r="BT1158">
        <v>0</v>
      </c>
      <c r="BU1158">
        <v>0</v>
      </c>
      <c r="CE1158" t="str">
        <f t="shared" si="462"/>
        <v>22:02:17.936</v>
      </c>
      <c r="CF1158">
        <v>936344485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5</v>
      </c>
      <c r="CY1158">
        <v>7</v>
      </c>
      <c r="CZ1158" t="s">
        <v>131</v>
      </c>
      <c r="DA1158">
        <v>300</v>
      </c>
      <c r="DB1158">
        <v>0</v>
      </c>
      <c r="DC1158" t="s">
        <v>157</v>
      </c>
      <c r="DD1158" t="s">
        <v>158</v>
      </c>
      <c r="DG1158">
        <v>8349840</v>
      </c>
      <c r="DI1158">
        <v>1</v>
      </c>
      <c r="DJ1158">
        <v>0</v>
      </c>
      <c r="DK1158">
        <v>1</v>
      </c>
      <c r="DL1158">
        <v>0</v>
      </c>
      <c r="DM1158">
        <v>0</v>
      </c>
      <c r="DN1158">
        <v>1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 t="shared" si="460"/>
        <v>07/09/2023 22:02:18.318</v>
      </c>
      <c r="C1159" t="str">
        <f t="shared" si="439"/>
        <v>FFDFD3C0</v>
      </c>
      <c r="D1159" t="s">
        <v>134</v>
      </c>
      <c r="E1159">
        <v>3</v>
      </c>
      <c r="H1159">
        <v>3</v>
      </c>
      <c r="I1159" t="s">
        <v>135</v>
      </c>
      <c r="J1159" t="s">
        <v>126</v>
      </c>
      <c r="K1159">
        <v>0</v>
      </c>
      <c r="L1159">
        <v>3</v>
      </c>
      <c r="M1159">
        <v>0</v>
      </c>
      <c r="N1159">
        <v>2</v>
      </c>
      <c r="O1159">
        <v>0</v>
      </c>
      <c r="P1159">
        <v>1</v>
      </c>
      <c r="Q1159">
        <v>0</v>
      </c>
      <c r="S1159" t="str">
        <f t="shared" si="461"/>
        <v>22:02:17.000</v>
      </c>
      <c r="T1159" t="str">
        <f t="shared" si="461"/>
        <v>22:02:17.000</v>
      </c>
      <c r="U1159" t="str">
        <f t="shared" si="457"/>
        <v>A14F74</v>
      </c>
      <c r="V1159">
        <v>0</v>
      </c>
      <c r="W1159">
        <v>0</v>
      </c>
      <c r="X1159">
        <v>6</v>
      </c>
      <c r="Y1159">
        <v>0</v>
      </c>
      <c r="AA1159">
        <v>1</v>
      </c>
      <c r="AB1159">
        <v>8</v>
      </c>
      <c r="AC1159">
        <v>3</v>
      </c>
      <c r="AD1159">
        <v>0</v>
      </c>
      <c r="AE1159">
        <v>9</v>
      </c>
      <c r="AF1159" t="s">
        <v>126</v>
      </c>
      <c r="AG1159">
        <v>0</v>
      </c>
      <c r="AH1159">
        <v>3</v>
      </c>
      <c r="AI1159">
        <v>2</v>
      </c>
      <c r="AJ1159">
        <v>0</v>
      </c>
      <c r="AK1159" t="s">
        <v>439</v>
      </c>
      <c r="AL1159">
        <v>32.795476999999998</v>
      </c>
      <c r="AM1159" t="s">
        <v>440</v>
      </c>
      <c r="AN1159">
        <v>-117.132411</v>
      </c>
      <c r="AO1159">
        <v>25</v>
      </c>
      <c r="AP1159">
        <v>1800</v>
      </c>
      <c r="AQ1159" t="s">
        <v>129</v>
      </c>
      <c r="AR1159">
        <v>125</v>
      </c>
      <c r="AS1159">
        <v>-45</v>
      </c>
      <c r="AT1159">
        <v>-192</v>
      </c>
      <c r="BB1159" t="str">
        <f t="shared" si="458"/>
        <v>1200</v>
      </c>
      <c r="BC1159">
        <v>1</v>
      </c>
      <c r="BD1159" t="str">
        <f t="shared" si="459"/>
        <v xml:space="preserve">N1839R  </v>
      </c>
      <c r="BE1159">
        <v>1</v>
      </c>
      <c r="BG1159">
        <v>0</v>
      </c>
      <c r="BH1159">
        <v>0</v>
      </c>
      <c r="BI1159">
        <v>0</v>
      </c>
      <c r="BJ1159">
        <v>1550</v>
      </c>
      <c r="BK1159">
        <v>-250</v>
      </c>
      <c r="BL1159" t="s">
        <v>130</v>
      </c>
      <c r="BM1159">
        <v>1</v>
      </c>
      <c r="BN1159">
        <v>1</v>
      </c>
      <c r="BO1159">
        <v>0</v>
      </c>
      <c r="BP1159">
        <v>0</v>
      </c>
      <c r="BS1159">
        <v>0</v>
      </c>
      <c r="BT1159">
        <v>0</v>
      </c>
      <c r="BU1159">
        <v>0</v>
      </c>
      <c r="CE1159" t="str">
        <f t="shared" si="462"/>
        <v>22:02:17.936</v>
      </c>
      <c r="CF1159">
        <v>936344485</v>
      </c>
      <c r="CS1159">
        <v>3</v>
      </c>
      <c r="CT1159">
        <v>2</v>
      </c>
      <c r="CU1159">
        <v>0</v>
      </c>
      <c r="CV1159">
        <v>2</v>
      </c>
      <c r="CW1159">
        <v>0</v>
      </c>
      <c r="CX1159">
        <v>5</v>
      </c>
      <c r="CY1159">
        <v>7</v>
      </c>
      <c r="CZ1159" t="s">
        <v>131</v>
      </c>
      <c r="DA1159">
        <v>300</v>
      </c>
      <c r="DB1159">
        <v>0</v>
      </c>
      <c r="DC1159" t="s">
        <v>157</v>
      </c>
      <c r="DD1159" t="s">
        <v>158</v>
      </c>
      <c r="DG1159">
        <v>8349840</v>
      </c>
      <c r="DI1159">
        <v>1</v>
      </c>
      <c r="DJ1159">
        <v>0</v>
      </c>
      <c r="DK1159">
        <v>1</v>
      </c>
      <c r="DL1159">
        <v>0</v>
      </c>
      <c r="DM1159">
        <v>0</v>
      </c>
      <c r="DN1159">
        <v>1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 t="shared" si="460"/>
        <v>07/09/2023 22:02:18.318</v>
      </c>
      <c r="C1160" t="str">
        <f t="shared" si="439"/>
        <v>FFDFD3C0</v>
      </c>
      <c r="D1160" t="s">
        <v>141</v>
      </c>
      <c r="E1160">
        <v>15</v>
      </c>
      <c r="J1160" t="s">
        <v>142</v>
      </c>
      <c r="K1160">
        <v>0</v>
      </c>
      <c r="L1160">
        <v>3</v>
      </c>
      <c r="M1160">
        <v>0</v>
      </c>
      <c r="N1160">
        <v>2</v>
      </c>
      <c r="O1160">
        <v>0</v>
      </c>
      <c r="P1160">
        <v>1</v>
      </c>
      <c r="Q1160">
        <v>0</v>
      </c>
      <c r="S1160" t="str">
        <f t="shared" si="461"/>
        <v>22:02:17.000</v>
      </c>
      <c r="T1160" t="str">
        <f t="shared" si="461"/>
        <v>22:02:17.000</v>
      </c>
      <c r="U1160" t="str">
        <f t="shared" si="457"/>
        <v>A14F74</v>
      </c>
      <c r="V1160">
        <v>0</v>
      </c>
      <c r="W1160">
        <v>0</v>
      </c>
      <c r="X1160">
        <v>6</v>
      </c>
      <c r="Y1160">
        <v>0</v>
      </c>
      <c r="AA1160">
        <v>1</v>
      </c>
      <c r="AB1160">
        <v>8</v>
      </c>
      <c r="AC1160">
        <v>3</v>
      </c>
      <c r="AD1160">
        <v>0</v>
      </c>
      <c r="AE1160">
        <v>9</v>
      </c>
      <c r="AF1160" t="s">
        <v>126</v>
      </c>
      <c r="AG1160">
        <v>0</v>
      </c>
      <c r="AH1160">
        <v>3</v>
      </c>
      <c r="AI1160">
        <v>2</v>
      </c>
      <c r="AJ1160">
        <v>0</v>
      </c>
      <c r="AK1160" t="s">
        <v>439</v>
      </c>
      <c r="AL1160">
        <v>32.795476999999998</v>
      </c>
      <c r="AM1160" t="s">
        <v>440</v>
      </c>
      <c r="AN1160">
        <v>-117.132411</v>
      </c>
      <c r="AO1160">
        <v>25</v>
      </c>
      <c r="AP1160">
        <v>1800</v>
      </c>
      <c r="AQ1160" t="s">
        <v>129</v>
      </c>
      <c r="AR1160">
        <v>125</v>
      </c>
      <c r="AS1160">
        <v>-45</v>
      </c>
      <c r="AT1160">
        <v>-192</v>
      </c>
      <c r="BB1160" t="str">
        <f t="shared" si="458"/>
        <v>1200</v>
      </c>
      <c r="BC1160">
        <v>1</v>
      </c>
      <c r="BD1160" t="str">
        <f t="shared" si="459"/>
        <v xml:space="preserve">N1839R  </v>
      </c>
      <c r="BE1160">
        <v>1</v>
      </c>
      <c r="BG1160">
        <v>0</v>
      </c>
      <c r="BH1160">
        <v>0</v>
      </c>
      <c r="BI1160">
        <v>0</v>
      </c>
      <c r="BJ1160">
        <v>1550</v>
      </c>
      <c r="BK1160">
        <v>-250</v>
      </c>
      <c r="BL1160" t="s">
        <v>130</v>
      </c>
      <c r="BM1160">
        <v>1</v>
      </c>
      <c r="BN1160">
        <v>1</v>
      </c>
      <c r="BO1160">
        <v>0</v>
      </c>
      <c r="BP1160">
        <v>0</v>
      </c>
      <c r="BS1160">
        <v>0</v>
      </c>
      <c r="BT1160">
        <v>0</v>
      </c>
      <c r="BU1160">
        <v>0</v>
      </c>
      <c r="CE1160" t="str">
        <f t="shared" si="462"/>
        <v>22:02:17.936</v>
      </c>
      <c r="CF1160">
        <v>936344485</v>
      </c>
      <c r="CS1160">
        <v>3</v>
      </c>
      <c r="CT1160">
        <v>2</v>
      </c>
      <c r="CU1160">
        <v>0</v>
      </c>
      <c r="CV1160">
        <v>2</v>
      </c>
      <c r="CW1160">
        <v>0</v>
      </c>
      <c r="CX1160">
        <v>5</v>
      </c>
      <c r="CY1160">
        <v>7</v>
      </c>
      <c r="CZ1160" t="s">
        <v>131</v>
      </c>
      <c r="DA1160">
        <v>300</v>
      </c>
      <c r="DB1160">
        <v>0</v>
      </c>
      <c r="DC1160" t="s">
        <v>157</v>
      </c>
      <c r="DD1160" t="s">
        <v>158</v>
      </c>
      <c r="DG1160">
        <v>8349840</v>
      </c>
      <c r="DI1160">
        <v>1</v>
      </c>
      <c r="DJ1160">
        <v>0</v>
      </c>
      <c r="DK1160">
        <v>1</v>
      </c>
      <c r="DL1160">
        <v>0</v>
      </c>
      <c r="DM1160">
        <v>0</v>
      </c>
      <c r="DN1160">
        <v>1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"07/09/2023 22:02:18.334"</f>
        <v>07/09/2023 22:02:18.334</v>
      </c>
      <c r="C1161" t="str">
        <f t="shared" si="439"/>
        <v>FFDFD3C0</v>
      </c>
      <c r="D1161" t="s">
        <v>147</v>
      </c>
      <c r="E1161">
        <v>8</v>
      </c>
      <c r="H1161">
        <v>225</v>
      </c>
      <c r="I1161" t="s">
        <v>148</v>
      </c>
      <c r="J1161" t="s">
        <v>126</v>
      </c>
      <c r="K1161">
        <v>0</v>
      </c>
      <c r="L1161">
        <v>3</v>
      </c>
      <c r="M1161">
        <v>0</v>
      </c>
      <c r="N1161">
        <v>2</v>
      </c>
      <c r="O1161">
        <v>0</v>
      </c>
      <c r="P1161">
        <v>1</v>
      </c>
      <c r="Q1161">
        <v>0</v>
      </c>
      <c r="S1161" t="str">
        <f t="shared" si="461"/>
        <v>22:02:17.000</v>
      </c>
      <c r="T1161" t="str">
        <f t="shared" si="461"/>
        <v>22:02:17.000</v>
      </c>
      <c r="U1161" t="str">
        <f t="shared" si="457"/>
        <v>A14F74</v>
      </c>
      <c r="V1161">
        <v>0</v>
      </c>
      <c r="W1161">
        <v>0</v>
      </c>
      <c r="X1161">
        <v>6</v>
      </c>
      <c r="Y1161">
        <v>0</v>
      </c>
      <c r="AA1161">
        <v>1</v>
      </c>
      <c r="AB1161">
        <v>8</v>
      </c>
      <c r="AC1161">
        <v>3</v>
      </c>
      <c r="AD1161">
        <v>0</v>
      </c>
      <c r="AE1161">
        <v>9</v>
      </c>
      <c r="AF1161" t="s">
        <v>126</v>
      </c>
      <c r="AG1161">
        <v>0</v>
      </c>
      <c r="AH1161">
        <v>3</v>
      </c>
      <c r="AI1161">
        <v>2</v>
      </c>
      <c r="AJ1161">
        <v>0</v>
      </c>
      <c r="AK1161" t="s">
        <v>439</v>
      </c>
      <c r="AL1161">
        <v>32.795476999999998</v>
      </c>
      <c r="AM1161" t="s">
        <v>440</v>
      </c>
      <c r="AN1161">
        <v>-117.132411</v>
      </c>
      <c r="AO1161">
        <v>25</v>
      </c>
      <c r="AP1161">
        <v>1800</v>
      </c>
      <c r="AQ1161" t="s">
        <v>129</v>
      </c>
      <c r="AR1161">
        <v>125</v>
      </c>
      <c r="AS1161">
        <v>-45</v>
      </c>
      <c r="AT1161">
        <v>-192</v>
      </c>
      <c r="BB1161" t="str">
        <f t="shared" si="458"/>
        <v>1200</v>
      </c>
      <c r="BC1161">
        <v>1</v>
      </c>
      <c r="BD1161" t="str">
        <f t="shared" si="459"/>
        <v xml:space="preserve">N1839R  </v>
      </c>
      <c r="BE1161">
        <v>1</v>
      </c>
      <c r="BG1161">
        <v>0</v>
      </c>
      <c r="BH1161">
        <v>0</v>
      </c>
      <c r="BI1161">
        <v>0</v>
      </c>
      <c r="BJ1161">
        <v>1550</v>
      </c>
      <c r="BK1161">
        <v>-250</v>
      </c>
      <c r="BL1161" t="s">
        <v>130</v>
      </c>
      <c r="BM1161">
        <v>1</v>
      </c>
      <c r="BN1161">
        <v>1</v>
      </c>
      <c r="BO1161">
        <v>0</v>
      </c>
      <c r="BP1161">
        <v>0</v>
      </c>
      <c r="BS1161">
        <v>0</v>
      </c>
      <c r="BT1161">
        <v>0</v>
      </c>
      <c r="BU1161">
        <v>0</v>
      </c>
      <c r="CE1161" t="str">
        <f t="shared" si="462"/>
        <v>22:02:17.936</v>
      </c>
      <c r="CF1161">
        <v>936344485</v>
      </c>
      <c r="CS1161">
        <v>3</v>
      </c>
      <c r="CT1161">
        <v>2</v>
      </c>
      <c r="CU1161">
        <v>0</v>
      </c>
      <c r="CV1161">
        <v>2</v>
      </c>
      <c r="CW1161">
        <v>0</v>
      </c>
      <c r="CX1161">
        <v>5</v>
      </c>
      <c r="CY1161">
        <v>7</v>
      </c>
      <c r="CZ1161" t="s">
        <v>131</v>
      </c>
      <c r="DA1161">
        <v>300</v>
      </c>
      <c r="DB1161">
        <v>0</v>
      </c>
      <c r="DC1161" t="s">
        <v>157</v>
      </c>
      <c r="DD1161" t="s">
        <v>158</v>
      </c>
      <c r="DG1161">
        <v>8349840</v>
      </c>
      <c r="DI1161">
        <v>1</v>
      </c>
      <c r="DJ1161">
        <v>0</v>
      </c>
      <c r="DK1161">
        <v>1</v>
      </c>
      <c r="DL1161">
        <v>0</v>
      </c>
      <c r="DM1161">
        <v>0</v>
      </c>
      <c r="DN1161">
        <v>1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"07/09/2023 22:02:18.334"</f>
        <v>07/09/2023 22:02:18.334</v>
      </c>
      <c r="C1162" t="str">
        <f t="shared" ref="C1162:C1225" si="463">"FFDFD3C0"</f>
        <v>FFDFD3C0</v>
      </c>
      <c r="D1162" t="s">
        <v>134</v>
      </c>
      <c r="E1162">
        <v>4</v>
      </c>
      <c r="H1162">
        <v>4</v>
      </c>
      <c r="I1162" t="s">
        <v>143</v>
      </c>
      <c r="J1162" t="s">
        <v>126</v>
      </c>
      <c r="K1162">
        <v>0</v>
      </c>
      <c r="L1162">
        <v>3</v>
      </c>
      <c r="M1162">
        <v>0</v>
      </c>
      <c r="N1162">
        <v>2</v>
      </c>
      <c r="O1162">
        <v>0</v>
      </c>
      <c r="P1162">
        <v>1</v>
      </c>
      <c r="Q1162">
        <v>0</v>
      </c>
      <c r="S1162" t="str">
        <f t="shared" si="461"/>
        <v>22:02:17.000</v>
      </c>
      <c r="T1162" t="str">
        <f t="shared" si="461"/>
        <v>22:02:17.000</v>
      </c>
      <c r="U1162" t="str">
        <f t="shared" si="457"/>
        <v>A14F74</v>
      </c>
      <c r="V1162">
        <v>0</v>
      </c>
      <c r="W1162">
        <v>0</v>
      </c>
      <c r="X1162">
        <v>6</v>
      </c>
      <c r="Y1162">
        <v>0</v>
      </c>
      <c r="AA1162">
        <v>1</v>
      </c>
      <c r="AB1162">
        <v>8</v>
      </c>
      <c r="AC1162">
        <v>3</v>
      </c>
      <c r="AD1162">
        <v>0</v>
      </c>
      <c r="AE1162">
        <v>9</v>
      </c>
      <c r="AF1162" t="s">
        <v>126</v>
      </c>
      <c r="AG1162">
        <v>0</v>
      </c>
      <c r="AH1162">
        <v>3</v>
      </c>
      <c r="AI1162">
        <v>2</v>
      </c>
      <c r="AJ1162">
        <v>0</v>
      </c>
      <c r="AK1162" t="s">
        <v>439</v>
      </c>
      <c r="AL1162">
        <v>32.795476999999998</v>
      </c>
      <c r="AM1162" t="s">
        <v>440</v>
      </c>
      <c r="AN1162">
        <v>-117.132411</v>
      </c>
      <c r="AO1162">
        <v>25</v>
      </c>
      <c r="AP1162">
        <v>1800</v>
      </c>
      <c r="AQ1162" t="s">
        <v>129</v>
      </c>
      <c r="AR1162">
        <v>125</v>
      </c>
      <c r="AS1162">
        <v>-45</v>
      </c>
      <c r="AT1162">
        <v>-192</v>
      </c>
      <c r="BB1162" t="str">
        <f t="shared" si="458"/>
        <v>1200</v>
      </c>
      <c r="BC1162">
        <v>1</v>
      </c>
      <c r="BD1162" t="str">
        <f t="shared" si="459"/>
        <v xml:space="preserve">N1839R  </v>
      </c>
      <c r="BE1162">
        <v>1</v>
      </c>
      <c r="BG1162">
        <v>0</v>
      </c>
      <c r="BH1162">
        <v>0</v>
      </c>
      <c r="BI1162">
        <v>0</v>
      </c>
      <c r="BJ1162">
        <v>1550</v>
      </c>
      <c r="BK1162">
        <v>-250</v>
      </c>
      <c r="BL1162" t="s">
        <v>130</v>
      </c>
      <c r="BM1162">
        <v>1</v>
      </c>
      <c r="BN1162">
        <v>1</v>
      </c>
      <c r="BO1162">
        <v>0</v>
      </c>
      <c r="BP1162">
        <v>0</v>
      </c>
      <c r="BS1162">
        <v>0</v>
      </c>
      <c r="BT1162">
        <v>0</v>
      </c>
      <c r="BU1162">
        <v>0</v>
      </c>
      <c r="CE1162" t="str">
        <f t="shared" si="462"/>
        <v>22:02:17.936</v>
      </c>
      <c r="CF1162">
        <v>936344485</v>
      </c>
      <c r="CS1162">
        <v>3</v>
      </c>
      <c r="CT1162">
        <v>2</v>
      </c>
      <c r="CU1162">
        <v>0</v>
      </c>
      <c r="CV1162">
        <v>2</v>
      </c>
      <c r="CW1162">
        <v>0</v>
      </c>
      <c r="CX1162">
        <v>5</v>
      </c>
      <c r="CY1162">
        <v>7</v>
      </c>
      <c r="CZ1162" t="s">
        <v>131</v>
      </c>
      <c r="DA1162">
        <v>300</v>
      </c>
      <c r="DB1162">
        <v>0</v>
      </c>
      <c r="DC1162" t="s">
        <v>157</v>
      </c>
      <c r="DD1162" t="s">
        <v>158</v>
      </c>
      <c r="DG1162">
        <v>8349840</v>
      </c>
      <c r="DI1162">
        <v>1</v>
      </c>
      <c r="DJ1162">
        <v>0</v>
      </c>
      <c r="DK1162">
        <v>1</v>
      </c>
      <c r="DL1162">
        <v>0</v>
      </c>
      <c r="DM1162">
        <v>0</v>
      </c>
      <c r="DN1162">
        <v>1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"07/09/2023 22:02:18.958"</f>
        <v>07/09/2023 22:02:18.958</v>
      </c>
      <c r="C1163" t="str">
        <f t="shared" si="463"/>
        <v>FFDFD3C0</v>
      </c>
      <c r="D1163" t="s">
        <v>134</v>
      </c>
      <c r="E1163">
        <v>4</v>
      </c>
      <c r="H1163">
        <v>4</v>
      </c>
      <c r="I1163" t="s">
        <v>143</v>
      </c>
      <c r="J1163" t="s">
        <v>126</v>
      </c>
      <c r="K1163">
        <v>0</v>
      </c>
      <c r="L1163">
        <v>3</v>
      </c>
      <c r="M1163">
        <v>0</v>
      </c>
      <c r="N1163">
        <v>2</v>
      </c>
      <c r="O1163">
        <v>0</v>
      </c>
      <c r="P1163">
        <v>1</v>
      </c>
      <c r="Q1163">
        <v>0</v>
      </c>
      <c r="S1163" t="str">
        <f t="shared" ref="S1163:T1169" si="464">"22:02:18.000"</f>
        <v>22:02:18.000</v>
      </c>
      <c r="T1163" t="str">
        <f t="shared" si="464"/>
        <v>22:02:18.000</v>
      </c>
      <c r="U1163" t="str">
        <f t="shared" si="457"/>
        <v>A14F74</v>
      </c>
      <c r="V1163">
        <v>0</v>
      </c>
      <c r="W1163">
        <v>0</v>
      </c>
      <c r="X1163">
        <v>6</v>
      </c>
      <c r="Y1163">
        <v>0</v>
      </c>
      <c r="AA1163">
        <v>1</v>
      </c>
      <c r="AB1163">
        <v>8</v>
      </c>
      <c r="AC1163">
        <v>3</v>
      </c>
      <c r="AD1163">
        <v>0</v>
      </c>
      <c r="AE1163">
        <v>9</v>
      </c>
      <c r="AF1163" t="s">
        <v>126</v>
      </c>
      <c r="AG1163">
        <v>0</v>
      </c>
      <c r="AH1163">
        <v>3</v>
      </c>
      <c r="AI1163">
        <v>2</v>
      </c>
      <c r="AJ1163">
        <v>0</v>
      </c>
      <c r="AK1163" t="s">
        <v>441</v>
      </c>
      <c r="AL1163">
        <v>32.795240999999997</v>
      </c>
      <c r="AM1163" t="s">
        <v>442</v>
      </c>
      <c r="AN1163">
        <v>-117.13172400000001</v>
      </c>
      <c r="AO1163">
        <v>25</v>
      </c>
      <c r="AP1163">
        <v>1800</v>
      </c>
      <c r="AQ1163" t="s">
        <v>129</v>
      </c>
      <c r="AR1163">
        <v>126</v>
      </c>
      <c r="AS1163">
        <v>-44</v>
      </c>
      <c r="AT1163">
        <v>-192</v>
      </c>
      <c r="BB1163" t="str">
        <f t="shared" si="458"/>
        <v>1200</v>
      </c>
      <c r="BC1163">
        <v>1</v>
      </c>
      <c r="BD1163" t="str">
        <f t="shared" si="459"/>
        <v xml:space="preserve">N1839R  </v>
      </c>
      <c r="BE1163">
        <v>1</v>
      </c>
      <c r="BG1163">
        <v>0</v>
      </c>
      <c r="BH1163">
        <v>0</v>
      </c>
      <c r="BI1163">
        <v>0</v>
      </c>
      <c r="BJ1163">
        <v>1550</v>
      </c>
      <c r="BK1163">
        <v>-250</v>
      </c>
      <c r="BL1163" t="s">
        <v>130</v>
      </c>
      <c r="BM1163">
        <v>1</v>
      </c>
      <c r="BN1163">
        <v>1</v>
      </c>
      <c r="BO1163">
        <v>0</v>
      </c>
      <c r="BP1163">
        <v>0</v>
      </c>
      <c r="BS1163">
        <v>0</v>
      </c>
      <c r="BT1163">
        <v>0</v>
      </c>
      <c r="BU1163">
        <v>0</v>
      </c>
      <c r="CE1163" t="str">
        <f t="shared" ref="CE1163:CE1169" si="465">"22:02:18.645"</f>
        <v>22:02:18.645</v>
      </c>
      <c r="CF1163">
        <v>644779897</v>
      </c>
      <c r="CS1163">
        <v>3</v>
      </c>
      <c r="CT1163">
        <v>2</v>
      </c>
      <c r="CU1163">
        <v>0</v>
      </c>
      <c r="CV1163">
        <v>2</v>
      </c>
      <c r="CW1163">
        <v>0</v>
      </c>
      <c r="CX1163">
        <v>5</v>
      </c>
      <c r="CY1163">
        <v>7</v>
      </c>
      <c r="CZ1163" t="s">
        <v>131</v>
      </c>
      <c r="DA1163">
        <v>745</v>
      </c>
      <c r="DB1163">
        <v>0</v>
      </c>
      <c r="DC1163" t="s">
        <v>262</v>
      </c>
      <c r="DD1163" t="s">
        <v>263</v>
      </c>
      <c r="DG1163">
        <v>15622032</v>
      </c>
      <c r="DI1163">
        <v>1</v>
      </c>
      <c r="DJ1163">
        <v>0</v>
      </c>
      <c r="DK1163">
        <v>0</v>
      </c>
      <c r="DL1163">
        <v>0</v>
      </c>
      <c r="DM1163">
        <v>0</v>
      </c>
      <c r="DN1163">
        <v>1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"07/09/2023 22:02:18.958"</f>
        <v>07/09/2023 22:02:18.958</v>
      </c>
      <c r="C1164" t="str">
        <f t="shared" si="463"/>
        <v>FFDFD3C0</v>
      </c>
      <c r="D1164" t="s">
        <v>123</v>
      </c>
      <c r="E1164">
        <v>7</v>
      </c>
      <c r="F1164">
        <v>2007</v>
      </c>
      <c r="G1164" t="s">
        <v>124</v>
      </c>
      <c r="J1164" t="s">
        <v>125</v>
      </c>
      <c r="K1164">
        <v>0</v>
      </c>
      <c r="L1164">
        <v>3</v>
      </c>
      <c r="M1164">
        <v>0</v>
      </c>
      <c r="N1164">
        <v>2</v>
      </c>
      <c r="O1164">
        <v>0</v>
      </c>
      <c r="P1164">
        <v>1</v>
      </c>
      <c r="Q1164">
        <v>0</v>
      </c>
      <c r="S1164" t="str">
        <f t="shared" si="464"/>
        <v>22:02:18.000</v>
      </c>
      <c r="T1164" t="str">
        <f t="shared" si="464"/>
        <v>22:02:18.000</v>
      </c>
      <c r="U1164" t="str">
        <f t="shared" si="457"/>
        <v>A14F74</v>
      </c>
      <c r="V1164">
        <v>0</v>
      </c>
      <c r="W1164">
        <v>0</v>
      </c>
      <c r="X1164">
        <v>6</v>
      </c>
      <c r="Y1164">
        <v>0</v>
      </c>
      <c r="AA1164">
        <v>1</v>
      </c>
      <c r="AB1164">
        <v>8</v>
      </c>
      <c r="AC1164">
        <v>3</v>
      </c>
      <c r="AD1164">
        <v>0</v>
      </c>
      <c r="AE1164">
        <v>9</v>
      </c>
      <c r="AF1164" t="s">
        <v>126</v>
      </c>
      <c r="AG1164">
        <v>0</v>
      </c>
      <c r="AH1164">
        <v>3</v>
      </c>
      <c r="AI1164">
        <v>2</v>
      </c>
      <c r="AJ1164">
        <v>0</v>
      </c>
      <c r="AK1164" t="s">
        <v>441</v>
      </c>
      <c r="AL1164">
        <v>32.795240999999997</v>
      </c>
      <c r="AM1164" t="s">
        <v>442</v>
      </c>
      <c r="AN1164">
        <v>-117.13172400000001</v>
      </c>
      <c r="AO1164">
        <v>25</v>
      </c>
      <c r="AP1164">
        <v>1800</v>
      </c>
      <c r="AQ1164" t="s">
        <v>129</v>
      </c>
      <c r="AR1164">
        <v>126</v>
      </c>
      <c r="AS1164">
        <v>-44</v>
      </c>
      <c r="AT1164">
        <v>-192</v>
      </c>
      <c r="BB1164" t="str">
        <f t="shared" si="458"/>
        <v>1200</v>
      </c>
      <c r="BC1164">
        <v>1</v>
      </c>
      <c r="BD1164" t="str">
        <f t="shared" si="459"/>
        <v xml:space="preserve">N1839R  </v>
      </c>
      <c r="BE1164">
        <v>1</v>
      </c>
      <c r="BG1164">
        <v>0</v>
      </c>
      <c r="BH1164">
        <v>0</v>
      </c>
      <c r="BI1164">
        <v>0</v>
      </c>
      <c r="BJ1164">
        <v>1550</v>
      </c>
      <c r="BK1164">
        <v>-250</v>
      </c>
      <c r="BL1164" t="s">
        <v>130</v>
      </c>
      <c r="BM1164">
        <v>1</v>
      </c>
      <c r="BN1164">
        <v>1</v>
      </c>
      <c r="BO1164">
        <v>0</v>
      </c>
      <c r="BP1164">
        <v>0</v>
      </c>
      <c r="BS1164">
        <v>0</v>
      </c>
      <c r="BT1164">
        <v>0</v>
      </c>
      <c r="BU1164">
        <v>0</v>
      </c>
      <c r="CE1164" t="str">
        <f t="shared" si="465"/>
        <v>22:02:18.645</v>
      </c>
      <c r="CF1164">
        <v>644779897</v>
      </c>
      <c r="CS1164">
        <v>3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131</v>
      </c>
      <c r="DA1164">
        <v>745</v>
      </c>
      <c r="DB1164">
        <v>0</v>
      </c>
      <c r="DC1164" t="s">
        <v>262</v>
      </c>
      <c r="DD1164" t="s">
        <v>263</v>
      </c>
      <c r="DG1164">
        <v>15622032</v>
      </c>
      <c r="DI1164">
        <v>1</v>
      </c>
      <c r="DJ1164">
        <v>0</v>
      </c>
      <c r="DK1164">
        <v>1</v>
      </c>
      <c r="DL1164">
        <v>0</v>
      </c>
      <c r="DM1164">
        <v>0</v>
      </c>
      <c r="DN1164">
        <v>1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"07/09/2023 22:02:18.958"</f>
        <v>07/09/2023 22:02:18.958</v>
      </c>
      <c r="C1165" t="str">
        <f t="shared" si="463"/>
        <v>FFDFD3C0</v>
      </c>
      <c r="D1165" t="s">
        <v>138</v>
      </c>
      <c r="E1165">
        <v>20</v>
      </c>
      <c r="F1165">
        <v>1020</v>
      </c>
      <c r="G1165" t="s">
        <v>139</v>
      </c>
      <c r="J1165" t="s">
        <v>140</v>
      </c>
      <c r="K1165">
        <v>0</v>
      </c>
      <c r="L1165">
        <v>3</v>
      </c>
      <c r="M1165">
        <v>0</v>
      </c>
      <c r="N1165">
        <v>2</v>
      </c>
      <c r="O1165">
        <v>0</v>
      </c>
      <c r="P1165">
        <v>1</v>
      </c>
      <c r="Q1165">
        <v>0</v>
      </c>
      <c r="S1165" t="str">
        <f t="shared" si="464"/>
        <v>22:02:18.000</v>
      </c>
      <c r="T1165" t="str">
        <f t="shared" si="464"/>
        <v>22:02:18.000</v>
      </c>
      <c r="U1165" t="str">
        <f t="shared" si="457"/>
        <v>A14F74</v>
      </c>
      <c r="V1165">
        <v>0</v>
      </c>
      <c r="W1165">
        <v>0</v>
      </c>
      <c r="X1165">
        <v>6</v>
      </c>
      <c r="Y1165">
        <v>0</v>
      </c>
      <c r="AA1165">
        <v>1</v>
      </c>
      <c r="AB1165">
        <v>8</v>
      </c>
      <c r="AC1165">
        <v>3</v>
      </c>
      <c r="AD1165">
        <v>0</v>
      </c>
      <c r="AE1165">
        <v>9</v>
      </c>
      <c r="AF1165" t="s">
        <v>126</v>
      </c>
      <c r="AG1165">
        <v>0</v>
      </c>
      <c r="AH1165">
        <v>3</v>
      </c>
      <c r="AI1165">
        <v>2</v>
      </c>
      <c r="AJ1165">
        <v>0</v>
      </c>
      <c r="AK1165" t="s">
        <v>441</v>
      </c>
      <c r="AL1165">
        <v>32.795240999999997</v>
      </c>
      <c r="AM1165" t="s">
        <v>442</v>
      </c>
      <c r="AN1165">
        <v>-117.13172400000001</v>
      </c>
      <c r="AO1165">
        <v>25</v>
      </c>
      <c r="AP1165">
        <v>1800</v>
      </c>
      <c r="AQ1165" t="s">
        <v>129</v>
      </c>
      <c r="AR1165">
        <v>126</v>
      </c>
      <c r="AS1165">
        <v>-44</v>
      </c>
      <c r="AT1165">
        <v>-192</v>
      </c>
      <c r="BB1165" t="str">
        <f t="shared" si="458"/>
        <v>1200</v>
      </c>
      <c r="BC1165">
        <v>1</v>
      </c>
      <c r="BD1165" t="str">
        <f t="shared" si="459"/>
        <v xml:space="preserve">N1839R  </v>
      </c>
      <c r="BE1165">
        <v>1</v>
      </c>
      <c r="BG1165">
        <v>0</v>
      </c>
      <c r="BH1165">
        <v>0</v>
      </c>
      <c r="BI1165">
        <v>0</v>
      </c>
      <c r="BJ1165">
        <v>1550</v>
      </c>
      <c r="BK1165">
        <v>-250</v>
      </c>
      <c r="BL1165" t="s">
        <v>130</v>
      </c>
      <c r="BM1165">
        <v>1</v>
      </c>
      <c r="BN1165">
        <v>1</v>
      </c>
      <c r="BO1165">
        <v>0</v>
      </c>
      <c r="BP1165">
        <v>0</v>
      </c>
      <c r="BS1165">
        <v>0</v>
      </c>
      <c r="BT1165">
        <v>0</v>
      </c>
      <c r="BU1165">
        <v>0</v>
      </c>
      <c r="CE1165" t="str">
        <f t="shared" si="465"/>
        <v>22:02:18.645</v>
      </c>
      <c r="CF1165">
        <v>644779897</v>
      </c>
      <c r="CS1165">
        <v>3</v>
      </c>
      <c r="CT1165">
        <v>2</v>
      </c>
      <c r="CU1165">
        <v>0</v>
      </c>
      <c r="CV1165">
        <v>2</v>
      </c>
      <c r="CW1165">
        <v>0</v>
      </c>
      <c r="CX1165">
        <v>5</v>
      </c>
      <c r="CY1165">
        <v>7</v>
      </c>
      <c r="CZ1165" t="s">
        <v>131</v>
      </c>
      <c r="DA1165">
        <v>745</v>
      </c>
      <c r="DB1165">
        <v>0</v>
      </c>
      <c r="DC1165" t="s">
        <v>262</v>
      </c>
      <c r="DD1165" t="s">
        <v>263</v>
      </c>
      <c r="DG1165">
        <v>15622032</v>
      </c>
      <c r="DI1165">
        <v>1</v>
      </c>
      <c r="DJ1165">
        <v>0</v>
      </c>
      <c r="DK1165">
        <v>1</v>
      </c>
      <c r="DL1165">
        <v>0</v>
      </c>
      <c r="DM1165">
        <v>0</v>
      </c>
      <c r="DN1165">
        <v>1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"07/09/2023 22:02:18.958"</f>
        <v>07/09/2023 22:02:18.958</v>
      </c>
      <c r="C1166" t="str">
        <f t="shared" si="463"/>
        <v>FFDFD3C0</v>
      </c>
      <c r="D1166" t="s">
        <v>144</v>
      </c>
      <c r="E1166">
        <v>6</v>
      </c>
      <c r="H1166">
        <v>210</v>
      </c>
      <c r="I1166" t="s">
        <v>145</v>
      </c>
      <c r="J1166" t="s">
        <v>146</v>
      </c>
      <c r="K1166">
        <v>0</v>
      </c>
      <c r="L1166">
        <v>3</v>
      </c>
      <c r="M1166">
        <v>0</v>
      </c>
      <c r="N1166">
        <v>2</v>
      </c>
      <c r="O1166">
        <v>0</v>
      </c>
      <c r="P1166">
        <v>1</v>
      </c>
      <c r="Q1166">
        <v>0</v>
      </c>
      <c r="S1166" t="str">
        <f t="shared" si="464"/>
        <v>22:02:18.000</v>
      </c>
      <c r="T1166" t="str">
        <f t="shared" si="464"/>
        <v>22:02:18.000</v>
      </c>
      <c r="U1166" t="str">
        <f t="shared" si="457"/>
        <v>A14F74</v>
      </c>
      <c r="V1166">
        <v>0</v>
      </c>
      <c r="W1166">
        <v>0</v>
      </c>
      <c r="X1166">
        <v>6</v>
      </c>
      <c r="Y1166">
        <v>0</v>
      </c>
      <c r="AA1166">
        <v>1</v>
      </c>
      <c r="AB1166">
        <v>8</v>
      </c>
      <c r="AC1166">
        <v>3</v>
      </c>
      <c r="AD1166">
        <v>0</v>
      </c>
      <c r="AE1166">
        <v>9</v>
      </c>
      <c r="AF1166" t="s">
        <v>126</v>
      </c>
      <c r="AG1166">
        <v>0</v>
      </c>
      <c r="AH1166">
        <v>0</v>
      </c>
      <c r="AI1166">
        <v>2</v>
      </c>
      <c r="AJ1166">
        <v>0</v>
      </c>
      <c r="AK1166" t="s">
        <v>441</v>
      </c>
      <c r="AL1166">
        <v>32.795240999999997</v>
      </c>
      <c r="AM1166" t="s">
        <v>442</v>
      </c>
      <c r="AN1166">
        <v>-117.13172400000001</v>
      </c>
      <c r="AO1166">
        <v>25</v>
      </c>
      <c r="AP1166">
        <v>1800</v>
      </c>
      <c r="AQ1166" t="s">
        <v>129</v>
      </c>
      <c r="AR1166">
        <v>126</v>
      </c>
      <c r="AS1166">
        <v>-44</v>
      </c>
      <c r="AT1166">
        <v>-192</v>
      </c>
      <c r="BB1166" t="str">
        <f t="shared" si="458"/>
        <v>1200</v>
      </c>
      <c r="BC1166">
        <v>1</v>
      </c>
      <c r="BD1166" t="str">
        <f t="shared" si="459"/>
        <v xml:space="preserve">N1839R  </v>
      </c>
      <c r="BE1166">
        <v>1</v>
      </c>
      <c r="BG1166">
        <v>0</v>
      </c>
      <c r="BH1166">
        <v>0</v>
      </c>
      <c r="BI1166">
        <v>0</v>
      </c>
      <c r="BJ1166">
        <v>1550</v>
      </c>
      <c r="BK1166">
        <v>-250</v>
      </c>
      <c r="BL1166" t="s">
        <v>130</v>
      </c>
      <c r="BM1166">
        <v>1</v>
      </c>
      <c r="BN1166">
        <v>1</v>
      </c>
      <c r="BO1166">
        <v>0</v>
      </c>
      <c r="BP1166">
        <v>0</v>
      </c>
      <c r="BS1166">
        <v>0</v>
      </c>
      <c r="BT1166">
        <v>0</v>
      </c>
      <c r="BU1166">
        <v>0</v>
      </c>
      <c r="CE1166" t="str">
        <f t="shared" si="465"/>
        <v>22:02:18.645</v>
      </c>
      <c r="CF1166">
        <v>644779897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5</v>
      </c>
      <c r="CY1166">
        <v>7</v>
      </c>
      <c r="CZ1166" t="s">
        <v>131</v>
      </c>
      <c r="DA1166">
        <v>745</v>
      </c>
      <c r="DB1166">
        <v>0</v>
      </c>
      <c r="DC1166" t="s">
        <v>262</v>
      </c>
      <c r="DD1166" t="s">
        <v>263</v>
      </c>
      <c r="DG1166">
        <v>15622032</v>
      </c>
      <c r="DI1166">
        <v>1</v>
      </c>
      <c r="DJ1166">
        <v>0</v>
      </c>
      <c r="DK1166">
        <v>1</v>
      </c>
      <c r="DL1166">
        <v>0</v>
      </c>
      <c r="DM1166">
        <v>0</v>
      </c>
      <c r="DN1166">
        <v>1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"07/09/2023 22:02:18.958"</f>
        <v>07/09/2023 22:02:18.958</v>
      </c>
      <c r="C1167" t="str">
        <f t="shared" si="463"/>
        <v>FFDFD3C0</v>
      </c>
      <c r="D1167" t="s">
        <v>141</v>
      </c>
      <c r="E1167">
        <v>15</v>
      </c>
      <c r="J1167" t="s">
        <v>142</v>
      </c>
      <c r="K1167">
        <v>0</v>
      </c>
      <c r="L1167">
        <v>3</v>
      </c>
      <c r="M1167">
        <v>0</v>
      </c>
      <c r="N1167">
        <v>2</v>
      </c>
      <c r="O1167">
        <v>0</v>
      </c>
      <c r="P1167">
        <v>1</v>
      </c>
      <c r="Q1167">
        <v>0</v>
      </c>
      <c r="S1167" t="str">
        <f t="shared" si="464"/>
        <v>22:02:18.000</v>
      </c>
      <c r="T1167" t="str">
        <f t="shared" si="464"/>
        <v>22:02:18.000</v>
      </c>
      <c r="U1167" t="str">
        <f t="shared" si="457"/>
        <v>A14F74</v>
      </c>
      <c r="V1167">
        <v>0</v>
      </c>
      <c r="W1167">
        <v>0</v>
      </c>
      <c r="X1167">
        <v>6</v>
      </c>
      <c r="Y1167">
        <v>0</v>
      </c>
      <c r="AA1167">
        <v>1</v>
      </c>
      <c r="AB1167">
        <v>8</v>
      </c>
      <c r="AC1167">
        <v>3</v>
      </c>
      <c r="AD1167">
        <v>0</v>
      </c>
      <c r="AE1167">
        <v>9</v>
      </c>
      <c r="AF1167" t="s">
        <v>126</v>
      </c>
      <c r="AG1167">
        <v>0</v>
      </c>
      <c r="AH1167">
        <v>3</v>
      </c>
      <c r="AI1167">
        <v>2</v>
      </c>
      <c r="AJ1167">
        <v>0</v>
      </c>
      <c r="AK1167" t="s">
        <v>441</v>
      </c>
      <c r="AL1167">
        <v>32.795240999999997</v>
      </c>
      <c r="AM1167" t="s">
        <v>442</v>
      </c>
      <c r="AN1167">
        <v>-117.13172400000001</v>
      </c>
      <c r="AO1167">
        <v>25</v>
      </c>
      <c r="AP1167">
        <v>1800</v>
      </c>
      <c r="AQ1167" t="s">
        <v>129</v>
      </c>
      <c r="AR1167">
        <v>126</v>
      </c>
      <c r="AS1167">
        <v>-44</v>
      </c>
      <c r="AT1167">
        <v>-192</v>
      </c>
      <c r="BB1167" t="str">
        <f t="shared" si="458"/>
        <v>1200</v>
      </c>
      <c r="BC1167">
        <v>1</v>
      </c>
      <c r="BD1167" t="str">
        <f t="shared" si="459"/>
        <v xml:space="preserve">N1839R  </v>
      </c>
      <c r="BE1167">
        <v>1</v>
      </c>
      <c r="BG1167">
        <v>0</v>
      </c>
      <c r="BH1167">
        <v>0</v>
      </c>
      <c r="BI1167">
        <v>0</v>
      </c>
      <c r="BJ1167">
        <v>1550</v>
      </c>
      <c r="BK1167">
        <v>-250</v>
      </c>
      <c r="BL1167" t="s">
        <v>130</v>
      </c>
      <c r="BM1167">
        <v>1</v>
      </c>
      <c r="BN1167">
        <v>1</v>
      </c>
      <c r="BO1167">
        <v>0</v>
      </c>
      <c r="BP1167">
        <v>0</v>
      </c>
      <c r="BS1167">
        <v>0</v>
      </c>
      <c r="BT1167">
        <v>0</v>
      </c>
      <c r="BU1167">
        <v>0</v>
      </c>
      <c r="CE1167" t="str">
        <f t="shared" si="465"/>
        <v>22:02:18.645</v>
      </c>
      <c r="CF1167">
        <v>644779897</v>
      </c>
      <c r="CS1167">
        <v>3</v>
      </c>
      <c r="CT1167">
        <v>2</v>
      </c>
      <c r="CU1167">
        <v>0</v>
      </c>
      <c r="CV1167">
        <v>2</v>
      </c>
      <c r="CW1167">
        <v>0</v>
      </c>
      <c r="CX1167">
        <v>5</v>
      </c>
      <c r="CY1167">
        <v>7</v>
      </c>
      <c r="CZ1167" t="s">
        <v>131</v>
      </c>
      <c r="DA1167">
        <v>745</v>
      </c>
      <c r="DB1167">
        <v>0</v>
      </c>
      <c r="DC1167" t="s">
        <v>262</v>
      </c>
      <c r="DD1167" t="s">
        <v>263</v>
      </c>
      <c r="DG1167">
        <v>15622032</v>
      </c>
      <c r="DI1167">
        <v>1</v>
      </c>
      <c r="DJ1167">
        <v>0</v>
      </c>
      <c r="DK1167">
        <v>1</v>
      </c>
      <c r="DL1167">
        <v>0</v>
      </c>
      <c r="DM1167">
        <v>0</v>
      </c>
      <c r="DN1167">
        <v>1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"07/09/2023 22:02:18.989"</f>
        <v>07/09/2023 22:02:18.989</v>
      </c>
      <c r="C1168" t="str">
        <f t="shared" si="463"/>
        <v>FFDFD3C0</v>
      </c>
      <c r="D1168" t="s">
        <v>147</v>
      </c>
      <c r="E1168">
        <v>8</v>
      </c>
      <c r="H1168">
        <v>225</v>
      </c>
      <c r="I1168" t="s">
        <v>148</v>
      </c>
      <c r="J1168" t="s">
        <v>126</v>
      </c>
      <c r="K1168">
        <v>0</v>
      </c>
      <c r="L1168">
        <v>3</v>
      </c>
      <c r="M1168">
        <v>0</v>
      </c>
      <c r="N1168">
        <v>2</v>
      </c>
      <c r="O1168">
        <v>0</v>
      </c>
      <c r="P1168">
        <v>1</v>
      </c>
      <c r="Q1168">
        <v>0</v>
      </c>
      <c r="S1168" t="str">
        <f t="shared" si="464"/>
        <v>22:02:18.000</v>
      </c>
      <c r="T1168" t="str">
        <f t="shared" si="464"/>
        <v>22:02:18.000</v>
      </c>
      <c r="U1168" t="str">
        <f t="shared" si="457"/>
        <v>A14F74</v>
      </c>
      <c r="V1168">
        <v>0</v>
      </c>
      <c r="W1168">
        <v>0</v>
      </c>
      <c r="X1168">
        <v>6</v>
      </c>
      <c r="Y1168">
        <v>0</v>
      </c>
      <c r="AA1168">
        <v>1</v>
      </c>
      <c r="AB1168">
        <v>8</v>
      </c>
      <c r="AC1168">
        <v>3</v>
      </c>
      <c r="AD1168">
        <v>0</v>
      </c>
      <c r="AE1168">
        <v>9</v>
      </c>
      <c r="AF1168" t="s">
        <v>126</v>
      </c>
      <c r="AG1168">
        <v>0</v>
      </c>
      <c r="AH1168">
        <v>3</v>
      </c>
      <c r="AI1168">
        <v>2</v>
      </c>
      <c r="AJ1168">
        <v>0</v>
      </c>
      <c r="AK1168" t="s">
        <v>441</v>
      </c>
      <c r="AL1168">
        <v>32.795240999999997</v>
      </c>
      <c r="AM1168" t="s">
        <v>442</v>
      </c>
      <c r="AN1168">
        <v>-117.13172400000001</v>
      </c>
      <c r="AO1168">
        <v>25</v>
      </c>
      <c r="AP1168">
        <v>1800</v>
      </c>
      <c r="AQ1168" t="s">
        <v>129</v>
      </c>
      <c r="AR1168">
        <v>126</v>
      </c>
      <c r="AS1168">
        <v>-44</v>
      </c>
      <c r="AT1168">
        <v>-192</v>
      </c>
      <c r="BB1168" t="str">
        <f t="shared" si="458"/>
        <v>1200</v>
      </c>
      <c r="BC1168">
        <v>1</v>
      </c>
      <c r="BD1168" t="str">
        <f t="shared" si="459"/>
        <v xml:space="preserve">N1839R  </v>
      </c>
      <c r="BE1168">
        <v>1</v>
      </c>
      <c r="BG1168">
        <v>0</v>
      </c>
      <c r="BH1168">
        <v>0</v>
      </c>
      <c r="BI1168">
        <v>0</v>
      </c>
      <c r="BJ1168">
        <v>1550</v>
      </c>
      <c r="BK1168">
        <v>-250</v>
      </c>
      <c r="BL1168" t="s">
        <v>130</v>
      </c>
      <c r="BM1168">
        <v>1</v>
      </c>
      <c r="BN1168">
        <v>1</v>
      </c>
      <c r="BO1168">
        <v>0</v>
      </c>
      <c r="BP1168">
        <v>0</v>
      </c>
      <c r="BS1168">
        <v>0</v>
      </c>
      <c r="BT1168">
        <v>0</v>
      </c>
      <c r="BU1168">
        <v>0</v>
      </c>
      <c r="CE1168" t="str">
        <f t="shared" si="465"/>
        <v>22:02:18.645</v>
      </c>
      <c r="CF1168">
        <v>644779897</v>
      </c>
      <c r="CS1168">
        <v>3</v>
      </c>
      <c r="CT1168">
        <v>2</v>
      </c>
      <c r="CU1168">
        <v>0</v>
      </c>
      <c r="CV1168">
        <v>2</v>
      </c>
      <c r="CW1168">
        <v>0</v>
      </c>
      <c r="CX1168">
        <v>5</v>
      </c>
      <c r="CY1168">
        <v>7</v>
      </c>
      <c r="CZ1168" t="s">
        <v>131</v>
      </c>
      <c r="DA1168">
        <v>745</v>
      </c>
      <c r="DB1168">
        <v>0</v>
      </c>
      <c r="DC1168" t="s">
        <v>262</v>
      </c>
      <c r="DD1168" t="s">
        <v>263</v>
      </c>
      <c r="DG1168">
        <v>15622032</v>
      </c>
      <c r="DI1168">
        <v>1</v>
      </c>
      <c r="DJ1168">
        <v>0</v>
      </c>
      <c r="DK1168">
        <v>1</v>
      </c>
      <c r="DL1168">
        <v>0</v>
      </c>
      <c r="DM1168">
        <v>0</v>
      </c>
      <c r="DN1168">
        <v>1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"07/09/2023 22:02:18.958"</f>
        <v>07/09/2023 22:02:18.958</v>
      </c>
      <c r="C1169" t="str">
        <f t="shared" si="463"/>
        <v>FFDFD3C0</v>
      </c>
      <c r="D1169" t="s">
        <v>134</v>
      </c>
      <c r="E1169">
        <v>3</v>
      </c>
      <c r="H1169">
        <v>3</v>
      </c>
      <c r="I1169" t="s">
        <v>135</v>
      </c>
      <c r="J1169" t="s">
        <v>126</v>
      </c>
      <c r="K1169">
        <v>0</v>
      </c>
      <c r="L1169">
        <v>3</v>
      </c>
      <c r="M1169">
        <v>0</v>
      </c>
      <c r="N1169">
        <v>2</v>
      </c>
      <c r="O1169">
        <v>0</v>
      </c>
      <c r="P1169">
        <v>1</v>
      </c>
      <c r="Q1169">
        <v>0</v>
      </c>
      <c r="S1169" t="str">
        <f t="shared" si="464"/>
        <v>22:02:18.000</v>
      </c>
      <c r="T1169" t="str">
        <f t="shared" si="464"/>
        <v>22:02:18.000</v>
      </c>
      <c r="U1169" t="str">
        <f t="shared" si="457"/>
        <v>A14F74</v>
      </c>
      <c r="V1169">
        <v>0</v>
      </c>
      <c r="W1169">
        <v>0</v>
      </c>
      <c r="X1169">
        <v>6</v>
      </c>
      <c r="Y1169">
        <v>0</v>
      </c>
      <c r="AA1169">
        <v>1</v>
      </c>
      <c r="AB1169">
        <v>8</v>
      </c>
      <c r="AC1169">
        <v>3</v>
      </c>
      <c r="AD1169">
        <v>0</v>
      </c>
      <c r="AE1169">
        <v>9</v>
      </c>
      <c r="AF1169" t="s">
        <v>126</v>
      </c>
      <c r="AG1169">
        <v>0</v>
      </c>
      <c r="AH1169">
        <v>3</v>
      </c>
      <c r="AI1169">
        <v>2</v>
      </c>
      <c r="AJ1169">
        <v>0</v>
      </c>
      <c r="AK1169" t="s">
        <v>441</v>
      </c>
      <c r="AL1169">
        <v>32.795240999999997</v>
      </c>
      <c r="AM1169" t="s">
        <v>442</v>
      </c>
      <c r="AN1169">
        <v>-117.13172400000001</v>
      </c>
      <c r="AO1169">
        <v>25</v>
      </c>
      <c r="AP1169">
        <v>1800</v>
      </c>
      <c r="AQ1169" t="s">
        <v>129</v>
      </c>
      <c r="AR1169">
        <v>126</v>
      </c>
      <c r="AS1169">
        <v>-44</v>
      </c>
      <c r="AT1169">
        <v>-192</v>
      </c>
      <c r="BB1169" t="str">
        <f t="shared" si="458"/>
        <v>1200</v>
      </c>
      <c r="BC1169">
        <v>1</v>
      </c>
      <c r="BD1169" t="str">
        <f t="shared" si="459"/>
        <v xml:space="preserve">N1839R  </v>
      </c>
      <c r="BE1169">
        <v>1</v>
      </c>
      <c r="BG1169">
        <v>0</v>
      </c>
      <c r="BH1169">
        <v>0</v>
      </c>
      <c r="BI1169">
        <v>0</v>
      </c>
      <c r="BJ1169">
        <v>1550</v>
      </c>
      <c r="BK1169">
        <v>-250</v>
      </c>
      <c r="BL1169" t="s">
        <v>130</v>
      </c>
      <c r="BM1169">
        <v>1</v>
      </c>
      <c r="BN1169">
        <v>1</v>
      </c>
      <c r="BO1169">
        <v>0</v>
      </c>
      <c r="BP1169">
        <v>0</v>
      </c>
      <c r="BS1169">
        <v>0</v>
      </c>
      <c r="BT1169">
        <v>0</v>
      </c>
      <c r="BU1169">
        <v>0</v>
      </c>
      <c r="CE1169" t="str">
        <f t="shared" si="465"/>
        <v>22:02:18.645</v>
      </c>
      <c r="CF1169">
        <v>644779897</v>
      </c>
      <c r="CS1169">
        <v>3</v>
      </c>
      <c r="CT1169">
        <v>2</v>
      </c>
      <c r="CU1169">
        <v>0</v>
      </c>
      <c r="CV1169">
        <v>2</v>
      </c>
      <c r="CW1169">
        <v>0</v>
      </c>
      <c r="CX1169">
        <v>5</v>
      </c>
      <c r="CY1169">
        <v>7</v>
      </c>
      <c r="CZ1169" t="s">
        <v>131</v>
      </c>
      <c r="DA1169">
        <v>745</v>
      </c>
      <c r="DB1169">
        <v>0</v>
      </c>
      <c r="DC1169" t="s">
        <v>262</v>
      </c>
      <c r="DD1169" t="s">
        <v>263</v>
      </c>
      <c r="DG1169">
        <v>15622032</v>
      </c>
      <c r="DI1169">
        <v>1</v>
      </c>
      <c r="DJ1169">
        <v>0</v>
      </c>
      <c r="DK1169">
        <v>1</v>
      </c>
      <c r="DL1169">
        <v>0</v>
      </c>
      <c r="DM1169">
        <v>0</v>
      </c>
      <c r="DN1169">
        <v>1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"07/09/2023 22:02:19.818"</f>
        <v>07/09/2023 22:02:19.818</v>
      </c>
      <c r="C1170" t="str">
        <f t="shared" si="463"/>
        <v>FFDFD3C0</v>
      </c>
      <c r="D1170" t="s">
        <v>134</v>
      </c>
      <c r="E1170">
        <v>4</v>
      </c>
      <c r="H1170">
        <v>4</v>
      </c>
      <c r="I1170" t="s">
        <v>143</v>
      </c>
      <c r="J1170" t="s">
        <v>126</v>
      </c>
      <c r="K1170">
        <v>0</v>
      </c>
      <c r="L1170">
        <v>3</v>
      </c>
      <c r="M1170">
        <v>0</v>
      </c>
      <c r="N1170">
        <v>2</v>
      </c>
      <c r="O1170">
        <v>0</v>
      </c>
      <c r="P1170">
        <v>1</v>
      </c>
      <c r="Q1170">
        <v>0</v>
      </c>
      <c r="S1170" t="str">
        <f t="shared" ref="S1170:T1177" si="466">"22:02:19.000"</f>
        <v>22:02:19.000</v>
      </c>
      <c r="T1170" t="str">
        <f t="shared" si="466"/>
        <v>22:02:19.000</v>
      </c>
      <c r="U1170" t="str">
        <f t="shared" si="457"/>
        <v>A14F74</v>
      </c>
      <c r="V1170">
        <v>0</v>
      </c>
      <c r="W1170">
        <v>0</v>
      </c>
      <c r="X1170">
        <v>6</v>
      </c>
      <c r="Y1170">
        <v>0</v>
      </c>
      <c r="AA1170">
        <v>1</v>
      </c>
      <c r="AB1170">
        <v>8</v>
      </c>
      <c r="AC1170">
        <v>3</v>
      </c>
      <c r="AD1170">
        <v>0</v>
      </c>
      <c r="AE1170">
        <v>9</v>
      </c>
      <c r="AF1170" t="s">
        <v>126</v>
      </c>
      <c r="AG1170">
        <v>0</v>
      </c>
      <c r="AH1170">
        <v>3</v>
      </c>
      <c r="AI1170">
        <v>2</v>
      </c>
      <c r="AJ1170">
        <v>0</v>
      </c>
      <c r="AK1170" t="s">
        <v>443</v>
      </c>
      <c r="AL1170">
        <v>32.795026</v>
      </c>
      <c r="AM1170" t="s">
        <v>444</v>
      </c>
      <c r="AN1170">
        <v>-117.131038</v>
      </c>
      <c r="AO1170">
        <v>25</v>
      </c>
      <c r="AP1170">
        <v>1700</v>
      </c>
      <c r="AQ1170" t="s">
        <v>129</v>
      </c>
      <c r="AR1170">
        <v>126</v>
      </c>
      <c r="AS1170">
        <v>-44</v>
      </c>
      <c r="AT1170">
        <v>-192</v>
      </c>
      <c r="BB1170" t="str">
        <f t="shared" si="458"/>
        <v>1200</v>
      </c>
      <c r="BC1170">
        <v>1</v>
      </c>
      <c r="BD1170" t="str">
        <f t="shared" si="459"/>
        <v xml:space="preserve">N1839R  </v>
      </c>
      <c r="BE1170">
        <v>1</v>
      </c>
      <c r="BG1170">
        <v>0</v>
      </c>
      <c r="BH1170">
        <v>0</v>
      </c>
      <c r="BI1170">
        <v>0</v>
      </c>
      <c r="BJ1170">
        <v>1525</v>
      </c>
      <c r="BK1170">
        <v>-175</v>
      </c>
      <c r="BL1170" t="s">
        <v>130</v>
      </c>
      <c r="BM1170">
        <v>1</v>
      </c>
      <c r="BN1170">
        <v>1</v>
      </c>
      <c r="BO1170">
        <v>0</v>
      </c>
      <c r="BP1170">
        <v>0</v>
      </c>
      <c r="BS1170">
        <v>0</v>
      </c>
      <c r="BT1170">
        <v>0</v>
      </c>
      <c r="BU1170">
        <v>0</v>
      </c>
      <c r="CE1170" t="str">
        <f t="shared" ref="CE1170:CE1177" si="467">"22:02:19.583"</f>
        <v>22:02:19.583</v>
      </c>
      <c r="CF1170">
        <v>582593869</v>
      </c>
      <c r="CS1170">
        <v>3</v>
      </c>
      <c r="CT1170">
        <v>2</v>
      </c>
      <c r="CU1170">
        <v>0</v>
      </c>
      <c r="CV1170">
        <v>2</v>
      </c>
      <c r="CW1170">
        <v>0</v>
      </c>
      <c r="CX1170">
        <v>5</v>
      </c>
      <c r="CY1170">
        <v>7</v>
      </c>
      <c r="CZ1170" t="s">
        <v>131</v>
      </c>
      <c r="DA1170">
        <v>300</v>
      </c>
      <c r="DB1170">
        <v>0</v>
      </c>
      <c r="DC1170" t="s">
        <v>157</v>
      </c>
      <c r="DD1170" t="s">
        <v>158</v>
      </c>
      <c r="DG1170">
        <v>8350197</v>
      </c>
      <c r="DI1170">
        <v>1</v>
      </c>
      <c r="DJ1170">
        <v>0</v>
      </c>
      <c r="DK1170">
        <v>0</v>
      </c>
      <c r="DL1170">
        <v>0</v>
      </c>
      <c r="DM1170">
        <v>0</v>
      </c>
      <c r="DN1170">
        <v>1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"07/09/2023 22:02:19.818"</f>
        <v>07/09/2023 22:02:19.818</v>
      </c>
      <c r="C1171" t="str">
        <f t="shared" si="463"/>
        <v>FFDFD3C0</v>
      </c>
      <c r="D1171" t="s">
        <v>123</v>
      </c>
      <c r="E1171">
        <v>7</v>
      </c>
      <c r="F1171">
        <v>2007</v>
      </c>
      <c r="G1171" t="s">
        <v>124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0</v>
      </c>
      <c r="P1171">
        <v>1</v>
      </c>
      <c r="Q1171">
        <v>0</v>
      </c>
      <c r="S1171" t="str">
        <f t="shared" si="466"/>
        <v>22:02:19.000</v>
      </c>
      <c r="T1171" t="str">
        <f t="shared" si="466"/>
        <v>22:02:19.000</v>
      </c>
      <c r="U1171" t="str">
        <f t="shared" si="457"/>
        <v>A14F74</v>
      </c>
      <c r="V1171">
        <v>0</v>
      </c>
      <c r="W1171">
        <v>0</v>
      </c>
      <c r="X1171">
        <v>6</v>
      </c>
      <c r="Y1171">
        <v>0</v>
      </c>
      <c r="AA1171">
        <v>1</v>
      </c>
      <c r="AB1171">
        <v>8</v>
      </c>
      <c r="AC1171">
        <v>3</v>
      </c>
      <c r="AD1171">
        <v>0</v>
      </c>
      <c r="AE1171">
        <v>9</v>
      </c>
      <c r="AF1171" t="s">
        <v>126</v>
      </c>
      <c r="AG1171">
        <v>0</v>
      </c>
      <c r="AH1171">
        <v>3</v>
      </c>
      <c r="AI1171">
        <v>2</v>
      </c>
      <c r="AJ1171">
        <v>0</v>
      </c>
      <c r="AK1171" t="s">
        <v>443</v>
      </c>
      <c r="AL1171">
        <v>32.795026</v>
      </c>
      <c r="AM1171" t="s">
        <v>444</v>
      </c>
      <c r="AN1171">
        <v>-117.131038</v>
      </c>
      <c r="AO1171">
        <v>25</v>
      </c>
      <c r="AP1171">
        <v>1700</v>
      </c>
      <c r="AQ1171" t="s">
        <v>129</v>
      </c>
      <c r="AR1171">
        <v>126</v>
      </c>
      <c r="AS1171">
        <v>-44</v>
      </c>
      <c r="AT1171">
        <v>-192</v>
      </c>
      <c r="BB1171" t="str">
        <f t="shared" si="458"/>
        <v>1200</v>
      </c>
      <c r="BC1171">
        <v>1</v>
      </c>
      <c r="BD1171" t="str">
        <f t="shared" si="459"/>
        <v xml:space="preserve">N1839R  </v>
      </c>
      <c r="BE1171">
        <v>1</v>
      </c>
      <c r="BG1171">
        <v>0</v>
      </c>
      <c r="BH1171">
        <v>0</v>
      </c>
      <c r="BI1171">
        <v>0</v>
      </c>
      <c r="BJ1171">
        <v>1525</v>
      </c>
      <c r="BK1171">
        <v>-175</v>
      </c>
      <c r="BL1171" t="s">
        <v>130</v>
      </c>
      <c r="BM1171">
        <v>1</v>
      </c>
      <c r="BN1171">
        <v>1</v>
      </c>
      <c r="BO1171">
        <v>0</v>
      </c>
      <c r="BP1171">
        <v>0</v>
      </c>
      <c r="BS1171">
        <v>0</v>
      </c>
      <c r="BT1171">
        <v>0</v>
      </c>
      <c r="BU1171">
        <v>0</v>
      </c>
      <c r="CE1171" t="str">
        <f t="shared" si="467"/>
        <v>22:02:19.583</v>
      </c>
      <c r="CF1171">
        <v>582593869</v>
      </c>
      <c r="CS1171">
        <v>3</v>
      </c>
      <c r="CT1171">
        <v>2</v>
      </c>
      <c r="CU1171">
        <v>0</v>
      </c>
      <c r="CV1171">
        <v>2</v>
      </c>
      <c r="CW1171">
        <v>0</v>
      </c>
      <c r="CX1171">
        <v>5</v>
      </c>
      <c r="CY1171">
        <v>7</v>
      </c>
      <c r="CZ1171" t="s">
        <v>131</v>
      </c>
      <c r="DA1171">
        <v>300</v>
      </c>
      <c r="DB1171">
        <v>0</v>
      </c>
      <c r="DC1171" t="s">
        <v>157</v>
      </c>
      <c r="DD1171" t="s">
        <v>158</v>
      </c>
      <c r="DG1171">
        <v>8350197</v>
      </c>
      <c r="DI1171">
        <v>1</v>
      </c>
      <c r="DJ1171">
        <v>0</v>
      </c>
      <c r="DK1171">
        <v>1</v>
      </c>
      <c r="DL1171">
        <v>0</v>
      </c>
      <c r="DM1171">
        <v>0</v>
      </c>
      <c r="DN1171">
        <v>1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"07/09/2023 22:02:19.865"</f>
        <v>07/09/2023 22:02:19.865</v>
      </c>
      <c r="C1172" t="str">
        <f t="shared" si="463"/>
        <v>FFDFD3C0</v>
      </c>
      <c r="D1172" t="s">
        <v>149</v>
      </c>
      <c r="E1172">
        <v>3</v>
      </c>
      <c r="H1172">
        <v>166</v>
      </c>
      <c r="I1172" t="s">
        <v>139</v>
      </c>
      <c r="J1172" t="s">
        <v>150</v>
      </c>
      <c r="K1172">
        <v>0</v>
      </c>
      <c r="L1172">
        <v>3</v>
      </c>
      <c r="M1172">
        <v>0</v>
      </c>
      <c r="N1172">
        <v>2</v>
      </c>
      <c r="O1172">
        <v>0</v>
      </c>
      <c r="P1172">
        <v>1</v>
      </c>
      <c r="Q1172">
        <v>0</v>
      </c>
      <c r="S1172" t="str">
        <f t="shared" si="466"/>
        <v>22:02:19.000</v>
      </c>
      <c r="T1172" t="str">
        <f t="shared" si="466"/>
        <v>22:02:19.000</v>
      </c>
      <c r="U1172" t="str">
        <f t="shared" si="457"/>
        <v>A14F74</v>
      </c>
      <c r="V1172">
        <v>0</v>
      </c>
      <c r="W1172">
        <v>0</v>
      </c>
      <c r="X1172">
        <v>6</v>
      </c>
      <c r="Y1172">
        <v>0</v>
      </c>
      <c r="AA1172">
        <v>1</v>
      </c>
      <c r="AB1172">
        <v>8</v>
      </c>
      <c r="AC1172">
        <v>3</v>
      </c>
      <c r="AD1172">
        <v>0</v>
      </c>
      <c r="AE1172">
        <v>9</v>
      </c>
      <c r="AF1172" t="s">
        <v>126</v>
      </c>
      <c r="AG1172">
        <v>0</v>
      </c>
      <c r="AH1172">
        <v>3</v>
      </c>
      <c r="AI1172">
        <v>2</v>
      </c>
      <c r="AJ1172">
        <v>0</v>
      </c>
      <c r="AK1172" t="s">
        <v>443</v>
      </c>
      <c r="AL1172">
        <v>32.795026</v>
      </c>
      <c r="AM1172" t="s">
        <v>444</v>
      </c>
      <c r="AN1172">
        <v>-117.131038</v>
      </c>
      <c r="AO1172">
        <v>25</v>
      </c>
      <c r="AP1172">
        <v>1700</v>
      </c>
      <c r="AQ1172" t="s">
        <v>129</v>
      </c>
      <c r="AR1172">
        <v>126</v>
      </c>
      <c r="AS1172">
        <v>-44</v>
      </c>
      <c r="AT1172">
        <v>-192</v>
      </c>
      <c r="BB1172" t="str">
        <f t="shared" si="458"/>
        <v>1200</v>
      </c>
      <c r="BC1172">
        <v>1</v>
      </c>
      <c r="BD1172" t="str">
        <f t="shared" si="459"/>
        <v xml:space="preserve">N1839R  </v>
      </c>
      <c r="BE1172">
        <v>1</v>
      </c>
      <c r="BG1172">
        <v>0</v>
      </c>
      <c r="BH1172">
        <v>0</v>
      </c>
      <c r="BI1172">
        <v>0</v>
      </c>
      <c r="BJ1172">
        <v>1525</v>
      </c>
      <c r="BK1172">
        <v>-175</v>
      </c>
      <c r="BL1172" t="s">
        <v>130</v>
      </c>
      <c r="BM1172">
        <v>1</v>
      </c>
      <c r="BN1172">
        <v>1</v>
      </c>
      <c r="BO1172">
        <v>0</v>
      </c>
      <c r="BP1172">
        <v>0</v>
      </c>
      <c r="BS1172">
        <v>0</v>
      </c>
      <c r="BT1172">
        <v>0</v>
      </c>
      <c r="BU1172">
        <v>0</v>
      </c>
      <c r="CE1172" t="str">
        <f t="shared" si="467"/>
        <v>22:02:19.583</v>
      </c>
      <c r="CF1172">
        <v>582593869</v>
      </c>
      <c r="CS1172">
        <v>3</v>
      </c>
      <c r="CT1172">
        <v>2</v>
      </c>
      <c r="CU1172">
        <v>0</v>
      </c>
      <c r="CV1172">
        <v>2</v>
      </c>
      <c r="CW1172">
        <v>0</v>
      </c>
      <c r="CX1172">
        <v>5</v>
      </c>
      <c r="CY1172">
        <v>7</v>
      </c>
      <c r="CZ1172" t="s">
        <v>131</v>
      </c>
      <c r="DA1172">
        <v>300</v>
      </c>
      <c r="DB1172">
        <v>0</v>
      </c>
      <c r="DC1172" t="s">
        <v>157</v>
      </c>
      <c r="DD1172" t="s">
        <v>158</v>
      </c>
      <c r="DG1172">
        <v>8350197</v>
      </c>
      <c r="DI1172">
        <v>1</v>
      </c>
      <c r="DJ1172">
        <v>0</v>
      </c>
      <c r="DK1172">
        <v>1</v>
      </c>
      <c r="DL1172">
        <v>0</v>
      </c>
      <c r="DM1172">
        <v>0</v>
      </c>
      <c r="DN1172">
        <v>1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>"07/09/2023 22:02:19.865"</f>
        <v>07/09/2023 22:02:19.865</v>
      </c>
      <c r="C1173" t="str">
        <f t="shared" si="463"/>
        <v>FFDFD3C0</v>
      </c>
      <c r="D1173" t="s">
        <v>138</v>
      </c>
      <c r="E1173">
        <v>20</v>
      </c>
      <c r="F1173">
        <v>1020</v>
      </c>
      <c r="G1173" t="s">
        <v>139</v>
      </c>
      <c r="J1173" t="s">
        <v>140</v>
      </c>
      <c r="K1173">
        <v>0</v>
      </c>
      <c r="L1173">
        <v>3</v>
      </c>
      <c r="M1173">
        <v>0</v>
      </c>
      <c r="N1173">
        <v>2</v>
      </c>
      <c r="O1173">
        <v>0</v>
      </c>
      <c r="P1173">
        <v>1</v>
      </c>
      <c r="Q1173">
        <v>0</v>
      </c>
      <c r="S1173" t="str">
        <f t="shared" si="466"/>
        <v>22:02:19.000</v>
      </c>
      <c r="T1173" t="str">
        <f t="shared" si="466"/>
        <v>22:02:19.000</v>
      </c>
      <c r="U1173" t="str">
        <f t="shared" si="457"/>
        <v>A14F74</v>
      </c>
      <c r="V1173">
        <v>0</v>
      </c>
      <c r="W1173">
        <v>0</v>
      </c>
      <c r="X1173">
        <v>6</v>
      </c>
      <c r="Y1173">
        <v>0</v>
      </c>
      <c r="AA1173">
        <v>1</v>
      </c>
      <c r="AB1173">
        <v>8</v>
      </c>
      <c r="AC1173">
        <v>3</v>
      </c>
      <c r="AD1173">
        <v>0</v>
      </c>
      <c r="AE1173">
        <v>9</v>
      </c>
      <c r="AF1173" t="s">
        <v>126</v>
      </c>
      <c r="AG1173">
        <v>0</v>
      </c>
      <c r="AH1173">
        <v>3</v>
      </c>
      <c r="AI1173">
        <v>2</v>
      </c>
      <c r="AJ1173">
        <v>0</v>
      </c>
      <c r="AK1173" t="s">
        <v>443</v>
      </c>
      <c r="AL1173">
        <v>32.795026</v>
      </c>
      <c r="AM1173" t="s">
        <v>444</v>
      </c>
      <c r="AN1173">
        <v>-117.131038</v>
      </c>
      <c r="AO1173">
        <v>25</v>
      </c>
      <c r="AP1173">
        <v>1700</v>
      </c>
      <c r="AQ1173" t="s">
        <v>129</v>
      </c>
      <c r="AR1173">
        <v>126</v>
      </c>
      <c r="AS1173">
        <v>-44</v>
      </c>
      <c r="AT1173">
        <v>-192</v>
      </c>
      <c r="BB1173" t="str">
        <f t="shared" si="458"/>
        <v>1200</v>
      </c>
      <c r="BC1173">
        <v>1</v>
      </c>
      <c r="BD1173" t="str">
        <f t="shared" si="459"/>
        <v xml:space="preserve">N1839R  </v>
      </c>
      <c r="BE1173">
        <v>1</v>
      </c>
      <c r="BG1173">
        <v>0</v>
      </c>
      <c r="BH1173">
        <v>0</v>
      </c>
      <c r="BI1173">
        <v>0</v>
      </c>
      <c r="BJ1173">
        <v>1525</v>
      </c>
      <c r="BK1173">
        <v>-175</v>
      </c>
      <c r="BL1173" t="s">
        <v>130</v>
      </c>
      <c r="BM1173">
        <v>1</v>
      </c>
      <c r="BN1173">
        <v>1</v>
      </c>
      <c r="BO1173">
        <v>0</v>
      </c>
      <c r="BP1173">
        <v>0</v>
      </c>
      <c r="BS1173">
        <v>0</v>
      </c>
      <c r="BT1173">
        <v>0</v>
      </c>
      <c r="BU1173">
        <v>0</v>
      </c>
      <c r="CE1173" t="str">
        <f t="shared" si="467"/>
        <v>22:02:19.583</v>
      </c>
      <c r="CF1173">
        <v>582593869</v>
      </c>
      <c r="CS1173">
        <v>3</v>
      </c>
      <c r="CT1173">
        <v>2</v>
      </c>
      <c r="CU1173">
        <v>0</v>
      </c>
      <c r="CV1173">
        <v>2</v>
      </c>
      <c r="CW1173">
        <v>0</v>
      </c>
      <c r="CX1173">
        <v>5</v>
      </c>
      <c r="CY1173">
        <v>7</v>
      </c>
      <c r="CZ1173" t="s">
        <v>131</v>
      </c>
      <c r="DA1173">
        <v>300</v>
      </c>
      <c r="DB1173">
        <v>0</v>
      </c>
      <c r="DC1173" t="s">
        <v>157</v>
      </c>
      <c r="DD1173" t="s">
        <v>158</v>
      </c>
      <c r="DG1173">
        <v>8350197</v>
      </c>
      <c r="DI1173">
        <v>1</v>
      </c>
      <c r="DJ1173">
        <v>0</v>
      </c>
      <c r="DK1173">
        <v>1</v>
      </c>
      <c r="DL1173">
        <v>0</v>
      </c>
      <c r="DM1173">
        <v>0</v>
      </c>
      <c r="DN1173">
        <v>1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>"07/09/2023 22:02:19.896"</f>
        <v>07/09/2023 22:02:19.896</v>
      </c>
      <c r="C1174" t="str">
        <f t="shared" si="463"/>
        <v>FFDFD3C0</v>
      </c>
      <c r="D1174" t="s">
        <v>144</v>
      </c>
      <c r="E1174">
        <v>6</v>
      </c>
      <c r="H1174">
        <v>210</v>
      </c>
      <c r="I1174" t="s">
        <v>145</v>
      </c>
      <c r="J1174" t="s">
        <v>146</v>
      </c>
      <c r="K1174">
        <v>0</v>
      </c>
      <c r="L1174">
        <v>3</v>
      </c>
      <c r="M1174">
        <v>0</v>
      </c>
      <c r="N1174">
        <v>2</v>
      </c>
      <c r="O1174">
        <v>0</v>
      </c>
      <c r="P1174">
        <v>1</v>
      </c>
      <c r="Q1174">
        <v>0</v>
      </c>
      <c r="S1174" t="str">
        <f t="shared" si="466"/>
        <v>22:02:19.000</v>
      </c>
      <c r="T1174" t="str">
        <f t="shared" si="466"/>
        <v>22:02:19.000</v>
      </c>
      <c r="U1174" t="str">
        <f t="shared" si="457"/>
        <v>A14F74</v>
      </c>
      <c r="V1174">
        <v>0</v>
      </c>
      <c r="W1174">
        <v>0</v>
      </c>
      <c r="X1174">
        <v>6</v>
      </c>
      <c r="Y1174">
        <v>0</v>
      </c>
      <c r="AA1174">
        <v>1</v>
      </c>
      <c r="AB1174">
        <v>8</v>
      </c>
      <c r="AC1174">
        <v>3</v>
      </c>
      <c r="AD1174">
        <v>0</v>
      </c>
      <c r="AE1174">
        <v>9</v>
      </c>
      <c r="AF1174" t="s">
        <v>126</v>
      </c>
      <c r="AG1174">
        <v>0</v>
      </c>
      <c r="AH1174">
        <v>0</v>
      </c>
      <c r="AI1174">
        <v>2</v>
      </c>
      <c r="AJ1174">
        <v>0</v>
      </c>
      <c r="AK1174" t="s">
        <v>443</v>
      </c>
      <c r="AL1174">
        <v>32.795026</v>
      </c>
      <c r="AM1174" t="s">
        <v>444</v>
      </c>
      <c r="AN1174">
        <v>-117.131038</v>
      </c>
      <c r="AO1174">
        <v>25</v>
      </c>
      <c r="AP1174">
        <v>1700</v>
      </c>
      <c r="AQ1174" t="s">
        <v>129</v>
      </c>
      <c r="AR1174">
        <v>126</v>
      </c>
      <c r="AS1174">
        <v>-44</v>
      </c>
      <c r="AT1174">
        <v>-192</v>
      </c>
      <c r="BB1174" t="str">
        <f t="shared" si="458"/>
        <v>1200</v>
      </c>
      <c r="BC1174">
        <v>1</v>
      </c>
      <c r="BD1174" t="str">
        <f t="shared" si="459"/>
        <v xml:space="preserve">N1839R  </v>
      </c>
      <c r="BE1174">
        <v>1</v>
      </c>
      <c r="BG1174">
        <v>0</v>
      </c>
      <c r="BH1174">
        <v>0</v>
      </c>
      <c r="BI1174">
        <v>0</v>
      </c>
      <c r="BJ1174">
        <v>1525</v>
      </c>
      <c r="BK1174">
        <v>-175</v>
      </c>
      <c r="BL1174" t="s">
        <v>130</v>
      </c>
      <c r="BM1174">
        <v>1</v>
      </c>
      <c r="BN1174">
        <v>1</v>
      </c>
      <c r="BO1174">
        <v>0</v>
      </c>
      <c r="BP1174">
        <v>0</v>
      </c>
      <c r="BS1174">
        <v>0</v>
      </c>
      <c r="BT1174">
        <v>0</v>
      </c>
      <c r="BU1174">
        <v>0</v>
      </c>
      <c r="CE1174" t="str">
        <f t="shared" si="467"/>
        <v>22:02:19.583</v>
      </c>
      <c r="CF1174">
        <v>582593869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5</v>
      </c>
      <c r="CY1174">
        <v>7</v>
      </c>
      <c r="CZ1174" t="s">
        <v>131</v>
      </c>
      <c r="DA1174">
        <v>300</v>
      </c>
      <c r="DB1174">
        <v>0</v>
      </c>
      <c r="DC1174" t="s">
        <v>157</v>
      </c>
      <c r="DD1174" t="s">
        <v>158</v>
      </c>
      <c r="DG1174">
        <v>8350197</v>
      </c>
      <c r="DI1174">
        <v>1</v>
      </c>
      <c r="DJ1174">
        <v>0</v>
      </c>
      <c r="DK1174">
        <v>0</v>
      </c>
      <c r="DL1174">
        <v>0</v>
      </c>
      <c r="DM1174">
        <v>0</v>
      </c>
      <c r="DN1174">
        <v>1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>"07/09/2023 22:02:19.896"</f>
        <v>07/09/2023 22:02:19.896</v>
      </c>
      <c r="C1175" t="str">
        <f t="shared" si="463"/>
        <v>FFDFD3C0</v>
      </c>
      <c r="D1175" t="s">
        <v>134</v>
      </c>
      <c r="E1175">
        <v>3</v>
      </c>
      <c r="H1175">
        <v>3</v>
      </c>
      <c r="I1175" t="s">
        <v>135</v>
      </c>
      <c r="J1175" t="s">
        <v>126</v>
      </c>
      <c r="K1175">
        <v>0</v>
      </c>
      <c r="L1175">
        <v>3</v>
      </c>
      <c r="M1175">
        <v>0</v>
      </c>
      <c r="N1175">
        <v>2</v>
      </c>
      <c r="O1175">
        <v>0</v>
      </c>
      <c r="P1175">
        <v>1</v>
      </c>
      <c r="Q1175">
        <v>0</v>
      </c>
      <c r="S1175" t="str">
        <f t="shared" si="466"/>
        <v>22:02:19.000</v>
      </c>
      <c r="T1175" t="str">
        <f t="shared" si="466"/>
        <v>22:02:19.000</v>
      </c>
      <c r="U1175" t="str">
        <f t="shared" si="457"/>
        <v>A14F74</v>
      </c>
      <c r="V1175">
        <v>0</v>
      </c>
      <c r="W1175">
        <v>0</v>
      </c>
      <c r="X1175">
        <v>6</v>
      </c>
      <c r="Y1175">
        <v>0</v>
      </c>
      <c r="AA1175">
        <v>1</v>
      </c>
      <c r="AB1175">
        <v>8</v>
      </c>
      <c r="AC1175">
        <v>3</v>
      </c>
      <c r="AD1175">
        <v>0</v>
      </c>
      <c r="AE1175">
        <v>9</v>
      </c>
      <c r="AF1175" t="s">
        <v>126</v>
      </c>
      <c r="AG1175">
        <v>0</v>
      </c>
      <c r="AH1175">
        <v>3</v>
      </c>
      <c r="AI1175">
        <v>2</v>
      </c>
      <c r="AJ1175">
        <v>0</v>
      </c>
      <c r="AK1175" t="s">
        <v>443</v>
      </c>
      <c r="AL1175">
        <v>32.795026</v>
      </c>
      <c r="AM1175" t="s">
        <v>444</v>
      </c>
      <c r="AN1175">
        <v>-117.131038</v>
      </c>
      <c r="AO1175">
        <v>25</v>
      </c>
      <c r="AP1175">
        <v>1700</v>
      </c>
      <c r="AQ1175" t="s">
        <v>129</v>
      </c>
      <c r="AR1175">
        <v>126</v>
      </c>
      <c r="AS1175">
        <v>-44</v>
      </c>
      <c r="AT1175">
        <v>-192</v>
      </c>
      <c r="BB1175" t="str">
        <f t="shared" si="458"/>
        <v>1200</v>
      </c>
      <c r="BC1175">
        <v>1</v>
      </c>
      <c r="BD1175" t="str">
        <f t="shared" si="459"/>
        <v xml:space="preserve">N1839R  </v>
      </c>
      <c r="BE1175">
        <v>1</v>
      </c>
      <c r="BG1175">
        <v>0</v>
      </c>
      <c r="BH1175">
        <v>0</v>
      </c>
      <c r="BI1175">
        <v>0</v>
      </c>
      <c r="BJ1175">
        <v>1525</v>
      </c>
      <c r="BK1175">
        <v>-175</v>
      </c>
      <c r="BL1175" t="s">
        <v>130</v>
      </c>
      <c r="BM1175">
        <v>1</v>
      </c>
      <c r="BN1175">
        <v>1</v>
      </c>
      <c r="BO1175">
        <v>0</v>
      </c>
      <c r="BP1175">
        <v>0</v>
      </c>
      <c r="BS1175">
        <v>0</v>
      </c>
      <c r="BT1175">
        <v>0</v>
      </c>
      <c r="BU1175">
        <v>0</v>
      </c>
      <c r="CE1175" t="str">
        <f t="shared" si="467"/>
        <v>22:02:19.583</v>
      </c>
      <c r="CF1175">
        <v>582593869</v>
      </c>
      <c r="CS1175">
        <v>3</v>
      </c>
      <c r="CT1175">
        <v>2</v>
      </c>
      <c r="CU1175">
        <v>0</v>
      </c>
      <c r="CV1175">
        <v>2</v>
      </c>
      <c r="CW1175">
        <v>0</v>
      </c>
      <c r="CX1175">
        <v>5</v>
      </c>
      <c r="CY1175">
        <v>7</v>
      </c>
      <c r="CZ1175" t="s">
        <v>131</v>
      </c>
      <c r="DA1175">
        <v>300</v>
      </c>
      <c r="DB1175">
        <v>0</v>
      </c>
      <c r="DC1175" t="s">
        <v>157</v>
      </c>
      <c r="DD1175" t="s">
        <v>158</v>
      </c>
      <c r="DG1175">
        <v>8350197</v>
      </c>
      <c r="DI1175">
        <v>1</v>
      </c>
      <c r="DJ1175">
        <v>0</v>
      </c>
      <c r="DK1175">
        <v>1</v>
      </c>
      <c r="DL1175">
        <v>0</v>
      </c>
      <c r="DM1175">
        <v>0</v>
      </c>
      <c r="DN1175">
        <v>1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>"07/09/2023 22:02:19.896"</f>
        <v>07/09/2023 22:02:19.896</v>
      </c>
      <c r="C1176" t="str">
        <f t="shared" si="463"/>
        <v>FFDFD3C0</v>
      </c>
      <c r="D1176" t="s">
        <v>141</v>
      </c>
      <c r="E1176">
        <v>15</v>
      </c>
      <c r="J1176" t="s">
        <v>142</v>
      </c>
      <c r="K1176">
        <v>0</v>
      </c>
      <c r="L1176">
        <v>3</v>
      </c>
      <c r="M1176">
        <v>0</v>
      </c>
      <c r="N1176">
        <v>2</v>
      </c>
      <c r="O1176">
        <v>0</v>
      </c>
      <c r="P1176">
        <v>1</v>
      </c>
      <c r="Q1176">
        <v>0</v>
      </c>
      <c r="S1176" t="str">
        <f t="shared" si="466"/>
        <v>22:02:19.000</v>
      </c>
      <c r="T1176" t="str">
        <f t="shared" si="466"/>
        <v>22:02:19.000</v>
      </c>
      <c r="U1176" t="str">
        <f t="shared" si="457"/>
        <v>A14F74</v>
      </c>
      <c r="V1176">
        <v>0</v>
      </c>
      <c r="W1176">
        <v>0</v>
      </c>
      <c r="X1176">
        <v>6</v>
      </c>
      <c r="Y1176">
        <v>0</v>
      </c>
      <c r="AA1176">
        <v>1</v>
      </c>
      <c r="AB1176">
        <v>8</v>
      </c>
      <c r="AC1176">
        <v>3</v>
      </c>
      <c r="AD1176">
        <v>0</v>
      </c>
      <c r="AE1176">
        <v>9</v>
      </c>
      <c r="AF1176" t="s">
        <v>126</v>
      </c>
      <c r="AG1176">
        <v>0</v>
      </c>
      <c r="AH1176">
        <v>3</v>
      </c>
      <c r="AI1176">
        <v>2</v>
      </c>
      <c r="AJ1176">
        <v>0</v>
      </c>
      <c r="AK1176" t="s">
        <v>443</v>
      </c>
      <c r="AL1176">
        <v>32.795026</v>
      </c>
      <c r="AM1176" t="s">
        <v>444</v>
      </c>
      <c r="AN1176">
        <v>-117.131038</v>
      </c>
      <c r="AO1176">
        <v>25</v>
      </c>
      <c r="AP1176">
        <v>1700</v>
      </c>
      <c r="AQ1176" t="s">
        <v>129</v>
      </c>
      <c r="AR1176">
        <v>126</v>
      </c>
      <c r="AS1176">
        <v>-44</v>
      </c>
      <c r="AT1176">
        <v>-192</v>
      </c>
      <c r="BB1176" t="str">
        <f t="shared" si="458"/>
        <v>1200</v>
      </c>
      <c r="BC1176">
        <v>1</v>
      </c>
      <c r="BD1176" t="str">
        <f t="shared" si="459"/>
        <v xml:space="preserve">N1839R  </v>
      </c>
      <c r="BE1176">
        <v>1</v>
      </c>
      <c r="BG1176">
        <v>0</v>
      </c>
      <c r="BH1176">
        <v>0</v>
      </c>
      <c r="BI1176">
        <v>0</v>
      </c>
      <c r="BJ1176">
        <v>1525</v>
      </c>
      <c r="BK1176">
        <v>-175</v>
      </c>
      <c r="BL1176" t="s">
        <v>130</v>
      </c>
      <c r="BM1176">
        <v>1</v>
      </c>
      <c r="BN1176">
        <v>1</v>
      </c>
      <c r="BO1176">
        <v>0</v>
      </c>
      <c r="BP1176">
        <v>0</v>
      </c>
      <c r="BS1176">
        <v>0</v>
      </c>
      <c r="BT1176">
        <v>0</v>
      </c>
      <c r="BU1176">
        <v>0</v>
      </c>
      <c r="CE1176" t="str">
        <f t="shared" si="467"/>
        <v>22:02:19.583</v>
      </c>
      <c r="CF1176">
        <v>582593869</v>
      </c>
      <c r="CS1176">
        <v>3</v>
      </c>
      <c r="CT1176">
        <v>2</v>
      </c>
      <c r="CU1176">
        <v>0</v>
      </c>
      <c r="CV1176">
        <v>2</v>
      </c>
      <c r="CW1176">
        <v>0</v>
      </c>
      <c r="CX1176">
        <v>5</v>
      </c>
      <c r="CY1176">
        <v>7</v>
      </c>
      <c r="CZ1176" t="s">
        <v>131</v>
      </c>
      <c r="DA1176">
        <v>300</v>
      </c>
      <c r="DB1176">
        <v>0</v>
      </c>
      <c r="DC1176" t="s">
        <v>157</v>
      </c>
      <c r="DD1176" t="s">
        <v>158</v>
      </c>
      <c r="DG1176">
        <v>8350197</v>
      </c>
      <c r="DI1176">
        <v>1</v>
      </c>
      <c r="DJ1176">
        <v>0</v>
      </c>
      <c r="DK1176">
        <v>1</v>
      </c>
      <c r="DL1176">
        <v>0</v>
      </c>
      <c r="DM1176">
        <v>0</v>
      </c>
      <c r="DN1176">
        <v>1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>"07/09/2023 22:02:19.896"</f>
        <v>07/09/2023 22:02:19.896</v>
      </c>
      <c r="C1177" t="str">
        <f t="shared" si="463"/>
        <v>FFDFD3C0</v>
      </c>
      <c r="D1177" t="s">
        <v>147</v>
      </c>
      <c r="E1177">
        <v>8</v>
      </c>
      <c r="H1177">
        <v>225</v>
      </c>
      <c r="I1177" t="s">
        <v>148</v>
      </c>
      <c r="J1177" t="s">
        <v>126</v>
      </c>
      <c r="K1177">
        <v>0</v>
      </c>
      <c r="L1177">
        <v>3</v>
      </c>
      <c r="M1177">
        <v>0</v>
      </c>
      <c r="N1177">
        <v>2</v>
      </c>
      <c r="O1177">
        <v>0</v>
      </c>
      <c r="P1177">
        <v>1</v>
      </c>
      <c r="Q1177">
        <v>0</v>
      </c>
      <c r="S1177" t="str">
        <f t="shared" si="466"/>
        <v>22:02:19.000</v>
      </c>
      <c r="T1177" t="str">
        <f t="shared" si="466"/>
        <v>22:02:19.000</v>
      </c>
      <c r="U1177" t="str">
        <f t="shared" si="457"/>
        <v>A14F74</v>
      </c>
      <c r="V1177">
        <v>0</v>
      </c>
      <c r="W1177">
        <v>0</v>
      </c>
      <c r="X1177">
        <v>6</v>
      </c>
      <c r="Y1177">
        <v>0</v>
      </c>
      <c r="AA1177">
        <v>1</v>
      </c>
      <c r="AB1177">
        <v>8</v>
      </c>
      <c r="AC1177">
        <v>3</v>
      </c>
      <c r="AD1177">
        <v>0</v>
      </c>
      <c r="AE1177">
        <v>9</v>
      </c>
      <c r="AF1177" t="s">
        <v>126</v>
      </c>
      <c r="AG1177">
        <v>0</v>
      </c>
      <c r="AH1177">
        <v>3</v>
      </c>
      <c r="AI1177">
        <v>2</v>
      </c>
      <c r="AJ1177">
        <v>0</v>
      </c>
      <c r="AK1177" t="s">
        <v>443</v>
      </c>
      <c r="AL1177">
        <v>32.795026</v>
      </c>
      <c r="AM1177" t="s">
        <v>444</v>
      </c>
      <c r="AN1177">
        <v>-117.131038</v>
      </c>
      <c r="AO1177">
        <v>25</v>
      </c>
      <c r="AP1177">
        <v>1700</v>
      </c>
      <c r="AQ1177" t="s">
        <v>129</v>
      </c>
      <c r="AR1177">
        <v>126</v>
      </c>
      <c r="AS1177">
        <v>-44</v>
      </c>
      <c r="AT1177">
        <v>-192</v>
      </c>
      <c r="BB1177" t="str">
        <f t="shared" si="458"/>
        <v>1200</v>
      </c>
      <c r="BC1177">
        <v>1</v>
      </c>
      <c r="BD1177" t="str">
        <f t="shared" si="459"/>
        <v xml:space="preserve">N1839R  </v>
      </c>
      <c r="BE1177">
        <v>1</v>
      </c>
      <c r="BG1177">
        <v>0</v>
      </c>
      <c r="BH1177">
        <v>0</v>
      </c>
      <c r="BI1177">
        <v>0</v>
      </c>
      <c r="BJ1177">
        <v>1525</v>
      </c>
      <c r="BK1177">
        <v>-175</v>
      </c>
      <c r="BL1177" t="s">
        <v>130</v>
      </c>
      <c r="BM1177">
        <v>1</v>
      </c>
      <c r="BN1177">
        <v>1</v>
      </c>
      <c r="BO1177">
        <v>0</v>
      </c>
      <c r="BP1177">
        <v>0</v>
      </c>
      <c r="BS1177">
        <v>0</v>
      </c>
      <c r="BT1177">
        <v>0</v>
      </c>
      <c r="BU1177">
        <v>0</v>
      </c>
      <c r="CE1177" t="str">
        <f t="shared" si="467"/>
        <v>22:02:19.583</v>
      </c>
      <c r="CF1177">
        <v>582593869</v>
      </c>
      <c r="CS1177">
        <v>3</v>
      </c>
      <c r="CT1177">
        <v>2</v>
      </c>
      <c r="CU1177">
        <v>0</v>
      </c>
      <c r="CV1177">
        <v>2</v>
      </c>
      <c r="CW1177">
        <v>0</v>
      </c>
      <c r="CX1177">
        <v>5</v>
      </c>
      <c r="CY1177">
        <v>7</v>
      </c>
      <c r="CZ1177" t="s">
        <v>131</v>
      </c>
      <c r="DA1177">
        <v>300</v>
      </c>
      <c r="DB1177">
        <v>0</v>
      </c>
      <c r="DC1177" t="s">
        <v>157</v>
      </c>
      <c r="DD1177" t="s">
        <v>158</v>
      </c>
      <c r="DG1177">
        <v>8350197</v>
      </c>
      <c r="DI1177">
        <v>1</v>
      </c>
      <c r="DJ1177">
        <v>0</v>
      </c>
      <c r="DK1177">
        <v>1</v>
      </c>
      <c r="DL1177">
        <v>0</v>
      </c>
      <c r="DM1177">
        <v>0</v>
      </c>
      <c r="DN1177">
        <v>1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 t="shared" ref="A1178:A1183" si="468">"07/09/2023 22:02:20.756"</f>
        <v>07/09/2023 22:02:20.756</v>
      </c>
      <c r="C1178" t="str">
        <f t="shared" si="463"/>
        <v>FFDFD3C0</v>
      </c>
      <c r="D1178" t="s">
        <v>123</v>
      </c>
      <c r="E1178">
        <v>7</v>
      </c>
      <c r="F1178">
        <v>2007</v>
      </c>
      <c r="G1178" t="s">
        <v>124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0</v>
      </c>
      <c r="P1178">
        <v>1</v>
      </c>
      <c r="Q1178">
        <v>0</v>
      </c>
      <c r="S1178" t="str">
        <f t="shared" ref="S1178:T1185" si="469">"22:02:20.000"</f>
        <v>22:02:20.000</v>
      </c>
      <c r="T1178" t="str">
        <f t="shared" si="469"/>
        <v>22:02:20.000</v>
      </c>
      <c r="U1178" t="str">
        <f t="shared" si="457"/>
        <v>A14F74</v>
      </c>
      <c r="V1178">
        <v>0</v>
      </c>
      <c r="W1178">
        <v>0</v>
      </c>
      <c r="X1178">
        <v>6</v>
      </c>
      <c r="Y1178">
        <v>0</v>
      </c>
      <c r="AA1178">
        <v>1</v>
      </c>
      <c r="AB1178">
        <v>8</v>
      </c>
      <c r="AC1178">
        <v>3</v>
      </c>
      <c r="AD1178">
        <v>0</v>
      </c>
      <c r="AE1178">
        <v>9</v>
      </c>
      <c r="AF1178" t="s">
        <v>126</v>
      </c>
      <c r="AG1178">
        <v>0</v>
      </c>
      <c r="AH1178">
        <v>3</v>
      </c>
      <c r="AI1178">
        <v>2</v>
      </c>
      <c r="AJ1178">
        <v>0</v>
      </c>
      <c r="AK1178" t="s">
        <v>445</v>
      </c>
      <c r="AL1178">
        <v>32.794812</v>
      </c>
      <c r="AM1178" t="s">
        <v>446</v>
      </c>
      <c r="AN1178">
        <v>-117.130351</v>
      </c>
      <c r="AO1178">
        <v>25</v>
      </c>
      <c r="AP1178">
        <v>1700</v>
      </c>
      <c r="AQ1178" t="s">
        <v>129</v>
      </c>
      <c r="AR1178">
        <v>126</v>
      </c>
      <c r="AS1178">
        <v>-45</v>
      </c>
      <c r="AT1178">
        <v>-256</v>
      </c>
      <c r="BB1178" t="str">
        <f t="shared" si="458"/>
        <v>1200</v>
      </c>
      <c r="BC1178">
        <v>1</v>
      </c>
      <c r="BD1178" t="str">
        <f t="shared" si="459"/>
        <v xml:space="preserve">N1839R  </v>
      </c>
      <c r="BE1178">
        <v>1</v>
      </c>
      <c r="BG1178">
        <v>0</v>
      </c>
      <c r="BH1178">
        <v>0</v>
      </c>
      <c r="BI1178">
        <v>0</v>
      </c>
      <c r="BJ1178">
        <v>1525</v>
      </c>
      <c r="BK1178">
        <v>-175</v>
      </c>
      <c r="BL1178" t="s">
        <v>130</v>
      </c>
      <c r="BM1178">
        <v>1</v>
      </c>
      <c r="BN1178">
        <v>1</v>
      </c>
      <c r="BO1178">
        <v>0</v>
      </c>
      <c r="BP1178">
        <v>0</v>
      </c>
      <c r="BS1178">
        <v>0</v>
      </c>
      <c r="BT1178">
        <v>0</v>
      </c>
      <c r="BU1178">
        <v>0</v>
      </c>
      <c r="CE1178" t="str">
        <f t="shared" ref="CE1178:CE1185" si="470">"22:02:20.507"</f>
        <v>22:02:20.507</v>
      </c>
      <c r="CF1178">
        <v>507093901</v>
      </c>
      <c r="CS1178">
        <v>3</v>
      </c>
      <c r="CT1178">
        <v>2</v>
      </c>
      <c r="CU1178">
        <v>0</v>
      </c>
      <c r="CV1178">
        <v>2</v>
      </c>
      <c r="CW1178">
        <v>0</v>
      </c>
      <c r="CX1178">
        <v>5</v>
      </c>
      <c r="CY1178">
        <v>7</v>
      </c>
      <c r="CZ1178" t="s">
        <v>131</v>
      </c>
      <c r="DA1178">
        <v>300</v>
      </c>
      <c r="DB1178">
        <v>0</v>
      </c>
      <c r="DC1178" t="s">
        <v>157</v>
      </c>
      <c r="DD1178" t="s">
        <v>158</v>
      </c>
      <c r="DG1178">
        <v>8350397</v>
      </c>
      <c r="DI1178">
        <v>1</v>
      </c>
      <c r="DJ1178">
        <v>0</v>
      </c>
      <c r="DK1178">
        <v>0</v>
      </c>
      <c r="DL1178">
        <v>0</v>
      </c>
      <c r="DM1178">
        <v>0</v>
      </c>
      <c r="DN1178">
        <v>1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 t="shared" si="468"/>
        <v>07/09/2023 22:02:20.756</v>
      </c>
      <c r="C1179" t="str">
        <f t="shared" si="463"/>
        <v>FFDFD3C0</v>
      </c>
      <c r="D1179" t="s">
        <v>138</v>
      </c>
      <c r="E1179">
        <v>20</v>
      </c>
      <c r="F1179">
        <v>1020</v>
      </c>
      <c r="G1179" t="s">
        <v>139</v>
      </c>
      <c r="J1179" t="s">
        <v>140</v>
      </c>
      <c r="K1179">
        <v>0</v>
      </c>
      <c r="L1179">
        <v>3</v>
      </c>
      <c r="M1179">
        <v>0</v>
      </c>
      <c r="N1179">
        <v>2</v>
      </c>
      <c r="O1179">
        <v>0</v>
      </c>
      <c r="P1179">
        <v>1</v>
      </c>
      <c r="Q1179">
        <v>0</v>
      </c>
      <c r="S1179" t="str">
        <f t="shared" si="469"/>
        <v>22:02:20.000</v>
      </c>
      <c r="T1179" t="str">
        <f t="shared" si="469"/>
        <v>22:02:20.000</v>
      </c>
      <c r="U1179" t="str">
        <f t="shared" si="457"/>
        <v>A14F74</v>
      </c>
      <c r="V1179">
        <v>0</v>
      </c>
      <c r="W1179">
        <v>0</v>
      </c>
      <c r="X1179">
        <v>6</v>
      </c>
      <c r="Y1179">
        <v>0</v>
      </c>
      <c r="AA1179">
        <v>1</v>
      </c>
      <c r="AB1179">
        <v>8</v>
      </c>
      <c r="AC1179">
        <v>3</v>
      </c>
      <c r="AD1179">
        <v>0</v>
      </c>
      <c r="AE1179">
        <v>9</v>
      </c>
      <c r="AF1179" t="s">
        <v>126</v>
      </c>
      <c r="AG1179">
        <v>0</v>
      </c>
      <c r="AH1179">
        <v>3</v>
      </c>
      <c r="AI1179">
        <v>2</v>
      </c>
      <c r="AJ1179">
        <v>0</v>
      </c>
      <c r="AK1179" t="s">
        <v>445</v>
      </c>
      <c r="AL1179">
        <v>32.794812</v>
      </c>
      <c r="AM1179" t="s">
        <v>446</v>
      </c>
      <c r="AN1179">
        <v>-117.130351</v>
      </c>
      <c r="AO1179">
        <v>25</v>
      </c>
      <c r="AP1179">
        <v>1700</v>
      </c>
      <c r="AQ1179" t="s">
        <v>129</v>
      </c>
      <c r="AR1179">
        <v>126</v>
      </c>
      <c r="AS1179">
        <v>-45</v>
      </c>
      <c r="AT1179">
        <v>-256</v>
      </c>
      <c r="BB1179" t="str">
        <f t="shared" si="458"/>
        <v>1200</v>
      </c>
      <c r="BC1179">
        <v>1</v>
      </c>
      <c r="BD1179" t="str">
        <f t="shared" si="459"/>
        <v xml:space="preserve">N1839R  </v>
      </c>
      <c r="BE1179">
        <v>1</v>
      </c>
      <c r="BG1179">
        <v>0</v>
      </c>
      <c r="BH1179">
        <v>0</v>
      </c>
      <c r="BI1179">
        <v>0</v>
      </c>
      <c r="BJ1179">
        <v>1525</v>
      </c>
      <c r="BK1179">
        <v>-175</v>
      </c>
      <c r="BL1179" t="s">
        <v>130</v>
      </c>
      <c r="BM1179">
        <v>1</v>
      </c>
      <c r="BN1179">
        <v>1</v>
      </c>
      <c r="BO1179">
        <v>0</v>
      </c>
      <c r="BP1179">
        <v>0</v>
      </c>
      <c r="BS1179">
        <v>0</v>
      </c>
      <c r="BT1179">
        <v>0</v>
      </c>
      <c r="BU1179">
        <v>0</v>
      </c>
      <c r="CE1179" t="str">
        <f t="shared" si="470"/>
        <v>22:02:20.507</v>
      </c>
      <c r="CF1179">
        <v>507093901</v>
      </c>
      <c r="CS1179">
        <v>3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131</v>
      </c>
      <c r="DA1179">
        <v>300</v>
      </c>
      <c r="DB1179">
        <v>0</v>
      </c>
      <c r="DC1179" t="s">
        <v>157</v>
      </c>
      <c r="DD1179" t="s">
        <v>158</v>
      </c>
      <c r="DG1179">
        <v>8350397</v>
      </c>
      <c r="DI1179">
        <v>1</v>
      </c>
      <c r="DJ1179">
        <v>0</v>
      </c>
      <c r="DK1179">
        <v>1</v>
      </c>
      <c r="DL1179">
        <v>0</v>
      </c>
      <c r="DM1179">
        <v>0</v>
      </c>
      <c r="DN1179">
        <v>1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 t="shared" si="468"/>
        <v>07/09/2023 22:02:20.756</v>
      </c>
      <c r="C1180" t="str">
        <f t="shared" si="463"/>
        <v>FFDFD3C0</v>
      </c>
      <c r="D1180" t="s">
        <v>149</v>
      </c>
      <c r="E1180">
        <v>3</v>
      </c>
      <c r="H1180">
        <v>166</v>
      </c>
      <c r="I1180" t="s">
        <v>139</v>
      </c>
      <c r="J1180" t="s">
        <v>150</v>
      </c>
      <c r="K1180">
        <v>0</v>
      </c>
      <c r="L1180">
        <v>3</v>
      </c>
      <c r="M1180">
        <v>0</v>
      </c>
      <c r="N1180">
        <v>2</v>
      </c>
      <c r="O1180">
        <v>0</v>
      </c>
      <c r="P1180">
        <v>1</v>
      </c>
      <c r="Q1180">
        <v>0</v>
      </c>
      <c r="S1180" t="str">
        <f t="shared" si="469"/>
        <v>22:02:20.000</v>
      </c>
      <c r="T1180" t="str">
        <f t="shared" si="469"/>
        <v>22:02:20.000</v>
      </c>
      <c r="U1180" t="str">
        <f t="shared" si="457"/>
        <v>A14F74</v>
      </c>
      <c r="V1180">
        <v>0</v>
      </c>
      <c r="W1180">
        <v>0</v>
      </c>
      <c r="X1180">
        <v>6</v>
      </c>
      <c r="Y1180">
        <v>0</v>
      </c>
      <c r="AA1180">
        <v>1</v>
      </c>
      <c r="AB1180">
        <v>8</v>
      </c>
      <c r="AC1180">
        <v>3</v>
      </c>
      <c r="AD1180">
        <v>0</v>
      </c>
      <c r="AE1180">
        <v>9</v>
      </c>
      <c r="AF1180" t="s">
        <v>126</v>
      </c>
      <c r="AG1180">
        <v>0</v>
      </c>
      <c r="AH1180">
        <v>3</v>
      </c>
      <c r="AI1180">
        <v>2</v>
      </c>
      <c r="AJ1180">
        <v>0</v>
      </c>
      <c r="AK1180" t="s">
        <v>445</v>
      </c>
      <c r="AL1180">
        <v>32.794812</v>
      </c>
      <c r="AM1180" t="s">
        <v>446</v>
      </c>
      <c r="AN1180">
        <v>-117.130351</v>
      </c>
      <c r="AO1180">
        <v>25</v>
      </c>
      <c r="AP1180">
        <v>1700</v>
      </c>
      <c r="AQ1180" t="s">
        <v>129</v>
      </c>
      <c r="AR1180">
        <v>126</v>
      </c>
      <c r="AS1180">
        <v>-45</v>
      </c>
      <c r="AT1180">
        <v>-256</v>
      </c>
      <c r="BB1180" t="str">
        <f t="shared" si="458"/>
        <v>1200</v>
      </c>
      <c r="BC1180">
        <v>1</v>
      </c>
      <c r="BD1180" t="str">
        <f t="shared" si="459"/>
        <v xml:space="preserve">N1839R  </v>
      </c>
      <c r="BE1180">
        <v>1</v>
      </c>
      <c r="BG1180">
        <v>0</v>
      </c>
      <c r="BH1180">
        <v>0</v>
      </c>
      <c r="BI1180">
        <v>0</v>
      </c>
      <c r="BJ1180">
        <v>1525</v>
      </c>
      <c r="BK1180">
        <v>-175</v>
      </c>
      <c r="BL1180" t="s">
        <v>130</v>
      </c>
      <c r="BM1180">
        <v>1</v>
      </c>
      <c r="BN1180">
        <v>1</v>
      </c>
      <c r="BO1180">
        <v>0</v>
      </c>
      <c r="BP1180">
        <v>0</v>
      </c>
      <c r="BS1180">
        <v>0</v>
      </c>
      <c r="BT1180">
        <v>0</v>
      </c>
      <c r="BU1180">
        <v>0</v>
      </c>
      <c r="CE1180" t="str">
        <f t="shared" si="470"/>
        <v>22:02:20.507</v>
      </c>
      <c r="CF1180">
        <v>507093901</v>
      </c>
      <c r="CS1180">
        <v>3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131</v>
      </c>
      <c r="DA1180">
        <v>300</v>
      </c>
      <c r="DB1180">
        <v>0</v>
      </c>
      <c r="DC1180" t="s">
        <v>157</v>
      </c>
      <c r="DD1180" t="s">
        <v>158</v>
      </c>
      <c r="DG1180">
        <v>8350397</v>
      </c>
      <c r="DI1180">
        <v>1</v>
      </c>
      <c r="DJ1180">
        <v>0</v>
      </c>
      <c r="DK1180">
        <v>1</v>
      </c>
      <c r="DL1180">
        <v>0</v>
      </c>
      <c r="DM1180">
        <v>0</v>
      </c>
      <c r="DN1180">
        <v>1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 t="shared" si="468"/>
        <v>07/09/2023 22:02:20.756</v>
      </c>
      <c r="C1181" t="str">
        <f t="shared" si="463"/>
        <v>FFDFD3C0</v>
      </c>
      <c r="D1181" t="s">
        <v>144</v>
      </c>
      <c r="E1181">
        <v>6</v>
      </c>
      <c r="H1181">
        <v>210</v>
      </c>
      <c r="I1181" t="s">
        <v>145</v>
      </c>
      <c r="J1181" t="s">
        <v>146</v>
      </c>
      <c r="K1181">
        <v>0</v>
      </c>
      <c r="L1181">
        <v>3</v>
      </c>
      <c r="M1181">
        <v>0</v>
      </c>
      <c r="N1181">
        <v>2</v>
      </c>
      <c r="O1181">
        <v>0</v>
      </c>
      <c r="P1181">
        <v>1</v>
      </c>
      <c r="Q1181">
        <v>0</v>
      </c>
      <c r="S1181" t="str">
        <f t="shared" si="469"/>
        <v>22:02:20.000</v>
      </c>
      <c r="T1181" t="str">
        <f t="shared" si="469"/>
        <v>22:02:20.000</v>
      </c>
      <c r="U1181" t="str">
        <f t="shared" si="457"/>
        <v>A14F74</v>
      </c>
      <c r="V1181">
        <v>0</v>
      </c>
      <c r="W1181">
        <v>0</v>
      </c>
      <c r="X1181">
        <v>6</v>
      </c>
      <c r="Y1181">
        <v>0</v>
      </c>
      <c r="AA1181">
        <v>1</v>
      </c>
      <c r="AB1181">
        <v>8</v>
      </c>
      <c r="AC1181">
        <v>3</v>
      </c>
      <c r="AD1181">
        <v>0</v>
      </c>
      <c r="AE1181">
        <v>9</v>
      </c>
      <c r="AF1181" t="s">
        <v>126</v>
      </c>
      <c r="AG1181">
        <v>0</v>
      </c>
      <c r="AH1181">
        <v>0</v>
      </c>
      <c r="AI1181">
        <v>2</v>
      </c>
      <c r="AJ1181">
        <v>0</v>
      </c>
      <c r="AK1181" t="s">
        <v>445</v>
      </c>
      <c r="AL1181">
        <v>32.794812</v>
      </c>
      <c r="AM1181" t="s">
        <v>446</v>
      </c>
      <c r="AN1181">
        <v>-117.130351</v>
      </c>
      <c r="AO1181">
        <v>25</v>
      </c>
      <c r="AP1181">
        <v>1700</v>
      </c>
      <c r="AQ1181" t="s">
        <v>129</v>
      </c>
      <c r="AR1181">
        <v>126</v>
      </c>
      <c r="AS1181">
        <v>-45</v>
      </c>
      <c r="AT1181">
        <v>-256</v>
      </c>
      <c r="BB1181" t="str">
        <f t="shared" si="458"/>
        <v>1200</v>
      </c>
      <c r="BC1181">
        <v>1</v>
      </c>
      <c r="BD1181" t="str">
        <f t="shared" si="459"/>
        <v xml:space="preserve">N1839R  </v>
      </c>
      <c r="BE1181">
        <v>1</v>
      </c>
      <c r="BG1181">
        <v>0</v>
      </c>
      <c r="BH1181">
        <v>0</v>
      </c>
      <c r="BI1181">
        <v>0</v>
      </c>
      <c r="BJ1181">
        <v>1525</v>
      </c>
      <c r="BK1181">
        <v>-175</v>
      </c>
      <c r="BL1181" t="s">
        <v>130</v>
      </c>
      <c r="BM1181">
        <v>1</v>
      </c>
      <c r="BN1181">
        <v>1</v>
      </c>
      <c r="BO1181">
        <v>0</v>
      </c>
      <c r="BP1181">
        <v>0</v>
      </c>
      <c r="BS1181">
        <v>0</v>
      </c>
      <c r="BT1181">
        <v>0</v>
      </c>
      <c r="BU1181">
        <v>0</v>
      </c>
      <c r="CE1181" t="str">
        <f t="shared" si="470"/>
        <v>22:02:20.507</v>
      </c>
      <c r="CF1181">
        <v>507093901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131</v>
      </c>
      <c r="DA1181">
        <v>300</v>
      </c>
      <c r="DB1181">
        <v>0</v>
      </c>
      <c r="DC1181" t="s">
        <v>157</v>
      </c>
      <c r="DD1181" t="s">
        <v>158</v>
      </c>
      <c r="DG1181">
        <v>8350397</v>
      </c>
      <c r="DI1181">
        <v>1</v>
      </c>
      <c r="DJ1181">
        <v>0</v>
      </c>
      <c r="DK1181">
        <v>1</v>
      </c>
      <c r="DL1181">
        <v>0</v>
      </c>
      <c r="DM1181">
        <v>0</v>
      </c>
      <c r="DN1181">
        <v>1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 t="shared" si="468"/>
        <v>07/09/2023 22:02:20.756</v>
      </c>
      <c r="C1182" t="str">
        <f t="shared" si="463"/>
        <v>FFDFD3C0</v>
      </c>
      <c r="D1182" t="s">
        <v>141</v>
      </c>
      <c r="E1182">
        <v>15</v>
      </c>
      <c r="J1182" t="s">
        <v>142</v>
      </c>
      <c r="K1182">
        <v>0</v>
      </c>
      <c r="L1182">
        <v>3</v>
      </c>
      <c r="M1182">
        <v>0</v>
      </c>
      <c r="N1182">
        <v>2</v>
      </c>
      <c r="O1182">
        <v>0</v>
      </c>
      <c r="P1182">
        <v>1</v>
      </c>
      <c r="Q1182">
        <v>0</v>
      </c>
      <c r="S1182" t="str">
        <f t="shared" si="469"/>
        <v>22:02:20.000</v>
      </c>
      <c r="T1182" t="str">
        <f t="shared" si="469"/>
        <v>22:02:20.000</v>
      </c>
      <c r="U1182" t="str">
        <f t="shared" si="457"/>
        <v>A14F74</v>
      </c>
      <c r="V1182">
        <v>0</v>
      </c>
      <c r="W1182">
        <v>0</v>
      </c>
      <c r="X1182">
        <v>6</v>
      </c>
      <c r="Y1182">
        <v>0</v>
      </c>
      <c r="AA1182">
        <v>1</v>
      </c>
      <c r="AB1182">
        <v>8</v>
      </c>
      <c r="AC1182">
        <v>3</v>
      </c>
      <c r="AD1182">
        <v>0</v>
      </c>
      <c r="AE1182">
        <v>9</v>
      </c>
      <c r="AF1182" t="s">
        <v>126</v>
      </c>
      <c r="AG1182">
        <v>0</v>
      </c>
      <c r="AH1182">
        <v>3</v>
      </c>
      <c r="AI1182">
        <v>2</v>
      </c>
      <c r="AJ1182">
        <v>0</v>
      </c>
      <c r="AK1182" t="s">
        <v>445</v>
      </c>
      <c r="AL1182">
        <v>32.794812</v>
      </c>
      <c r="AM1182" t="s">
        <v>446</v>
      </c>
      <c r="AN1182">
        <v>-117.130351</v>
      </c>
      <c r="AO1182">
        <v>25</v>
      </c>
      <c r="AP1182">
        <v>1700</v>
      </c>
      <c r="AQ1182" t="s">
        <v>129</v>
      </c>
      <c r="AR1182">
        <v>126</v>
      </c>
      <c r="AS1182">
        <v>-45</v>
      </c>
      <c r="AT1182">
        <v>-256</v>
      </c>
      <c r="BB1182" t="str">
        <f t="shared" si="458"/>
        <v>1200</v>
      </c>
      <c r="BC1182">
        <v>1</v>
      </c>
      <c r="BD1182" t="str">
        <f t="shared" si="459"/>
        <v xml:space="preserve">N1839R  </v>
      </c>
      <c r="BE1182">
        <v>1</v>
      </c>
      <c r="BG1182">
        <v>0</v>
      </c>
      <c r="BH1182">
        <v>0</v>
      </c>
      <c r="BI1182">
        <v>0</v>
      </c>
      <c r="BJ1182">
        <v>1525</v>
      </c>
      <c r="BK1182">
        <v>-175</v>
      </c>
      <c r="BL1182" t="s">
        <v>130</v>
      </c>
      <c r="BM1182">
        <v>1</v>
      </c>
      <c r="BN1182">
        <v>1</v>
      </c>
      <c r="BO1182">
        <v>0</v>
      </c>
      <c r="BP1182">
        <v>0</v>
      </c>
      <c r="BS1182">
        <v>0</v>
      </c>
      <c r="BT1182">
        <v>0</v>
      </c>
      <c r="BU1182">
        <v>0</v>
      </c>
      <c r="CE1182" t="str">
        <f t="shared" si="470"/>
        <v>22:02:20.507</v>
      </c>
      <c r="CF1182">
        <v>507093901</v>
      </c>
      <c r="CS1182">
        <v>3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131</v>
      </c>
      <c r="DA1182">
        <v>300</v>
      </c>
      <c r="DB1182">
        <v>0</v>
      </c>
      <c r="DC1182" t="s">
        <v>157</v>
      </c>
      <c r="DD1182" t="s">
        <v>158</v>
      </c>
      <c r="DG1182">
        <v>8350397</v>
      </c>
      <c r="DI1182">
        <v>1</v>
      </c>
      <c r="DJ1182">
        <v>0</v>
      </c>
      <c r="DK1182">
        <v>1</v>
      </c>
      <c r="DL1182">
        <v>0</v>
      </c>
      <c r="DM1182">
        <v>0</v>
      </c>
      <c r="DN1182">
        <v>1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 t="shared" si="468"/>
        <v>07/09/2023 22:02:20.756</v>
      </c>
      <c r="C1183" t="str">
        <f t="shared" si="463"/>
        <v>FFDFD3C0</v>
      </c>
      <c r="D1183" t="s">
        <v>134</v>
      </c>
      <c r="E1183">
        <v>3</v>
      </c>
      <c r="H1183">
        <v>3</v>
      </c>
      <c r="I1183" t="s">
        <v>135</v>
      </c>
      <c r="J1183" t="s">
        <v>126</v>
      </c>
      <c r="K1183">
        <v>0</v>
      </c>
      <c r="L1183">
        <v>3</v>
      </c>
      <c r="M1183">
        <v>0</v>
      </c>
      <c r="N1183">
        <v>2</v>
      </c>
      <c r="O1183">
        <v>0</v>
      </c>
      <c r="P1183">
        <v>1</v>
      </c>
      <c r="Q1183">
        <v>0</v>
      </c>
      <c r="S1183" t="str">
        <f t="shared" si="469"/>
        <v>22:02:20.000</v>
      </c>
      <c r="T1183" t="str">
        <f t="shared" si="469"/>
        <v>22:02:20.000</v>
      </c>
      <c r="U1183" t="str">
        <f t="shared" si="457"/>
        <v>A14F74</v>
      </c>
      <c r="V1183">
        <v>0</v>
      </c>
      <c r="W1183">
        <v>0</v>
      </c>
      <c r="X1183">
        <v>6</v>
      </c>
      <c r="Y1183">
        <v>0</v>
      </c>
      <c r="AA1183">
        <v>1</v>
      </c>
      <c r="AB1183">
        <v>8</v>
      </c>
      <c r="AC1183">
        <v>3</v>
      </c>
      <c r="AD1183">
        <v>0</v>
      </c>
      <c r="AE1183">
        <v>9</v>
      </c>
      <c r="AF1183" t="s">
        <v>126</v>
      </c>
      <c r="AG1183">
        <v>0</v>
      </c>
      <c r="AH1183">
        <v>3</v>
      </c>
      <c r="AI1183">
        <v>2</v>
      </c>
      <c r="AJ1183">
        <v>0</v>
      </c>
      <c r="AK1183" t="s">
        <v>445</v>
      </c>
      <c r="AL1183">
        <v>32.794812</v>
      </c>
      <c r="AM1183" t="s">
        <v>446</v>
      </c>
      <c r="AN1183">
        <v>-117.130351</v>
      </c>
      <c r="AO1183">
        <v>25</v>
      </c>
      <c r="AP1183">
        <v>1700</v>
      </c>
      <c r="AQ1183" t="s">
        <v>129</v>
      </c>
      <c r="AR1183">
        <v>126</v>
      </c>
      <c r="AS1183">
        <v>-45</v>
      </c>
      <c r="AT1183">
        <v>-256</v>
      </c>
      <c r="BB1183" t="str">
        <f t="shared" si="458"/>
        <v>1200</v>
      </c>
      <c r="BC1183">
        <v>1</v>
      </c>
      <c r="BD1183" t="str">
        <f t="shared" si="459"/>
        <v xml:space="preserve">N1839R  </v>
      </c>
      <c r="BE1183">
        <v>1</v>
      </c>
      <c r="BG1183">
        <v>0</v>
      </c>
      <c r="BH1183">
        <v>0</v>
      </c>
      <c r="BI1183">
        <v>0</v>
      </c>
      <c r="BJ1183">
        <v>1525</v>
      </c>
      <c r="BK1183">
        <v>-175</v>
      </c>
      <c r="BL1183" t="s">
        <v>130</v>
      </c>
      <c r="BM1183">
        <v>1</v>
      </c>
      <c r="BN1183">
        <v>1</v>
      </c>
      <c r="BO1183">
        <v>0</v>
      </c>
      <c r="BP1183">
        <v>0</v>
      </c>
      <c r="BS1183">
        <v>0</v>
      </c>
      <c r="BT1183">
        <v>0</v>
      </c>
      <c r="BU1183">
        <v>0</v>
      </c>
      <c r="CE1183" t="str">
        <f t="shared" si="470"/>
        <v>22:02:20.507</v>
      </c>
      <c r="CF1183">
        <v>507093901</v>
      </c>
      <c r="CS1183">
        <v>3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131</v>
      </c>
      <c r="DA1183">
        <v>300</v>
      </c>
      <c r="DB1183">
        <v>0</v>
      </c>
      <c r="DC1183" t="s">
        <v>157</v>
      </c>
      <c r="DD1183" t="s">
        <v>158</v>
      </c>
      <c r="DG1183">
        <v>8350397</v>
      </c>
      <c r="DI1183">
        <v>1</v>
      </c>
      <c r="DJ1183">
        <v>0</v>
      </c>
      <c r="DK1183">
        <v>1</v>
      </c>
      <c r="DL1183">
        <v>0</v>
      </c>
      <c r="DM1183">
        <v>0</v>
      </c>
      <c r="DN1183">
        <v>1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"07/09/2023 22:02:20.849"</f>
        <v>07/09/2023 22:02:20.849</v>
      </c>
      <c r="C1184" t="str">
        <f t="shared" si="463"/>
        <v>FFDFD3C0</v>
      </c>
      <c r="D1184" t="s">
        <v>147</v>
      </c>
      <c r="E1184">
        <v>8</v>
      </c>
      <c r="H1184">
        <v>225</v>
      </c>
      <c r="I1184" t="s">
        <v>148</v>
      </c>
      <c r="J1184" t="s">
        <v>126</v>
      </c>
      <c r="K1184">
        <v>0</v>
      </c>
      <c r="L1184">
        <v>3</v>
      </c>
      <c r="M1184">
        <v>0</v>
      </c>
      <c r="N1184">
        <v>2</v>
      </c>
      <c r="O1184">
        <v>0</v>
      </c>
      <c r="P1184">
        <v>1</v>
      </c>
      <c r="Q1184">
        <v>0</v>
      </c>
      <c r="S1184" t="str">
        <f t="shared" si="469"/>
        <v>22:02:20.000</v>
      </c>
      <c r="T1184" t="str">
        <f t="shared" si="469"/>
        <v>22:02:20.000</v>
      </c>
      <c r="U1184" t="str">
        <f t="shared" si="457"/>
        <v>A14F74</v>
      </c>
      <c r="V1184">
        <v>0</v>
      </c>
      <c r="W1184">
        <v>0</v>
      </c>
      <c r="X1184">
        <v>6</v>
      </c>
      <c r="Y1184">
        <v>0</v>
      </c>
      <c r="AA1184">
        <v>1</v>
      </c>
      <c r="AB1184">
        <v>8</v>
      </c>
      <c r="AC1184">
        <v>3</v>
      </c>
      <c r="AD1184">
        <v>0</v>
      </c>
      <c r="AE1184">
        <v>9</v>
      </c>
      <c r="AF1184" t="s">
        <v>126</v>
      </c>
      <c r="AG1184">
        <v>0</v>
      </c>
      <c r="AH1184">
        <v>3</v>
      </c>
      <c r="AI1184">
        <v>2</v>
      </c>
      <c r="AJ1184">
        <v>0</v>
      </c>
      <c r="AK1184" t="s">
        <v>445</v>
      </c>
      <c r="AL1184">
        <v>32.794812</v>
      </c>
      <c r="AM1184" t="s">
        <v>446</v>
      </c>
      <c r="AN1184">
        <v>-117.130351</v>
      </c>
      <c r="AO1184">
        <v>25</v>
      </c>
      <c r="AP1184">
        <v>1700</v>
      </c>
      <c r="AQ1184" t="s">
        <v>129</v>
      </c>
      <c r="AR1184">
        <v>126</v>
      </c>
      <c r="AS1184">
        <v>-45</v>
      </c>
      <c r="AT1184">
        <v>-256</v>
      </c>
      <c r="BB1184" t="str">
        <f t="shared" si="458"/>
        <v>1200</v>
      </c>
      <c r="BC1184">
        <v>1</v>
      </c>
      <c r="BD1184" t="str">
        <f t="shared" si="459"/>
        <v xml:space="preserve">N1839R  </v>
      </c>
      <c r="BE1184">
        <v>1</v>
      </c>
      <c r="BG1184">
        <v>0</v>
      </c>
      <c r="BH1184">
        <v>0</v>
      </c>
      <c r="BI1184">
        <v>0</v>
      </c>
      <c r="BJ1184">
        <v>1525</v>
      </c>
      <c r="BK1184">
        <v>-175</v>
      </c>
      <c r="BL1184" t="s">
        <v>130</v>
      </c>
      <c r="BM1184">
        <v>1</v>
      </c>
      <c r="BN1184">
        <v>1</v>
      </c>
      <c r="BO1184">
        <v>0</v>
      </c>
      <c r="BP1184">
        <v>0</v>
      </c>
      <c r="BS1184">
        <v>0</v>
      </c>
      <c r="BT1184">
        <v>0</v>
      </c>
      <c r="BU1184">
        <v>0</v>
      </c>
      <c r="CE1184" t="str">
        <f t="shared" si="470"/>
        <v>22:02:20.507</v>
      </c>
      <c r="CF1184">
        <v>507093901</v>
      </c>
      <c r="CS1184">
        <v>3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131</v>
      </c>
      <c r="DA1184">
        <v>300</v>
      </c>
      <c r="DB1184">
        <v>0</v>
      </c>
      <c r="DC1184" t="s">
        <v>157</v>
      </c>
      <c r="DD1184" t="s">
        <v>158</v>
      </c>
      <c r="DG1184">
        <v>8350397</v>
      </c>
      <c r="DI1184">
        <v>1</v>
      </c>
      <c r="DJ1184">
        <v>0</v>
      </c>
      <c r="DK1184">
        <v>1</v>
      </c>
      <c r="DL1184">
        <v>0</v>
      </c>
      <c r="DM1184">
        <v>0</v>
      </c>
      <c r="DN1184">
        <v>1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"07/09/2023 22:02:20.849"</f>
        <v>07/09/2023 22:02:20.849</v>
      </c>
      <c r="C1185" t="str">
        <f t="shared" si="463"/>
        <v>FFDFD3C0</v>
      </c>
      <c r="D1185" t="s">
        <v>134</v>
      </c>
      <c r="E1185">
        <v>4</v>
      </c>
      <c r="H1185">
        <v>4</v>
      </c>
      <c r="I1185" t="s">
        <v>143</v>
      </c>
      <c r="J1185" t="s">
        <v>126</v>
      </c>
      <c r="K1185">
        <v>0</v>
      </c>
      <c r="L1185">
        <v>3</v>
      </c>
      <c r="M1185">
        <v>0</v>
      </c>
      <c r="N1185">
        <v>2</v>
      </c>
      <c r="O1185">
        <v>0</v>
      </c>
      <c r="P1185">
        <v>1</v>
      </c>
      <c r="Q1185">
        <v>0</v>
      </c>
      <c r="S1185" t="str">
        <f t="shared" si="469"/>
        <v>22:02:20.000</v>
      </c>
      <c r="T1185" t="str">
        <f t="shared" si="469"/>
        <v>22:02:20.000</v>
      </c>
      <c r="U1185" t="str">
        <f t="shared" si="457"/>
        <v>A14F74</v>
      </c>
      <c r="V1185">
        <v>0</v>
      </c>
      <c r="W1185">
        <v>0</v>
      </c>
      <c r="X1185">
        <v>6</v>
      </c>
      <c r="Y1185">
        <v>0</v>
      </c>
      <c r="AA1185">
        <v>1</v>
      </c>
      <c r="AB1185">
        <v>8</v>
      </c>
      <c r="AC1185">
        <v>3</v>
      </c>
      <c r="AD1185">
        <v>0</v>
      </c>
      <c r="AE1185">
        <v>9</v>
      </c>
      <c r="AF1185" t="s">
        <v>126</v>
      </c>
      <c r="AG1185">
        <v>0</v>
      </c>
      <c r="AH1185">
        <v>3</v>
      </c>
      <c r="AI1185">
        <v>2</v>
      </c>
      <c r="AJ1185">
        <v>0</v>
      </c>
      <c r="AK1185" t="s">
        <v>445</v>
      </c>
      <c r="AL1185">
        <v>32.794812</v>
      </c>
      <c r="AM1185" t="s">
        <v>446</v>
      </c>
      <c r="AN1185">
        <v>-117.130351</v>
      </c>
      <c r="AO1185">
        <v>25</v>
      </c>
      <c r="AP1185">
        <v>1700</v>
      </c>
      <c r="AQ1185" t="s">
        <v>129</v>
      </c>
      <c r="AR1185">
        <v>126</v>
      </c>
      <c r="AS1185">
        <v>-45</v>
      </c>
      <c r="AT1185">
        <v>-256</v>
      </c>
      <c r="BB1185" t="str">
        <f t="shared" si="458"/>
        <v>1200</v>
      </c>
      <c r="BC1185">
        <v>1</v>
      </c>
      <c r="BD1185" t="str">
        <f t="shared" si="459"/>
        <v xml:space="preserve">N1839R  </v>
      </c>
      <c r="BE1185">
        <v>1</v>
      </c>
      <c r="BG1185">
        <v>0</v>
      </c>
      <c r="BH1185">
        <v>0</v>
      </c>
      <c r="BI1185">
        <v>0</v>
      </c>
      <c r="BJ1185">
        <v>1525</v>
      </c>
      <c r="BK1185">
        <v>-175</v>
      </c>
      <c r="BL1185" t="s">
        <v>130</v>
      </c>
      <c r="BM1185">
        <v>1</v>
      </c>
      <c r="BN1185">
        <v>1</v>
      </c>
      <c r="BO1185">
        <v>0</v>
      </c>
      <c r="BP1185">
        <v>0</v>
      </c>
      <c r="BS1185">
        <v>0</v>
      </c>
      <c r="BT1185">
        <v>0</v>
      </c>
      <c r="BU1185">
        <v>0</v>
      </c>
      <c r="CE1185" t="str">
        <f t="shared" si="470"/>
        <v>22:02:20.507</v>
      </c>
      <c r="CF1185">
        <v>507093901</v>
      </c>
      <c r="CS1185">
        <v>3</v>
      </c>
      <c r="CT1185">
        <v>2</v>
      </c>
      <c r="CU1185">
        <v>0</v>
      </c>
      <c r="CV1185">
        <v>2</v>
      </c>
      <c r="CW1185">
        <v>0</v>
      </c>
      <c r="CX1185">
        <v>5</v>
      </c>
      <c r="CY1185">
        <v>7</v>
      </c>
      <c r="CZ1185" t="s">
        <v>131</v>
      </c>
      <c r="DA1185">
        <v>300</v>
      </c>
      <c r="DB1185">
        <v>0</v>
      </c>
      <c r="DC1185" t="s">
        <v>157</v>
      </c>
      <c r="DD1185" t="s">
        <v>158</v>
      </c>
      <c r="DG1185">
        <v>8350397</v>
      </c>
      <c r="DI1185">
        <v>1</v>
      </c>
      <c r="DJ1185">
        <v>0</v>
      </c>
      <c r="DK1185">
        <v>1</v>
      </c>
      <c r="DL1185">
        <v>0</v>
      </c>
      <c r="DM1185">
        <v>0</v>
      </c>
      <c r="DN1185">
        <v>1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"07/09/2023 22:02:21.865"</f>
        <v>07/09/2023 22:02:21.865</v>
      </c>
      <c r="C1186" t="str">
        <f t="shared" si="463"/>
        <v>FFDFD3C0</v>
      </c>
      <c r="D1186" t="s">
        <v>134</v>
      </c>
      <c r="E1186">
        <v>4</v>
      </c>
      <c r="H1186">
        <v>4</v>
      </c>
      <c r="I1186" t="s">
        <v>143</v>
      </c>
      <c r="J1186" t="s">
        <v>126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S1186" t="str">
        <f t="shared" ref="S1186:T1193" si="471">"22:02:21.000"</f>
        <v>22:02:21.000</v>
      </c>
      <c r="T1186" t="str">
        <f t="shared" si="471"/>
        <v>22:02:21.000</v>
      </c>
      <c r="U1186" t="str">
        <f t="shared" si="457"/>
        <v>A14F74</v>
      </c>
      <c r="V1186">
        <v>0</v>
      </c>
      <c r="W1186">
        <v>0</v>
      </c>
      <c r="X1186">
        <v>6</v>
      </c>
      <c r="Y1186">
        <v>0</v>
      </c>
      <c r="AA1186">
        <v>1</v>
      </c>
      <c r="AB1186">
        <v>8</v>
      </c>
      <c r="AC1186">
        <v>3</v>
      </c>
      <c r="AD1186">
        <v>0</v>
      </c>
      <c r="AE1186">
        <v>9</v>
      </c>
      <c r="AF1186" t="s">
        <v>126</v>
      </c>
      <c r="AG1186">
        <v>0</v>
      </c>
      <c r="AH1186">
        <v>3</v>
      </c>
      <c r="AI1186">
        <v>2</v>
      </c>
      <c r="AJ1186">
        <v>0</v>
      </c>
      <c r="AK1186" t="s">
        <v>447</v>
      </c>
      <c r="AL1186">
        <v>32.794640000000001</v>
      </c>
      <c r="AM1186" t="s">
        <v>448</v>
      </c>
      <c r="AN1186">
        <v>-117.129622</v>
      </c>
      <c r="AO1186">
        <v>25</v>
      </c>
      <c r="AP1186">
        <v>1700</v>
      </c>
      <c r="AQ1186" t="s">
        <v>129</v>
      </c>
      <c r="AR1186">
        <v>125</v>
      </c>
      <c r="AS1186">
        <v>-46</v>
      </c>
      <c r="AT1186">
        <v>-256</v>
      </c>
      <c r="BB1186" t="str">
        <f t="shared" si="458"/>
        <v>1200</v>
      </c>
      <c r="BC1186">
        <v>1</v>
      </c>
      <c r="BD1186" t="str">
        <f t="shared" si="459"/>
        <v xml:space="preserve">N1839R  </v>
      </c>
      <c r="BE1186">
        <v>1</v>
      </c>
      <c r="BG1186">
        <v>0</v>
      </c>
      <c r="BH1186">
        <v>0</v>
      </c>
      <c r="BI1186">
        <v>0</v>
      </c>
      <c r="BJ1186">
        <v>1525</v>
      </c>
      <c r="BK1186">
        <v>-175</v>
      </c>
      <c r="BL1186" t="s">
        <v>130</v>
      </c>
      <c r="BM1186">
        <v>1</v>
      </c>
      <c r="BN1186">
        <v>1</v>
      </c>
      <c r="BO1186">
        <v>0</v>
      </c>
      <c r="BP1186">
        <v>0</v>
      </c>
      <c r="BS1186">
        <v>0</v>
      </c>
      <c r="BT1186">
        <v>0</v>
      </c>
      <c r="BU1186">
        <v>0</v>
      </c>
      <c r="CE1186" t="str">
        <f t="shared" ref="CE1186:CE1193" si="472">"22:02:21.640"</f>
        <v>22:02:21.640</v>
      </c>
      <c r="CF1186">
        <v>640280348</v>
      </c>
      <c r="CS1186">
        <v>3</v>
      </c>
      <c r="CT1186">
        <v>2</v>
      </c>
      <c r="CU1186">
        <v>0</v>
      </c>
      <c r="CV1186">
        <v>2</v>
      </c>
      <c r="CW1186">
        <v>0</v>
      </c>
      <c r="CX1186">
        <v>5</v>
      </c>
      <c r="CY1186">
        <v>7</v>
      </c>
      <c r="CZ1186" t="s">
        <v>131</v>
      </c>
      <c r="DA1186">
        <v>745</v>
      </c>
      <c r="DB1186">
        <v>0</v>
      </c>
      <c r="DC1186" t="s">
        <v>262</v>
      </c>
      <c r="DD1186" t="s">
        <v>263</v>
      </c>
      <c r="DG1186">
        <v>15622165</v>
      </c>
      <c r="DI1186">
        <v>1</v>
      </c>
      <c r="DJ1186">
        <v>0</v>
      </c>
      <c r="DK1186">
        <v>0</v>
      </c>
      <c r="DL1186">
        <v>0</v>
      </c>
      <c r="DM1186">
        <v>0</v>
      </c>
      <c r="DN1186">
        <v>1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 t="shared" ref="A1187:A1192" si="473">"07/09/2023 22:02:21.896"</f>
        <v>07/09/2023 22:02:21.896</v>
      </c>
      <c r="C1187" t="str">
        <f t="shared" si="463"/>
        <v>FFDFD3C0</v>
      </c>
      <c r="D1187" t="s">
        <v>123</v>
      </c>
      <c r="E1187">
        <v>7</v>
      </c>
      <c r="F1187">
        <v>2007</v>
      </c>
      <c r="G1187" t="s">
        <v>124</v>
      </c>
      <c r="J1187" t="s">
        <v>125</v>
      </c>
      <c r="K1187">
        <v>0</v>
      </c>
      <c r="L1187">
        <v>3</v>
      </c>
      <c r="M1187">
        <v>0</v>
      </c>
      <c r="N1187">
        <v>2</v>
      </c>
      <c r="O1187">
        <v>0</v>
      </c>
      <c r="P1187">
        <v>1</v>
      </c>
      <c r="Q1187">
        <v>0</v>
      </c>
      <c r="S1187" t="str">
        <f t="shared" si="471"/>
        <v>22:02:21.000</v>
      </c>
      <c r="T1187" t="str">
        <f t="shared" si="471"/>
        <v>22:02:21.000</v>
      </c>
      <c r="U1187" t="str">
        <f t="shared" si="457"/>
        <v>A14F74</v>
      </c>
      <c r="V1187">
        <v>0</v>
      </c>
      <c r="W1187">
        <v>0</v>
      </c>
      <c r="X1187">
        <v>6</v>
      </c>
      <c r="Y1187">
        <v>0</v>
      </c>
      <c r="AA1187">
        <v>1</v>
      </c>
      <c r="AB1187">
        <v>8</v>
      </c>
      <c r="AC1187">
        <v>3</v>
      </c>
      <c r="AD1187">
        <v>0</v>
      </c>
      <c r="AE1187">
        <v>9</v>
      </c>
      <c r="AF1187" t="s">
        <v>126</v>
      </c>
      <c r="AG1187">
        <v>0</v>
      </c>
      <c r="AH1187">
        <v>3</v>
      </c>
      <c r="AI1187">
        <v>2</v>
      </c>
      <c r="AJ1187">
        <v>0</v>
      </c>
      <c r="AK1187" t="s">
        <v>447</v>
      </c>
      <c r="AL1187">
        <v>32.794640000000001</v>
      </c>
      <c r="AM1187" t="s">
        <v>448</v>
      </c>
      <c r="AN1187">
        <v>-117.129622</v>
      </c>
      <c r="AO1187">
        <v>25</v>
      </c>
      <c r="AP1187">
        <v>1700</v>
      </c>
      <c r="AQ1187" t="s">
        <v>129</v>
      </c>
      <c r="AR1187">
        <v>125</v>
      </c>
      <c r="AS1187">
        <v>-46</v>
      </c>
      <c r="AT1187">
        <v>-256</v>
      </c>
      <c r="BB1187" t="str">
        <f t="shared" si="458"/>
        <v>1200</v>
      </c>
      <c r="BC1187">
        <v>1</v>
      </c>
      <c r="BD1187" t="str">
        <f t="shared" si="459"/>
        <v xml:space="preserve">N1839R  </v>
      </c>
      <c r="BE1187">
        <v>1</v>
      </c>
      <c r="BG1187">
        <v>0</v>
      </c>
      <c r="BH1187">
        <v>0</v>
      </c>
      <c r="BI1187">
        <v>0</v>
      </c>
      <c r="BJ1187">
        <v>1525</v>
      </c>
      <c r="BK1187">
        <v>-175</v>
      </c>
      <c r="BL1187" t="s">
        <v>130</v>
      </c>
      <c r="BM1187">
        <v>1</v>
      </c>
      <c r="BN1187">
        <v>1</v>
      </c>
      <c r="BO1187">
        <v>0</v>
      </c>
      <c r="BP1187">
        <v>0</v>
      </c>
      <c r="BS1187">
        <v>0</v>
      </c>
      <c r="BT1187">
        <v>0</v>
      </c>
      <c r="BU1187">
        <v>0</v>
      </c>
      <c r="CE1187" t="str">
        <f t="shared" si="472"/>
        <v>22:02:21.640</v>
      </c>
      <c r="CF1187">
        <v>640280348</v>
      </c>
      <c r="CS1187">
        <v>3</v>
      </c>
      <c r="CT1187">
        <v>2</v>
      </c>
      <c r="CU1187">
        <v>0</v>
      </c>
      <c r="CV1187">
        <v>2</v>
      </c>
      <c r="CW1187">
        <v>0</v>
      </c>
      <c r="CX1187">
        <v>5</v>
      </c>
      <c r="CY1187">
        <v>7</v>
      </c>
      <c r="CZ1187" t="s">
        <v>131</v>
      </c>
      <c r="DA1187">
        <v>745</v>
      </c>
      <c r="DB1187">
        <v>0</v>
      </c>
      <c r="DC1187" t="s">
        <v>262</v>
      </c>
      <c r="DD1187" t="s">
        <v>263</v>
      </c>
      <c r="DG1187">
        <v>15622165</v>
      </c>
      <c r="DI1187">
        <v>1</v>
      </c>
      <c r="DJ1187">
        <v>0</v>
      </c>
      <c r="DK1187">
        <v>1</v>
      </c>
      <c r="DL1187">
        <v>0</v>
      </c>
      <c r="DM1187">
        <v>0</v>
      </c>
      <c r="DN1187">
        <v>1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 t="shared" si="473"/>
        <v>07/09/2023 22:02:21.896</v>
      </c>
      <c r="C1188" t="str">
        <f t="shared" si="463"/>
        <v>FFDFD3C0</v>
      </c>
      <c r="D1188" t="s">
        <v>138</v>
      </c>
      <c r="E1188">
        <v>20</v>
      </c>
      <c r="F1188">
        <v>1020</v>
      </c>
      <c r="G1188" t="s">
        <v>139</v>
      </c>
      <c r="J1188" t="s">
        <v>140</v>
      </c>
      <c r="K1188">
        <v>0</v>
      </c>
      <c r="L1188">
        <v>3</v>
      </c>
      <c r="M1188">
        <v>0</v>
      </c>
      <c r="N1188">
        <v>2</v>
      </c>
      <c r="O1188">
        <v>0</v>
      </c>
      <c r="P1188">
        <v>1</v>
      </c>
      <c r="Q1188">
        <v>0</v>
      </c>
      <c r="S1188" t="str">
        <f t="shared" si="471"/>
        <v>22:02:21.000</v>
      </c>
      <c r="T1188" t="str">
        <f t="shared" si="471"/>
        <v>22:02:21.000</v>
      </c>
      <c r="U1188" t="str">
        <f t="shared" si="457"/>
        <v>A14F74</v>
      </c>
      <c r="V1188">
        <v>0</v>
      </c>
      <c r="W1188">
        <v>0</v>
      </c>
      <c r="X1188">
        <v>6</v>
      </c>
      <c r="Y1188">
        <v>0</v>
      </c>
      <c r="AA1188">
        <v>1</v>
      </c>
      <c r="AB1188">
        <v>8</v>
      </c>
      <c r="AC1188">
        <v>3</v>
      </c>
      <c r="AD1188">
        <v>0</v>
      </c>
      <c r="AE1188">
        <v>9</v>
      </c>
      <c r="AF1188" t="s">
        <v>126</v>
      </c>
      <c r="AG1188">
        <v>0</v>
      </c>
      <c r="AH1188">
        <v>3</v>
      </c>
      <c r="AI1188">
        <v>2</v>
      </c>
      <c r="AJ1188">
        <v>0</v>
      </c>
      <c r="AK1188" t="s">
        <v>447</v>
      </c>
      <c r="AL1188">
        <v>32.794640000000001</v>
      </c>
      <c r="AM1188" t="s">
        <v>448</v>
      </c>
      <c r="AN1188">
        <v>-117.129622</v>
      </c>
      <c r="AO1188">
        <v>25</v>
      </c>
      <c r="AP1188">
        <v>1700</v>
      </c>
      <c r="AQ1188" t="s">
        <v>129</v>
      </c>
      <c r="AR1188">
        <v>125</v>
      </c>
      <c r="AS1188">
        <v>-46</v>
      </c>
      <c r="AT1188">
        <v>-256</v>
      </c>
      <c r="BB1188" t="str">
        <f t="shared" si="458"/>
        <v>1200</v>
      </c>
      <c r="BC1188">
        <v>1</v>
      </c>
      <c r="BD1188" t="str">
        <f t="shared" si="459"/>
        <v xml:space="preserve">N1839R  </v>
      </c>
      <c r="BE1188">
        <v>1</v>
      </c>
      <c r="BG1188">
        <v>0</v>
      </c>
      <c r="BH1188">
        <v>0</v>
      </c>
      <c r="BI1188">
        <v>0</v>
      </c>
      <c r="BJ1188">
        <v>1525</v>
      </c>
      <c r="BK1188">
        <v>-175</v>
      </c>
      <c r="BL1188" t="s">
        <v>130</v>
      </c>
      <c r="BM1188">
        <v>1</v>
      </c>
      <c r="BN1188">
        <v>1</v>
      </c>
      <c r="BO1188">
        <v>0</v>
      </c>
      <c r="BP1188">
        <v>0</v>
      </c>
      <c r="BS1188">
        <v>0</v>
      </c>
      <c r="BT1188">
        <v>0</v>
      </c>
      <c r="BU1188">
        <v>0</v>
      </c>
      <c r="CE1188" t="str">
        <f t="shared" si="472"/>
        <v>22:02:21.640</v>
      </c>
      <c r="CF1188">
        <v>640280348</v>
      </c>
      <c r="CS1188">
        <v>3</v>
      </c>
      <c r="CT1188">
        <v>2</v>
      </c>
      <c r="CU1188">
        <v>0</v>
      </c>
      <c r="CV1188">
        <v>2</v>
      </c>
      <c r="CW1188">
        <v>0</v>
      </c>
      <c r="CX1188">
        <v>5</v>
      </c>
      <c r="CY1188">
        <v>7</v>
      </c>
      <c r="CZ1188" t="s">
        <v>131</v>
      </c>
      <c r="DA1188">
        <v>745</v>
      </c>
      <c r="DB1188">
        <v>0</v>
      </c>
      <c r="DC1188" t="s">
        <v>262</v>
      </c>
      <c r="DD1188" t="s">
        <v>263</v>
      </c>
      <c r="DG1188">
        <v>15622165</v>
      </c>
      <c r="DI1188">
        <v>1</v>
      </c>
      <c r="DJ1188">
        <v>0</v>
      </c>
      <c r="DK1188">
        <v>1</v>
      </c>
      <c r="DL1188">
        <v>0</v>
      </c>
      <c r="DM1188">
        <v>0</v>
      </c>
      <c r="DN1188">
        <v>1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 t="shared" si="473"/>
        <v>07/09/2023 22:02:21.896</v>
      </c>
      <c r="C1189" t="str">
        <f t="shared" si="463"/>
        <v>FFDFD3C0</v>
      </c>
      <c r="D1189" t="s">
        <v>149</v>
      </c>
      <c r="E1189">
        <v>3</v>
      </c>
      <c r="H1189">
        <v>166</v>
      </c>
      <c r="I1189" t="s">
        <v>139</v>
      </c>
      <c r="J1189" t="s">
        <v>150</v>
      </c>
      <c r="K1189">
        <v>0</v>
      </c>
      <c r="L1189">
        <v>3</v>
      </c>
      <c r="M1189">
        <v>0</v>
      </c>
      <c r="N1189">
        <v>2</v>
      </c>
      <c r="O1189">
        <v>0</v>
      </c>
      <c r="P1189">
        <v>1</v>
      </c>
      <c r="Q1189">
        <v>0</v>
      </c>
      <c r="S1189" t="str">
        <f t="shared" si="471"/>
        <v>22:02:21.000</v>
      </c>
      <c r="T1189" t="str">
        <f t="shared" si="471"/>
        <v>22:02:21.000</v>
      </c>
      <c r="U1189" t="str">
        <f t="shared" si="457"/>
        <v>A14F74</v>
      </c>
      <c r="V1189">
        <v>0</v>
      </c>
      <c r="W1189">
        <v>0</v>
      </c>
      <c r="X1189">
        <v>6</v>
      </c>
      <c r="Y1189">
        <v>0</v>
      </c>
      <c r="AA1189">
        <v>1</v>
      </c>
      <c r="AB1189">
        <v>8</v>
      </c>
      <c r="AC1189">
        <v>3</v>
      </c>
      <c r="AD1189">
        <v>0</v>
      </c>
      <c r="AE1189">
        <v>9</v>
      </c>
      <c r="AF1189" t="s">
        <v>126</v>
      </c>
      <c r="AG1189">
        <v>0</v>
      </c>
      <c r="AH1189">
        <v>3</v>
      </c>
      <c r="AI1189">
        <v>2</v>
      </c>
      <c r="AJ1189">
        <v>0</v>
      </c>
      <c r="AK1189" t="s">
        <v>447</v>
      </c>
      <c r="AL1189">
        <v>32.794640000000001</v>
      </c>
      <c r="AM1189" t="s">
        <v>448</v>
      </c>
      <c r="AN1189">
        <v>-117.129622</v>
      </c>
      <c r="AO1189">
        <v>25</v>
      </c>
      <c r="AP1189">
        <v>1700</v>
      </c>
      <c r="AQ1189" t="s">
        <v>129</v>
      </c>
      <c r="AR1189">
        <v>125</v>
      </c>
      <c r="AS1189">
        <v>-46</v>
      </c>
      <c r="AT1189">
        <v>-256</v>
      </c>
      <c r="BB1189" t="str">
        <f t="shared" si="458"/>
        <v>1200</v>
      </c>
      <c r="BC1189">
        <v>1</v>
      </c>
      <c r="BD1189" t="str">
        <f t="shared" si="459"/>
        <v xml:space="preserve">N1839R  </v>
      </c>
      <c r="BE1189">
        <v>1</v>
      </c>
      <c r="BG1189">
        <v>0</v>
      </c>
      <c r="BH1189">
        <v>0</v>
      </c>
      <c r="BI1189">
        <v>0</v>
      </c>
      <c r="BJ1189">
        <v>1525</v>
      </c>
      <c r="BK1189">
        <v>-175</v>
      </c>
      <c r="BL1189" t="s">
        <v>130</v>
      </c>
      <c r="BM1189">
        <v>1</v>
      </c>
      <c r="BN1189">
        <v>1</v>
      </c>
      <c r="BO1189">
        <v>0</v>
      </c>
      <c r="BP1189">
        <v>0</v>
      </c>
      <c r="BS1189">
        <v>0</v>
      </c>
      <c r="BT1189">
        <v>0</v>
      </c>
      <c r="BU1189">
        <v>0</v>
      </c>
      <c r="CE1189" t="str">
        <f t="shared" si="472"/>
        <v>22:02:21.640</v>
      </c>
      <c r="CF1189">
        <v>640344009</v>
      </c>
      <c r="CS1189">
        <v>3</v>
      </c>
      <c r="CT1189">
        <v>2</v>
      </c>
      <c r="CU1189">
        <v>0</v>
      </c>
      <c r="CV1189">
        <v>2</v>
      </c>
      <c r="CW1189">
        <v>0</v>
      </c>
      <c r="CX1189">
        <v>5</v>
      </c>
      <c r="CY1189">
        <v>7</v>
      </c>
      <c r="CZ1189" t="s">
        <v>131</v>
      </c>
      <c r="DA1189">
        <v>300</v>
      </c>
      <c r="DB1189">
        <v>0</v>
      </c>
      <c r="DC1189" t="s">
        <v>157</v>
      </c>
      <c r="DD1189" t="s">
        <v>158</v>
      </c>
      <c r="DG1189">
        <v>8350653</v>
      </c>
      <c r="DI1189">
        <v>1</v>
      </c>
      <c r="DJ1189">
        <v>0</v>
      </c>
      <c r="DK1189">
        <v>1</v>
      </c>
      <c r="DL1189">
        <v>0</v>
      </c>
      <c r="DM1189">
        <v>0</v>
      </c>
      <c r="DN1189">
        <v>1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 t="shared" si="473"/>
        <v>07/09/2023 22:02:21.896</v>
      </c>
      <c r="C1190" t="str">
        <f t="shared" si="463"/>
        <v>FFDFD3C0</v>
      </c>
      <c r="D1190" t="s">
        <v>144</v>
      </c>
      <c r="E1190">
        <v>6</v>
      </c>
      <c r="H1190">
        <v>210</v>
      </c>
      <c r="I1190" t="s">
        <v>145</v>
      </c>
      <c r="J1190" t="s">
        <v>146</v>
      </c>
      <c r="K1190">
        <v>0</v>
      </c>
      <c r="L1190">
        <v>3</v>
      </c>
      <c r="M1190">
        <v>0</v>
      </c>
      <c r="N1190">
        <v>2</v>
      </c>
      <c r="O1190">
        <v>0</v>
      </c>
      <c r="P1190">
        <v>1</v>
      </c>
      <c r="Q1190">
        <v>0</v>
      </c>
      <c r="S1190" t="str">
        <f t="shared" si="471"/>
        <v>22:02:21.000</v>
      </c>
      <c r="T1190" t="str">
        <f t="shared" si="471"/>
        <v>22:02:21.000</v>
      </c>
      <c r="U1190" t="str">
        <f t="shared" si="457"/>
        <v>A14F74</v>
      </c>
      <c r="V1190">
        <v>0</v>
      </c>
      <c r="W1190">
        <v>0</v>
      </c>
      <c r="X1190">
        <v>6</v>
      </c>
      <c r="Y1190">
        <v>0</v>
      </c>
      <c r="AA1190">
        <v>1</v>
      </c>
      <c r="AB1190">
        <v>8</v>
      </c>
      <c r="AC1190">
        <v>3</v>
      </c>
      <c r="AD1190">
        <v>0</v>
      </c>
      <c r="AE1190">
        <v>9</v>
      </c>
      <c r="AF1190" t="s">
        <v>126</v>
      </c>
      <c r="AG1190">
        <v>0</v>
      </c>
      <c r="AH1190">
        <v>0</v>
      </c>
      <c r="AI1190">
        <v>2</v>
      </c>
      <c r="AJ1190">
        <v>0</v>
      </c>
      <c r="AK1190" t="s">
        <v>447</v>
      </c>
      <c r="AL1190">
        <v>32.794640000000001</v>
      </c>
      <c r="AM1190" t="s">
        <v>448</v>
      </c>
      <c r="AN1190">
        <v>-117.129622</v>
      </c>
      <c r="AO1190">
        <v>25</v>
      </c>
      <c r="AP1190">
        <v>1700</v>
      </c>
      <c r="AQ1190" t="s">
        <v>129</v>
      </c>
      <c r="AR1190">
        <v>125</v>
      </c>
      <c r="AS1190">
        <v>-46</v>
      </c>
      <c r="AT1190">
        <v>-256</v>
      </c>
      <c r="BB1190" t="str">
        <f t="shared" si="458"/>
        <v>1200</v>
      </c>
      <c r="BC1190">
        <v>1</v>
      </c>
      <c r="BD1190" t="str">
        <f t="shared" si="459"/>
        <v xml:space="preserve">N1839R  </v>
      </c>
      <c r="BE1190">
        <v>1</v>
      </c>
      <c r="BG1190">
        <v>0</v>
      </c>
      <c r="BH1190">
        <v>0</v>
      </c>
      <c r="BI1190">
        <v>0</v>
      </c>
      <c r="BJ1190">
        <v>1525</v>
      </c>
      <c r="BK1190">
        <v>-175</v>
      </c>
      <c r="BL1190" t="s">
        <v>130</v>
      </c>
      <c r="BM1190">
        <v>1</v>
      </c>
      <c r="BN1190">
        <v>1</v>
      </c>
      <c r="BO1190">
        <v>0</v>
      </c>
      <c r="BP1190">
        <v>0</v>
      </c>
      <c r="BS1190">
        <v>0</v>
      </c>
      <c r="BT1190">
        <v>0</v>
      </c>
      <c r="BU1190">
        <v>0</v>
      </c>
      <c r="CE1190" t="str">
        <f t="shared" si="472"/>
        <v>22:02:21.640</v>
      </c>
      <c r="CF1190">
        <v>640280348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5</v>
      </c>
      <c r="CY1190">
        <v>7</v>
      </c>
      <c r="CZ1190" t="s">
        <v>131</v>
      </c>
      <c r="DA1190">
        <v>745</v>
      </c>
      <c r="DB1190">
        <v>0</v>
      </c>
      <c r="DC1190" t="s">
        <v>262</v>
      </c>
      <c r="DD1190" t="s">
        <v>263</v>
      </c>
      <c r="DG1190">
        <v>15622165</v>
      </c>
      <c r="DI1190">
        <v>1</v>
      </c>
      <c r="DJ1190">
        <v>0</v>
      </c>
      <c r="DK1190">
        <v>1</v>
      </c>
      <c r="DL1190">
        <v>0</v>
      </c>
      <c r="DM1190">
        <v>0</v>
      </c>
      <c r="DN1190">
        <v>1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 t="shared" si="473"/>
        <v>07/09/2023 22:02:21.896</v>
      </c>
      <c r="C1191" t="str">
        <f t="shared" si="463"/>
        <v>FFDFD3C0</v>
      </c>
      <c r="D1191" t="s">
        <v>141</v>
      </c>
      <c r="E1191">
        <v>15</v>
      </c>
      <c r="J1191" t="s">
        <v>142</v>
      </c>
      <c r="K1191">
        <v>0</v>
      </c>
      <c r="L1191">
        <v>3</v>
      </c>
      <c r="M1191">
        <v>0</v>
      </c>
      <c r="N1191">
        <v>2</v>
      </c>
      <c r="O1191">
        <v>0</v>
      </c>
      <c r="P1191">
        <v>1</v>
      </c>
      <c r="Q1191">
        <v>0</v>
      </c>
      <c r="S1191" t="str">
        <f t="shared" si="471"/>
        <v>22:02:21.000</v>
      </c>
      <c r="T1191" t="str">
        <f t="shared" si="471"/>
        <v>22:02:21.000</v>
      </c>
      <c r="U1191" t="str">
        <f t="shared" si="457"/>
        <v>A14F74</v>
      </c>
      <c r="V1191">
        <v>0</v>
      </c>
      <c r="W1191">
        <v>0</v>
      </c>
      <c r="X1191">
        <v>6</v>
      </c>
      <c r="Y1191">
        <v>0</v>
      </c>
      <c r="AA1191">
        <v>1</v>
      </c>
      <c r="AB1191">
        <v>8</v>
      </c>
      <c r="AC1191">
        <v>3</v>
      </c>
      <c r="AD1191">
        <v>0</v>
      </c>
      <c r="AE1191">
        <v>9</v>
      </c>
      <c r="AF1191" t="s">
        <v>126</v>
      </c>
      <c r="AG1191">
        <v>0</v>
      </c>
      <c r="AH1191">
        <v>3</v>
      </c>
      <c r="AI1191">
        <v>2</v>
      </c>
      <c r="AJ1191">
        <v>0</v>
      </c>
      <c r="AK1191" t="s">
        <v>447</v>
      </c>
      <c r="AL1191">
        <v>32.794640000000001</v>
      </c>
      <c r="AM1191" t="s">
        <v>448</v>
      </c>
      <c r="AN1191">
        <v>-117.129622</v>
      </c>
      <c r="AO1191">
        <v>25</v>
      </c>
      <c r="AP1191">
        <v>1700</v>
      </c>
      <c r="AQ1191" t="s">
        <v>129</v>
      </c>
      <c r="AR1191">
        <v>125</v>
      </c>
      <c r="AS1191">
        <v>-46</v>
      </c>
      <c r="AT1191">
        <v>-256</v>
      </c>
      <c r="BB1191" t="str">
        <f t="shared" si="458"/>
        <v>1200</v>
      </c>
      <c r="BC1191">
        <v>1</v>
      </c>
      <c r="BD1191" t="str">
        <f t="shared" si="459"/>
        <v xml:space="preserve">N1839R  </v>
      </c>
      <c r="BE1191">
        <v>1</v>
      </c>
      <c r="BG1191">
        <v>0</v>
      </c>
      <c r="BH1191">
        <v>0</v>
      </c>
      <c r="BI1191">
        <v>0</v>
      </c>
      <c r="BJ1191">
        <v>1525</v>
      </c>
      <c r="BK1191">
        <v>-175</v>
      </c>
      <c r="BL1191" t="s">
        <v>130</v>
      </c>
      <c r="BM1191">
        <v>1</v>
      </c>
      <c r="BN1191">
        <v>1</v>
      </c>
      <c r="BO1191">
        <v>0</v>
      </c>
      <c r="BP1191">
        <v>0</v>
      </c>
      <c r="BS1191">
        <v>0</v>
      </c>
      <c r="BT1191">
        <v>0</v>
      </c>
      <c r="BU1191">
        <v>0</v>
      </c>
      <c r="CE1191" t="str">
        <f t="shared" si="472"/>
        <v>22:02:21.640</v>
      </c>
      <c r="CF1191">
        <v>640280348</v>
      </c>
      <c r="CS1191">
        <v>3</v>
      </c>
      <c r="CT1191">
        <v>2</v>
      </c>
      <c r="CU1191">
        <v>0</v>
      </c>
      <c r="CV1191">
        <v>2</v>
      </c>
      <c r="CW1191">
        <v>0</v>
      </c>
      <c r="CX1191">
        <v>5</v>
      </c>
      <c r="CY1191">
        <v>7</v>
      </c>
      <c r="CZ1191" t="s">
        <v>131</v>
      </c>
      <c r="DA1191">
        <v>745</v>
      </c>
      <c r="DB1191">
        <v>0</v>
      </c>
      <c r="DC1191" t="s">
        <v>262</v>
      </c>
      <c r="DD1191" t="s">
        <v>263</v>
      </c>
      <c r="DG1191">
        <v>15622165</v>
      </c>
      <c r="DI1191">
        <v>1</v>
      </c>
      <c r="DJ1191">
        <v>0</v>
      </c>
      <c r="DK1191">
        <v>1</v>
      </c>
      <c r="DL1191">
        <v>0</v>
      </c>
      <c r="DM1191">
        <v>0</v>
      </c>
      <c r="DN1191">
        <v>1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 t="shared" si="473"/>
        <v>07/09/2023 22:02:21.896</v>
      </c>
      <c r="C1192" t="str">
        <f t="shared" si="463"/>
        <v>FFDFD3C0</v>
      </c>
      <c r="D1192" t="s">
        <v>134</v>
      </c>
      <c r="E1192">
        <v>3</v>
      </c>
      <c r="H1192">
        <v>3</v>
      </c>
      <c r="I1192" t="s">
        <v>135</v>
      </c>
      <c r="J1192" t="s">
        <v>126</v>
      </c>
      <c r="K1192">
        <v>0</v>
      </c>
      <c r="L1192">
        <v>3</v>
      </c>
      <c r="M1192">
        <v>0</v>
      </c>
      <c r="N1192">
        <v>2</v>
      </c>
      <c r="O1192">
        <v>0</v>
      </c>
      <c r="P1192">
        <v>1</v>
      </c>
      <c r="Q1192">
        <v>0</v>
      </c>
      <c r="S1192" t="str">
        <f t="shared" si="471"/>
        <v>22:02:21.000</v>
      </c>
      <c r="T1192" t="str">
        <f t="shared" si="471"/>
        <v>22:02:21.000</v>
      </c>
      <c r="U1192" t="str">
        <f t="shared" si="457"/>
        <v>A14F74</v>
      </c>
      <c r="V1192">
        <v>0</v>
      </c>
      <c r="W1192">
        <v>0</v>
      </c>
      <c r="X1192">
        <v>6</v>
      </c>
      <c r="Y1192">
        <v>0</v>
      </c>
      <c r="AA1192">
        <v>1</v>
      </c>
      <c r="AB1192">
        <v>8</v>
      </c>
      <c r="AC1192">
        <v>3</v>
      </c>
      <c r="AD1192">
        <v>0</v>
      </c>
      <c r="AE1192">
        <v>9</v>
      </c>
      <c r="AF1192" t="s">
        <v>126</v>
      </c>
      <c r="AG1192">
        <v>0</v>
      </c>
      <c r="AH1192">
        <v>3</v>
      </c>
      <c r="AI1192">
        <v>2</v>
      </c>
      <c r="AJ1192">
        <v>0</v>
      </c>
      <c r="AK1192" t="s">
        <v>447</v>
      </c>
      <c r="AL1192">
        <v>32.794640000000001</v>
      </c>
      <c r="AM1192" t="s">
        <v>448</v>
      </c>
      <c r="AN1192">
        <v>-117.129622</v>
      </c>
      <c r="AO1192">
        <v>25</v>
      </c>
      <c r="AP1192">
        <v>1700</v>
      </c>
      <c r="AQ1192" t="s">
        <v>129</v>
      </c>
      <c r="AR1192">
        <v>125</v>
      </c>
      <c r="AS1192">
        <v>-46</v>
      </c>
      <c r="AT1192">
        <v>-256</v>
      </c>
      <c r="BB1192" t="str">
        <f t="shared" si="458"/>
        <v>1200</v>
      </c>
      <c r="BC1192">
        <v>1</v>
      </c>
      <c r="BD1192" t="str">
        <f t="shared" si="459"/>
        <v xml:space="preserve">N1839R  </v>
      </c>
      <c r="BE1192">
        <v>1</v>
      </c>
      <c r="BG1192">
        <v>0</v>
      </c>
      <c r="BH1192">
        <v>0</v>
      </c>
      <c r="BI1192">
        <v>0</v>
      </c>
      <c r="BJ1192">
        <v>1525</v>
      </c>
      <c r="BK1192">
        <v>-175</v>
      </c>
      <c r="BL1192" t="s">
        <v>130</v>
      </c>
      <c r="BM1192">
        <v>1</v>
      </c>
      <c r="BN1192">
        <v>1</v>
      </c>
      <c r="BO1192">
        <v>0</v>
      </c>
      <c r="BP1192">
        <v>0</v>
      </c>
      <c r="BS1192">
        <v>0</v>
      </c>
      <c r="BT1192">
        <v>0</v>
      </c>
      <c r="BU1192">
        <v>0</v>
      </c>
      <c r="CE1192" t="str">
        <f t="shared" si="472"/>
        <v>22:02:21.640</v>
      </c>
      <c r="CF1192">
        <v>640280348</v>
      </c>
      <c r="CS1192">
        <v>3</v>
      </c>
      <c r="CT1192">
        <v>2</v>
      </c>
      <c r="CU1192">
        <v>0</v>
      </c>
      <c r="CV1192">
        <v>2</v>
      </c>
      <c r="CW1192">
        <v>0</v>
      </c>
      <c r="CX1192">
        <v>5</v>
      </c>
      <c r="CY1192">
        <v>7</v>
      </c>
      <c r="CZ1192" t="s">
        <v>131</v>
      </c>
      <c r="DA1192">
        <v>745</v>
      </c>
      <c r="DB1192">
        <v>0</v>
      </c>
      <c r="DC1192" t="s">
        <v>262</v>
      </c>
      <c r="DD1192" t="s">
        <v>263</v>
      </c>
      <c r="DG1192">
        <v>15622165</v>
      </c>
      <c r="DI1192">
        <v>1</v>
      </c>
      <c r="DJ1192">
        <v>0</v>
      </c>
      <c r="DK1192">
        <v>1</v>
      </c>
      <c r="DL1192">
        <v>0</v>
      </c>
      <c r="DM1192">
        <v>0</v>
      </c>
      <c r="DN1192">
        <v>1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"07/09/2023 22:02:21.943"</f>
        <v>07/09/2023 22:02:21.943</v>
      </c>
      <c r="C1193" t="str">
        <f t="shared" si="463"/>
        <v>FFDFD3C0</v>
      </c>
      <c r="D1193" t="s">
        <v>147</v>
      </c>
      <c r="E1193">
        <v>8</v>
      </c>
      <c r="H1193">
        <v>225</v>
      </c>
      <c r="I1193" t="s">
        <v>148</v>
      </c>
      <c r="J1193" t="s">
        <v>126</v>
      </c>
      <c r="K1193">
        <v>0</v>
      </c>
      <c r="L1193">
        <v>3</v>
      </c>
      <c r="M1193">
        <v>0</v>
      </c>
      <c r="N1193">
        <v>2</v>
      </c>
      <c r="O1193">
        <v>0</v>
      </c>
      <c r="P1193">
        <v>1</v>
      </c>
      <c r="Q1193">
        <v>0</v>
      </c>
      <c r="S1193" t="str">
        <f t="shared" si="471"/>
        <v>22:02:21.000</v>
      </c>
      <c r="T1193" t="str">
        <f t="shared" si="471"/>
        <v>22:02:21.000</v>
      </c>
      <c r="U1193" t="str">
        <f t="shared" si="457"/>
        <v>A14F74</v>
      </c>
      <c r="V1193">
        <v>0</v>
      </c>
      <c r="W1193">
        <v>0</v>
      </c>
      <c r="X1193">
        <v>6</v>
      </c>
      <c r="Y1193">
        <v>0</v>
      </c>
      <c r="AA1193">
        <v>1</v>
      </c>
      <c r="AB1193">
        <v>8</v>
      </c>
      <c r="AC1193">
        <v>3</v>
      </c>
      <c r="AD1193">
        <v>0</v>
      </c>
      <c r="AE1193">
        <v>9</v>
      </c>
      <c r="AF1193" t="s">
        <v>126</v>
      </c>
      <c r="AG1193">
        <v>0</v>
      </c>
      <c r="AH1193">
        <v>3</v>
      </c>
      <c r="AI1193">
        <v>2</v>
      </c>
      <c r="AJ1193">
        <v>0</v>
      </c>
      <c r="AK1193" t="s">
        <v>447</v>
      </c>
      <c r="AL1193">
        <v>32.794640000000001</v>
      </c>
      <c r="AM1193" t="s">
        <v>448</v>
      </c>
      <c r="AN1193">
        <v>-117.129622</v>
      </c>
      <c r="AO1193">
        <v>25</v>
      </c>
      <c r="AP1193">
        <v>1700</v>
      </c>
      <c r="AQ1193" t="s">
        <v>129</v>
      </c>
      <c r="AR1193">
        <v>125</v>
      </c>
      <c r="AS1193">
        <v>-46</v>
      </c>
      <c r="AT1193">
        <v>-256</v>
      </c>
      <c r="BB1193" t="str">
        <f t="shared" si="458"/>
        <v>1200</v>
      </c>
      <c r="BC1193">
        <v>1</v>
      </c>
      <c r="BD1193" t="str">
        <f t="shared" si="459"/>
        <v xml:space="preserve">N1839R  </v>
      </c>
      <c r="BE1193">
        <v>1</v>
      </c>
      <c r="BG1193">
        <v>0</v>
      </c>
      <c r="BH1193">
        <v>0</v>
      </c>
      <c r="BI1193">
        <v>0</v>
      </c>
      <c r="BJ1193">
        <v>1525</v>
      </c>
      <c r="BK1193">
        <v>-175</v>
      </c>
      <c r="BL1193" t="s">
        <v>130</v>
      </c>
      <c r="BM1193">
        <v>1</v>
      </c>
      <c r="BN1193">
        <v>1</v>
      </c>
      <c r="BO1193">
        <v>0</v>
      </c>
      <c r="BP1193">
        <v>0</v>
      </c>
      <c r="BS1193">
        <v>0</v>
      </c>
      <c r="BT1193">
        <v>0</v>
      </c>
      <c r="BU1193">
        <v>0</v>
      </c>
      <c r="CE1193" t="str">
        <f t="shared" si="472"/>
        <v>22:02:21.640</v>
      </c>
      <c r="CF1193">
        <v>640280348</v>
      </c>
      <c r="CS1193">
        <v>3</v>
      </c>
      <c r="CT1193">
        <v>2</v>
      </c>
      <c r="CU1193">
        <v>0</v>
      </c>
      <c r="CV1193">
        <v>2</v>
      </c>
      <c r="CW1193">
        <v>0</v>
      </c>
      <c r="CX1193">
        <v>5</v>
      </c>
      <c r="CY1193">
        <v>7</v>
      </c>
      <c r="CZ1193" t="s">
        <v>131</v>
      </c>
      <c r="DA1193">
        <v>745</v>
      </c>
      <c r="DB1193">
        <v>0</v>
      </c>
      <c r="DC1193" t="s">
        <v>262</v>
      </c>
      <c r="DD1193" t="s">
        <v>263</v>
      </c>
      <c r="DG1193">
        <v>15622165</v>
      </c>
      <c r="DI1193">
        <v>1</v>
      </c>
      <c r="DJ1193">
        <v>0</v>
      </c>
      <c r="DK1193">
        <v>1</v>
      </c>
      <c r="DL1193">
        <v>0</v>
      </c>
      <c r="DM1193">
        <v>0</v>
      </c>
      <c r="DN1193">
        <v>1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"07/09/2023 22:02:22.631"</f>
        <v>07/09/2023 22:02:22.631</v>
      </c>
      <c r="C1194" t="str">
        <f t="shared" si="463"/>
        <v>FFDFD3C0</v>
      </c>
      <c r="D1194" t="s">
        <v>138</v>
      </c>
      <c r="E1194">
        <v>20</v>
      </c>
      <c r="F1194">
        <v>1020</v>
      </c>
      <c r="G1194" t="s">
        <v>139</v>
      </c>
      <c r="J1194" t="s">
        <v>140</v>
      </c>
      <c r="K1194">
        <v>0</v>
      </c>
      <c r="L1194">
        <v>3</v>
      </c>
      <c r="M1194">
        <v>0</v>
      </c>
      <c r="N1194">
        <v>2</v>
      </c>
      <c r="O1194">
        <v>0</v>
      </c>
      <c r="P1194">
        <v>1</v>
      </c>
      <c r="Q1194">
        <v>0</v>
      </c>
      <c r="S1194" t="str">
        <f t="shared" ref="S1194:T1201" si="474">"22:02:22.000"</f>
        <v>22:02:22.000</v>
      </c>
      <c r="T1194" t="str">
        <f t="shared" si="474"/>
        <v>22:02:22.000</v>
      </c>
      <c r="U1194" t="str">
        <f t="shared" si="457"/>
        <v>A14F74</v>
      </c>
      <c r="V1194">
        <v>0</v>
      </c>
      <c r="W1194">
        <v>0</v>
      </c>
      <c r="X1194">
        <v>6</v>
      </c>
      <c r="Y1194">
        <v>0</v>
      </c>
      <c r="AA1194">
        <v>1</v>
      </c>
      <c r="AB1194">
        <v>8</v>
      </c>
      <c r="AC1194">
        <v>3</v>
      </c>
      <c r="AD1194">
        <v>0</v>
      </c>
      <c r="AE1194">
        <v>9</v>
      </c>
      <c r="AF1194" t="s">
        <v>126</v>
      </c>
      <c r="AG1194">
        <v>0</v>
      </c>
      <c r="AH1194">
        <v>3</v>
      </c>
      <c r="AI1194">
        <v>2</v>
      </c>
      <c r="AJ1194">
        <v>0</v>
      </c>
      <c r="AK1194" t="s">
        <v>449</v>
      </c>
      <c r="AL1194">
        <v>32.794446999999998</v>
      </c>
      <c r="AM1194" t="s">
        <v>450</v>
      </c>
      <c r="AN1194">
        <v>-117.128913</v>
      </c>
      <c r="AO1194">
        <v>25</v>
      </c>
      <c r="AP1194">
        <v>1700</v>
      </c>
      <c r="AQ1194" t="s">
        <v>129</v>
      </c>
      <c r="AR1194">
        <v>126</v>
      </c>
      <c r="AS1194">
        <v>-46</v>
      </c>
      <c r="AT1194">
        <v>-256</v>
      </c>
      <c r="BB1194" t="str">
        <f t="shared" si="458"/>
        <v>1200</v>
      </c>
      <c r="BC1194">
        <v>1</v>
      </c>
      <c r="BD1194" t="str">
        <f t="shared" si="459"/>
        <v xml:space="preserve">N1839R  </v>
      </c>
      <c r="BE1194">
        <v>1</v>
      </c>
      <c r="BG1194">
        <v>0</v>
      </c>
      <c r="BH1194">
        <v>0</v>
      </c>
      <c r="BI1194">
        <v>0</v>
      </c>
      <c r="BJ1194">
        <v>1525</v>
      </c>
      <c r="BK1194">
        <v>-175</v>
      </c>
      <c r="BL1194" t="s">
        <v>130</v>
      </c>
      <c r="BM1194">
        <v>1</v>
      </c>
      <c r="BN1194">
        <v>1</v>
      </c>
      <c r="BO1194">
        <v>0</v>
      </c>
      <c r="BP1194">
        <v>0</v>
      </c>
      <c r="BS1194">
        <v>0</v>
      </c>
      <c r="BT1194">
        <v>0</v>
      </c>
      <c r="BU1194">
        <v>0</v>
      </c>
      <c r="CE1194" t="str">
        <f t="shared" ref="CE1194:CE1201" si="475">"22:02:22.382"</f>
        <v>22:02:22.382</v>
      </c>
      <c r="CF1194">
        <v>381593560</v>
      </c>
      <c r="CS1194">
        <v>3</v>
      </c>
      <c r="CT1194">
        <v>2</v>
      </c>
      <c r="CU1194">
        <v>0</v>
      </c>
      <c r="CV1194">
        <v>2</v>
      </c>
      <c r="CW1194">
        <v>0</v>
      </c>
      <c r="CX1194">
        <v>5</v>
      </c>
      <c r="CY1194">
        <v>7</v>
      </c>
      <c r="CZ1194" t="s">
        <v>131</v>
      </c>
      <c r="DA1194">
        <v>300</v>
      </c>
      <c r="DB1194">
        <v>0</v>
      </c>
      <c r="DC1194" t="s">
        <v>157</v>
      </c>
      <c r="DD1194" t="s">
        <v>158</v>
      </c>
      <c r="DG1194">
        <v>8350823</v>
      </c>
      <c r="DI1194">
        <v>1</v>
      </c>
      <c r="DJ1194">
        <v>0</v>
      </c>
      <c r="DK1194">
        <v>0</v>
      </c>
      <c r="DL1194">
        <v>0</v>
      </c>
      <c r="DM1194">
        <v>0</v>
      </c>
      <c r="DN1194">
        <v>1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"07/09/2023 22:02:22.631"</f>
        <v>07/09/2023 22:02:22.631</v>
      </c>
      <c r="C1195" t="str">
        <f t="shared" si="463"/>
        <v>FFDFD3C0</v>
      </c>
      <c r="D1195" t="s">
        <v>123</v>
      </c>
      <c r="E1195">
        <v>7</v>
      </c>
      <c r="F1195">
        <v>2007</v>
      </c>
      <c r="G1195" t="s">
        <v>124</v>
      </c>
      <c r="J1195" t="s">
        <v>125</v>
      </c>
      <c r="K1195">
        <v>0</v>
      </c>
      <c r="L1195">
        <v>3</v>
      </c>
      <c r="M1195">
        <v>0</v>
      </c>
      <c r="N1195">
        <v>2</v>
      </c>
      <c r="O1195">
        <v>0</v>
      </c>
      <c r="P1195">
        <v>1</v>
      </c>
      <c r="Q1195">
        <v>0</v>
      </c>
      <c r="S1195" t="str">
        <f t="shared" si="474"/>
        <v>22:02:22.000</v>
      </c>
      <c r="T1195" t="str">
        <f t="shared" si="474"/>
        <v>22:02:22.000</v>
      </c>
      <c r="U1195" t="str">
        <f t="shared" si="457"/>
        <v>A14F74</v>
      </c>
      <c r="V1195">
        <v>0</v>
      </c>
      <c r="W1195">
        <v>0</v>
      </c>
      <c r="X1195">
        <v>6</v>
      </c>
      <c r="Y1195">
        <v>0</v>
      </c>
      <c r="AA1195">
        <v>1</v>
      </c>
      <c r="AB1195">
        <v>8</v>
      </c>
      <c r="AC1195">
        <v>3</v>
      </c>
      <c r="AD1195">
        <v>0</v>
      </c>
      <c r="AE1195">
        <v>9</v>
      </c>
      <c r="AF1195" t="s">
        <v>126</v>
      </c>
      <c r="AG1195">
        <v>0</v>
      </c>
      <c r="AH1195">
        <v>3</v>
      </c>
      <c r="AI1195">
        <v>2</v>
      </c>
      <c r="AJ1195">
        <v>0</v>
      </c>
      <c r="AK1195" t="s">
        <v>449</v>
      </c>
      <c r="AL1195">
        <v>32.794446999999998</v>
      </c>
      <c r="AM1195" t="s">
        <v>450</v>
      </c>
      <c r="AN1195">
        <v>-117.128913</v>
      </c>
      <c r="AO1195">
        <v>25</v>
      </c>
      <c r="AP1195">
        <v>1700</v>
      </c>
      <c r="AQ1195" t="s">
        <v>129</v>
      </c>
      <c r="AR1195">
        <v>126</v>
      </c>
      <c r="AS1195">
        <v>-46</v>
      </c>
      <c r="AT1195">
        <v>-256</v>
      </c>
      <c r="BB1195" t="str">
        <f t="shared" si="458"/>
        <v>1200</v>
      </c>
      <c r="BC1195">
        <v>1</v>
      </c>
      <c r="BD1195" t="str">
        <f t="shared" si="459"/>
        <v xml:space="preserve">N1839R  </v>
      </c>
      <c r="BE1195">
        <v>1</v>
      </c>
      <c r="BG1195">
        <v>0</v>
      </c>
      <c r="BH1195">
        <v>0</v>
      </c>
      <c r="BI1195">
        <v>0</v>
      </c>
      <c r="BJ1195">
        <v>1525</v>
      </c>
      <c r="BK1195">
        <v>-175</v>
      </c>
      <c r="BL1195" t="s">
        <v>130</v>
      </c>
      <c r="BM1195">
        <v>1</v>
      </c>
      <c r="BN1195">
        <v>1</v>
      </c>
      <c r="BO1195">
        <v>0</v>
      </c>
      <c r="BP1195">
        <v>0</v>
      </c>
      <c r="BS1195">
        <v>0</v>
      </c>
      <c r="BT1195">
        <v>0</v>
      </c>
      <c r="BU1195">
        <v>0</v>
      </c>
      <c r="CE1195" t="str">
        <f t="shared" si="475"/>
        <v>22:02:22.382</v>
      </c>
      <c r="CF1195">
        <v>381593560</v>
      </c>
      <c r="CS1195">
        <v>3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131</v>
      </c>
      <c r="DA1195">
        <v>300</v>
      </c>
      <c r="DB1195">
        <v>0</v>
      </c>
      <c r="DC1195" t="s">
        <v>157</v>
      </c>
      <c r="DD1195" t="s">
        <v>158</v>
      </c>
      <c r="DG1195">
        <v>8350823</v>
      </c>
      <c r="DI1195">
        <v>1</v>
      </c>
      <c r="DJ1195">
        <v>0</v>
      </c>
      <c r="DK1195">
        <v>1</v>
      </c>
      <c r="DL1195">
        <v>0</v>
      </c>
      <c r="DM1195">
        <v>0</v>
      </c>
      <c r="DN1195">
        <v>1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"07/09/2023 22:02:22.631"</f>
        <v>07/09/2023 22:02:22.631</v>
      </c>
      <c r="C1196" t="str">
        <f t="shared" si="463"/>
        <v>FFDFD3C0</v>
      </c>
      <c r="D1196" t="s">
        <v>149</v>
      </c>
      <c r="E1196">
        <v>3</v>
      </c>
      <c r="H1196">
        <v>166</v>
      </c>
      <c r="I1196" t="s">
        <v>139</v>
      </c>
      <c r="J1196" t="s">
        <v>150</v>
      </c>
      <c r="K1196">
        <v>0</v>
      </c>
      <c r="L1196">
        <v>3</v>
      </c>
      <c r="M1196">
        <v>0</v>
      </c>
      <c r="N1196">
        <v>2</v>
      </c>
      <c r="O1196">
        <v>0</v>
      </c>
      <c r="P1196">
        <v>1</v>
      </c>
      <c r="Q1196">
        <v>0</v>
      </c>
      <c r="S1196" t="str">
        <f t="shared" si="474"/>
        <v>22:02:22.000</v>
      </c>
      <c r="T1196" t="str">
        <f t="shared" si="474"/>
        <v>22:02:22.000</v>
      </c>
      <c r="U1196" t="str">
        <f t="shared" si="457"/>
        <v>A14F74</v>
      </c>
      <c r="V1196">
        <v>0</v>
      </c>
      <c r="W1196">
        <v>0</v>
      </c>
      <c r="X1196">
        <v>6</v>
      </c>
      <c r="Y1196">
        <v>0</v>
      </c>
      <c r="AA1196">
        <v>1</v>
      </c>
      <c r="AB1196">
        <v>8</v>
      </c>
      <c r="AC1196">
        <v>3</v>
      </c>
      <c r="AD1196">
        <v>0</v>
      </c>
      <c r="AE1196">
        <v>9</v>
      </c>
      <c r="AF1196" t="s">
        <v>126</v>
      </c>
      <c r="AG1196">
        <v>0</v>
      </c>
      <c r="AH1196">
        <v>3</v>
      </c>
      <c r="AI1196">
        <v>2</v>
      </c>
      <c r="AJ1196">
        <v>0</v>
      </c>
      <c r="AK1196" t="s">
        <v>449</v>
      </c>
      <c r="AL1196">
        <v>32.794446999999998</v>
      </c>
      <c r="AM1196" t="s">
        <v>450</v>
      </c>
      <c r="AN1196">
        <v>-117.128913</v>
      </c>
      <c r="AO1196">
        <v>25</v>
      </c>
      <c r="AP1196">
        <v>1700</v>
      </c>
      <c r="AQ1196" t="s">
        <v>129</v>
      </c>
      <c r="AR1196">
        <v>126</v>
      </c>
      <c r="AS1196">
        <v>-46</v>
      </c>
      <c r="AT1196">
        <v>-256</v>
      </c>
      <c r="BB1196" t="str">
        <f t="shared" si="458"/>
        <v>1200</v>
      </c>
      <c r="BC1196">
        <v>1</v>
      </c>
      <c r="BD1196" t="str">
        <f t="shared" si="459"/>
        <v xml:space="preserve">N1839R  </v>
      </c>
      <c r="BE1196">
        <v>1</v>
      </c>
      <c r="BG1196">
        <v>0</v>
      </c>
      <c r="BH1196">
        <v>0</v>
      </c>
      <c r="BI1196">
        <v>0</v>
      </c>
      <c r="BJ1196">
        <v>1525</v>
      </c>
      <c r="BK1196">
        <v>-175</v>
      </c>
      <c r="BL1196" t="s">
        <v>130</v>
      </c>
      <c r="BM1196">
        <v>1</v>
      </c>
      <c r="BN1196">
        <v>1</v>
      </c>
      <c r="BO1196">
        <v>0</v>
      </c>
      <c r="BP1196">
        <v>0</v>
      </c>
      <c r="BS1196">
        <v>0</v>
      </c>
      <c r="BT1196">
        <v>0</v>
      </c>
      <c r="BU1196">
        <v>0</v>
      </c>
      <c r="CE1196" t="str">
        <f t="shared" si="475"/>
        <v>22:02:22.382</v>
      </c>
      <c r="CF1196">
        <v>381593560</v>
      </c>
      <c r="CS1196">
        <v>3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131</v>
      </c>
      <c r="DA1196">
        <v>300</v>
      </c>
      <c r="DB1196">
        <v>0</v>
      </c>
      <c r="DC1196" t="s">
        <v>157</v>
      </c>
      <c r="DD1196" t="s">
        <v>158</v>
      </c>
      <c r="DG1196">
        <v>8350823</v>
      </c>
      <c r="DI1196">
        <v>1</v>
      </c>
      <c r="DJ1196">
        <v>0</v>
      </c>
      <c r="DK1196">
        <v>1</v>
      </c>
      <c r="DL1196">
        <v>0</v>
      </c>
      <c r="DM1196">
        <v>0</v>
      </c>
      <c r="DN1196">
        <v>1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"07/09/2023 22:02:22.631"</f>
        <v>07/09/2023 22:02:22.631</v>
      </c>
      <c r="C1197" t="str">
        <f t="shared" si="463"/>
        <v>FFDFD3C0</v>
      </c>
      <c r="D1197" t="s">
        <v>144</v>
      </c>
      <c r="E1197">
        <v>6</v>
      </c>
      <c r="H1197">
        <v>210</v>
      </c>
      <c r="I1197" t="s">
        <v>145</v>
      </c>
      <c r="J1197" t="s">
        <v>146</v>
      </c>
      <c r="K1197">
        <v>0</v>
      </c>
      <c r="L1197">
        <v>3</v>
      </c>
      <c r="M1197">
        <v>0</v>
      </c>
      <c r="N1197">
        <v>2</v>
      </c>
      <c r="O1197">
        <v>0</v>
      </c>
      <c r="P1197">
        <v>1</v>
      </c>
      <c r="Q1197">
        <v>0</v>
      </c>
      <c r="S1197" t="str">
        <f t="shared" si="474"/>
        <v>22:02:22.000</v>
      </c>
      <c r="T1197" t="str">
        <f t="shared" si="474"/>
        <v>22:02:22.000</v>
      </c>
      <c r="U1197" t="str">
        <f t="shared" si="457"/>
        <v>A14F74</v>
      </c>
      <c r="V1197">
        <v>0</v>
      </c>
      <c r="W1197">
        <v>0</v>
      </c>
      <c r="X1197">
        <v>6</v>
      </c>
      <c r="Y1197">
        <v>0</v>
      </c>
      <c r="AA1197">
        <v>1</v>
      </c>
      <c r="AB1197">
        <v>8</v>
      </c>
      <c r="AC1197">
        <v>3</v>
      </c>
      <c r="AD1197">
        <v>0</v>
      </c>
      <c r="AE1197">
        <v>9</v>
      </c>
      <c r="AF1197" t="s">
        <v>126</v>
      </c>
      <c r="AG1197">
        <v>0</v>
      </c>
      <c r="AH1197">
        <v>0</v>
      </c>
      <c r="AI1197">
        <v>2</v>
      </c>
      <c r="AJ1197">
        <v>0</v>
      </c>
      <c r="AK1197" t="s">
        <v>449</v>
      </c>
      <c r="AL1197">
        <v>32.794446999999998</v>
      </c>
      <c r="AM1197" t="s">
        <v>450</v>
      </c>
      <c r="AN1197">
        <v>-117.128913</v>
      </c>
      <c r="AO1197">
        <v>25</v>
      </c>
      <c r="AP1197">
        <v>1700</v>
      </c>
      <c r="AQ1197" t="s">
        <v>129</v>
      </c>
      <c r="AR1197">
        <v>126</v>
      </c>
      <c r="AS1197">
        <v>-46</v>
      </c>
      <c r="AT1197">
        <v>-256</v>
      </c>
      <c r="BB1197" t="str">
        <f t="shared" si="458"/>
        <v>1200</v>
      </c>
      <c r="BC1197">
        <v>1</v>
      </c>
      <c r="BD1197" t="str">
        <f t="shared" si="459"/>
        <v xml:space="preserve">N1839R  </v>
      </c>
      <c r="BE1197">
        <v>1</v>
      </c>
      <c r="BG1197">
        <v>0</v>
      </c>
      <c r="BH1197">
        <v>0</v>
      </c>
      <c r="BI1197">
        <v>0</v>
      </c>
      <c r="BJ1197">
        <v>1525</v>
      </c>
      <c r="BK1197">
        <v>-175</v>
      </c>
      <c r="BL1197" t="s">
        <v>130</v>
      </c>
      <c r="BM1197">
        <v>1</v>
      </c>
      <c r="BN1197">
        <v>1</v>
      </c>
      <c r="BO1197">
        <v>0</v>
      </c>
      <c r="BP1197">
        <v>0</v>
      </c>
      <c r="BS1197">
        <v>0</v>
      </c>
      <c r="BT1197">
        <v>0</v>
      </c>
      <c r="BU1197">
        <v>0</v>
      </c>
      <c r="CE1197" t="str">
        <f t="shared" si="475"/>
        <v>22:02:22.382</v>
      </c>
      <c r="CF1197">
        <v>381593560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5</v>
      </c>
      <c r="CY1197">
        <v>7</v>
      </c>
      <c r="CZ1197" t="s">
        <v>131</v>
      </c>
      <c r="DA1197">
        <v>300</v>
      </c>
      <c r="DB1197">
        <v>0</v>
      </c>
      <c r="DC1197" t="s">
        <v>157</v>
      </c>
      <c r="DD1197" t="s">
        <v>158</v>
      </c>
      <c r="DG1197">
        <v>8350823</v>
      </c>
      <c r="DI1197">
        <v>1</v>
      </c>
      <c r="DJ1197">
        <v>0</v>
      </c>
      <c r="DK1197">
        <v>1</v>
      </c>
      <c r="DL1197">
        <v>0</v>
      </c>
      <c r="DM1197">
        <v>0</v>
      </c>
      <c r="DN1197">
        <v>1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"07/09/2023 22:02:22.693"</f>
        <v>07/09/2023 22:02:22.693</v>
      </c>
      <c r="C1198" t="str">
        <f t="shared" si="463"/>
        <v>FFDFD3C0</v>
      </c>
      <c r="D1198" t="s">
        <v>141</v>
      </c>
      <c r="E1198">
        <v>15</v>
      </c>
      <c r="J1198" t="s">
        <v>142</v>
      </c>
      <c r="K1198">
        <v>0</v>
      </c>
      <c r="L1198">
        <v>3</v>
      </c>
      <c r="M1198">
        <v>0</v>
      </c>
      <c r="N1198">
        <v>2</v>
      </c>
      <c r="O1198">
        <v>0</v>
      </c>
      <c r="P1198">
        <v>1</v>
      </c>
      <c r="Q1198">
        <v>0</v>
      </c>
      <c r="S1198" t="str">
        <f t="shared" si="474"/>
        <v>22:02:22.000</v>
      </c>
      <c r="T1198" t="str">
        <f t="shared" si="474"/>
        <v>22:02:22.000</v>
      </c>
      <c r="U1198" t="str">
        <f t="shared" si="457"/>
        <v>A14F74</v>
      </c>
      <c r="V1198">
        <v>0</v>
      </c>
      <c r="W1198">
        <v>0</v>
      </c>
      <c r="X1198">
        <v>6</v>
      </c>
      <c r="Y1198">
        <v>0</v>
      </c>
      <c r="AA1198">
        <v>1</v>
      </c>
      <c r="AB1198">
        <v>8</v>
      </c>
      <c r="AC1198">
        <v>3</v>
      </c>
      <c r="AD1198">
        <v>0</v>
      </c>
      <c r="AE1198">
        <v>9</v>
      </c>
      <c r="AF1198" t="s">
        <v>126</v>
      </c>
      <c r="AG1198">
        <v>0</v>
      </c>
      <c r="AH1198">
        <v>3</v>
      </c>
      <c r="AI1198">
        <v>2</v>
      </c>
      <c r="AJ1198">
        <v>0</v>
      </c>
      <c r="AK1198" t="s">
        <v>449</v>
      </c>
      <c r="AL1198">
        <v>32.794446999999998</v>
      </c>
      <c r="AM1198" t="s">
        <v>450</v>
      </c>
      <c r="AN1198">
        <v>-117.128913</v>
      </c>
      <c r="AO1198">
        <v>25</v>
      </c>
      <c r="AP1198">
        <v>1700</v>
      </c>
      <c r="AQ1198" t="s">
        <v>129</v>
      </c>
      <c r="AR1198">
        <v>126</v>
      </c>
      <c r="AS1198">
        <v>-46</v>
      </c>
      <c r="AT1198">
        <v>-256</v>
      </c>
      <c r="BB1198" t="str">
        <f t="shared" si="458"/>
        <v>1200</v>
      </c>
      <c r="BC1198">
        <v>1</v>
      </c>
      <c r="BD1198" t="str">
        <f t="shared" si="459"/>
        <v xml:space="preserve">N1839R  </v>
      </c>
      <c r="BE1198">
        <v>1</v>
      </c>
      <c r="BG1198">
        <v>0</v>
      </c>
      <c r="BH1198">
        <v>0</v>
      </c>
      <c r="BI1198">
        <v>0</v>
      </c>
      <c r="BJ1198">
        <v>1525</v>
      </c>
      <c r="BK1198">
        <v>-175</v>
      </c>
      <c r="BL1198" t="s">
        <v>130</v>
      </c>
      <c r="BM1198">
        <v>1</v>
      </c>
      <c r="BN1198">
        <v>1</v>
      </c>
      <c r="BO1198">
        <v>0</v>
      </c>
      <c r="BP1198">
        <v>0</v>
      </c>
      <c r="BS1198">
        <v>0</v>
      </c>
      <c r="BT1198">
        <v>0</v>
      </c>
      <c r="BU1198">
        <v>0</v>
      </c>
      <c r="CE1198" t="str">
        <f t="shared" si="475"/>
        <v>22:02:22.382</v>
      </c>
      <c r="CF1198">
        <v>381593560</v>
      </c>
      <c r="CS1198">
        <v>3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131</v>
      </c>
      <c r="DA1198">
        <v>300</v>
      </c>
      <c r="DB1198">
        <v>0</v>
      </c>
      <c r="DC1198" t="s">
        <v>157</v>
      </c>
      <c r="DD1198" t="s">
        <v>158</v>
      </c>
      <c r="DG1198">
        <v>8350823</v>
      </c>
      <c r="DI1198">
        <v>1</v>
      </c>
      <c r="DJ1198">
        <v>0</v>
      </c>
      <c r="DK1198">
        <v>1</v>
      </c>
      <c r="DL1198">
        <v>0</v>
      </c>
      <c r="DM1198">
        <v>0</v>
      </c>
      <c r="DN1198">
        <v>1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"07/09/2023 22:02:22.693"</f>
        <v>07/09/2023 22:02:22.693</v>
      </c>
      <c r="C1199" t="str">
        <f t="shared" si="463"/>
        <v>FFDFD3C0</v>
      </c>
      <c r="D1199" t="s">
        <v>134</v>
      </c>
      <c r="E1199">
        <v>3</v>
      </c>
      <c r="H1199">
        <v>3</v>
      </c>
      <c r="I1199" t="s">
        <v>135</v>
      </c>
      <c r="J1199" t="s">
        <v>126</v>
      </c>
      <c r="K1199">
        <v>0</v>
      </c>
      <c r="L1199">
        <v>3</v>
      </c>
      <c r="M1199">
        <v>0</v>
      </c>
      <c r="N1199">
        <v>2</v>
      </c>
      <c r="O1199">
        <v>0</v>
      </c>
      <c r="P1199">
        <v>1</v>
      </c>
      <c r="Q1199">
        <v>0</v>
      </c>
      <c r="S1199" t="str">
        <f t="shared" si="474"/>
        <v>22:02:22.000</v>
      </c>
      <c r="T1199" t="str">
        <f t="shared" si="474"/>
        <v>22:02:22.000</v>
      </c>
      <c r="U1199" t="str">
        <f t="shared" si="457"/>
        <v>A14F74</v>
      </c>
      <c r="V1199">
        <v>0</v>
      </c>
      <c r="W1199">
        <v>0</v>
      </c>
      <c r="X1199">
        <v>6</v>
      </c>
      <c r="Y1199">
        <v>0</v>
      </c>
      <c r="AA1199">
        <v>1</v>
      </c>
      <c r="AB1199">
        <v>8</v>
      </c>
      <c r="AC1199">
        <v>3</v>
      </c>
      <c r="AD1199">
        <v>0</v>
      </c>
      <c r="AE1199">
        <v>9</v>
      </c>
      <c r="AF1199" t="s">
        <v>126</v>
      </c>
      <c r="AG1199">
        <v>0</v>
      </c>
      <c r="AH1199">
        <v>3</v>
      </c>
      <c r="AI1199">
        <v>2</v>
      </c>
      <c r="AJ1199">
        <v>0</v>
      </c>
      <c r="AK1199" t="s">
        <v>449</v>
      </c>
      <c r="AL1199">
        <v>32.794446999999998</v>
      </c>
      <c r="AM1199" t="s">
        <v>450</v>
      </c>
      <c r="AN1199">
        <v>-117.128913</v>
      </c>
      <c r="AO1199">
        <v>25</v>
      </c>
      <c r="AP1199">
        <v>1700</v>
      </c>
      <c r="AQ1199" t="s">
        <v>129</v>
      </c>
      <c r="AR1199">
        <v>126</v>
      </c>
      <c r="AS1199">
        <v>-46</v>
      </c>
      <c r="AT1199">
        <v>-256</v>
      </c>
      <c r="BB1199" t="str">
        <f t="shared" si="458"/>
        <v>1200</v>
      </c>
      <c r="BC1199">
        <v>1</v>
      </c>
      <c r="BD1199" t="str">
        <f t="shared" si="459"/>
        <v xml:space="preserve">N1839R  </v>
      </c>
      <c r="BE1199">
        <v>1</v>
      </c>
      <c r="BG1199">
        <v>0</v>
      </c>
      <c r="BH1199">
        <v>0</v>
      </c>
      <c r="BI1199">
        <v>0</v>
      </c>
      <c r="BJ1199">
        <v>1525</v>
      </c>
      <c r="BK1199">
        <v>-175</v>
      </c>
      <c r="BL1199" t="s">
        <v>130</v>
      </c>
      <c r="BM1199">
        <v>1</v>
      </c>
      <c r="BN1199">
        <v>1</v>
      </c>
      <c r="BO1199">
        <v>0</v>
      </c>
      <c r="BP1199">
        <v>0</v>
      </c>
      <c r="BS1199">
        <v>0</v>
      </c>
      <c r="BT1199">
        <v>0</v>
      </c>
      <c r="BU1199">
        <v>0</v>
      </c>
      <c r="CE1199" t="str">
        <f t="shared" si="475"/>
        <v>22:02:22.382</v>
      </c>
      <c r="CF1199">
        <v>381593560</v>
      </c>
      <c r="CS1199">
        <v>3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131</v>
      </c>
      <c r="DA1199">
        <v>300</v>
      </c>
      <c r="DB1199">
        <v>0</v>
      </c>
      <c r="DC1199" t="s">
        <v>157</v>
      </c>
      <c r="DD1199" t="s">
        <v>158</v>
      </c>
      <c r="DG1199">
        <v>8350823</v>
      </c>
      <c r="DI1199">
        <v>1</v>
      </c>
      <c r="DJ1199">
        <v>0</v>
      </c>
      <c r="DK1199">
        <v>1</v>
      </c>
      <c r="DL1199">
        <v>0</v>
      </c>
      <c r="DM1199">
        <v>0</v>
      </c>
      <c r="DN1199">
        <v>1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"07/09/2023 22:02:22.693"</f>
        <v>07/09/2023 22:02:22.693</v>
      </c>
      <c r="C1200" t="str">
        <f t="shared" si="463"/>
        <v>FFDFD3C0</v>
      </c>
      <c r="D1200" t="s">
        <v>147</v>
      </c>
      <c r="E1200">
        <v>8</v>
      </c>
      <c r="H1200">
        <v>225</v>
      </c>
      <c r="I1200" t="s">
        <v>148</v>
      </c>
      <c r="J1200" t="s">
        <v>126</v>
      </c>
      <c r="K1200">
        <v>0</v>
      </c>
      <c r="L1200">
        <v>3</v>
      </c>
      <c r="M1200">
        <v>0</v>
      </c>
      <c r="N1200">
        <v>2</v>
      </c>
      <c r="O1200">
        <v>0</v>
      </c>
      <c r="P1200">
        <v>1</v>
      </c>
      <c r="Q1200">
        <v>0</v>
      </c>
      <c r="S1200" t="str">
        <f t="shared" si="474"/>
        <v>22:02:22.000</v>
      </c>
      <c r="T1200" t="str">
        <f t="shared" si="474"/>
        <v>22:02:22.000</v>
      </c>
      <c r="U1200" t="str">
        <f t="shared" si="457"/>
        <v>A14F74</v>
      </c>
      <c r="V1200">
        <v>0</v>
      </c>
      <c r="W1200">
        <v>0</v>
      </c>
      <c r="X1200">
        <v>6</v>
      </c>
      <c r="Y1200">
        <v>0</v>
      </c>
      <c r="AA1200">
        <v>1</v>
      </c>
      <c r="AB1200">
        <v>8</v>
      </c>
      <c r="AC1200">
        <v>3</v>
      </c>
      <c r="AD1200">
        <v>0</v>
      </c>
      <c r="AE1200">
        <v>9</v>
      </c>
      <c r="AF1200" t="s">
        <v>126</v>
      </c>
      <c r="AG1200">
        <v>0</v>
      </c>
      <c r="AH1200">
        <v>3</v>
      </c>
      <c r="AI1200">
        <v>2</v>
      </c>
      <c r="AJ1200">
        <v>0</v>
      </c>
      <c r="AK1200" t="s">
        <v>449</v>
      </c>
      <c r="AL1200">
        <v>32.794446999999998</v>
      </c>
      <c r="AM1200" t="s">
        <v>450</v>
      </c>
      <c r="AN1200">
        <v>-117.128913</v>
      </c>
      <c r="AO1200">
        <v>25</v>
      </c>
      <c r="AP1200">
        <v>1700</v>
      </c>
      <c r="AQ1200" t="s">
        <v>129</v>
      </c>
      <c r="AR1200">
        <v>126</v>
      </c>
      <c r="AS1200">
        <v>-46</v>
      </c>
      <c r="AT1200">
        <v>-256</v>
      </c>
      <c r="BB1200" t="str">
        <f t="shared" si="458"/>
        <v>1200</v>
      </c>
      <c r="BC1200">
        <v>1</v>
      </c>
      <c r="BD1200" t="str">
        <f t="shared" si="459"/>
        <v xml:space="preserve">N1839R  </v>
      </c>
      <c r="BE1200">
        <v>1</v>
      </c>
      <c r="BG1200">
        <v>0</v>
      </c>
      <c r="BH1200">
        <v>0</v>
      </c>
      <c r="BI1200">
        <v>0</v>
      </c>
      <c r="BJ1200">
        <v>1525</v>
      </c>
      <c r="BK1200">
        <v>-175</v>
      </c>
      <c r="BL1200" t="s">
        <v>130</v>
      </c>
      <c r="BM1200">
        <v>1</v>
      </c>
      <c r="BN1200">
        <v>1</v>
      </c>
      <c r="BO1200">
        <v>0</v>
      </c>
      <c r="BP1200">
        <v>0</v>
      </c>
      <c r="BS1200">
        <v>0</v>
      </c>
      <c r="BT1200">
        <v>0</v>
      </c>
      <c r="BU1200">
        <v>0</v>
      </c>
      <c r="CE1200" t="str">
        <f t="shared" si="475"/>
        <v>22:02:22.382</v>
      </c>
      <c r="CF1200">
        <v>381593560</v>
      </c>
      <c r="CS1200">
        <v>3</v>
      </c>
      <c r="CT1200">
        <v>2</v>
      </c>
      <c r="CU1200">
        <v>0</v>
      </c>
      <c r="CV1200">
        <v>2</v>
      </c>
      <c r="CW1200">
        <v>0</v>
      </c>
      <c r="CX1200">
        <v>5</v>
      </c>
      <c r="CY1200">
        <v>7</v>
      </c>
      <c r="CZ1200" t="s">
        <v>131</v>
      </c>
      <c r="DA1200">
        <v>300</v>
      </c>
      <c r="DB1200">
        <v>0</v>
      </c>
      <c r="DC1200" t="s">
        <v>157</v>
      </c>
      <c r="DD1200" t="s">
        <v>158</v>
      </c>
      <c r="DG1200">
        <v>8350823</v>
      </c>
      <c r="DI1200">
        <v>1</v>
      </c>
      <c r="DJ1200">
        <v>0</v>
      </c>
      <c r="DK1200">
        <v>1</v>
      </c>
      <c r="DL1200">
        <v>0</v>
      </c>
      <c r="DM1200">
        <v>0</v>
      </c>
      <c r="DN1200">
        <v>1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"07/09/2023 22:02:22.693"</f>
        <v>07/09/2023 22:02:22.693</v>
      </c>
      <c r="C1201" t="str">
        <f t="shared" si="463"/>
        <v>FFDFD3C0</v>
      </c>
      <c r="D1201" t="s">
        <v>134</v>
      </c>
      <c r="E1201">
        <v>4</v>
      </c>
      <c r="H1201">
        <v>4</v>
      </c>
      <c r="I1201" t="s">
        <v>143</v>
      </c>
      <c r="J1201" t="s">
        <v>126</v>
      </c>
      <c r="K1201">
        <v>0</v>
      </c>
      <c r="L1201">
        <v>3</v>
      </c>
      <c r="M1201">
        <v>0</v>
      </c>
      <c r="N1201">
        <v>2</v>
      </c>
      <c r="O1201">
        <v>0</v>
      </c>
      <c r="P1201">
        <v>1</v>
      </c>
      <c r="Q1201">
        <v>0</v>
      </c>
      <c r="S1201" t="str">
        <f t="shared" si="474"/>
        <v>22:02:22.000</v>
      </c>
      <c r="T1201" t="str">
        <f t="shared" si="474"/>
        <v>22:02:22.000</v>
      </c>
      <c r="U1201" t="str">
        <f t="shared" si="457"/>
        <v>A14F74</v>
      </c>
      <c r="V1201">
        <v>0</v>
      </c>
      <c r="W1201">
        <v>0</v>
      </c>
      <c r="X1201">
        <v>6</v>
      </c>
      <c r="Y1201">
        <v>0</v>
      </c>
      <c r="AA1201">
        <v>1</v>
      </c>
      <c r="AB1201">
        <v>8</v>
      </c>
      <c r="AC1201">
        <v>3</v>
      </c>
      <c r="AD1201">
        <v>0</v>
      </c>
      <c r="AE1201">
        <v>9</v>
      </c>
      <c r="AF1201" t="s">
        <v>126</v>
      </c>
      <c r="AG1201">
        <v>0</v>
      </c>
      <c r="AH1201">
        <v>3</v>
      </c>
      <c r="AI1201">
        <v>2</v>
      </c>
      <c r="AJ1201">
        <v>0</v>
      </c>
      <c r="AK1201" t="s">
        <v>449</v>
      </c>
      <c r="AL1201">
        <v>32.794446999999998</v>
      </c>
      <c r="AM1201" t="s">
        <v>450</v>
      </c>
      <c r="AN1201">
        <v>-117.128913</v>
      </c>
      <c r="AO1201">
        <v>25</v>
      </c>
      <c r="AP1201">
        <v>1700</v>
      </c>
      <c r="AQ1201" t="s">
        <v>129</v>
      </c>
      <c r="AR1201">
        <v>126</v>
      </c>
      <c r="AS1201">
        <v>-46</v>
      </c>
      <c r="AT1201">
        <v>-256</v>
      </c>
      <c r="BB1201" t="str">
        <f t="shared" si="458"/>
        <v>1200</v>
      </c>
      <c r="BC1201">
        <v>1</v>
      </c>
      <c r="BD1201" t="str">
        <f t="shared" si="459"/>
        <v xml:space="preserve">N1839R  </v>
      </c>
      <c r="BE1201">
        <v>1</v>
      </c>
      <c r="BG1201">
        <v>0</v>
      </c>
      <c r="BH1201">
        <v>0</v>
      </c>
      <c r="BI1201">
        <v>0</v>
      </c>
      <c r="BJ1201">
        <v>1525</v>
      </c>
      <c r="BK1201">
        <v>-175</v>
      </c>
      <c r="BL1201" t="s">
        <v>130</v>
      </c>
      <c r="BM1201">
        <v>1</v>
      </c>
      <c r="BN1201">
        <v>1</v>
      </c>
      <c r="BO1201">
        <v>0</v>
      </c>
      <c r="BP1201">
        <v>0</v>
      </c>
      <c r="BS1201">
        <v>0</v>
      </c>
      <c r="BT1201">
        <v>0</v>
      </c>
      <c r="BU1201">
        <v>0</v>
      </c>
      <c r="CE1201" t="str">
        <f t="shared" si="475"/>
        <v>22:02:22.382</v>
      </c>
      <c r="CF1201">
        <v>381593560</v>
      </c>
      <c r="CS1201">
        <v>3</v>
      </c>
      <c r="CT1201">
        <v>2</v>
      </c>
      <c r="CU1201">
        <v>0</v>
      </c>
      <c r="CV1201">
        <v>2</v>
      </c>
      <c r="CW1201">
        <v>0</v>
      </c>
      <c r="CX1201">
        <v>5</v>
      </c>
      <c r="CY1201">
        <v>7</v>
      </c>
      <c r="CZ1201" t="s">
        <v>131</v>
      </c>
      <c r="DA1201">
        <v>300</v>
      </c>
      <c r="DB1201">
        <v>0</v>
      </c>
      <c r="DC1201" t="s">
        <v>157</v>
      </c>
      <c r="DD1201" t="s">
        <v>158</v>
      </c>
      <c r="DG1201">
        <v>8350823</v>
      </c>
      <c r="DI1201">
        <v>1</v>
      </c>
      <c r="DJ1201">
        <v>0</v>
      </c>
      <c r="DK1201">
        <v>1</v>
      </c>
      <c r="DL1201">
        <v>0</v>
      </c>
      <c r="DM1201">
        <v>0</v>
      </c>
      <c r="DN1201">
        <v>1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"07/09/2023 22:02:24.130"</f>
        <v>07/09/2023 22:02:24.130</v>
      </c>
      <c r="C1202" t="str">
        <f t="shared" si="463"/>
        <v>FFDFD3C0</v>
      </c>
      <c r="D1202" t="s">
        <v>123</v>
      </c>
      <c r="E1202">
        <v>7</v>
      </c>
      <c r="F1202">
        <v>2007</v>
      </c>
      <c r="G1202" t="s">
        <v>124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0</v>
      </c>
      <c r="P1202">
        <v>1</v>
      </c>
      <c r="Q1202">
        <v>0</v>
      </c>
      <c r="S1202" t="str">
        <f t="shared" ref="S1202:T1209" si="476">"22:02:23.000"</f>
        <v>22:02:23.000</v>
      </c>
      <c r="T1202" t="str">
        <f t="shared" si="476"/>
        <v>22:02:23.000</v>
      </c>
      <c r="U1202" t="str">
        <f t="shared" si="457"/>
        <v>A14F74</v>
      </c>
      <c r="V1202">
        <v>0</v>
      </c>
      <c r="W1202">
        <v>0</v>
      </c>
      <c r="X1202">
        <v>6</v>
      </c>
      <c r="Y1202">
        <v>0</v>
      </c>
      <c r="AA1202">
        <v>1</v>
      </c>
      <c r="AB1202">
        <v>8</v>
      </c>
      <c r="AC1202">
        <v>3</v>
      </c>
      <c r="AD1202">
        <v>0</v>
      </c>
      <c r="AE1202">
        <v>9</v>
      </c>
      <c r="AF1202" t="s">
        <v>126</v>
      </c>
      <c r="AG1202">
        <v>0</v>
      </c>
      <c r="AH1202">
        <v>3</v>
      </c>
      <c r="AI1202">
        <v>2</v>
      </c>
      <c r="AJ1202">
        <v>0</v>
      </c>
      <c r="AK1202" t="s">
        <v>451</v>
      </c>
      <c r="AL1202">
        <v>32.794210999999997</v>
      </c>
      <c r="AM1202" t="s">
        <v>452</v>
      </c>
      <c r="AN1202">
        <v>-117.128227</v>
      </c>
      <c r="AO1202">
        <v>25</v>
      </c>
      <c r="AP1202">
        <v>1700</v>
      </c>
      <c r="AQ1202" t="s">
        <v>129</v>
      </c>
      <c r="AR1202">
        <v>128</v>
      </c>
      <c r="AS1202">
        <v>-41</v>
      </c>
      <c r="AT1202">
        <v>-192</v>
      </c>
      <c r="BB1202" t="str">
        <f t="shared" si="458"/>
        <v>1200</v>
      </c>
      <c r="BC1202">
        <v>1</v>
      </c>
      <c r="BD1202" t="str">
        <f t="shared" si="459"/>
        <v xml:space="preserve">N1839R  </v>
      </c>
      <c r="BE1202">
        <v>1</v>
      </c>
      <c r="BG1202">
        <v>0</v>
      </c>
      <c r="BH1202">
        <v>0</v>
      </c>
      <c r="BI1202">
        <v>0</v>
      </c>
      <c r="BJ1202">
        <v>1525</v>
      </c>
      <c r="BK1202">
        <v>-175</v>
      </c>
      <c r="BL1202" t="s">
        <v>130</v>
      </c>
      <c r="BM1202">
        <v>1</v>
      </c>
      <c r="BN1202">
        <v>1</v>
      </c>
      <c r="BO1202">
        <v>0</v>
      </c>
      <c r="BP1202">
        <v>0</v>
      </c>
      <c r="BS1202">
        <v>0</v>
      </c>
      <c r="BT1202">
        <v>0</v>
      </c>
      <c r="BU1202">
        <v>0</v>
      </c>
      <c r="CE1202" t="str">
        <f t="shared" ref="CE1202:CE1209" si="477">"22:02:23.910"</f>
        <v>22:02:23.910</v>
      </c>
      <c r="CF1202">
        <v>909844223</v>
      </c>
      <c r="CS1202">
        <v>3</v>
      </c>
      <c r="CT1202">
        <v>2</v>
      </c>
      <c r="CU1202">
        <v>0</v>
      </c>
      <c r="CV1202">
        <v>2</v>
      </c>
      <c r="CW1202">
        <v>0</v>
      </c>
      <c r="CX1202">
        <v>5</v>
      </c>
      <c r="CY1202">
        <v>7</v>
      </c>
      <c r="CZ1202" t="s">
        <v>131</v>
      </c>
      <c r="DA1202">
        <v>300</v>
      </c>
      <c r="DB1202">
        <v>0</v>
      </c>
      <c r="DC1202" t="s">
        <v>157</v>
      </c>
      <c r="DD1202" t="s">
        <v>158</v>
      </c>
      <c r="DG1202">
        <v>8351141</v>
      </c>
      <c r="DI1202">
        <v>1</v>
      </c>
      <c r="DJ1202">
        <v>0</v>
      </c>
      <c r="DK1202">
        <v>0</v>
      </c>
      <c r="DL1202">
        <v>0</v>
      </c>
      <c r="DM1202">
        <v>0</v>
      </c>
      <c r="DN1202">
        <v>1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"07/09/2023 22:02:24.130"</f>
        <v>07/09/2023 22:02:24.130</v>
      </c>
      <c r="C1203" t="str">
        <f t="shared" si="463"/>
        <v>FFDFD3C0</v>
      </c>
      <c r="D1203" t="s">
        <v>138</v>
      </c>
      <c r="E1203">
        <v>20</v>
      </c>
      <c r="F1203">
        <v>1020</v>
      </c>
      <c r="G1203" t="s">
        <v>139</v>
      </c>
      <c r="J1203" t="s">
        <v>140</v>
      </c>
      <c r="K1203">
        <v>0</v>
      </c>
      <c r="L1203">
        <v>3</v>
      </c>
      <c r="M1203">
        <v>0</v>
      </c>
      <c r="N1203">
        <v>2</v>
      </c>
      <c r="O1203">
        <v>0</v>
      </c>
      <c r="P1203">
        <v>1</v>
      </c>
      <c r="Q1203">
        <v>0</v>
      </c>
      <c r="S1203" t="str">
        <f t="shared" si="476"/>
        <v>22:02:23.000</v>
      </c>
      <c r="T1203" t="str">
        <f t="shared" si="476"/>
        <v>22:02:23.000</v>
      </c>
      <c r="U1203" t="str">
        <f t="shared" si="457"/>
        <v>A14F74</v>
      </c>
      <c r="V1203">
        <v>0</v>
      </c>
      <c r="W1203">
        <v>0</v>
      </c>
      <c r="X1203">
        <v>6</v>
      </c>
      <c r="Y1203">
        <v>0</v>
      </c>
      <c r="AA1203">
        <v>1</v>
      </c>
      <c r="AB1203">
        <v>8</v>
      </c>
      <c r="AC1203">
        <v>3</v>
      </c>
      <c r="AD1203">
        <v>0</v>
      </c>
      <c r="AE1203">
        <v>9</v>
      </c>
      <c r="AF1203" t="s">
        <v>126</v>
      </c>
      <c r="AG1203">
        <v>0</v>
      </c>
      <c r="AH1203">
        <v>3</v>
      </c>
      <c r="AI1203">
        <v>2</v>
      </c>
      <c r="AJ1203">
        <v>0</v>
      </c>
      <c r="AK1203" t="s">
        <v>451</v>
      </c>
      <c r="AL1203">
        <v>32.794210999999997</v>
      </c>
      <c r="AM1203" t="s">
        <v>452</v>
      </c>
      <c r="AN1203">
        <v>-117.128227</v>
      </c>
      <c r="AO1203">
        <v>25</v>
      </c>
      <c r="AP1203">
        <v>1700</v>
      </c>
      <c r="AQ1203" t="s">
        <v>129</v>
      </c>
      <c r="AR1203">
        <v>128</v>
      </c>
      <c r="AS1203">
        <v>-41</v>
      </c>
      <c r="AT1203">
        <v>-192</v>
      </c>
      <c r="BB1203" t="str">
        <f t="shared" si="458"/>
        <v>1200</v>
      </c>
      <c r="BC1203">
        <v>1</v>
      </c>
      <c r="BD1203" t="str">
        <f t="shared" si="459"/>
        <v xml:space="preserve">N1839R  </v>
      </c>
      <c r="BE1203">
        <v>1</v>
      </c>
      <c r="BG1203">
        <v>0</v>
      </c>
      <c r="BH1203">
        <v>0</v>
      </c>
      <c r="BI1203">
        <v>0</v>
      </c>
      <c r="BJ1203">
        <v>1525</v>
      </c>
      <c r="BK1203">
        <v>-175</v>
      </c>
      <c r="BL1203" t="s">
        <v>130</v>
      </c>
      <c r="BM1203">
        <v>1</v>
      </c>
      <c r="BN1203">
        <v>1</v>
      </c>
      <c r="BO1203">
        <v>0</v>
      </c>
      <c r="BP1203">
        <v>0</v>
      </c>
      <c r="BS1203">
        <v>0</v>
      </c>
      <c r="BT1203">
        <v>0</v>
      </c>
      <c r="BU1203">
        <v>0</v>
      </c>
      <c r="CE1203" t="str">
        <f t="shared" si="477"/>
        <v>22:02:23.910</v>
      </c>
      <c r="CF1203">
        <v>909844223</v>
      </c>
      <c r="CS1203">
        <v>3</v>
      </c>
      <c r="CT1203">
        <v>2</v>
      </c>
      <c r="CU1203">
        <v>0</v>
      </c>
      <c r="CV1203">
        <v>2</v>
      </c>
      <c r="CW1203">
        <v>0</v>
      </c>
      <c r="CX1203">
        <v>5</v>
      </c>
      <c r="CY1203">
        <v>7</v>
      </c>
      <c r="CZ1203" t="s">
        <v>131</v>
      </c>
      <c r="DA1203">
        <v>300</v>
      </c>
      <c r="DB1203">
        <v>0</v>
      </c>
      <c r="DC1203" t="s">
        <v>157</v>
      </c>
      <c r="DD1203" t="s">
        <v>158</v>
      </c>
      <c r="DG1203">
        <v>8351141</v>
      </c>
      <c r="DI1203">
        <v>1</v>
      </c>
      <c r="DJ1203">
        <v>0</v>
      </c>
      <c r="DK1203">
        <v>1</v>
      </c>
      <c r="DL1203">
        <v>0</v>
      </c>
      <c r="DM1203">
        <v>0</v>
      </c>
      <c r="DN1203">
        <v>1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"07/09/2023 22:02:24.130"</f>
        <v>07/09/2023 22:02:24.130</v>
      </c>
      <c r="C1204" t="str">
        <f t="shared" si="463"/>
        <v>FFDFD3C0</v>
      </c>
      <c r="D1204" t="s">
        <v>149</v>
      </c>
      <c r="E1204">
        <v>3</v>
      </c>
      <c r="H1204">
        <v>166</v>
      </c>
      <c r="I1204" t="s">
        <v>139</v>
      </c>
      <c r="J1204" t="s">
        <v>150</v>
      </c>
      <c r="K1204">
        <v>0</v>
      </c>
      <c r="L1204">
        <v>3</v>
      </c>
      <c r="M1204">
        <v>0</v>
      </c>
      <c r="N1204">
        <v>2</v>
      </c>
      <c r="O1204">
        <v>0</v>
      </c>
      <c r="P1204">
        <v>1</v>
      </c>
      <c r="Q1204">
        <v>0</v>
      </c>
      <c r="S1204" t="str">
        <f t="shared" si="476"/>
        <v>22:02:23.000</v>
      </c>
      <c r="T1204" t="str">
        <f t="shared" si="476"/>
        <v>22:02:23.000</v>
      </c>
      <c r="U1204" t="str">
        <f t="shared" si="457"/>
        <v>A14F74</v>
      </c>
      <c r="V1204">
        <v>0</v>
      </c>
      <c r="W1204">
        <v>0</v>
      </c>
      <c r="X1204">
        <v>6</v>
      </c>
      <c r="Y1204">
        <v>0</v>
      </c>
      <c r="AA1204">
        <v>1</v>
      </c>
      <c r="AB1204">
        <v>8</v>
      </c>
      <c r="AC1204">
        <v>3</v>
      </c>
      <c r="AD1204">
        <v>0</v>
      </c>
      <c r="AE1204">
        <v>9</v>
      </c>
      <c r="AF1204" t="s">
        <v>126</v>
      </c>
      <c r="AG1204">
        <v>0</v>
      </c>
      <c r="AH1204">
        <v>3</v>
      </c>
      <c r="AI1204">
        <v>2</v>
      </c>
      <c r="AJ1204">
        <v>0</v>
      </c>
      <c r="AK1204" t="s">
        <v>451</v>
      </c>
      <c r="AL1204">
        <v>32.794210999999997</v>
      </c>
      <c r="AM1204" t="s">
        <v>452</v>
      </c>
      <c r="AN1204">
        <v>-117.128227</v>
      </c>
      <c r="AO1204">
        <v>25</v>
      </c>
      <c r="AP1204">
        <v>1700</v>
      </c>
      <c r="AQ1204" t="s">
        <v>129</v>
      </c>
      <c r="AR1204">
        <v>128</v>
      </c>
      <c r="AS1204">
        <v>-41</v>
      </c>
      <c r="AT1204">
        <v>-192</v>
      </c>
      <c r="BB1204" t="str">
        <f t="shared" si="458"/>
        <v>1200</v>
      </c>
      <c r="BC1204">
        <v>1</v>
      </c>
      <c r="BD1204" t="str">
        <f t="shared" si="459"/>
        <v xml:space="preserve">N1839R  </v>
      </c>
      <c r="BE1204">
        <v>1</v>
      </c>
      <c r="BG1204">
        <v>0</v>
      </c>
      <c r="BH1204">
        <v>0</v>
      </c>
      <c r="BI1204">
        <v>0</v>
      </c>
      <c r="BJ1204">
        <v>1525</v>
      </c>
      <c r="BK1204">
        <v>-175</v>
      </c>
      <c r="BL1204" t="s">
        <v>130</v>
      </c>
      <c r="BM1204">
        <v>1</v>
      </c>
      <c r="BN1204">
        <v>1</v>
      </c>
      <c r="BO1204">
        <v>0</v>
      </c>
      <c r="BP1204">
        <v>0</v>
      </c>
      <c r="BS1204">
        <v>0</v>
      </c>
      <c r="BT1204">
        <v>0</v>
      </c>
      <c r="BU1204">
        <v>0</v>
      </c>
      <c r="CE1204" t="str">
        <f t="shared" si="477"/>
        <v>22:02:23.910</v>
      </c>
      <c r="CF1204">
        <v>909844223</v>
      </c>
      <c r="CS1204">
        <v>3</v>
      </c>
      <c r="CT1204">
        <v>2</v>
      </c>
      <c r="CU1204">
        <v>0</v>
      </c>
      <c r="CV1204">
        <v>2</v>
      </c>
      <c r="CW1204">
        <v>0</v>
      </c>
      <c r="CX1204">
        <v>5</v>
      </c>
      <c r="CY1204">
        <v>7</v>
      </c>
      <c r="CZ1204" t="s">
        <v>131</v>
      </c>
      <c r="DA1204">
        <v>300</v>
      </c>
      <c r="DB1204">
        <v>0</v>
      </c>
      <c r="DC1204" t="s">
        <v>157</v>
      </c>
      <c r="DD1204" t="s">
        <v>158</v>
      </c>
      <c r="DG1204">
        <v>8351141</v>
      </c>
      <c r="DI1204">
        <v>1</v>
      </c>
      <c r="DJ1204">
        <v>0</v>
      </c>
      <c r="DK1204">
        <v>1</v>
      </c>
      <c r="DL1204">
        <v>0</v>
      </c>
      <c r="DM1204">
        <v>0</v>
      </c>
      <c r="DN1204">
        <v>1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"07/09/2023 22:02:24.130"</f>
        <v>07/09/2023 22:02:24.130</v>
      </c>
      <c r="C1205" t="str">
        <f t="shared" si="463"/>
        <v>FFDFD3C0</v>
      </c>
      <c r="D1205" t="s">
        <v>144</v>
      </c>
      <c r="E1205">
        <v>6</v>
      </c>
      <c r="H1205">
        <v>210</v>
      </c>
      <c r="I1205" t="s">
        <v>145</v>
      </c>
      <c r="J1205" t="s">
        <v>146</v>
      </c>
      <c r="K1205">
        <v>0</v>
      </c>
      <c r="L1205">
        <v>3</v>
      </c>
      <c r="M1205">
        <v>0</v>
      </c>
      <c r="N1205">
        <v>2</v>
      </c>
      <c r="O1205">
        <v>0</v>
      </c>
      <c r="P1205">
        <v>1</v>
      </c>
      <c r="Q1205">
        <v>0</v>
      </c>
      <c r="S1205" t="str">
        <f t="shared" si="476"/>
        <v>22:02:23.000</v>
      </c>
      <c r="T1205" t="str">
        <f t="shared" si="476"/>
        <v>22:02:23.000</v>
      </c>
      <c r="U1205" t="str">
        <f t="shared" si="457"/>
        <v>A14F74</v>
      </c>
      <c r="V1205">
        <v>0</v>
      </c>
      <c r="W1205">
        <v>0</v>
      </c>
      <c r="X1205">
        <v>6</v>
      </c>
      <c r="Y1205">
        <v>0</v>
      </c>
      <c r="AA1205">
        <v>1</v>
      </c>
      <c r="AB1205">
        <v>8</v>
      </c>
      <c r="AC1205">
        <v>3</v>
      </c>
      <c r="AD1205">
        <v>0</v>
      </c>
      <c r="AE1205">
        <v>9</v>
      </c>
      <c r="AF1205" t="s">
        <v>126</v>
      </c>
      <c r="AG1205">
        <v>0</v>
      </c>
      <c r="AH1205">
        <v>0</v>
      </c>
      <c r="AI1205">
        <v>2</v>
      </c>
      <c r="AJ1205">
        <v>0</v>
      </c>
      <c r="AK1205" t="s">
        <v>451</v>
      </c>
      <c r="AL1205">
        <v>32.794210999999997</v>
      </c>
      <c r="AM1205" t="s">
        <v>452</v>
      </c>
      <c r="AN1205">
        <v>-117.128227</v>
      </c>
      <c r="AO1205">
        <v>25</v>
      </c>
      <c r="AP1205">
        <v>1700</v>
      </c>
      <c r="AQ1205" t="s">
        <v>129</v>
      </c>
      <c r="AR1205">
        <v>128</v>
      </c>
      <c r="AS1205">
        <v>-41</v>
      </c>
      <c r="AT1205">
        <v>-192</v>
      </c>
      <c r="BB1205" t="str">
        <f t="shared" si="458"/>
        <v>1200</v>
      </c>
      <c r="BC1205">
        <v>1</v>
      </c>
      <c r="BD1205" t="str">
        <f t="shared" si="459"/>
        <v xml:space="preserve">N1839R  </v>
      </c>
      <c r="BE1205">
        <v>1</v>
      </c>
      <c r="BG1205">
        <v>0</v>
      </c>
      <c r="BH1205">
        <v>0</v>
      </c>
      <c r="BI1205">
        <v>0</v>
      </c>
      <c r="BJ1205">
        <v>1525</v>
      </c>
      <c r="BK1205">
        <v>-175</v>
      </c>
      <c r="BL1205" t="s">
        <v>130</v>
      </c>
      <c r="BM1205">
        <v>1</v>
      </c>
      <c r="BN1205">
        <v>1</v>
      </c>
      <c r="BO1205">
        <v>0</v>
      </c>
      <c r="BP1205">
        <v>0</v>
      </c>
      <c r="BS1205">
        <v>0</v>
      </c>
      <c r="BT1205">
        <v>0</v>
      </c>
      <c r="BU1205">
        <v>0</v>
      </c>
      <c r="CE1205" t="str">
        <f t="shared" si="477"/>
        <v>22:02:23.910</v>
      </c>
      <c r="CF1205">
        <v>909844223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5</v>
      </c>
      <c r="CY1205">
        <v>7</v>
      </c>
      <c r="CZ1205" t="s">
        <v>131</v>
      </c>
      <c r="DA1205">
        <v>300</v>
      </c>
      <c r="DB1205">
        <v>0</v>
      </c>
      <c r="DC1205" t="s">
        <v>157</v>
      </c>
      <c r="DD1205" t="s">
        <v>158</v>
      </c>
      <c r="DG1205">
        <v>8351141</v>
      </c>
      <c r="DI1205">
        <v>1</v>
      </c>
      <c r="DJ1205">
        <v>0</v>
      </c>
      <c r="DK1205">
        <v>1</v>
      </c>
      <c r="DL1205">
        <v>0</v>
      </c>
      <c r="DM1205">
        <v>0</v>
      </c>
      <c r="DN1205">
        <v>1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"07/09/2023 22:02:24.146"</f>
        <v>07/09/2023 22:02:24.146</v>
      </c>
      <c r="C1206" t="str">
        <f t="shared" si="463"/>
        <v>FFDFD3C0</v>
      </c>
      <c r="D1206" t="s">
        <v>141</v>
      </c>
      <c r="E1206">
        <v>15</v>
      </c>
      <c r="J1206" t="s">
        <v>142</v>
      </c>
      <c r="K1206">
        <v>0</v>
      </c>
      <c r="L1206">
        <v>3</v>
      </c>
      <c r="M1206">
        <v>0</v>
      </c>
      <c r="N1206">
        <v>2</v>
      </c>
      <c r="O1206">
        <v>0</v>
      </c>
      <c r="P1206">
        <v>1</v>
      </c>
      <c r="Q1206">
        <v>0</v>
      </c>
      <c r="S1206" t="str">
        <f t="shared" si="476"/>
        <v>22:02:23.000</v>
      </c>
      <c r="T1206" t="str">
        <f t="shared" si="476"/>
        <v>22:02:23.000</v>
      </c>
      <c r="U1206" t="str">
        <f t="shared" si="457"/>
        <v>A14F74</v>
      </c>
      <c r="V1206">
        <v>0</v>
      </c>
      <c r="W1206">
        <v>0</v>
      </c>
      <c r="X1206">
        <v>6</v>
      </c>
      <c r="Y1206">
        <v>0</v>
      </c>
      <c r="AA1206">
        <v>1</v>
      </c>
      <c r="AB1206">
        <v>8</v>
      </c>
      <c r="AC1206">
        <v>3</v>
      </c>
      <c r="AD1206">
        <v>0</v>
      </c>
      <c r="AE1206">
        <v>9</v>
      </c>
      <c r="AF1206" t="s">
        <v>126</v>
      </c>
      <c r="AG1206">
        <v>0</v>
      </c>
      <c r="AH1206">
        <v>3</v>
      </c>
      <c r="AI1206">
        <v>2</v>
      </c>
      <c r="AJ1206">
        <v>0</v>
      </c>
      <c r="AK1206" t="s">
        <v>451</v>
      </c>
      <c r="AL1206">
        <v>32.794210999999997</v>
      </c>
      <c r="AM1206" t="s">
        <v>452</v>
      </c>
      <c r="AN1206">
        <v>-117.128227</v>
      </c>
      <c r="AO1206">
        <v>25</v>
      </c>
      <c r="AP1206">
        <v>1700</v>
      </c>
      <c r="AQ1206" t="s">
        <v>129</v>
      </c>
      <c r="AR1206">
        <v>128</v>
      </c>
      <c r="AS1206">
        <v>-41</v>
      </c>
      <c r="AT1206">
        <v>-192</v>
      </c>
      <c r="BB1206" t="str">
        <f t="shared" si="458"/>
        <v>1200</v>
      </c>
      <c r="BC1206">
        <v>1</v>
      </c>
      <c r="BD1206" t="str">
        <f t="shared" si="459"/>
        <v xml:space="preserve">N1839R  </v>
      </c>
      <c r="BE1206">
        <v>1</v>
      </c>
      <c r="BG1206">
        <v>0</v>
      </c>
      <c r="BH1206">
        <v>0</v>
      </c>
      <c r="BI1206">
        <v>0</v>
      </c>
      <c r="BJ1206">
        <v>1525</v>
      </c>
      <c r="BK1206">
        <v>-175</v>
      </c>
      <c r="BL1206" t="s">
        <v>130</v>
      </c>
      <c r="BM1206">
        <v>1</v>
      </c>
      <c r="BN1206">
        <v>1</v>
      </c>
      <c r="BO1206">
        <v>0</v>
      </c>
      <c r="BP1206">
        <v>0</v>
      </c>
      <c r="BS1206">
        <v>0</v>
      </c>
      <c r="BT1206">
        <v>0</v>
      </c>
      <c r="BU1206">
        <v>0</v>
      </c>
      <c r="CE1206" t="str">
        <f t="shared" si="477"/>
        <v>22:02:23.910</v>
      </c>
      <c r="CF1206">
        <v>909844223</v>
      </c>
      <c r="CS1206">
        <v>3</v>
      </c>
      <c r="CT1206">
        <v>2</v>
      </c>
      <c r="CU1206">
        <v>0</v>
      </c>
      <c r="CV1206">
        <v>2</v>
      </c>
      <c r="CW1206">
        <v>0</v>
      </c>
      <c r="CX1206">
        <v>5</v>
      </c>
      <c r="CY1206">
        <v>7</v>
      </c>
      <c r="CZ1206" t="s">
        <v>131</v>
      </c>
      <c r="DA1206">
        <v>300</v>
      </c>
      <c r="DB1206">
        <v>0</v>
      </c>
      <c r="DC1206" t="s">
        <v>157</v>
      </c>
      <c r="DD1206" t="s">
        <v>158</v>
      </c>
      <c r="DG1206">
        <v>8351141</v>
      </c>
      <c r="DI1206">
        <v>1</v>
      </c>
      <c r="DJ1206">
        <v>0</v>
      </c>
      <c r="DK1206">
        <v>1</v>
      </c>
      <c r="DL1206">
        <v>0</v>
      </c>
      <c r="DM1206">
        <v>0</v>
      </c>
      <c r="DN1206">
        <v>1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"07/09/2023 22:02:24.146"</f>
        <v>07/09/2023 22:02:24.146</v>
      </c>
      <c r="C1207" t="str">
        <f t="shared" si="463"/>
        <v>FFDFD3C0</v>
      </c>
      <c r="D1207" t="s">
        <v>134</v>
      </c>
      <c r="E1207">
        <v>3</v>
      </c>
      <c r="H1207">
        <v>3</v>
      </c>
      <c r="I1207" t="s">
        <v>135</v>
      </c>
      <c r="J1207" t="s">
        <v>126</v>
      </c>
      <c r="K1207">
        <v>0</v>
      </c>
      <c r="L1207">
        <v>3</v>
      </c>
      <c r="M1207">
        <v>0</v>
      </c>
      <c r="N1207">
        <v>2</v>
      </c>
      <c r="O1207">
        <v>0</v>
      </c>
      <c r="P1207">
        <v>1</v>
      </c>
      <c r="Q1207">
        <v>0</v>
      </c>
      <c r="S1207" t="str">
        <f t="shared" si="476"/>
        <v>22:02:23.000</v>
      </c>
      <c r="T1207" t="str">
        <f t="shared" si="476"/>
        <v>22:02:23.000</v>
      </c>
      <c r="U1207" t="str">
        <f t="shared" si="457"/>
        <v>A14F74</v>
      </c>
      <c r="V1207">
        <v>0</v>
      </c>
      <c r="W1207">
        <v>0</v>
      </c>
      <c r="X1207">
        <v>6</v>
      </c>
      <c r="Y1207">
        <v>0</v>
      </c>
      <c r="AA1207">
        <v>1</v>
      </c>
      <c r="AB1207">
        <v>8</v>
      </c>
      <c r="AC1207">
        <v>3</v>
      </c>
      <c r="AD1207">
        <v>0</v>
      </c>
      <c r="AE1207">
        <v>9</v>
      </c>
      <c r="AF1207" t="s">
        <v>126</v>
      </c>
      <c r="AG1207">
        <v>0</v>
      </c>
      <c r="AH1207">
        <v>3</v>
      </c>
      <c r="AI1207">
        <v>2</v>
      </c>
      <c r="AJ1207">
        <v>0</v>
      </c>
      <c r="AK1207" t="s">
        <v>451</v>
      </c>
      <c r="AL1207">
        <v>32.794210999999997</v>
      </c>
      <c r="AM1207" t="s">
        <v>452</v>
      </c>
      <c r="AN1207">
        <v>-117.128227</v>
      </c>
      <c r="AO1207">
        <v>25</v>
      </c>
      <c r="AP1207">
        <v>1700</v>
      </c>
      <c r="AQ1207" t="s">
        <v>129</v>
      </c>
      <c r="AR1207">
        <v>128</v>
      </c>
      <c r="AS1207">
        <v>-41</v>
      </c>
      <c r="AT1207">
        <v>-192</v>
      </c>
      <c r="BB1207" t="str">
        <f t="shared" si="458"/>
        <v>1200</v>
      </c>
      <c r="BC1207">
        <v>1</v>
      </c>
      <c r="BD1207" t="str">
        <f t="shared" si="459"/>
        <v xml:space="preserve">N1839R  </v>
      </c>
      <c r="BE1207">
        <v>1</v>
      </c>
      <c r="BG1207">
        <v>0</v>
      </c>
      <c r="BH1207">
        <v>0</v>
      </c>
      <c r="BI1207">
        <v>0</v>
      </c>
      <c r="BJ1207">
        <v>1525</v>
      </c>
      <c r="BK1207">
        <v>-175</v>
      </c>
      <c r="BL1207" t="s">
        <v>130</v>
      </c>
      <c r="BM1207">
        <v>1</v>
      </c>
      <c r="BN1207">
        <v>1</v>
      </c>
      <c r="BO1207">
        <v>0</v>
      </c>
      <c r="BP1207">
        <v>0</v>
      </c>
      <c r="BS1207">
        <v>0</v>
      </c>
      <c r="BT1207">
        <v>0</v>
      </c>
      <c r="BU1207">
        <v>0</v>
      </c>
      <c r="CE1207" t="str">
        <f t="shared" si="477"/>
        <v>22:02:23.910</v>
      </c>
      <c r="CF1207">
        <v>909844223</v>
      </c>
      <c r="CS1207">
        <v>3</v>
      </c>
      <c r="CT1207">
        <v>2</v>
      </c>
      <c r="CU1207">
        <v>0</v>
      </c>
      <c r="CV1207">
        <v>2</v>
      </c>
      <c r="CW1207">
        <v>0</v>
      </c>
      <c r="CX1207">
        <v>5</v>
      </c>
      <c r="CY1207">
        <v>7</v>
      </c>
      <c r="CZ1207" t="s">
        <v>131</v>
      </c>
      <c r="DA1207">
        <v>300</v>
      </c>
      <c r="DB1207">
        <v>0</v>
      </c>
      <c r="DC1207" t="s">
        <v>157</v>
      </c>
      <c r="DD1207" t="s">
        <v>158</v>
      </c>
      <c r="DG1207">
        <v>8351141</v>
      </c>
      <c r="DI1207">
        <v>1</v>
      </c>
      <c r="DJ1207">
        <v>0</v>
      </c>
      <c r="DK1207">
        <v>1</v>
      </c>
      <c r="DL1207">
        <v>0</v>
      </c>
      <c r="DM1207">
        <v>0</v>
      </c>
      <c r="DN1207">
        <v>1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"07/09/2023 22:02:24.161"</f>
        <v>07/09/2023 22:02:24.161</v>
      </c>
      <c r="C1208" t="str">
        <f t="shared" si="463"/>
        <v>FFDFD3C0</v>
      </c>
      <c r="D1208" t="s">
        <v>147</v>
      </c>
      <c r="E1208">
        <v>8</v>
      </c>
      <c r="H1208">
        <v>225</v>
      </c>
      <c r="I1208" t="s">
        <v>148</v>
      </c>
      <c r="J1208" t="s">
        <v>126</v>
      </c>
      <c r="K1208">
        <v>0</v>
      </c>
      <c r="L1208">
        <v>3</v>
      </c>
      <c r="M1208">
        <v>0</v>
      </c>
      <c r="N1208">
        <v>2</v>
      </c>
      <c r="O1208">
        <v>0</v>
      </c>
      <c r="P1208">
        <v>1</v>
      </c>
      <c r="Q1208">
        <v>0</v>
      </c>
      <c r="S1208" t="str">
        <f t="shared" si="476"/>
        <v>22:02:23.000</v>
      </c>
      <c r="T1208" t="str">
        <f t="shared" si="476"/>
        <v>22:02:23.000</v>
      </c>
      <c r="U1208" t="str">
        <f t="shared" si="457"/>
        <v>A14F74</v>
      </c>
      <c r="V1208">
        <v>0</v>
      </c>
      <c r="W1208">
        <v>0</v>
      </c>
      <c r="X1208">
        <v>6</v>
      </c>
      <c r="Y1208">
        <v>0</v>
      </c>
      <c r="AA1208">
        <v>1</v>
      </c>
      <c r="AB1208">
        <v>8</v>
      </c>
      <c r="AC1208">
        <v>3</v>
      </c>
      <c r="AD1208">
        <v>0</v>
      </c>
      <c r="AE1208">
        <v>9</v>
      </c>
      <c r="AF1208" t="s">
        <v>126</v>
      </c>
      <c r="AG1208">
        <v>0</v>
      </c>
      <c r="AH1208">
        <v>3</v>
      </c>
      <c r="AI1208">
        <v>2</v>
      </c>
      <c r="AJ1208">
        <v>0</v>
      </c>
      <c r="AK1208" t="s">
        <v>451</v>
      </c>
      <c r="AL1208">
        <v>32.794210999999997</v>
      </c>
      <c r="AM1208" t="s">
        <v>452</v>
      </c>
      <c r="AN1208">
        <v>-117.128227</v>
      </c>
      <c r="AO1208">
        <v>25</v>
      </c>
      <c r="AP1208">
        <v>1700</v>
      </c>
      <c r="AQ1208" t="s">
        <v>129</v>
      </c>
      <c r="AR1208">
        <v>128</v>
      </c>
      <c r="AS1208">
        <v>-41</v>
      </c>
      <c r="AT1208">
        <v>-192</v>
      </c>
      <c r="BB1208" t="str">
        <f t="shared" si="458"/>
        <v>1200</v>
      </c>
      <c r="BC1208">
        <v>1</v>
      </c>
      <c r="BD1208" t="str">
        <f t="shared" si="459"/>
        <v xml:space="preserve">N1839R  </v>
      </c>
      <c r="BE1208">
        <v>1</v>
      </c>
      <c r="BG1208">
        <v>0</v>
      </c>
      <c r="BH1208">
        <v>0</v>
      </c>
      <c r="BI1208">
        <v>0</v>
      </c>
      <c r="BJ1208">
        <v>1525</v>
      </c>
      <c r="BK1208">
        <v>-175</v>
      </c>
      <c r="BL1208" t="s">
        <v>130</v>
      </c>
      <c r="BM1208">
        <v>1</v>
      </c>
      <c r="BN1208">
        <v>1</v>
      </c>
      <c r="BO1208">
        <v>0</v>
      </c>
      <c r="BP1208">
        <v>0</v>
      </c>
      <c r="BS1208">
        <v>0</v>
      </c>
      <c r="BT1208">
        <v>0</v>
      </c>
      <c r="BU1208">
        <v>0</v>
      </c>
      <c r="CE1208" t="str">
        <f t="shared" si="477"/>
        <v>22:02:23.910</v>
      </c>
      <c r="CF1208">
        <v>909844223</v>
      </c>
      <c r="CS1208">
        <v>3</v>
      </c>
      <c r="CT1208">
        <v>2</v>
      </c>
      <c r="CU1208">
        <v>0</v>
      </c>
      <c r="CV1208">
        <v>2</v>
      </c>
      <c r="CW1208">
        <v>0</v>
      </c>
      <c r="CX1208">
        <v>5</v>
      </c>
      <c r="CY1208">
        <v>7</v>
      </c>
      <c r="CZ1208" t="s">
        <v>131</v>
      </c>
      <c r="DA1208">
        <v>300</v>
      </c>
      <c r="DB1208">
        <v>0</v>
      </c>
      <c r="DC1208" t="s">
        <v>157</v>
      </c>
      <c r="DD1208" t="s">
        <v>158</v>
      </c>
      <c r="DG1208">
        <v>8351141</v>
      </c>
      <c r="DI1208">
        <v>1</v>
      </c>
      <c r="DJ1208">
        <v>0</v>
      </c>
      <c r="DK1208">
        <v>1</v>
      </c>
      <c r="DL1208">
        <v>0</v>
      </c>
      <c r="DM1208">
        <v>0</v>
      </c>
      <c r="DN1208">
        <v>1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"07/09/2023 22:02:24.193"</f>
        <v>07/09/2023 22:02:24.193</v>
      </c>
      <c r="C1209" t="str">
        <f t="shared" si="463"/>
        <v>FFDFD3C0</v>
      </c>
      <c r="D1209" t="s">
        <v>134</v>
      </c>
      <c r="E1209">
        <v>4</v>
      </c>
      <c r="H1209">
        <v>4</v>
      </c>
      <c r="I1209" t="s">
        <v>143</v>
      </c>
      <c r="J1209" t="s">
        <v>126</v>
      </c>
      <c r="K1209">
        <v>0</v>
      </c>
      <c r="L1209">
        <v>3</v>
      </c>
      <c r="M1209">
        <v>0</v>
      </c>
      <c r="N1209">
        <v>2</v>
      </c>
      <c r="O1209">
        <v>0</v>
      </c>
      <c r="P1209">
        <v>1</v>
      </c>
      <c r="Q1209">
        <v>0</v>
      </c>
      <c r="S1209" t="str">
        <f t="shared" si="476"/>
        <v>22:02:23.000</v>
      </c>
      <c r="T1209" t="str">
        <f t="shared" si="476"/>
        <v>22:02:23.000</v>
      </c>
      <c r="U1209" t="str">
        <f t="shared" si="457"/>
        <v>A14F74</v>
      </c>
      <c r="V1209">
        <v>0</v>
      </c>
      <c r="W1209">
        <v>0</v>
      </c>
      <c r="X1209">
        <v>6</v>
      </c>
      <c r="Y1209">
        <v>0</v>
      </c>
      <c r="AA1209">
        <v>1</v>
      </c>
      <c r="AB1209">
        <v>8</v>
      </c>
      <c r="AC1209">
        <v>3</v>
      </c>
      <c r="AD1209">
        <v>0</v>
      </c>
      <c r="AE1209">
        <v>9</v>
      </c>
      <c r="AF1209" t="s">
        <v>126</v>
      </c>
      <c r="AG1209">
        <v>0</v>
      </c>
      <c r="AH1209">
        <v>3</v>
      </c>
      <c r="AI1209">
        <v>2</v>
      </c>
      <c r="AJ1209">
        <v>0</v>
      </c>
      <c r="AK1209" t="s">
        <v>451</v>
      </c>
      <c r="AL1209">
        <v>32.794210999999997</v>
      </c>
      <c r="AM1209" t="s">
        <v>452</v>
      </c>
      <c r="AN1209">
        <v>-117.128227</v>
      </c>
      <c r="AO1209">
        <v>25</v>
      </c>
      <c r="AP1209">
        <v>1700</v>
      </c>
      <c r="AQ1209" t="s">
        <v>129</v>
      </c>
      <c r="AR1209">
        <v>128</v>
      </c>
      <c r="AS1209">
        <v>-41</v>
      </c>
      <c r="AT1209">
        <v>-192</v>
      </c>
      <c r="BB1209" t="str">
        <f t="shared" si="458"/>
        <v>1200</v>
      </c>
      <c r="BC1209">
        <v>1</v>
      </c>
      <c r="BD1209" t="str">
        <f t="shared" si="459"/>
        <v xml:space="preserve">N1839R  </v>
      </c>
      <c r="BE1209">
        <v>1</v>
      </c>
      <c r="BG1209">
        <v>0</v>
      </c>
      <c r="BH1209">
        <v>0</v>
      </c>
      <c r="BI1209">
        <v>0</v>
      </c>
      <c r="BJ1209">
        <v>1525</v>
      </c>
      <c r="BK1209">
        <v>-175</v>
      </c>
      <c r="BL1209" t="s">
        <v>130</v>
      </c>
      <c r="BM1209">
        <v>1</v>
      </c>
      <c r="BN1209">
        <v>1</v>
      </c>
      <c r="BO1209">
        <v>0</v>
      </c>
      <c r="BP1209">
        <v>0</v>
      </c>
      <c r="BS1209">
        <v>0</v>
      </c>
      <c r="BT1209">
        <v>0</v>
      </c>
      <c r="BU1209">
        <v>0</v>
      </c>
      <c r="CE1209" t="str">
        <f t="shared" si="477"/>
        <v>22:02:23.910</v>
      </c>
      <c r="CF1209">
        <v>909844223</v>
      </c>
      <c r="CS1209">
        <v>3</v>
      </c>
      <c r="CT1209">
        <v>2</v>
      </c>
      <c r="CU1209">
        <v>0</v>
      </c>
      <c r="CV1209">
        <v>2</v>
      </c>
      <c r="CW1209">
        <v>0</v>
      </c>
      <c r="CX1209">
        <v>5</v>
      </c>
      <c r="CY1209">
        <v>7</v>
      </c>
      <c r="CZ1209" t="s">
        <v>131</v>
      </c>
      <c r="DA1209">
        <v>300</v>
      </c>
      <c r="DB1209">
        <v>0</v>
      </c>
      <c r="DC1209" t="s">
        <v>157</v>
      </c>
      <c r="DD1209" t="s">
        <v>158</v>
      </c>
      <c r="DG1209">
        <v>8351141</v>
      </c>
      <c r="DI1209">
        <v>1</v>
      </c>
      <c r="DJ1209">
        <v>0</v>
      </c>
      <c r="DK1209">
        <v>1</v>
      </c>
      <c r="DL1209">
        <v>0</v>
      </c>
      <c r="DM1209">
        <v>0</v>
      </c>
      <c r="DN1209">
        <v>1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 t="shared" ref="A1210:A1215" si="478">"07/09/2023 22:02:24.568"</f>
        <v>07/09/2023 22:02:24.568</v>
      </c>
      <c r="C1210" t="str">
        <f t="shared" si="463"/>
        <v>FFDFD3C0</v>
      </c>
      <c r="D1210" t="s">
        <v>123</v>
      </c>
      <c r="E1210">
        <v>7</v>
      </c>
      <c r="F1210">
        <v>2007</v>
      </c>
      <c r="G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0</v>
      </c>
      <c r="P1210">
        <v>1</v>
      </c>
      <c r="Q1210">
        <v>0</v>
      </c>
      <c r="S1210" t="str">
        <f t="shared" ref="S1210:T1217" si="479">"22:02:24.000"</f>
        <v>22:02:24.000</v>
      </c>
      <c r="T1210" t="str">
        <f t="shared" si="479"/>
        <v>22:02:24.000</v>
      </c>
      <c r="U1210" t="str">
        <f t="shared" si="457"/>
        <v>A14F74</v>
      </c>
      <c r="V1210">
        <v>0</v>
      </c>
      <c r="W1210">
        <v>0</v>
      </c>
      <c r="X1210">
        <v>6</v>
      </c>
      <c r="Y1210">
        <v>0</v>
      </c>
      <c r="AA1210">
        <v>1</v>
      </c>
      <c r="AB1210">
        <v>8</v>
      </c>
      <c r="AC1210">
        <v>3</v>
      </c>
      <c r="AD1210">
        <v>0</v>
      </c>
      <c r="AE1210">
        <v>9</v>
      </c>
      <c r="AF1210" t="s">
        <v>126</v>
      </c>
      <c r="AG1210">
        <v>0</v>
      </c>
      <c r="AH1210">
        <v>3</v>
      </c>
      <c r="AI1210">
        <v>2</v>
      </c>
      <c r="AJ1210">
        <v>0</v>
      </c>
      <c r="AK1210" t="s">
        <v>453</v>
      </c>
      <c r="AL1210">
        <v>32.793996</v>
      </c>
      <c r="AM1210" t="s">
        <v>454</v>
      </c>
      <c r="AN1210">
        <v>-117.12754</v>
      </c>
      <c r="AO1210">
        <v>25</v>
      </c>
      <c r="AP1210">
        <v>1700</v>
      </c>
      <c r="AQ1210" t="s">
        <v>129</v>
      </c>
      <c r="AR1210">
        <v>128</v>
      </c>
      <c r="AS1210">
        <v>-39</v>
      </c>
      <c r="AT1210">
        <v>-192</v>
      </c>
      <c r="BB1210" t="str">
        <f t="shared" si="458"/>
        <v>1200</v>
      </c>
      <c r="BC1210">
        <v>1</v>
      </c>
      <c r="BD1210" t="str">
        <f t="shared" si="459"/>
        <v xml:space="preserve">N1839R  </v>
      </c>
      <c r="BE1210">
        <v>1</v>
      </c>
      <c r="BG1210">
        <v>0</v>
      </c>
      <c r="BH1210">
        <v>0</v>
      </c>
      <c r="BI1210">
        <v>0</v>
      </c>
      <c r="BJ1210">
        <v>1525</v>
      </c>
      <c r="BK1210">
        <v>-175</v>
      </c>
      <c r="BL1210" t="s">
        <v>130</v>
      </c>
      <c r="BM1210">
        <v>1</v>
      </c>
      <c r="BN1210">
        <v>1</v>
      </c>
      <c r="BO1210">
        <v>0</v>
      </c>
      <c r="BP1210">
        <v>0</v>
      </c>
      <c r="BS1210">
        <v>0</v>
      </c>
      <c r="BT1210">
        <v>0</v>
      </c>
      <c r="BU1210">
        <v>0</v>
      </c>
      <c r="CE1210" t="str">
        <f t="shared" ref="CE1210:CE1217" si="480">"22:02:24.267"</f>
        <v>22:02:24.267</v>
      </c>
      <c r="CF1210">
        <v>267029737</v>
      </c>
      <c r="CS1210">
        <v>3</v>
      </c>
      <c r="CT1210">
        <v>2</v>
      </c>
      <c r="CU1210">
        <v>0</v>
      </c>
      <c r="CV1210">
        <v>2</v>
      </c>
      <c r="CW1210">
        <v>0</v>
      </c>
      <c r="CX1210">
        <v>4</v>
      </c>
      <c r="CY1210">
        <v>7</v>
      </c>
      <c r="CZ1210" t="s">
        <v>131</v>
      </c>
      <c r="DA1210">
        <v>745</v>
      </c>
      <c r="DB1210">
        <v>0</v>
      </c>
      <c r="DC1210" t="s">
        <v>262</v>
      </c>
      <c r="DD1210" t="s">
        <v>263</v>
      </c>
      <c r="DG1210">
        <v>15622297</v>
      </c>
      <c r="DI1210">
        <v>1</v>
      </c>
      <c r="DJ1210">
        <v>0</v>
      </c>
      <c r="DK1210">
        <v>0</v>
      </c>
      <c r="DL1210">
        <v>0</v>
      </c>
      <c r="DM1210">
        <v>0</v>
      </c>
      <c r="DN1210">
        <v>1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 t="shared" si="478"/>
        <v>07/09/2023 22:02:24.568</v>
      </c>
      <c r="C1211" t="str">
        <f t="shared" si="463"/>
        <v>FFDFD3C0</v>
      </c>
      <c r="D1211" t="s">
        <v>138</v>
      </c>
      <c r="E1211">
        <v>20</v>
      </c>
      <c r="F1211">
        <v>1020</v>
      </c>
      <c r="G1211" t="s">
        <v>139</v>
      </c>
      <c r="J1211" t="s">
        <v>140</v>
      </c>
      <c r="K1211">
        <v>0</v>
      </c>
      <c r="L1211">
        <v>3</v>
      </c>
      <c r="M1211">
        <v>0</v>
      </c>
      <c r="N1211">
        <v>2</v>
      </c>
      <c r="O1211">
        <v>0</v>
      </c>
      <c r="P1211">
        <v>1</v>
      </c>
      <c r="Q1211">
        <v>0</v>
      </c>
      <c r="S1211" t="str">
        <f t="shared" si="479"/>
        <v>22:02:24.000</v>
      </c>
      <c r="T1211" t="str">
        <f t="shared" si="479"/>
        <v>22:02:24.000</v>
      </c>
      <c r="U1211" t="str">
        <f t="shared" si="457"/>
        <v>A14F74</v>
      </c>
      <c r="V1211">
        <v>0</v>
      </c>
      <c r="W1211">
        <v>0</v>
      </c>
      <c r="X1211">
        <v>6</v>
      </c>
      <c r="Y1211">
        <v>0</v>
      </c>
      <c r="AA1211">
        <v>1</v>
      </c>
      <c r="AB1211">
        <v>8</v>
      </c>
      <c r="AC1211">
        <v>3</v>
      </c>
      <c r="AD1211">
        <v>0</v>
      </c>
      <c r="AE1211">
        <v>9</v>
      </c>
      <c r="AF1211" t="s">
        <v>126</v>
      </c>
      <c r="AG1211">
        <v>0</v>
      </c>
      <c r="AH1211">
        <v>3</v>
      </c>
      <c r="AI1211">
        <v>2</v>
      </c>
      <c r="AJ1211">
        <v>0</v>
      </c>
      <c r="AK1211" t="s">
        <v>453</v>
      </c>
      <c r="AL1211">
        <v>32.793996</v>
      </c>
      <c r="AM1211" t="s">
        <v>454</v>
      </c>
      <c r="AN1211">
        <v>-117.12754</v>
      </c>
      <c r="AO1211">
        <v>25</v>
      </c>
      <c r="AP1211">
        <v>1700</v>
      </c>
      <c r="AQ1211" t="s">
        <v>129</v>
      </c>
      <c r="AR1211">
        <v>128</v>
      </c>
      <c r="AS1211">
        <v>-39</v>
      </c>
      <c r="AT1211">
        <v>-192</v>
      </c>
      <c r="BB1211" t="str">
        <f t="shared" si="458"/>
        <v>1200</v>
      </c>
      <c r="BC1211">
        <v>1</v>
      </c>
      <c r="BD1211" t="str">
        <f t="shared" si="459"/>
        <v xml:space="preserve">N1839R  </v>
      </c>
      <c r="BE1211">
        <v>1</v>
      </c>
      <c r="BG1211">
        <v>0</v>
      </c>
      <c r="BH1211">
        <v>0</v>
      </c>
      <c r="BI1211">
        <v>0</v>
      </c>
      <c r="BJ1211">
        <v>1525</v>
      </c>
      <c r="BK1211">
        <v>-175</v>
      </c>
      <c r="BL1211" t="s">
        <v>130</v>
      </c>
      <c r="BM1211">
        <v>1</v>
      </c>
      <c r="BN1211">
        <v>1</v>
      </c>
      <c r="BO1211">
        <v>0</v>
      </c>
      <c r="BP1211">
        <v>0</v>
      </c>
      <c r="BS1211">
        <v>0</v>
      </c>
      <c r="BT1211">
        <v>0</v>
      </c>
      <c r="BU1211">
        <v>0</v>
      </c>
      <c r="CE1211" t="str">
        <f t="shared" si="480"/>
        <v>22:02:24.267</v>
      </c>
      <c r="CF1211">
        <v>267029737</v>
      </c>
      <c r="CS1211">
        <v>3</v>
      </c>
      <c r="CT1211">
        <v>2</v>
      </c>
      <c r="CU1211">
        <v>0</v>
      </c>
      <c r="CV1211">
        <v>2</v>
      </c>
      <c r="CW1211">
        <v>0</v>
      </c>
      <c r="CX1211">
        <v>4</v>
      </c>
      <c r="CY1211">
        <v>7</v>
      </c>
      <c r="CZ1211" t="s">
        <v>131</v>
      </c>
      <c r="DA1211">
        <v>745</v>
      </c>
      <c r="DB1211">
        <v>0</v>
      </c>
      <c r="DC1211" t="s">
        <v>262</v>
      </c>
      <c r="DD1211" t="s">
        <v>263</v>
      </c>
      <c r="DG1211">
        <v>15622297</v>
      </c>
      <c r="DI1211">
        <v>1</v>
      </c>
      <c r="DJ1211">
        <v>0</v>
      </c>
      <c r="DK1211">
        <v>1</v>
      </c>
      <c r="DL1211">
        <v>0</v>
      </c>
      <c r="DM1211">
        <v>0</v>
      </c>
      <c r="DN1211">
        <v>1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 t="shared" si="478"/>
        <v>07/09/2023 22:02:24.568</v>
      </c>
      <c r="C1212" t="str">
        <f t="shared" si="463"/>
        <v>FFDFD3C0</v>
      </c>
      <c r="D1212" t="s">
        <v>149</v>
      </c>
      <c r="E1212">
        <v>3</v>
      </c>
      <c r="H1212">
        <v>166</v>
      </c>
      <c r="I1212" t="s">
        <v>139</v>
      </c>
      <c r="J1212" t="s">
        <v>150</v>
      </c>
      <c r="K1212">
        <v>0</v>
      </c>
      <c r="L1212">
        <v>3</v>
      </c>
      <c r="M1212">
        <v>0</v>
      </c>
      <c r="N1212">
        <v>2</v>
      </c>
      <c r="O1212">
        <v>0</v>
      </c>
      <c r="P1212">
        <v>1</v>
      </c>
      <c r="Q1212">
        <v>0</v>
      </c>
      <c r="S1212" t="str">
        <f t="shared" si="479"/>
        <v>22:02:24.000</v>
      </c>
      <c r="T1212" t="str">
        <f t="shared" si="479"/>
        <v>22:02:24.000</v>
      </c>
      <c r="U1212" t="str">
        <f t="shared" si="457"/>
        <v>A14F74</v>
      </c>
      <c r="V1212">
        <v>0</v>
      </c>
      <c r="W1212">
        <v>0</v>
      </c>
      <c r="X1212">
        <v>6</v>
      </c>
      <c r="Y1212">
        <v>0</v>
      </c>
      <c r="AA1212">
        <v>1</v>
      </c>
      <c r="AB1212">
        <v>8</v>
      </c>
      <c r="AC1212">
        <v>3</v>
      </c>
      <c r="AD1212">
        <v>0</v>
      </c>
      <c r="AE1212">
        <v>9</v>
      </c>
      <c r="AF1212" t="s">
        <v>126</v>
      </c>
      <c r="AG1212">
        <v>0</v>
      </c>
      <c r="AH1212">
        <v>3</v>
      </c>
      <c r="AI1212">
        <v>2</v>
      </c>
      <c r="AJ1212">
        <v>0</v>
      </c>
      <c r="AK1212" t="s">
        <v>453</v>
      </c>
      <c r="AL1212">
        <v>32.793996</v>
      </c>
      <c r="AM1212" t="s">
        <v>454</v>
      </c>
      <c r="AN1212">
        <v>-117.12754</v>
      </c>
      <c r="AO1212">
        <v>25</v>
      </c>
      <c r="AP1212">
        <v>1700</v>
      </c>
      <c r="AQ1212" t="s">
        <v>129</v>
      </c>
      <c r="AR1212">
        <v>128</v>
      </c>
      <c r="AS1212">
        <v>-39</v>
      </c>
      <c r="AT1212">
        <v>-192</v>
      </c>
      <c r="BB1212" t="str">
        <f t="shared" si="458"/>
        <v>1200</v>
      </c>
      <c r="BC1212">
        <v>1</v>
      </c>
      <c r="BD1212" t="str">
        <f t="shared" si="459"/>
        <v xml:space="preserve">N1839R  </v>
      </c>
      <c r="BE1212">
        <v>1</v>
      </c>
      <c r="BG1212">
        <v>0</v>
      </c>
      <c r="BH1212">
        <v>0</v>
      </c>
      <c r="BI1212">
        <v>0</v>
      </c>
      <c r="BJ1212">
        <v>1525</v>
      </c>
      <c r="BK1212">
        <v>-175</v>
      </c>
      <c r="BL1212" t="s">
        <v>130</v>
      </c>
      <c r="BM1212">
        <v>1</v>
      </c>
      <c r="BN1212">
        <v>1</v>
      </c>
      <c r="BO1212">
        <v>0</v>
      </c>
      <c r="BP1212">
        <v>0</v>
      </c>
      <c r="BS1212">
        <v>0</v>
      </c>
      <c r="BT1212">
        <v>0</v>
      </c>
      <c r="BU1212">
        <v>0</v>
      </c>
      <c r="CE1212" t="str">
        <f t="shared" si="480"/>
        <v>22:02:24.267</v>
      </c>
      <c r="CF1212">
        <v>267115265</v>
      </c>
      <c r="CS1212">
        <v>3</v>
      </c>
      <c r="CT1212">
        <v>2</v>
      </c>
      <c r="CU1212">
        <v>0</v>
      </c>
      <c r="CV1212">
        <v>2</v>
      </c>
      <c r="CW1212">
        <v>0</v>
      </c>
      <c r="CX1212">
        <v>1</v>
      </c>
      <c r="CY1212">
        <v>7</v>
      </c>
      <c r="CZ1212" t="s">
        <v>131</v>
      </c>
      <c r="DA1212">
        <v>286</v>
      </c>
      <c r="DB1212">
        <v>0</v>
      </c>
      <c r="DC1212" t="s">
        <v>132</v>
      </c>
      <c r="DD1212" t="s">
        <v>133</v>
      </c>
      <c r="DG1212">
        <v>16170743</v>
      </c>
      <c r="DI1212">
        <v>1</v>
      </c>
      <c r="DJ1212">
        <v>0</v>
      </c>
      <c r="DK1212">
        <v>1</v>
      </c>
      <c r="DL1212">
        <v>0</v>
      </c>
      <c r="DM1212">
        <v>0</v>
      </c>
      <c r="DN1212">
        <v>1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 t="shared" si="478"/>
        <v>07/09/2023 22:02:24.568</v>
      </c>
      <c r="C1213" t="str">
        <f t="shared" si="463"/>
        <v>FFDFD3C0</v>
      </c>
      <c r="D1213" t="s">
        <v>144</v>
      </c>
      <c r="E1213">
        <v>6</v>
      </c>
      <c r="H1213">
        <v>210</v>
      </c>
      <c r="I1213" t="s">
        <v>145</v>
      </c>
      <c r="J1213" t="s">
        <v>146</v>
      </c>
      <c r="K1213">
        <v>0</v>
      </c>
      <c r="L1213">
        <v>3</v>
      </c>
      <c r="M1213">
        <v>0</v>
      </c>
      <c r="N1213">
        <v>2</v>
      </c>
      <c r="O1213">
        <v>0</v>
      </c>
      <c r="P1213">
        <v>1</v>
      </c>
      <c r="Q1213">
        <v>0</v>
      </c>
      <c r="S1213" t="str">
        <f t="shared" si="479"/>
        <v>22:02:24.000</v>
      </c>
      <c r="T1213" t="str">
        <f t="shared" si="479"/>
        <v>22:02:24.000</v>
      </c>
      <c r="U1213" t="str">
        <f t="shared" si="457"/>
        <v>A14F74</v>
      </c>
      <c r="V1213">
        <v>0</v>
      </c>
      <c r="W1213">
        <v>0</v>
      </c>
      <c r="X1213">
        <v>6</v>
      </c>
      <c r="Y1213">
        <v>0</v>
      </c>
      <c r="AA1213">
        <v>1</v>
      </c>
      <c r="AB1213">
        <v>8</v>
      </c>
      <c r="AC1213">
        <v>3</v>
      </c>
      <c r="AD1213">
        <v>0</v>
      </c>
      <c r="AE1213">
        <v>9</v>
      </c>
      <c r="AF1213" t="s">
        <v>126</v>
      </c>
      <c r="AG1213">
        <v>0</v>
      </c>
      <c r="AH1213">
        <v>0</v>
      </c>
      <c r="AI1213">
        <v>2</v>
      </c>
      <c r="AJ1213">
        <v>0</v>
      </c>
      <c r="AK1213" t="s">
        <v>453</v>
      </c>
      <c r="AL1213">
        <v>32.793996</v>
      </c>
      <c r="AM1213" t="s">
        <v>454</v>
      </c>
      <c r="AN1213">
        <v>-117.12754</v>
      </c>
      <c r="AO1213">
        <v>25</v>
      </c>
      <c r="AP1213">
        <v>1700</v>
      </c>
      <c r="AQ1213" t="s">
        <v>129</v>
      </c>
      <c r="AR1213">
        <v>128</v>
      </c>
      <c r="AS1213">
        <v>-39</v>
      </c>
      <c r="AT1213">
        <v>-192</v>
      </c>
      <c r="BB1213" t="str">
        <f t="shared" si="458"/>
        <v>1200</v>
      </c>
      <c r="BC1213">
        <v>1</v>
      </c>
      <c r="BD1213" t="str">
        <f t="shared" si="459"/>
        <v xml:space="preserve">N1839R  </v>
      </c>
      <c r="BE1213">
        <v>1</v>
      </c>
      <c r="BG1213">
        <v>0</v>
      </c>
      <c r="BH1213">
        <v>0</v>
      </c>
      <c r="BI1213">
        <v>0</v>
      </c>
      <c r="BJ1213">
        <v>1525</v>
      </c>
      <c r="BK1213">
        <v>-175</v>
      </c>
      <c r="BL1213" t="s">
        <v>130</v>
      </c>
      <c r="BM1213">
        <v>1</v>
      </c>
      <c r="BN1213">
        <v>1</v>
      </c>
      <c r="BO1213">
        <v>0</v>
      </c>
      <c r="BP1213">
        <v>0</v>
      </c>
      <c r="BS1213">
        <v>0</v>
      </c>
      <c r="BT1213">
        <v>0</v>
      </c>
      <c r="BU1213">
        <v>0</v>
      </c>
      <c r="CE1213" t="str">
        <f t="shared" si="480"/>
        <v>22:02:24.267</v>
      </c>
      <c r="CF1213">
        <v>267029737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4</v>
      </c>
      <c r="CY1213">
        <v>7</v>
      </c>
      <c r="CZ1213" t="s">
        <v>131</v>
      </c>
      <c r="DA1213">
        <v>745</v>
      </c>
      <c r="DB1213">
        <v>0</v>
      </c>
      <c r="DC1213" t="s">
        <v>262</v>
      </c>
      <c r="DD1213" t="s">
        <v>263</v>
      </c>
      <c r="DG1213">
        <v>15622297</v>
      </c>
      <c r="DI1213">
        <v>1</v>
      </c>
      <c r="DJ1213">
        <v>0</v>
      </c>
      <c r="DK1213">
        <v>1</v>
      </c>
      <c r="DL1213">
        <v>0</v>
      </c>
      <c r="DM1213">
        <v>0</v>
      </c>
      <c r="DN1213">
        <v>1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 t="shared" si="478"/>
        <v>07/09/2023 22:02:24.568</v>
      </c>
      <c r="C1214" t="str">
        <f t="shared" si="463"/>
        <v>FFDFD3C0</v>
      </c>
      <c r="D1214" t="s">
        <v>141</v>
      </c>
      <c r="E1214">
        <v>15</v>
      </c>
      <c r="J1214" t="s">
        <v>142</v>
      </c>
      <c r="K1214">
        <v>0</v>
      </c>
      <c r="L1214">
        <v>3</v>
      </c>
      <c r="M1214">
        <v>0</v>
      </c>
      <c r="N1214">
        <v>2</v>
      </c>
      <c r="O1214">
        <v>0</v>
      </c>
      <c r="P1214">
        <v>1</v>
      </c>
      <c r="Q1214">
        <v>0</v>
      </c>
      <c r="S1214" t="str">
        <f t="shared" si="479"/>
        <v>22:02:24.000</v>
      </c>
      <c r="T1214" t="str">
        <f t="shared" si="479"/>
        <v>22:02:24.000</v>
      </c>
      <c r="U1214" t="str">
        <f t="shared" si="457"/>
        <v>A14F74</v>
      </c>
      <c r="V1214">
        <v>0</v>
      </c>
      <c r="W1214">
        <v>0</v>
      </c>
      <c r="X1214">
        <v>6</v>
      </c>
      <c r="Y1214">
        <v>0</v>
      </c>
      <c r="AA1214">
        <v>1</v>
      </c>
      <c r="AB1214">
        <v>8</v>
      </c>
      <c r="AC1214">
        <v>3</v>
      </c>
      <c r="AD1214">
        <v>0</v>
      </c>
      <c r="AE1214">
        <v>9</v>
      </c>
      <c r="AF1214" t="s">
        <v>126</v>
      </c>
      <c r="AG1214">
        <v>0</v>
      </c>
      <c r="AH1214">
        <v>3</v>
      </c>
      <c r="AI1214">
        <v>2</v>
      </c>
      <c r="AJ1214">
        <v>0</v>
      </c>
      <c r="AK1214" t="s">
        <v>453</v>
      </c>
      <c r="AL1214">
        <v>32.793996</v>
      </c>
      <c r="AM1214" t="s">
        <v>454</v>
      </c>
      <c r="AN1214">
        <v>-117.12754</v>
      </c>
      <c r="AO1214">
        <v>25</v>
      </c>
      <c r="AP1214">
        <v>1700</v>
      </c>
      <c r="AQ1214" t="s">
        <v>129</v>
      </c>
      <c r="AR1214">
        <v>128</v>
      </c>
      <c r="AS1214">
        <v>-39</v>
      </c>
      <c r="AT1214">
        <v>-192</v>
      </c>
      <c r="BB1214" t="str">
        <f t="shared" si="458"/>
        <v>1200</v>
      </c>
      <c r="BC1214">
        <v>1</v>
      </c>
      <c r="BD1214" t="str">
        <f t="shared" si="459"/>
        <v xml:space="preserve">N1839R  </v>
      </c>
      <c r="BE1214">
        <v>1</v>
      </c>
      <c r="BG1214">
        <v>0</v>
      </c>
      <c r="BH1214">
        <v>0</v>
      </c>
      <c r="BI1214">
        <v>0</v>
      </c>
      <c r="BJ1214">
        <v>1525</v>
      </c>
      <c r="BK1214">
        <v>-175</v>
      </c>
      <c r="BL1214" t="s">
        <v>130</v>
      </c>
      <c r="BM1214">
        <v>1</v>
      </c>
      <c r="BN1214">
        <v>1</v>
      </c>
      <c r="BO1214">
        <v>0</v>
      </c>
      <c r="BP1214">
        <v>0</v>
      </c>
      <c r="BS1214">
        <v>0</v>
      </c>
      <c r="BT1214">
        <v>0</v>
      </c>
      <c r="BU1214">
        <v>0</v>
      </c>
      <c r="CE1214" t="str">
        <f t="shared" si="480"/>
        <v>22:02:24.267</v>
      </c>
      <c r="CF1214">
        <v>267029737</v>
      </c>
      <c r="CS1214">
        <v>3</v>
      </c>
      <c r="CT1214">
        <v>2</v>
      </c>
      <c r="CU1214">
        <v>0</v>
      </c>
      <c r="CV1214">
        <v>2</v>
      </c>
      <c r="CW1214">
        <v>0</v>
      </c>
      <c r="CX1214">
        <v>4</v>
      </c>
      <c r="CY1214">
        <v>7</v>
      </c>
      <c r="CZ1214" t="s">
        <v>131</v>
      </c>
      <c r="DA1214">
        <v>745</v>
      </c>
      <c r="DB1214">
        <v>0</v>
      </c>
      <c r="DC1214" t="s">
        <v>262</v>
      </c>
      <c r="DD1214" t="s">
        <v>263</v>
      </c>
      <c r="DG1214">
        <v>15622297</v>
      </c>
      <c r="DI1214">
        <v>1</v>
      </c>
      <c r="DJ1214">
        <v>0</v>
      </c>
      <c r="DK1214">
        <v>1</v>
      </c>
      <c r="DL1214">
        <v>0</v>
      </c>
      <c r="DM1214">
        <v>0</v>
      </c>
      <c r="DN1214">
        <v>1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 t="shared" si="478"/>
        <v>07/09/2023 22:02:24.568</v>
      </c>
      <c r="C1215" t="str">
        <f t="shared" si="463"/>
        <v>FFDFD3C0</v>
      </c>
      <c r="D1215" t="s">
        <v>134</v>
      </c>
      <c r="E1215">
        <v>3</v>
      </c>
      <c r="H1215">
        <v>3</v>
      </c>
      <c r="I1215" t="s">
        <v>135</v>
      </c>
      <c r="J1215" t="s">
        <v>126</v>
      </c>
      <c r="K1215">
        <v>0</v>
      </c>
      <c r="L1215">
        <v>3</v>
      </c>
      <c r="M1215">
        <v>0</v>
      </c>
      <c r="N1215">
        <v>2</v>
      </c>
      <c r="O1215">
        <v>0</v>
      </c>
      <c r="P1215">
        <v>1</v>
      </c>
      <c r="Q1215">
        <v>0</v>
      </c>
      <c r="S1215" t="str">
        <f t="shared" si="479"/>
        <v>22:02:24.000</v>
      </c>
      <c r="T1215" t="str">
        <f t="shared" si="479"/>
        <v>22:02:24.000</v>
      </c>
      <c r="U1215" t="str">
        <f t="shared" si="457"/>
        <v>A14F74</v>
      </c>
      <c r="V1215">
        <v>0</v>
      </c>
      <c r="W1215">
        <v>0</v>
      </c>
      <c r="X1215">
        <v>6</v>
      </c>
      <c r="Y1215">
        <v>0</v>
      </c>
      <c r="AA1215">
        <v>1</v>
      </c>
      <c r="AB1215">
        <v>8</v>
      </c>
      <c r="AC1215">
        <v>3</v>
      </c>
      <c r="AD1215">
        <v>0</v>
      </c>
      <c r="AE1215">
        <v>9</v>
      </c>
      <c r="AF1215" t="s">
        <v>126</v>
      </c>
      <c r="AG1215">
        <v>0</v>
      </c>
      <c r="AH1215">
        <v>3</v>
      </c>
      <c r="AI1215">
        <v>2</v>
      </c>
      <c r="AJ1215">
        <v>0</v>
      </c>
      <c r="AK1215" t="s">
        <v>453</v>
      </c>
      <c r="AL1215">
        <v>32.793996</v>
      </c>
      <c r="AM1215" t="s">
        <v>454</v>
      </c>
      <c r="AN1215">
        <v>-117.12754</v>
      </c>
      <c r="AO1215">
        <v>25</v>
      </c>
      <c r="AP1215">
        <v>1700</v>
      </c>
      <c r="AQ1215" t="s">
        <v>129</v>
      </c>
      <c r="AR1215">
        <v>128</v>
      </c>
      <c r="AS1215">
        <v>-39</v>
      </c>
      <c r="AT1215">
        <v>-192</v>
      </c>
      <c r="BB1215" t="str">
        <f t="shared" si="458"/>
        <v>1200</v>
      </c>
      <c r="BC1215">
        <v>1</v>
      </c>
      <c r="BD1215" t="str">
        <f t="shared" si="459"/>
        <v xml:space="preserve">N1839R  </v>
      </c>
      <c r="BE1215">
        <v>1</v>
      </c>
      <c r="BG1215">
        <v>0</v>
      </c>
      <c r="BH1215">
        <v>0</v>
      </c>
      <c r="BI1215">
        <v>0</v>
      </c>
      <c r="BJ1215">
        <v>1525</v>
      </c>
      <c r="BK1215">
        <v>-175</v>
      </c>
      <c r="BL1215" t="s">
        <v>130</v>
      </c>
      <c r="BM1215">
        <v>1</v>
      </c>
      <c r="BN1215">
        <v>1</v>
      </c>
      <c r="BO1215">
        <v>0</v>
      </c>
      <c r="BP1215">
        <v>0</v>
      </c>
      <c r="BS1215">
        <v>0</v>
      </c>
      <c r="BT1215">
        <v>0</v>
      </c>
      <c r="BU1215">
        <v>0</v>
      </c>
      <c r="CE1215" t="str">
        <f t="shared" si="480"/>
        <v>22:02:24.267</v>
      </c>
      <c r="CF1215">
        <v>267029737</v>
      </c>
      <c r="CS1215">
        <v>3</v>
      </c>
      <c r="CT1215">
        <v>2</v>
      </c>
      <c r="CU1215">
        <v>0</v>
      </c>
      <c r="CV1215">
        <v>2</v>
      </c>
      <c r="CW1215">
        <v>0</v>
      </c>
      <c r="CX1215">
        <v>4</v>
      </c>
      <c r="CY1215">
        <v>7</v>
      </c>
      <c r="CZ1215" t="s">
        <v>131</v>
      </c>
      <c r="DA1215">
        <v>745</v>
      </c>
      <c r="DB1215">
        <v>0</v>
      </c>
      <c r="DC1215" t="s">
        <v>262</v>
      </c>
      <c r="DD1215" t="s">
        <v>263</v>
      </c>
      <c r="DG1215">
        <v>15622297</v>
      </c>
      <c r="DI1215">
        <v>1</v>
      </c>
      <c r="DJ1215">
        <v>0</v>
      </c>
      <c r="DK1215">
        <v>1</v>
      </c>
      <c r="DL1215">
        <v>0</v>
      </c>
      <c r="DM1215">
        <v>0</v>
      </c>
      <c r="DN1215">
        <v>1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"07/09/2023 22:02:24.599"</f>
        <v>07/09/2023 22:02:24.599</v>
      </c>
      <c r="C1216" t="str">
        <f t="shared" si="463"/>
        <v>FFDFD3C0</v>
      </c>
      <c r="D1216" t="s">
        <v>147</v>
      </c>
      <c r="E1216">
        <v>8</v>
      </c>
      <c r="H1216">
        <v>225</v>
      </c>
      <c r="I1216" t="s">
        <v>148</v>
      </c>
      <c r="J1216" t="s">
        <v>126</v>
      </c>
      <c r="K1216">
        <v>0</v>
      </c>
      <c r="L1216">
        <v>3</v>
      </c>
      <c r="M1216">
        <v>0</v>
      </c>
      <c r="N1216">
        <v>2</v>
      </c>
      <c r="O1216">
        <v>0</v>
      </c>
      <c r="P1216">
        <v>1</v>
      </c>
      <c r="Q1216">
        <v>0</v>
      </c>
      <c r="S1216" t="str">
        <f t="shared" si="479"/>
        <v>22:02:24.000</v>
      </c>
      <c r="T1216" t="str">
        <f t="shared" si="479"/>
        <v>22:02:24.000</v>
      </c>
      <c r="U1216" t="str">
        <f t="shared" si="457"/>
        <v>A14F74</v>
      </c>
      <c r="V1216">
        <v>0</v>
      </c>
      <c r="W1216">
        <v>0</v>
      </c>
      <c r="X1216">
        <v>6</v>
      </c>
      <c r="Y1216">
        <v>0</v>
      </c>
      <c r="AA1216">
        <v>1</v>
      </c>
      <c r="AB1216">
        <v>8</v>
      </c>
      <c r="AC1216">
        <v>3</v>
      </c>
      <c r="AD1216">
        <v>0</v>
      </c>
      <c r="AE1216">
        <v>9</v>
      </c>
      <c r="AF1216" t="s">
        <v>126</v>
      </c>
      <c r="AG1216">
        <v>0</v>
      </c>
      <c r="AH1216">
        <v>3</v>
      </c>
      <c r="AI1216">
        <v>2</v>
      </c>
      <c r="AJ1216">
        <v>0</v>
      </c>
      <c r="AK1216" t="s">
        <v>453</v>
      </c>
      <c r="AL1216">
        <v>32.793996</v>
      </c>
      <c r="AM1216" t="s">
        <v>454</v>
      </c>
      <c r="AN1216">
        <v>-117.12754</v>
      </c>
      <c r="AO1216">
        <v>25</v>
      </c>
      <c r="AP1216">
        <v>1700</v>
      </c>
      <c r="AQ1216" t="s">
        <v>129</v>
      </c>
      <c r="AR1216">
        <v>128</v>
      </c>
      <c r="AS1216">
        <v>-39</v>
      </c>
      <c r="AT1216">
        <v>-192</v>
      </c>
      <c r="BB1216" t="str">
        <f t="shared" si="458"/>
        <v>1200</v>
      </c>
      <c r="BC1216">
        <v>1</v>
      </c>
      <c r="BD1216" t="str">
        <f t="shared" si="459"/>
        <v xml:space="preserve">N1839R  </v>
      </c>
      <c r="BE1216">
        <v>1</v>
      </c>
      <c r="BG1216">
        <v>0</v>
      </c>
      <c r="BH1216">
        <v>0</v>
      </c>
      <c r="BI1216">
        <v>0</v>
      </c>
      <c r="BJ1216">
        <v>1525</v>
      </c>
      <c r="BK1216">
        <v>-175</v>
      </c>
      <c r="BL1216" t="s">
        <v>130</v>
      </c>
      <c r="BM1216">
        <v>1</v>
      </c>
      <c r="BN1216">
        <v>1</v>
      </c>
      <c r="BO1216">
        <v>0</v>
      </c>
      <c r="BP1216">
        <v>0</v>
      </c>
      <c r="BS1216">
        <v>0</v>
      </c>
      <c r="BT1216">
        <v>0</v>
      </c>
      <c r="BU1216">
        <v>0</v>
      </c>
      <c r="CE1216" t="str">
        <f t="shared" si="480"/>
        <v>22:02:24.267</v>
      </c>
      <c r="CF1216">
        <v>267029737</v>
      </c>
      <c r="CS1216">
        <v>3</v>
      </c>
      <c r="CT1216">
        <v>2</v>
      </c>
      <c r="CU1216">
        <v>0</v>
      </c>
      <c r="CV1216">
        <v>2</v>
      </c>
      <c r="CW1216">
        <v>0</v>
      </c>
      <c r="CX1216">
        <v>4</v>
      </c>
      <c r="CY1216">
        <v>7</v>
      </c>
      <c r="CZ1216" t="s">
        <v>131</v>
      </c>
      <c r="DA1216">
        <v>745</v>
      </c>
      <c r="DB1216">
        <v>0</v>
      </c>
      <c r="DC1216" t="s">
        <v>262</v>
      </c>
      <c r="DD1216" t="s">
        <v>263</v>
      </c>
      <c r="DG1216">
        <v>15622297</v>
      </c>
      <c r="DI1216">
        <v>1</v>
      </c>
      <c r="DJ1216">
        <v>0</v>
      </c>
      <c r="DK1216">
        <v>1</v>
      </c>
      <c r="DL1216">
        <v>0</v>
      </c>
      <c r="DM1216">
        <v>0</v>
      </c>
      <c r="DN1216">
        <v>1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"07/09/2023 22:02:24.599"</f>
        <v>07/09/2023 22:02:24.599</v>
      </c>
      <c r="C1217" t="str">
        <f t="shared" si="463"/>
        <v>FFDFD3C0</v>
      </c>
      <c r="D1217" t="s">
        <v>134</v>
      </c>
      <c r="E1217">
        <v>4</v>
      </c>
      <c r="H1217">
        <v>4</v>
      </c>
      <c r="I1217" t="s">
        <v>143</v>
      </c>
      <c r="J1217" t="s">
        <v>126</v>
      </c>
      <c r="K1217">
        <v>0</v>
      </c>
      <c r="L1217">
        <v>3</v>
      </c>
      <c r="M1217">
        <v>0</v>
      </c>
      <c r="N1217">
        <v>2</v>
      </c>
      <c r="O1217">
        <v>0</v>
      </c>
      <c r="P1217">
        <v>1</v>
      </c>
      <c r="Q1217">
        <v>0</v>
      </c>
      <c r="S1217" t="str">
        <f t="shared" si="479"/>
        <v>22:02:24.000</v>
      </c>
      <c r="T1217" t="str">
        <f t="shared" si="479"/>
        <v>22:02:24.000</v>
      </c>
      <c r="U1217" t="str">
        <f t="shared" si="457"/>
        <v>A14F74</v>
      </c>
      <c r="V1217">
        <v>0</v>
      </c>
      <c r="W1217">
        <v>0</v>
      </c>
      <c r="X1217">
        <v>6</v>
      </c>
      <c r="Y1217">
        <v>0</v>
      </c>
      <c r="AA1217">
        <v>1</v>
      </c>
      <c r="AB1217">
        <v>8</v>
      </c>
      <c r="AC1217">
        <v>3</v>
      </c>
      <c r="AD1217">
        <v>0</v>
      </c>
      <c r="AE1217">
        <v>9</v>
      </c>
      <c r="AF1217" t="s">
        <v>126</v>
      </c>
      <c r="AG1217">
        <v>0</v>
      </c>
      <c r="AH1217">
        <v>3</v>
      </c>
      <c r="AI1217">
        <v>2</v>
      </c>
      <c r="AJ1217">
        <v>0</v>
      </c>
      <c r="AK1217" t="s">
        <v>453</v>
      </c>
      <c r="AL1217">
        <v>32.793996</v>
      </c>
      <c r="AM1217" t="s">
        <v>454</v>
      </c>
      <c r="AN1217">
        <v>-117.12754</v>
      </c>
      <c r="AO1217">
        <v>25</v>
      </c>
      <c r="AP1217">
        <v>1700</v>
      </c>
      <c r="AQ1217" t="s">
        <v>129</v>
      </c>
      <c r="AR1217">
        <v>128</v>
      </c>
      <c r="AS1217">
        <v>-39</v>
      </c>
      <c r="AT1217">
        <v>-192</v>
      </c>
      <c r="BB1217" t="str">
        <f t="shared" si="458"/>
        <v>1200</v>
      </c>
      <c r="BC1217">
        <v>1</v>
      </c>
      <c r="BD1217" t="str">
        <f t="shared" si="459"/>
        <v xml:space="preserve">N1839R  </v>
      </c>
      <c r="BE1217">
        <v>1</v>
      </c>
      <c r="BG1217">
        <v>0</v>
      </c>
      <c r="BH1217">
        <v>0</v>
      </c>
      <c r="BI1217">
        <v>0</v>
      </c>
      <c r="BJ1217">
        <v>1525</v>
      </c>
      <c r="BK1217">
        <v>-175</v>
      </c>
      <c r="BL1217" t="s">
        <v>130</v>
      </c>
      <c r="BM1217">
        <v>1</v>
      </c>
      <c r="BN1217">
        <v>1</v>
      </c>
      <c r="BO1217">
        <v>0</v>
      </c>
      <c r="BP1217">
        <v>0</v>
      </c>
      <c r="BS1217">
        <v>0</v>
      </c>
      <c r="BT1217">
        <v>0</v>
      </c>
      <c r="BU1217">
        <v>0</v>
      </c>
      <c r="CE1217" t="str">
        <f t="shared" si="480"/>
        <v>22:02:24.267</v>
      </c>
      <c r="CF1217">
        <v>267029737</v>
      </c>
      <c r="CS1217">
        <v>3</v>
      </c>
      <c r="CT1217">
        <v>2</v>
      </c>
      <c r="CU1217">
        <v>0</v>
      </c>
      <c r="CV1217">
        <v>2</v>
      </c>
      <c r="CW1217">
        <v>0</v>
      </c>
      <c r="CX1217">
        <v>4</v>
      </c>
      <c r="CY1217">
        <v>7</v>
      </c>
      <c r="CZ1217" t="s">
        <v>131</v>
      </c>
      <c r="DA1217">
        <v>745</v>
      </c>
      <c r="DB1217">
        <v>0</v>
      </c>
      <c r="DC1217" t="s">
        <v>262</v>
      </c>
      <c r="DD1217" t="s">
        <v>263</v>
      </c>
      <c r="DG1217">
        <v>15622297</v>
      </c>
      <c r="DI1217">
        <v>1</v>
      </c>
      <c r="DJ1217">
        <v>0</v>
      </c>
      <c r="DK1217">
        <v>1</v>
      </c>
      <c r="DL1217">
        <v>0</v>
      </c>
      <c r="DM1217">
        <v>0</v>
      </c>
      <c r="DN1217">
        <v>1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 t="shared" ref="A1218:A1225" si="481">"07/09/2023 22:02:25.741"</f>
        <v>07/09/2023 22:02:25.741</v>
      </c>
      <c r="C1218" t="str">
        <f t="shared" si="463"/>
        <v>FFDFD3C0</v>
      </c>
      <c r="D1218" t="s">
        <v>147</v>
      </c>
      <c r="E1218">
        <v>8</v>
      </c>
      <c r="H1218">
        <v>225</v>
      </c>
      <c r="I1218" t="s">
        <v>148</v>
      </c>
      <c r="J1218" t="s">
        <v>126</v>
      </c>
      <c r="K1218">
        <v>0</v>
      </c>
      <c r="L1218">
        <v>3</v>
      </c>
      <c r="M1218">
        <v>0</v>
      </c>
      <c r="N1218">
        <v>2</v>
      </c>
      <c r="O1218">
        <v>0</v>
      </c>
      <c r="P1218">
        <v>1</v>
      </c>
      <c r="Q1218">
        <v>0</v>
      </c>
      <c r="S1218" t="str">
        <f t="shared" ref="S1218:T1225" si="482">"22:02:25.000"</f>
        <v>22:02:25.000</v>
      </c>
      <c r="T1218" t="str">
        <f t="shared" si="482"/>
        <v>22:02:25.000</v>
      </c>
      <c r="U1218" t="str">
        <f t="shared" ref="U1218:U1281" si="483">"A14F74"</f>
        <v>A14F74</v>
      </c>
      <c r="V1218">
        <v>0</v>
      </c>
      <c r="W1218">
        <v>0</v>
      </c>
      <c r="X1218">
        <v>6</v>
      </c>
      <c r="Y1218">
        <v>0</v>
      </c>
      <c r="AA1218">
        <v>1</v>
      </c>
      <c r="AB1218">
        <v>8</v>
      </c>
      <c r="AC1218">
        <v>3</v>
      </c>
      <c r="AD1218">
        <v>0</v>
      </c>
      <c r="AE1218">
        <v>9</v>
      </c>
      <c r="AF1218" t="s">
        <v>126</v>
      </c>
      <c r="AG1218">
        <v>0</v>
      </c>
      <c r="AH1218">
        <v>3</v>
      </c>
      <c r="AI1218">
        <v>2</v>
      </c>
      <c r="AJ1218">
        <v>0</v>
      </c>
      <c r="AK1218" t="s">
        <v>455</v>
      </c>
      <c r="AL1218">
        <v>32.793782</v>
      </c>
      <c r="AM1218" t="s">
        <v>456</v>
      </c>
      <c r="AN1218">
        <v>-117.12683199999999</v>
      </c>
      <c r="AO1218">
        <v>25</v>
      </c>
      <c r="AP1218">
        <v>1700</v>
      </c>
      <c r="AQ1218" t="s">
        <v>129</v>
      </c>
      <c r="AR1218">
        <v>128</v>
      </c>
      <c r="AS1218">
        <v>-41</v>
      </c>
      <c r="AT1218">
        <v>0</v>
      </c>
      <c r="BB1218" t="str">
        <f t="shared" ref="BB1218:BB1281" si="484">"1200"</f>
        <v>1200</v>
      </c>
      <c r="BC1218">
        <v>1</v>
      </c>
      <c r="BD1218" t="str">
        <f t="shared" ref="BD1218:BD1281" si="485">"N1839R  "</f>
        <v xml:space="preserve">N1839R  </v>
      </c>
      <c r="BE1218">
        <v>1</v>
      </c>
      <c r="BG1218">
        <v>0</v>
      </c>
      <c r="BH1218">
        <v>0</v>
      </c>
      <c r="BI1218">
        <v>0</v>
      </c>
      <c r="BJ1218">
        <v>1525</v>
      </c>
      <c r="BK1218">
        <v>-175</v>
      </c>
      <c r="BL1218" t="s">
        <v>130</v>
      </c>
      <c r="BM1218">
        <v>1</v>
      </c>
      <c r="BN1218">
        <v>1</v>
      </c>
      <c r="BO1218">
        <v>0</v>
      </c>
      <c r="BP1218">
        <v>0</v>
      </c>
      <c r="BS1218">
        <v>0</v>
      </c>
      <c r="BT1218">
        <v>0</v>
      </c>
      <c r="BU1218">
        <v>0</v>
      </c>
      <c r="CE1218" t="str">
        <f t="shared" ref="CE1218:CE1225" si="486">"22:02:25.390"</f>
        <v>22:02:25.390</v>
      </c>
      <c r="CF1218">
        <v>390343367</v>
      </c>
      <c r="CS1218">
        <v>3</v>
      </c>
      <c r="CT1218">
        <v>2</v>
      </c>
      <c r="CU1218">
        <v>0</v>
      </c>
      <c r="CV1218">
        <v>2</v>
      </c>
      <c r="CW1218">
        <v>0</v>
      </c>
      <c r="CX1218">
        <v>5</v>
      </c>
      <c r="CY1218">
        <v>7</v>
      </c>
      <c r="CZ1218" t="s">
        <v>131</v>
      </c>
      <c r="DA1218">
        <v>300</v>
      </c>
      <c r="DB1218">
        <v>0</v>
      </c>
      <c r="DC1218" t="s">
        <v>157</v>
      </c>
      <c r="DD1218" t="s">
        <v>158</v>
      </c>
      <c r="DG1218">
        <v>8351458</v>
      </c>
      <c r="DI1218">
        <v>1</v>
      </c>
      <c r="DJ1218">
        <v>0</v>
      </c>
      <c r="DK1218">
        <v>0</v>
      </c>
      <c r="DL1218">
        <v>0</v>
      </c>
      <c r="DM1218">
        <v>0</v>
      </c>
      <c r="DN1218">
        <v>1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 t="shared" si="481"/>
        <v>07/09/2023 22:02:25.741</v>
      </c>
      <c r="C1219" t="str">
        <f t="shared" si="463"/>
        <v>FFDFD3C0</v>
      </c>
      <c r="D1219" t="s">
        <v>134</v>
      </c>
      <c r="E1219">
        <v>4</v>
      </c>
      <c r="H1219">
        <v>4</v>
      </c>
      <c r="I1219" t="s">
        <v>143</v>
      </c>
      <c r="J1219" t="s">
        <v>126</v>
      </c>
      <c r="K1219">
        <v>0</v>
      </c>
      <c r="L1219">
        <v>3</v>
      </c>
      <c r="M1219">
        <v>0</v>
      </c>
      <c r="N1219">
        <v>2</v>
      </c>
      <c r="O1219">
        <v>0</v>
      </c>
      <c r="P1219">
        <v>1</v>
      </c>
      <c r="Q1219">
        <v>0</v>
      </c>
      <c r="S1219" t="str">
        <f t="shared" si="482"/>
        <v>22:02:25.000</v>
      </c>
      <c r="T1219" t="str">
        <f t="shared" si="482"/>
        <v>22:02:25.000</v>
      </c>
      <c r="U1219" t="str">
        <f t="shared" si="483"/>
        <v>A14F74</v>
      </c>
      <c r="V1219">
        <v>0</v>
      </c>
      <c r="W1219">
        <v>0</v>
      </c>
      <c r="X1219">
        <v>6</v>
      </c>
      <c r="Y1219">
        <v>0</v>
      </c>
      <c r="AA1219">
        <v>1</v>
      </c>
      <c r="AB1219">
        <v>8</v>
      </c>
      <c r="AC1219">
        <v>3</v>
      </c>
      <c r="AD1219">
        <v>0</v>
      </c>
      <c r="AE1219">
        <v>9</v>
      </c>
      <c r="AF1219" t="s">
        <v>126</v>
      </c>
      <c r="AG1219">
        <v>0</v>
      </c>
      <c r="AH1219">
        <v>3</v>
      </c>
      <c r="AI1219">
        <v>2</v>
      </c>
      <c r="AJ1219">
        <v>0</v>
      </c>
      <c r="AK1219" t="s">
        <v>455</v>
      </c>
      <c r="AL1219">
        <v>32.793782</v>
      </c>
      <c r="AM1219" t="s">
        <v>456</v>
      </c>
      <c r="AN1219">
        <v>-117.12683199999999</v>
      </c>
      <c r="AO1219">
        <v>25</v>
      </c>
      <c r="AP1219">
        <v>1700</v>
      </c>
      <c r="AQ1219" t="s">
        <v>129</v>
      </c>
      <c r="AR1219">
        <v>128</v>
      </c>
      <c r="AS1219">
        <v>-41</v>
      </c>
      <c r="AT1219">
        <v>0</v>
      </c>
      <c r="BB1219" t="str">
        <f t="shared" si="484"/>
        <v>1200</v>
      </c>
      <c r="BC1219">
        <v>1</v>
      </c>
      <c r="BD1219" t="str">
        <f t="shared" si="485"/>
        <v xml:space="preserve">N1839R  </v>
      </c>
      <c r="BE1219">
        <v>1</v>
      </c>
      <c r="BG1219">
        <v>0</v>
      </c>
      <c r="BH1219">
        <v>0</v>
      </c>
      <c r="BI1219">
        <v>0</v>
      </c>
      <c r="BJ1219">
        <v>1525</v>
      </c>
      <c r="BK1219">
        <v>-175</v>
      </c>
      <c r="BL1219" t="s">
        <v>130</v>
      </c>
      <c r="BM1219">
        <v>1</v>
      </c>
      <c r="BN1219">
        <v>1</v>
      </c>
      <c r="BO1219">
        <v>0</v>
      </c>
      <c r="BP1219">
        <v>0</v>
      </c>
      <c r="BS1219">
        <v>0</v>
      </c>
      <c r="BT1219">
        <v>0</v>
      </c>
      <c r="BU1219">
        <v>0</v>
      </c>
      <c r="CE1219" t="str">
        <f t="shared" si="486"/>
        <v>22:02:25.390</v>
      </c>
      <c r="CF1219">
        <v>390343367</v>
      </c>
      <c r="CS1219">
        <v>3</v>
      </c>
      <c r="CT1219">
        <v>2</v>
      </c>
      <c r="CU1219">
        <v>0</v>
      </c>
      <c r="CV1219">
        <v>2</v>
      </c>
      <c r="CW1219">
        <v>0</v>
      </c>
      <c r="CX1219">
        <v>5</v>
      </c>
      <c r="CY1219">
        <v>7</v>
      </c>
      <c r="CZ1219" t="s">
        <v>131</v>
      </c>
      <c r="DA1219">
        <v>300</v>
      </c>
      <c r="DB1219">
        <v>0</v>
      </c>
      <c r="DC1219" t="s">
        <v>157</v>
      </c>
      <c r="DD1219" t="s">
        <v>158</v>
      </c>
      <c r="DG1219">
        <v>8351458</v>
      </c>
      <c r="DI1219">
        <v>1</v>
      </c>
      <c r="DJ1219">
        <v>0</v>
      </c>
      <c r="DK1219">
        <v>1</v>
      </c>
      <c r="DL1219">
        <v>0</v>
      </c>
      <c r="DM1219">
        <v>0</v>
      </c>
      <c r="DN1219">
        <v>1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 t="shared" si="481"/>
        <v>07/09/2023 22:02:25.741</v>
      </c>
      <c r="C1220" t="str">
        <f t="shared" si="463"/>
        <v>FFDFD3C0</v>
      </c>
      <c r="D1220" t="s">
        <v>123</v>
      </c>
      <c r="E1220">
        <v>7</v>
      </c>
      <c r="F1220">
        <v>2007</v>
      </c>
      <c r="G1220" t="s">
        <v>124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0</v>
      </c>
      <c r="P1220">
        <v>1</v>
      </c>
      <c r="Q1220">
        <v>0</v>
      </c>
      <c r="S1220" t="str">
        <f t="shared" si="482"/>
        <v>22:02:25.000</v>
      </c>
      <c r="T1220" t="str">
        <f t="shared" si="482"/>
        <v>22:02:25.000</v>
      </c>
      <c r="U1220" t="str">
        <f t="shared" si="483"/>
        <v>A14F74</v>
      </c>
      <c r="V1220">
        <v>0</v>
      </c>
      <c r="W1220">
        <v>0</v>
      </c>
      <c r="X1220">
        <v>6</v>
      </c>
      <c r="Y1220">
        <v>0</v>
      </c>
      <c r="AA1220">
        <v>1</v>
      </c>
      <c r="AB1220">
        <v>8</v>
      </c>
      <c r="AC1220">
        <v>3</v>
      </c>
      <c r="AD1220">
        <v>0</v>
      </c>
      <c r="AE1220">
        <v>9</v>
      </c>
      <c r="AF1220" t="s">
        <v>126</v>
      </c>
      <c r="AG1220">
        <v>0</v>
      </c>
      <c r="AH1220">
        <v>3</v>
      </c>
      <c r="AI1220">
        <v>2</v>
      </c>
      <c r="AJ1220">
        <v>0</v>
      </c>
      <c r="AK1220" t="s">
        <v>455</v>
      </c>
      <c r="AL1220">
        <v>32.793782</v>
      </c>
      <c r="AM1220" t="s">
        <v>456</v>
      </c>
      <c r="AN1220">
        <v>-117.12683199999999</v>
      </c>
      <c r="AO1220">
        <v>25</v>
      </c>
      <c r="AP1220">
        <v>1700</v>
      </c>
      <c r="AQ1220" t="s">
        <v>129</v>
      </c>
      <c r="AR1220">
        <v>128</v>
      </c>
      <c r="AS1220">
        <v>-41</v>
      </c>
      <c r="AT1220">
        <v>0</v>
      </c>
      <c r="BB1220" t="str">
        <f t="shared" si="484"/>
        <v>1200</v>
      </c>
      <c r="BC1220">
        <v>1</v>
      </c>
      <c r="BD1220" t="str">
        <f t="shared" si="485"/>
        <v xml:space="preserve">N1839R  </v>
      </c>
      <c r="BE1220">
        <v>1</v>
      </c>
      <c r="BG1220">
        <v>0</v>
      </c>
      <c r="BH1220">
        <v>0</v>
      </c>
      <c r="BI1220">
        <v>0</v>
      </c>
      <c r="BJ1220">
        <v>1525</v>
      </c>
      <c r="BK1220">
        <v>-175</v>
      </c>
      <c r="BL1220" t="s">
        <v>130</v>
      </c>
      <c r="BM1220">
        <v>1</v>
      </c>
      <c r="BN1220">
        <v>1</v>
      </c>
      <c r="BO1220">
        <v>0</v>
      </c>
      <c r="BP1220">
        <v>0</v>
      </c>
      <c r="BS1220">
        <v>0</v>
      </c>
      <c r="BT1220">
        <v>0</v>
      </c>
      <c r="BU1220">
        <v>0</v>
      </c>
      <c r="CE1220" t="str">
        <f t="shared" si="486"/>
        <v>22:02:25.390</v>
      </c>
      <c r="CF1220">
        <v>390343367</v>
      </c>
      <c r="CS1220">
        <v>3</v>
      </c>
      <c r="CT1220">
        <v>2</v>
      </c>
      <c r="CU1220">
        <v>0</v>
      </c>
      <c r="CV1220">
        <v>2</v>
      </c>
      <c r="CW1220">
        <v>0</v>
      </c>
      <c r="CX1220">
        <v>5</v>
      </c>
      <c r="CY1220">
        <v>7</v>
      </c>
      <c r="CZ1220" t="s">
        <v>131</v>
      </c>
      <c r="DA1220">
        <v>300</v>
      </c>
      <c r="DB1220">
        <v>0</v>
      </c>
      <c r="DC1220" t="s">
        <v>157</v>
      </c>
      <c r="DD1220" t="s">
        <v>158</v>
      </c>
      <c r="DG1220">
        <v>8351458</v>
      </c>
      <c r="DI1220">
        <v>1</v>
      </c>
      <c r="DJ1220">
        <v>0</v>
      </c>
      <c r="DK1220">
        <v>1</v>
      </c>
      <c r="DL1220">
        <v>0</v>
      </c>
      <c r="DM1220">
        <v>0</v>
      </c>
      <c r="DN1220">
        <v>1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 t="shared" si="481"/>
        <v>07/09/2023 22:02:25.741</v>
      </c>
      <c r="C1221" t="str">
        <f t="shared" si="463"/>
        <v>FFDFD3C0</v>
      </c>
      <c r="D1221" t="s">
        <v>138</v>
      </c>
      <c r="E1221">
        <v>20</v>
      </c>
      <c r="F1221">
        <v>1020</v>
      </c>
      <c r="G1221" t="s">
        <v>139</v>
      </c>
      <c r="J1221" t="s">
        <v>140</v>
      </c>
      <c r="K1221">
        <v>0</v>
      </c>
      <c r="L1221">
        <v>3</v>
      </c>
      <c r="M1221">
        <v>0</v>
      </c>
      <c r="N1221">
        <v>2</v>
      </c>
      <c r="O1221">
        <v>0</v>
      </c>
      <c r="P1221">
        <v>1</v>
      </c>
      <c r="Q1221">
        <v>0</v>
      </c>
      <c r="S1221" t="str">
        <f t="shared" si="482"/>
        <v>22:02:25.000</v>
      </c>
      <c r="T1221" t="str">
        <f t="shared" si="482"/>
        <v>22:02:25.000</v>
      </c>
      <c r="U1221" t="str">
        <f t="shared" si="483"/>
        <v>A14F74</v>
      </c>
      <c r="V1221">
        <v>0</v>
      </c>
      <c r="W1221">
        <v>0</v>
      </c>
      <c r="X1221">
        <v>6</v>
      </c>
      <c r="Y1221">
        <v>0</v>
      </c>
      <c r="AA1221">
        <v>1</v>
      </c>
      <c r="AB1221">
        <v>8</v>
      </c>
      <c r="AC1221">
        <v>3</v>
      </c>
      <c r="AD1221">
        <v>0</v>
      </c>
      <c r="AE1221">
        <v>9</v>
      </c>
      <c r="AF1221" t="s">
        <v>126</v>
      </c>
      <c r="AG1221">
        <v>0</v>
      </c>
      <c r="AH1221">
        <v>3</v>
      </c>
      <c r="AI1221">
        <v>2</v>
      </c>
      <c r="AJ1221">
        <v>0</v>
      </c>
      <c r="AK1221" t="s">
        <v>455</v>
      </c>
      <c r="AL1221">
        <v>32.793782</v>
      </c>
      <c r="AM1221" t="s">
        <v>456</v>
      </c>
      <c r="AN1221">
        <v>-117.12683199999999</v>
      </c>
      <c r="AO1221">
        <v>25</v>
      </c>
      <c r="AP1221">
        <v>1700</v>
      </c>
      <c r="AQ1221" t="s">
        <v>129</v>
      </c>
      <c r="AR1221">
        <v>128</v>
      </c>
      <c r="AS1221">
        <v>-41</v>
      </c>
      <c r="AT1221">
        <v>0</v>
      </c>
      <c r="BB1221" t="str">
        <f t="shared" si="484"/>
        <v>1200</v>
      </c>
      <c r="BC1221">
        <v>1</v>
      </c>
      <c r="BD1221" t="str">
        <f t="shared" si="485"/>
        <v xml:space="preserve">N1839R  </v>
      </c>
      <c r="BE1221">
        <v>1</v>
      </c>
      <c r="BG1221">
        <v>0</v>
      </c>
      <c r="BH1221">
        <v>0</v>
      </c>
      <c r="BI1221">
        <v>0</v>
      </c>
      <c r="BJ1221">
        <v>1525</v>
      </c>
      <c r="BK1221">
        <v>-175</v>
      </c>
      <c r="BL1221" t="s">
        <v>130</v>
      </c>
      <c r="BM1221">
        <v>1</v>
      </c>
      <c r="BN1221">
        <v>1</v>
      </c>
      <c r="BO1221">
        <v>0</v>
      </c>
      <c r="BP1221">
        <v>0</v>
      </c>
      <c r="BS1221">
        <v>0</v>
      </c>
      <c r="BT1221">
        <v>0</v>
      </c>
      <c r="BU1221">
        <v>0</v>
      </c>
      <c r="CE1221" t="str">
        <f t="shared" si="486"/>
        <v>22:02:25.390</v>
      </c>
      <c r="CF1221">
        <v>390343367</v>
      </c>
      <c r="CS1221">
        <v>3</v>
      </c>
      <c r="CT1221">
        <v>2</v>
      </c>
      <c r="CU1221">
        <v>0</v>
      </c>
      <c r="CV1221">
        <v>2</v>
      </c>
      <c r="CW1221">
        <v>0</v>
      </c>
      <c r="CX1221">
        <v>5</v>
      </c>
      <c r="CY1221">
        <v>7</v>
      </c>
      <c r="CZ1221" t="s">
        <v>131</v>
      </c>
      <c r="DA1221">
        <v>300</v>
      </c>
      <c r="DB1221">
        <v>0</v>
      </c>
      <c r="DC1221" t="s">
        <v>157</v>
      </c>
      <c r="DD1221" t="s">
        <v>158</v>
      </c>
      <c r="DG1221">
        <v>8351458</v>
      </c>
      <c r="DI1221">
        <v>1</v>
      </c>
      <c r="DJ1221">
        <v>0</v>
      </c>
      <c r="DK1221">
        <v>1</v>
      </c>
      <c r="DL1221">
        <v>0</v>
      </c>
      <c r="DM1221">
        <v>0</v>
      </c>
      <c r="DN1221">
        <v>1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 t="shared" si="481"/>
        <v>07/09/2023 22:02:25.741</v>
      </c>
      <c r="C1222" t="str">
        <f t="shared" si="463"/>
        <v>FFDFD3C0</v>
      </c>
      <c r="D1222" t="s">
        <v>149</v>
      </c>
      <c r="E1222">
        <v>3</v>
      </c>
      <c r="H1222">
        <v>166</v>
      </c>
      <c r="I1222" t="s">
        <v>139</v>
      </c>
      <c r="J1222" t="s">
        <v>150</v>
      </c>
      <c r="K1222">
        <v>0</v>
      </c>
      <c r="L1222">
        <v>3</v>
      </c>
      <c r="M1222">
        <v>0</v>
      </c>
      <c r="N1222">
        <v>2</v>
      </c>
      <c r="O1222">
        <v>0</v>
      </c>
      <c r="P1222">
        <v>1</v>
      </c>
      <c r="Q1222">
        <v>0</v>
      </c>
      <c r="S1222" t="str">
        <f t="shared" si="482"/>
        <v>22:02:25.000</v>
      </c>
      <c r="T1222" t="str">
        <f t="shared" si="482"/>
        <v>22:02:25.000</v>
      </c>
      <c r="U1222" t="str">
        <f t="shared" si="483"/>
        <v>A14F74</v>
      </c>
      <c r="V1222">
        <v>0</v>
      </c>
      <c r="W1222">
        <v>0</v>
      </c>
      <c r="X1222">
        <v>6</v>
      </c>
      <c r="Y1222">
        <v>0</v>
      </c>
      <c r="AA1222">
        <v>1</v>
      </c>
      <c r="AB1222">
        <v>8</v>
      </c>
      <c r="AC1222">
        <v>3</v>
      </c>
      <c r="AD1222">
        <v>0</v>
      </c>
      <c r="AE1222">
        <v>9</v>
      </c>
      <c r="AF1222" t="s">
        <v>126</v>
      </c>
      <c r="AG1222">
        <v>0</v>
      </c>
      <c r="AH1222">
        <v>3</v>
      </c>
      <c r="AI1222">
        <v>2</v>
      </c>
      <c r="AJ1222">
        <v>0</v>
      </c>
      <c r="AK1222" t="s">
        <v>455</v>
      </c>
      <c r="AL1222">
        <v>32.793782</v>
      </c>
      <c r="AM1222" t="s">
        <v>456</v>
      </c>
      <c r="AN1222">
        <v>-117.12683199999999</v>
      </c>
      <c r="AO1222">
        <v>25</v>
      </c>
      <c r="AP1222">
        <v>1700</v>
      </c>
      <c r="AQ1222" t="s">
        <v>129</v>
      </c>
      <c r="AR1222">
        <v>128</v>
      </c>
      <c r="AS1222">
        <v>-41</v>
      </c>
      <c r="AT1222">
        <v>0</v>
      </c>
      <c r="BB1222" t="str">
        <f t="shared" si="484"/>
        <v>1200</v>
      </c>
      <c r="BC1222">
        <v>1</v>
      </c>
      <c r="BD1222" t="str">
        <f t="shared" si="485"/>
        <v xml:space="preserve">N1839R  </v>
      </c>
      <c r="BE1222">
        <v>1</v>
      </c>
      <c r="BG1222">
        <v>0</v>
      </c>
      <c r="BH1222">
        <v>0</v>
      </c>
      <c r="BI1222">
        <v>0</v>
      </c>
      <c r="BJ1222">
        <v>1525</v>
      </c>
      <c r="BK1222">
        <v>-175</v>
      </c>
      <c r="BL1222" t="s">
        <v>130</v>
      </c>
      <c r="BM1222">
        <v>1</v>
      </c>
      <c r="BN1222">
        <v>1</v>
      </c>
      <c r="BO1222">
        <v>0</v>
      </c>
      <c r="BP1222">
        <v>0</v>
      </c>
      <c r="BS1222">
        <v>0</v>
      </c>
      <c r="BT1222">
        <v>0</v>
      </c>
      <c r="BU1222">
        <v>0</v>
      </c>
      <c r="CE1222" t="str">
        <f t="shared" si="486"/>
        <v>22:02:25.390</v>
      </c>
      <c r="CF1222">
        <v>390343367</v>
      </c>
      <c r="CS1222">
        <v>3</v>
      </c>
      <c r="CT1222">
        <v>2</v>
      </c>
      <c r="CU1222">
        <v>0</v>
      </c>
      <c r="CV1222">
        <v>2</v>
      </c>
      <c r="CW1222">
        <v>0</v>
      </c>
      <c r="CX1222">
        <v>5</v>
      </c>
      <c r="CY1222">
        <v>7</v>
      </c>
      <c r="CZ1222" t="s">
        <v>131</v>
      </c>
      <c r="DA1222">
        <v>300</v>
      </c>
      <c r="DB1222">
        <v>0</v>
      </c>
      <c r="DC1222" t="s">
        <v>157</v>
      </c>
      <c r="DD1222" t="s">
        <v>158</v>
      </c>
      <c r="DG1222">
        <v>8351458</v>
      </c>
      <c r="DI1222">
        <v>1</v>
      </c>
      <c r="DJ1222">
        <v>0</v>
      </c>
      <c r="DK1222">
        <v>1</v>
      </c>
      <c r="DL1222">
        <v>0</v>
      </c>
      <c r="DM1222">
        <v>0</v>
      </c>
      <c r="DN1222">
        <v>1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 t="shared" si="481"/>
        <v>07/09/2023 22:02:25.741</v>
      </c>
      <c r="C1223" t="str">
        <f t="shared" si="463"/>
        <v>FFDFD3C0</v>
      </c>
      <c r="D1223" t="s">
        <v>144</v>
      </c>
      <c r="E1223">
        <v>6</v>
      </c>
      <c r="H1223">
        <v>210</v>
      </c>
      <c r="I1223" t="s">
        <v>145</v>
      </c>
      <c r="J1223" t="s">
        <v>146</v>
      </c>
      <c r="K1223">
        <v>0</v>
      </c>
      <c r="L1223">
        <v>3</v>
      </c>
      <c r="M1223">
        <v>0</v>
      </c>
      <c r="N1223">
        <v>2</v>
      </c>
      <c r="O1223">
        <v>0</v>
      </c>
      <c r="P1223">
        <v>1</v>
      </c>
      <c r="Q1223">
        <v>0</v>
      </c>
      <c r="S1223" t="str">
        <f t="shared" si="482"/>
        <v>22:02:25.000</v>
      </c>
      <c r="T1223" t="str">
        <f t="shared" si="482"/>
        <v>22:02:25.000</v>
      </c>
      <c r="U1223" t="str">
        <f t="shared" si="483"/>
        <v>A14F74</v>
      </c>
      <c r="V1223">
        <v>0</v>
      </c>
      <c r="W1223">
        <v>0</v>
      </c>
      <c r="X1223">
        <v>6</v>
      </c>
      <c r="Y1223">
        <v>0</v>
      </c>
      <c r="AA1223">
        <v>1</v>
      </c>
      <c r="AB1223">
        <v>8</v>
      </c>
      <c r="AC1223">
        <v>3</v>
      </c>
      <c r="AD1223">
        <v>0</v>
      </c>
      <c r="AE1223">
        <v>9</v>
      </c>
      <c r="AF1223" t="s">
        <v>126</v>
      </c>
      <c r="AG1223">
        <v>0</v>
      </c>
      <c r="AH1223">
        <v>0</v>
      </c>
      <c r="AI1223">
        <v>2</v>
      </c>
      <c r="AJ1223">
        <v>0</v>
      </c>
      <c r="AK1223" t="s">
        <v>455</v>
      </c>
      <c r="AL1223">
        <v>32.793782</v>
      </c>
      <c r="AM1223" t="s">
        <v>456</v>
      </c>
      <c r="AN1223">
        <v>-117.12683199999999</v>
      </c>
      <c r="AO1223">
        <v>25</v>
      </c>
      <c r="AP1223">
        <v>1700</v>
      </c>
      <c r="AQ1223" t="s">
        <v>129</v>
      </c>
      <c r="AR1223">
        <v>128</v>
      </c>
      <c r="AS1223">
        <v>-41</v>
      </c>
      <c r="AT1223">
        <v>0</v>
      </c>
      <c r="BB1223" t="str">
        <f t="shared" si="484"/>
        <v>1200</v>
      </c>
      <c r="BC1223">
        <v>1</v>
      </c>
      <c r="BD1223" t="str">
        <f t="shared" si="485"/>
        <v xml:space="preserve">N1839R  </v>
      </c>
      <c r="BE1223">
        <v>1</v>
      </c>
      <c r="BG1223">
        <v>0</v>
      </c>
      <c r="BH1223">
        <v>0</v>
      </c>
      <c r="BI1223">
        <v>0</v>
      </c>
      <c r="BJ1223">
        <v>1525</v>
      </c>
      <c r="BK1223">
        <v>-175</v>
      </c>
      <c r="BL1223" t="s">
        <v>130</v>
      </c>
      <c r="BM1223">
        <v>1</v>
      </c>
      <c r="BN1223">
        <v>1</v>
      </c>
      <c r="BO1223">
        <v>0</v>
      </c>
      <c r="BP1223">
        <v>0</v>
      </c>
      <c r="BS1223">
        <v>0</v>
      </c>
      <c r="BT1223">
        <v>0</v>
      </c>
      <c r="BU1223">
        <v>0</v>
      </c>
      <c r="CE1223" t="str">
        <f t="shared" si="486"/>
        <v>22:02:25.390</v>
      </c>
      <c r="CF1223">
        <v>390343367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5</v>
      </c>
      <c r="CY1223">
        <v>7</v>
      </c>
      <c r="CZ1223" t="s">
        <v>131</v>
      </c>
      <c r="DA1223">
        <v>300</v>
      </c>
      <c r="DB1223">
        <v>0</v>
      </c>
      <c r="DC1223" t="s">
        <v>157</v>
      </c>
      <c r="DD1223" t="s">
        <v>158</v>
      </c>
      <c r="DG1223">
        <v>8351458</v>
      </c>
      <c r="DI1223">
        <v>1</v>
      </c>
      <c r="DJ1223">
        <v>0</v>
      </c>
      <c r="DK1223">
        <v>1</v>
      </c>
      <c r="DL1223">
        <v>0</v>
      </c>
      <c r="DM1223">
        <v>0</v>
      </c>
      <c r="DN1223">
        <v>1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 t="shared" si="481"/>
        <v>07/09/2023 22:02:25.741</v>
      </c>
      <c r="C1224" t="str">
        <f t="shared" si="463"/>
        <v>FFDFD3C0</v>
      </c>
      <c r="D1224" t="s">
        <v>141</v>
      </c>
      <c r="E1224">
        <v>15</v>
      </c>
      <c r="J1224" t="s">
        <v>142</v>
      </c>
      <c r="K1224">
        <v>0</v>
      </c>
      <c r="L1224">
        <v>3</v>
      </c>
      <c r="M1224">
        <v>0</v>
      </c>
      <c r="N1224">
        <v>2</v>
      </c>
      <c r="O1224">
        <v>0</v>
      </c>
      <c r="P1224">
        <v>1</v>
      </c>
      <c r="Q1224">
        <v>0</v>
      </c>
      <c r="S1224" t="str">
        <f t="shared" si="482"/>
        <v>22:02:25.000</v>
      </c>
      <c r="T1224" t="str">
        <f t="shared" si="482"/>
        <v>22:02:25.000</v>
      </c>
      <c r="U1224" t="str">
        <f t="shared" si="483"/>
        <v>A14F74</v>
      </c>
      <c r="V1224">
        <v>0</v>
      </c>
      <c r="W1224">
        <v>0</v>
      </c>
      <c r="X1224">
        <v>6</v>
      </c>
      <c r="Y1224">
        <v>0</v>
      </c>
      <c r="AA1224">
        <v>1</v>
      </c>
      <c r="AB1224">
        <v>8</v>
      </c>
      <c r="AC1224">
        <v>3</v>
      </c>
      <c r="AD1224">
        <v>0</v>
      </c>
      <c r="AE1224">
        <v>9</v>
      </c>
      <c r="AF1224" t="s">
        <v>126</v>
      </c>
      <c r="AG1224">
        <v>0</v>
      </c>
      <c r="AH1224">
        <v>3</v>
      </c>
      <c r="AI1224">
        <v>2</v>
      </c>
      <c r="AJ1224">
        <v>0</v>
      </c>
      <c r="AK1224" t="s">
        <v>455</v>
      </c>
      <c r="AL1224">
        <v>32.793782</v>
      </c>
      <c r="AM1224" t="s">
        <v>456</v>
      </c>
      <c r="AN1224">
        <v>-117.12683199999999</v>
      </c>
      <c r="AO1224">
        <v>25</v>
      </c>
      <c r="AP1224">
        <v>1700</v>
      </c>
      <c r="AQ1224" t="s">
        <v>129</v>
      </c>
      <c r="AR1224">
        <v>128</v>
      </c>
      <c r="AS1224">
        <v>-41</v>
      </c>
      <c r="AT1224">
        <v>0</v>
      </c>
      <c r="BB1224" t="str">
        <f t="shared" si="484"/>
        <v>1200</v>
      </c>
      <c r="BC1224">
        <v>1</v>
      </c>
      <c r="BD1224" t="str">
        <f t="shared" si="485"/>
        <v xml:space="preserve">N1839R  </v>
      </c>
      <c r="BE1224">
        <v>1</v>
      </c>
      <c r="BG1224">
        <v>0</v>
      </c>
      <c r="BH1224">
        <v>0</v>
      </c>
      <c r="BI1224">
        <v>0</v>
      </c>
      <c r="BJ1224">
        <v>1525</v>
      </c>
      <c r="BK1224">
        <v>-175</v>
      </c>
      <c r="BL1224" t="s">
        <v>130</v>
      </c>
      <c r="BM1224">
        <v>1</v>
      </c>
      <c r="BN1224">
        <v>1</v>
      </c>
      <c r="BO1224">
        <v>0</v>
      </c>
      <c r="BP1224">
        <v>0</v>
      </c>
      <c r="BS1224">
        <v>0</v>
      </c>
      <c r="BT1224">
        <v>0</v>
      </c>
      <c r="BU1224">
        <v>0</v>
      </c>
      <c r="CE1224" t="str">
        <f t="shared" si="486"/>
        <v>22:02:25.390</v>
      </c>
      <c r="CF1224">
        <v>390343367</v>
      </c>
      <c r="CS1224">
        <v>3</v>
      </c>
      <c r="CT1224">
        <v>2</v>
      </c>
      <c r="CU1224">
        <v>0</v>
      </c>
      <c r="CV1224">
        <v>2</v>
      </c>
      <c r="CW1224">
        <v>0</v>
      </c>
      <c r="CX1224">
        <v>5</v>
      </c>
      <c r="CY1224">
        <v>7</v>
      </c>
      <c r="CZ1224" t="s">
        <v>131</v>
      </c>
      <c r="DA1224">
        <v>300</v>
      </c>
      <c r="DB1224">
        <v>0</v>
      </c>
      <c r="DC1224" t="s">
        <v>157</v>
      </c>
      <c r="DD1224" t="s">
        <v>158</v>
      </c>
      <c r="DG1224">
        <v>8351458</v>
      </c>
      <c r="DI1224">
        <v>1</v>
      </c>
      <c r="DJ1224">
        <v>0</v>
      </c>
      <c r="DK1224">
        <v>1</v>
      </c>
      <c r="DL1224">
        <v>0</v>
      </c>
      <c r="DM1224">
        <v>0</v>
      </c>
      <c r="DN1224">
        <v>1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 t="shared" si="481"/>
        <v>07/09/2023 22:02:25.741</v>
      </c>
      <c r="C1225" t="str">
        <f t="shared" si="463"/>
        <v>FFDFD3C0</v>
      </c>
      <c r="D1225" t="s">
        <v>134</v>
      </c>
      <c r="E1225">
        <v>3</v>
      </c>
      <c r="H1225">
        <v>3</v>
      </c>
      <c r="I1225" t="s">
        <v>135</v>
      </c>
      <c r="J1225" t="s">
        <v>126</v>
      </c>
      <c r="K1225">
        <v>0</v>
      </c>
      <c r="L1225">
        <v>3</v>
      </c>
      <c r="M1225">
        <v>0</v>
      </c>
      <c r="N1225">
        <v>2</v>
      </c>
      <c r="O1225">
        <v>0</v>
      </c>
      <c r="P1225">
        <v>1</v>
      </c>
      <c r="Q1225">
        <v>0</v>
      </c>
      <c r="S1225" t="str">
        <f t="shared" si="482"/>
        <v>22:02:25.000</v>
      </c>
      <c r="T1225" t="str">
        <f t="shared" si="482"/>
        <v>22:02:25.000</v>
      </c>
      <c r="U1225" t="str">
        <f t="shared" si="483"/>
        <v>A14F74</v>
      </c>
      <c r="V1225">
        <v>0</v>
      </c>
      <c r="W1225">
        <v>0</v>
      </c>
      <c r="X1225">
        <v>6</v>
      </c>
      <c r="Y1225">
        <v>0</v>
      </c>
      <c r="AA1225">
        <v>1</v>
      </c>
      <c r="AB1225">
        <v>8</v>
      </c>
      <c r="AC1225">
        <v>3</v>
      </c>
      <c r="AD1225">
        <v>0</v>
      </c>
      <c r="AE1225">
        <v>9</v>
      </c>
      <c r="AF1225" t="s">
        <v>126</v>
      </c>
      <c r="AG1225">
        <v>0</v>
      </c>
      <c r="AH1225">
        <v>3</v>
      </c>
      <c r="AI1225">
        <v>2</v>
      </c>
      <c r="AJ1225">
        <v>0</v>
      </c>
      <c r="AK1225" t="s">
        <v>455</v>
      </c>
      <c r="AL1225">
        <v>32.793782</v>
      </c>
      <c r="AM1225" t="s">
        <v>456</v>
      </c>
      <c r="AN1225">
        <v>-117.12683199999999</v>
      </c>
      <c r="AO1225">
        <v>25</v>
      </c>
      <c r="AP1225">
        <v>1700</v>
      </c>
      <c r="AQ1225" t="s">
        <v>129</v>
      </c>
      <c r="AR1225">
        <v>128</v>
      </c>
      <c r="AS1225">
        <v>-41</v>
      </c>
      <c r="AT1225">
        <v>0</v>
      </c>
      <c r="BB1225" t="str">
        <f t="shared" si="484"/>
        <v>1200</v>
      </c>
      <c r="BC1225">
        <v>1</v>
      </c>
      <c r="BD1225" t="str">
        <f t="shared" si="485"/>
        <v xml:space="preserve">N1839R  </v>
      </c>
      <c r="BE1225">
        <v>1</v>
      </c>
      <c r="BG1225">
        <v>0</v>
      </c>
      <c r="BH1225">
        <v>0</v>
      </c>
      <c r="BI1225">
        <v>0</v>
      </c>
      <c r="BJ1225">
        <v>1525</v>
      </c>
      <c r="BK1225">
        <v>-175</v>
      </c>
      <c r="BL1225" t="s">
        <v>130</v>
      </c>
      <c r="BM1225">
        <v>1</v>
      </c>
      <c r="BN1225">
        <v>1</v>
      </c>
      <c r="BO1225">
        <v>0</v>
      </c>
      <c r="BP1225">
        <v>0</v>
      </c>
      <c r="BS1225">
        <v>0</v>
      </c>
      <c r="BT1225">
        <v>0</v>
      </c>
      <c r="BU1225">
        <v>0</v>
      </c>
      <c r="CE1225" t="str">
        <f t="shared" si="486"/>
        <v>22:02:25.390</v>
      </c>
      <c r="CF1225">
        <v>390343367</v>
      </c>
      <c r="CS1225">
        <v>3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300</v>
      </c>
      <c r="DB1225">
        <v>0</v>
      </c>
      <c r="DC1225" t="s">
        <v>157</v>
      </c>
      <c r="DD1225" t="s">
        <v>158</v>
      </c>
      <c r="DG1225">
        <v>8351458</v>
      </c>
      <c r="DI1225">
        <v>1</v>
      </c>
      <c r="DJ1225">
        <v>0</v>
      </c>
      <c r="DK1225">
        <v>1</v>
      </c>
      <c r="DL1225">
        <v>0</v>
      </c>
      <c r="DM1225">
        <v>0</v>
      </c>
      <c r="DN1225">
        <v>1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"07/09/2023 22:02:27.257"</f>
        <v>07/09/2023 22:02:27.257</v>
      </c>
      <c r="C1226" t="str">
        <f t="shared" ref="C1226:C1289" si="487">"FFDFD3C0"</f>
        <v>FFDFD3C0</v>
      </c>
      <c r="D1226" t="s">
        <v>147</v>
      </c>
      <c r="E1226">
        <v>8</v>
      </c>
      <c r="H1226">
        <v>225</v>
      </c>
      <c r="I1226" t="s">
        <v>148</v>
      </c>
      <c r="J1226" t="s">
        <v>126</v>
      </c>
      <c r="K1226">
        <v>0</v>
      </c>
      <c r="L1226">
        <v>3</v>
      </c>
      <c r="M1226">
        <v>0</v>
      </c>
      <c r="N1226">
        <v>2</v>
      </c>
      <c r="O1226">
        <v>0</v>
      </c>
      <c r="P1226">
        <v>1</v>
      </c>
      <c r="Q1226">
        <v>0</v>
      </c>
      <c r="S1226" t="str">
        <f t="shared" ref="S1226:T1233" si="488">"22:02:26.000"</f>
        <v>22:02:26.000</v>
      </c>
      <c r="T1226" t="str">
        <f t="shared" si="488"/>
        <v>22:02:26.000</v>
      </c>
      <c r="U1226" t="str">
        <f t="shared" si="483"/>
        <v>A14F74</v>
      </c>
      <c r="V1226">
        <v>0</v>
      </c>
      <c r="W1226">
        <v>0</v>
      </c>
      <c r="X1226">
        <v>6</v>
      </c>
      <c r="Y1226">
        <v>0</v>
      </c>
      <c r="AA1226">
        <v>1</v>
      </c>
      <c r="AB1226">
        <v>8</v>
      </c>
      <c r="AC1226">
        <v>3</v>
      </c>
      <c r="AD1226">
        <v>0</v>
      </c>
      <c r="AE1226">
        <v>9</v>
      </c>
      <c r="AF1226" t="s">
        <v>126</v>
      </c>
      <c r="AG1226">
        <v>0</v>
      </c>
      <c r="AH1226">
        <v>3</v>
      </c>
      <c r="AI1226">
        <v>2</v>
      </c>
      <c r="AJ1226">
        <v>0</v>
      </c>
      <c r="AK1226" t="s">
        <v>457</v>
      </c>
      <c r="AL1226">
        <v>32.793588999999997</v>
      </c>
      <c r="AM1226" t="s">
        <v>458</v>
      </c>
      <c r="AN1226">
        <v>-117.12614499999999</v>
      </c>
      <c r="AO1226">
        <v>25</v>
      </c>
      <c r="AP1226">
        <v>1700</v>
      </c>
      <c r="AQ1226" t="s">
        <v>129</v>
      </c>
      <c r="AR1226">
        <v>126</v>
      </c>
      <c r="AS1226">
        <v>-46</v>
      </c>
      <c r="AT1226">
        <v>-64</v>
      </c>
      <c r="BB1226" t="str">
        <f t="shared" si="484"/>
        <v>1200</v>
      </c>
      <c r="BC1226">
        <v>1</v>
      </c>
      <c r="BD1226" t="str">
        <f t="shared" si="485"/>
        <v xml:space="preserve">N1839R  </v>
      </c>
      <c r="BE1226">
        <v>1</v>
      </c>
      <c r="BG1226">
        <v>0</v>
      </c>
      <c r="BH1226">
        <v>0</v>
      </c>
      <c r="BI1226">
        <v>0</v>
      </c>
      <c r="BJ1226">
        <v>1525</v>
      </c>
      <c r="BK1226">
        <v>-175</v>
      </c>
      <c r="BL1226" t="s">
        <v>130</v>
      </c>
      <c r="BM1226">
        <v>1</v>
      </c>
      <c r="BN1226">
        <v>1</v>
      </c>
      <c r="BO1226">
        <v>0</v>
      </c>
      <c r="BP1226">
        <v>0</v>
      </c>
      <c r="BS1226">
        <v>0</v>
      </c>
      <c r="BT1226">
        <v>0</v>
      </c>
      <c r="BU1226">
        <v>0</v>
      </c>
      <c r="CE1226" t="str">
        <f t="shared" ref="CE1226:CE1233" si="489">"22:02:26.964"</f>
        <v>22:02:26.964</v>
      </c>
      <c r="CF1226">
        <v>963781033</v>
      </c>
      <c r="CS1226">
        <v>3</v>
      </c>
      <c r="CT1226">
        <v>2</v>
      </c>
      <c r="CU1226">
        <v>0</v>
      </c>
      <c r="CV1226">
        <v>2</v>
      </c>
      <c r="CW1226">
        <v>0</v>
      </c>
      <c r="CX1226">
        <v>6</v>
      </c>
      <c r="CY1226">
        <v>7</v>
      </c>
      <c r="CZ1226" t="s">
        <v>131</v>
      </c>
      <c r="DA1226">
        <v>745</v>
      </c>
      <c r="DB1226">
        <v>0</v>
      </c>
      <c r="DC1226" t="s">
        <v>262</v>
      </c>
      <c r="DD1226" t="s">
        <v>263</v>
      </c>
      <c r="DG1226">
        <v>15622418</v>
      </c>
      <c r="DI1226">
        <v>1</v>
      </c>
      <c r="DJ1226">
        <v>0</v>
      </c>
      <c r="DK1226">
        <v>0</v>
      </c>
      <c r="DL1226">
        <v>0</v>
      </c>
      <c r="DM1226">
        <v>0</v>
      </c>
      <c r="DN1226">
        <v>1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 t="shared" ref="A1227:A1233" si="490">"07/09/2023 22:02:27.272"</f>
        <v>07/09/2023 22:02:27.272</v>
      </c>
      <c r="C1227" t="str">
        <f t="shared" si="487"/>
        <v>FFDFD3C0</v>
      </c>
      <c r="D1227" t="s">
        <v>134</v>
      </c>
      <c r="E1227">
        <v>4</v>
      </c>
      <c r="H1227">
        <v>4</v>
      </c>
      <c r="I1227" t="s">
        <v>143</v>
      </c>
      <c r="J1227" t="s">
        <v>126</v>
      </c>
      <c r="K1227">
        <v>0</v>
      </c>
      <c r="L1227">
        <v>3</v>
      </c>
      <c r="M1227">
        <v>0</v>
      </c>
      <c r="N1227">
        <v>2</v>
      </c>
      <c r="O1227">
        <v>0</v>
      </c>
      <c r="P1227">
        <v>1</v>
      </c>
      <c r="Q1227">
        <v>0</v>
      </c>
      <c r="S1227" t="str">
        <f t="shared" si="488"/>
        <v>22:02:26.000</v>
      </c>
      <c r="T1227" t="str">
        <f t="shared" si="488"/>
        <v>22:02:26.000</v>
      </c>
      <c r="U1227" t="str">
        <f t="shared" si="483"/>
        <v>A14F74</v>
      </c>
      <c r="V1227">
        <v>0</v>
      </c>
      <c r="W1227">
        <v>0</v>
      </c>
      <c r="X1227">
        <v>6</v>
      </c>
      <c r="Y1227">
        <v>0</v>
      </c>
      <c r="AA1227">
        <v>1</v>
      </c>
      <c r="AB1227">
        <v>8</v>
      </c>
      <c r="AC1227">
        <v>3</v>
      </c>
      <c r="AD1227">
        <v>0</v>
      </c>
      <c r="AE1227">
        <v>9</v>
      </c>
      <c r="AF1227" t="s">
        <v>126</v>
      </c>
      <c r="AG1227">
        <v>0</v>
      </c>
      <c r="AH1227">
        <v>3</v>
      </c>
      <c r="AI1227">
        <v>2</v>
      </c>
      <c r="AJ1227">
        <v>0</v>
      </c>
      <c r="AK1227" t="s">
        <v>457</v>
      </c>
      <c r="AL1227">
        <v>32.793588999999997</v>
      </c>
      <c r="AM1227" t="s">
        <v>458</v>
      </c>
      <c r="AN1227">
        <v>-117.12614499999999</v>
      </c>
      <c r="AO1227">
        <v>25</v>
      </c>
      <c r="AP1227">
        <v>1700</v>
      </c>
      <c r="AQ1227" t="s">
        <v>129</v>
      </c>
      <c r="AR1227">
        <v>126</v>
      </c>
      <c r="AS1227">
        <v>-46</v>
      </c>
      <c r="AT1227">
        <v>-64</v>
      </c>
      <c r="BB1227" t="str">
        <f t="shared" si="484"/>
        <v>1200</v>
      </c>
      <c r="BC1227">
        <v>1</v>
      </c>
      <c r="BD1227" t="str">
        <f t="shared" si="485"/>
        <v xml:space="preserve">N1839R  </v>
      </c>
      <c r="BE1227">
        <v>1</v>
      </c>
      <c r="BG1227">
        <v>0</v>
      </c>
      <c r="BH1227">
        <v>0</v>
      </c>
      <c r="BI1227">
        <v>0</v>
      </c>
      <c r="BJ1227">
        <v>1525</v>
      </c>
      <c r="BK1227">
        <v>-175</v>
      </c>
      <c r="BL1227" t="s">
        <v>130</v>
      </c>
      <c r="BM1227">
        <v>1</v>
      </c>
      <c r="BN1227">
        <v>1</v>
      </c>
      <c r="BO1227">
        <v>0</v>
      </c>
      <c r="BP1227">
        <v>0</v>
      </c>
      <c r="BS1227">
        <v>0</v>
      </c>
      <c r="BT1227">
        <v>0</v>
      </c>
      <c r="BU1227">
        <v>0</v>
      </c>
      <c r="CE1227" t="str">
        <f t="shared" si="489"/>
        <v>22:02:26.964</v>
      </c>
      <c r="CF1227">
        <v>963781033</v>
      </c>
      <c r="CS1227">
        <v>3</v>
      </c>
      <c r="CT1227">
        <v>2</v>
      </c>
      <c r="CU1227">
        <v>0</v>
      </c>
      <c r="CV1227">
        <v>2</v>
      </c>
      <c r="CW1227">
        <v>0</v>
      </c>
      <c r="CX1227">
        <v>6</v>
      </c>
      <c r="CY1227">
        <v>7</v>
      </c>
      <c r="CZ1227" t="s">
        <v>131</v>
      </c>
      <c r="DA1227">
        <v>745</v>
      </c>
      <c r="DB1227">
        <v>0</v>
      </c>
      <c r="DC1227" t="s">
        <v>262</v>
      </c>
      <c r="DD1227" t="s">
        <v>263</v>
      </c>
      <c r="DG1227">
        <v>15622418</v>
      </c>
      <c r="DI1227">
        <v>1</v>
      </c>
      <c r="DJ1227">
        <v>0</v>
      </c>
      <c r="DK1227">
        <v>1</v>
      </c>
      <c r="DL1227">
        <v>0</v>
      </c>
      <c r="DM1227">
        <v>0</v>
      </c>
      <c r="DN1227">
        <v>1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 t="shared" si="490"/>
        <v>07/09/2023 22:02:27.272</v>
      </c>
      <c r="C1228" t="str">
        <f t="shared" si="487"/>
        <v>FFDFD3C0</v>
      </c>
      <c r="D1228" t="s">
        <v>123</v>
      </c>
      <c r="E1228">
        <v>7</v>
      </c>
      <c r="F1228">
        <v>2007</v>
      </c>
      <c r="G1228" t="s">
        <v>124</v>
      </c>
      <c r="J1228" t="s">
        <v>125</v>
      </c>
      <c r="K1228">
        <v>0</v>
      </c>
      <c r="L1228">
        <v>3</v>
      </c>
      <c r="M1228">
        <v>0</v>
      </c>
      <c r="N1228">
        <v>2</v>
      </c>
      <c r="O1228">
        <v>0</v>
      </c>
      <c r="P1228">
        <v>1</v>
      </c>
      <c r="Q1228">
        <v>0</v>
      </c>
      <c r="S1228" t="str">
        <f t="shared" si="488"/>
        <v>22:02:26.000</v>
      </c>
      <c r="T1228" t="str">
        <f t="shared" si="488"/>
        <v>22:02:26.000</v>
      </c>
      <c r="U1228" t="str">
        <f t="shared" si="483"/>
        <v>A14F74</v>
      </c>
      <c r="V1228">
        <v>0</v>
      </c>
      <c r="W1228">
        <v>0</v>
      </c>
      <c r="X1228">
        <v>6</v>
      </c>
      <c r="Y1228">
        <v>0</v>
      </c>
      <c r="AA1228">
        <v>1</v>
      </c>
      <c r="AB1228">
        <v>8</v>
      </c>
      <c r="AC1228">
        <v>3</v>
      </c>
      <c r="AD1228">
        <v>0</v>
      </c>
      <c r="AE1228">
        <v>9</v>
      </c>
      <c r="AF1228" t="s">
        <v>126</v>
      </c>
      <c r="AG1228">
        <v>0</v>
      </c>
      <c r="AH1228">
        <v>3</v>
      </c>
      <c r="AI1228">
        <v>2</v>
      </c>
      <c r="AJ1228">
        <v>0</v>
      </c>
      <c r="AK1228" t="s">
        <v>457</v>
      </c>
      <c r="AL1228">
        <v>32.793588999999997</v>
      </c>
      <c r="AM1228" t="s">
        <v>458</v>
      </c>
      <c r="AN1228">
        <v>-117.12614499999999</v>
      </c>
      <c r="AO1228">
        <v>25</v>
      </c>
      <c r="AP1228">
        <v>1700</v>
      </c>
      <c r="AQ1228" t="s">
        <v>129</v>
      </c>
      <c r="AR1228">
        <v>126</v>
      </c>
      <c r="AS1228">
        <v>-46</v>
      </c>
      <c r="AT1228">
        <v>-64</v>
      </c>
      <c r="BB1228" t="str">
        <f t="shared" si="484"/>
        <v>1200</v>
      </c>
      <c r="BC1228">
        <v>1</v>
      </c>
      <c r="BD1228" t="str">
        <f t="shared" si="485"/>
        <v xml:space="preserve">N1839R  </v>
      </c>
      <c r="BE1228">
        <v>1</v>
      </c>
      <c r="BG1228">
        <v>0</v>
      </c>
      <c r="BH1228">
        <v>0</v>
      </c>
      <c r="BI1228">
        <v>0</v>
      </c>
      <c r="BJ1228">
        <v>1525</v>
      </c>
      <c r="BK1228">
        <v>-175</v>
      </c>
      <c r="BL1228" t="s">
        <v>130</v>
      </c>
      <c r="BM1228">
        <v>1</v>
      </c>
      <c r="BN1228">
        <v>1</v>
      </c>
      <c r="BO1228">
        <v>0</v>
      </c>
      <c r="BP1228">
        <v>0</v>
      </c>
      <c r="BS1228">
        <v>0</v>
      </c>
      <c r="BT1228">
        <v>0</v>
      </c>
      <c r="BU1228">
        <v>0</v>
      </c>
      <c r="CE1228" t="str">
        <f t="shared" si="489"/>
        <v>22:02:26.964</v>
      </c>
      <c r="CF1228">
        <v>963781033</v>
      </c>
      <c r="CS1228">
        <v>3</v>
      </c>
      <c r="CT1228">
        <v>2</v>
      </c>
      <c r="CU1228">
        <v>0</v>
      </c>
      <c r="CV1228">
        <v>2</v>
      </c>
      <c r="CW1228">
        <v>0</v>
      </c>
      <c r="CX1228">
        <v>6</v>
      </c>
      <c r="CY1228">
        <v>7</v>
      </c>
      <c r="CZ1228" t="s">
        <v>131</v>
      </c>
      <c r="DA1228">
        <v>745</v>
      </c>
      <c r="DB1228">
        <v>0</v>
      </c>
      <c r="DC1228" t="s">
        <v>262</v>
      </c>
      <c r="DD1228" t="s">
        <v>263</v>
      </c>
      <c r="DG1228">
        <v>15622418</v>
      </c>
      <c r="DI1228">
        <v>1</v>
      </c>
      <c r="DJ1228">
        <v>0</v>
      </c>
      <c r="DK1228">
        <v>1</v>
      </c>
      <c r="DL1228">
        <v>0</v>
      </c>
      <c r="DM1228">
        <v>0</v>
      </c>
      <c r="DN1228">
        <v>1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 t="shared" si="490"/>
        <v>07/09/2023 22:02:27.272</v>
      </c>
      <c r="C1229" t="str">
        <f t="shared" si="487"/>
        <v>FFDFD3C0</v>
      </c>
      <c r="D1229" t="s">
        <v>138</v>
      </c>
      <c r="E1229">
        <v>20</v>
      </c>
      <c r="F1229">
        <v>1020</v>
      </c>
      <c r="G1229" t="s">
        <v>139</v>
      </c>
      <c r="J1229" t="s">
        <v>140</v>
      </c>
      <c r="K1229">
        <v>0</v>
      </c>
      <c r="L1229">
        <v>3</v>
      </c>
      <c r="M1229">
        <v>0</v>
      </c>
      <c r="N1229">
        <v>2</v>
      </c>
      <c r="O1229">
        <v>0</v>
      </c>
      <c r="P1229">
        <v>1</v>
      </c>
      <c r="Q1229">
        <v>0</v>
      </c>
      <c r="S1229" t="str">
        <f t="shared" si="488"/>
        <v>22:02:26.000</v>
      </c>
      <c r="T1229" t="str">
        <f t="shared" si="488"/>
        <v>22:02:26.000</v>
      </c>
      <c r="U1229" t="str">
        <f t="shared" si="483"/>
        <v>A14F74</v>
      </c>
      <c r="V1229">
        <v>0</v>
      </c>
      <c r="W1229">
        <v>0</v>
      </c>
      <c r="X1229">
        <v>6</v>
      </c>
      <c r="Y1229">
        <v>0</v>
      </c>
      <c r="AA1229">
        <v>1</v>
      </c>
      <c r="AB1229">
        <v>8</v>
      </c>
      <c r="AC1229">
        <v>3</v>
      </c>
      <c r="AD1229">
        <v>0</v>
      </c>
      <c r="AE1229">
        <v>9</v>
      </c>
      <c r="AF1229" t="s">
        <v>126</v>
      </c>
      <c r="AG1229">
        <v>0</v>
      </c>
      <c r="AH1229">
        <v>3</v>
      </c>
      <c r="AI1229">
        <v>2</v>
      </c>
      <c r="AJ1229">
        <v>0</v>
      </c>
      <c r="AK1229" t="s">
        <v>457</v>
      </c>
      <c r="AL1229">
        <v>32.793588999999997</v>
      </c>
      <c r="AM1229" t="s">
        <v>458</v>
      </c>
      <c r="AN1229">
        <v>-117.12614499999999</v>
      </c>
      <c r="AO1229">
        <v>25</v>
      </c>
      <c r="AP1229">
        <v>1700</v>
      </c>
      <c r="AQ1229" t="s">
        <v>129</v>
      </c>
      <c r="AR1229">
        <v>126</v>
      </c>
      <c r="AS1229">
        <v>-46</v>
      </c>
      <c r="AT1229">
        <v>-64</v>
      </c>
      <c r="BB1229" t="str">
        <f t="shared" si="484"/>
        <v>1200</v>
      </c>
      <c r="BC1229">
        <v>1</v>
      </c>
      <c r="BD1229" t="str">
        <f t="shared" si="485"/>
        <v xml:space="preserve">N1839R  </v>
      </c>
      <c r="BE1229">
        <v>1</v>
      </c>
      <c r="BG1229">
        <v>0</v>
      </c>
      <c r="BH1229">
        <v>0</v>
      </c>
      <c r="BI1229">
        <v>0</v>
      </c>
      <c r="BJ1229">
        <v>1525</v>
      </c>
      <c r="BK1229">
        <v>-175</v>
      </c>
      <c r="BL1229" t="s">
        <v>130</v>
      </c>
      <c r="BM1229">
        <v>1</v>
      </c>
      <c r="BN1229">
        <v>1</v>
      </c>
      <c r="BO1229">
        <v>0</v>
      </c>
      <c r="BP1229">
        <v>0</v>
      </c>
      <c r="BS1229">
        <v>0</v>
      </c>
      <c r="BT1229">
        <v>0</v>
      </c>
      <c r="BU1229">
        <v>0</v>
      </c>
      <c r="CE1229" t="str">
        <f t="shared" si="489"/>
        <v>22:02:26.964</v>
      </c>
      <c r="CF1229">
        <v>963781033</v>
      </c>
      <c r="CS1229">
        <v>3</v>
      </c>
      <c r="CT1229">
        <v>2</v>
      </c>
      <c r="CU1229">
        <v>0</v>
      </c>
      <c r="CV1229">
        <v>2</v>
      </c>
      <c r="CW1229">
        <v>0</v>
      </c>
      <c r="CX1229">
        <v>6</v>
      </c>
      <c r="CY1229">
        <v>7</v>
      </c>
      <c r="CZ1229" t="s">
        <v>131</v>
      </c>
      <c r="DA1229">
        <v>745</v>
      </c>
      <c r="DB1229">
        <v>0</v>
      </c>
      <c r="DC1229" t="s">
        <v>262</v>
      </c>
      <c r="DD1229" t="s">
        <v>263</v>
      </c>
      <c r="DG1229">
        <v>15622418</v>
      </c>
      <c r="DI1229">
        <v>1</v>
      </c>
      <c r="DJ1229">
        <v>0</v>
      </c>
      <c r="DK1229">
        <v>1</v>
      </c>
      <c r="DL1229">
        <v>0</v>
      </c>
      <c r="DM1229">
        <v>0</v>
      </c>
      <c r="DN1229">
        <v>1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 t="shared" si="490"/>
        <v>07/09/2023 22:02:27.272</v>
      </c>
      <c r="C1230" t="str">
        <f t="shared" si="487"/>
        <v>FFDFD3C0</v>
      </c>
      <c r="D1230" t="s">
        <v>149</v>
      </c>
      <c r="E1230">
        <v>3</v>
      </c>
      <c r="H1230">
        <v>166</v>
      </c>
      <c r="I1230" t="s">
        <v>139</v>
      </c>
      <c r="J1230" t="s">
        <v>150</v>
      </c>
      <c r="K1230">
        <v>0</v>
      </c>
      <c r="L1230">
        <v>3</v>
      </c>
      <c r="M1230">
        <v>0</v>
      </c>
      <c r="N1230">
        <v>2</v>
      </c>
      <c r="O1230">
        <v>0</v>
      </c>
      <c r="P1230">
        <v>1</v>
      </c>
      <c r="Q1230">
        <v>0</v>
      </c>
      <c r="S1230" t="str">
        <f t="shared" si="488"/>
        <v>22:02:26.000</v>
      </c>
      <c r="T1230" t="str">
        <f t="shared" si="488"/>
        <v>22:02:26.000</v>
      </c>
      <c r="U1230" t="str">
        <f t="shared" si="483"/>
        <v>A14F74</v>
      </c>
      <c r="V1230">
        <v>0</v>
      </c>
      <c r="W1230">
        <v>0</v>
      </c>
      <c r="X1230">
        <v>6</v>
      </c>
      <c r="Y1230">
        <v>0</v>
      </c>
      <c r="AA1230">
        <v>1</v>
      </c>
      <c r="AB1230">
        <v>8</v>
      </c>
      <c r="AC1230">
        <v>3</v>
      </c>
      <c r="AD1230">
        <v>0</v>
      </c>
      <c r="AE1230">
        <v>9</v>
      </c>
      <c r="AF1230" t="s">
        <v>126</v>
      </c>
      <c r="AG1230">
        <v>0</v>
      </c>
      <c r="AH1230">
        <v>3</v>
      </c>
      <c r="AI1230">
        <v>2</v>
      </c>
      <c r="AJ1230">
        <v>0</v>
      </c>
      <c r="AK1230" t="s">
        <v>457</v>
      </c>
      <c r="AL1230">
        <v>32.793588999999997</v>
      </c>
      <c r="AM1230" t="s">
        <v>458</v>
      </c>
      <c r="AN1230">
        <v>-117.12614499999999</v>
      </c>
      <c r="AO1230">
        <v>25</v>
      </c>
      <c r="AP1230">
        <v>1700</v>
      </c>
      <c r="AQ1230" t="s">
        <v>129</v>
      </c>
      <c r="AR1230">
        <v>126</v>
      </c>
      <c r="AS1230">
        <v>-46</v>
      </c>
      <c r="AT1230">
        <v>-64</v>
      </c>
      <c r="BB1230" t="str">
        <f t="shared" si="484"/>
        <v>1200</v>
      </c>
      <c r="BC1230">
        <v>1</v>
      </c>
      <c r="BD1230" t="str">
        <f t="shared" si="485"/>
        <v xml:space="preserve">N1839R  </v>
      </c>
      <c r="BE1230">
        <v>1</v>
      </c>
      <c r="BG1230">
        <v>0</v>
      </c>
      <c r="BH1230">
        <v>0</v>
      </c>
      <c r="BI1230">
        <v>0</v>
      </c>
      <c r="BJ1230">
        <v>1525</v>
      </c>
      <c r="BK1230">
        <v>-175</v>
      </c>
      <c r="BL1230" t="s">
        <v>130</v>
      </c>
      <c r="BM1230">
        <v>1</v>
      </c>
      <c r="BN1230">
        <v>1</v>
      </c>
      <c r="BO1230">
        <v>0</v>
      </c>
      <c r="BP1230">
        <v>0</v>
      </c>
      <c r="BS1230">
        <v>0</v>
      </c>
      <c r="BT1230">
        <v>0</v>
      </c>
      <c r="BU1230">
        <v>0</v>
      </c>
      <c r="CE1230" t="str">
        <f t="shared" si="489"/>
        <v>22:02:26.964</v>
      </c>
      <c r="CF1230">
        <v>963844069</v>
      </c>
      <c r="CS1230">
        <v>3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131</v>
      </c>
      <c r="DA1230">
        <v>300</v>
      </c>
      <c r="DB1230">
        <v>0</v>
      </c>
      <c r="DC1230" t="s">
        <v>157</v>
      </c>
      <c r="DD1230" t="s">
        <v>158</v>
      </c>
      <c r="DG1230">
        <v>8351775</v>
      </c>
      <c r="DI1230">
        <v>1</v>
      </c>
      <c r="DJ1230">
        <v>0</v>
      </c>
      <c r="DK1230">
        <v>1</v>
      </c>
      <c r="DL1230">
        <v>0</v>
      </c>
      <c r="DM1230">
        <v>0</v>
      </c>
      <c r="DN1230">
        <v>1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 t="shared" si="490"/>
        <v>07/09/2023 22:02:27.272</v>
      </c>
      <c r="C1231" t="str">
        <f t="shared" si="487"/>
        <v>FFDFD3C0</v>
      </c>
      <c r="D1231" t="s">
        <v>144</v>
      </c>
      <c r="E1231">
        <v>6</v>
      </c>
      <c r="H1231">
        <v>210</v>
      </c>
      <c r="I1231" t="s">
        <v>145</v>
      </c>
      <c r="J1231" t="s">
        <v>146</v>
      </c>
      <c r="K1231">
        <v>0</v>
      </c>
      <c r="L1231">
        <v>3</v>
      </c>
      <c r="M1231">
        <v>0</v>
      </c>
      <c r="N1231">
        <v>2</v>
      </c>
      <c r="O1231">
        <v>0</v>
      </c>
      <c r="P1231">
        <v>1</v>
      </c>
      <c r="Q1231">
        <v>0</v>
      </c>
      <c r="S1231" t="str">
        <f t="shared" si="488"/>
        <v>22:02:26.000</v>
      </c>
      <c r="T1231" t="str">
        <f t="shared" si="488"/>
        <v>22:02:26.000</v>
      </c>
      <c r="U1231" t="str">
        <f t="shared" si="483"/>
        <v>A14F74</v>
      </c>
      <c r="V1231">
        <v>0</v>
      </c>
      <c r="W1231">
        <v>0</v>
      </c>
      <c r="X1231">
        <v>6</v>
      </c>
      <c r="Y1231">
        <v>0</v>
      </c>
      <c r="AA1231">
        <v>1</v>
      </c>
      <c r="AB1231">
        <v>8</v>
      </c>
      <c r="AC1231">
        <v>3</v>
      </c>
      <c r="AD1231">
        <v>0</v>
      </c>
      <c r="AE1231">
        <v>9</v>
      </c>
      <c r="AF1231" t="s">
        <v>126</v>
      </c>
      <c r="AG1231">
        <v>0</v>
      </c>
      <c r="AH1231">
        <v>0</v>
      </c>
      <c r="AI1231">
        <v>2</v>
      </c>
      <c r="AJ1231">
        <v>0</v>
      </c>
      <c r="AK1231" t="s">
        <v>457</v>
      </c>
      <c r="AL1231">
        <v>32.793588999999997</v>
      </c>
      <c r="AM1231" t="s">
        <v>458</v>
      </c>
      <c r="AN1231">
        <v>-117.12614499999999</v>
      </c>
      <c r="AO1231">
        <v>25</v>
      </c>
      <c r="AP1231">
        <v>1700</v>
      </c>
      <c r="AQ1231" t="s">
        <v>129</v>
      </c>
      <c r="AR1231">
        <v>126</v>
      </c>
      <c r="AS1231">
        <v>-46</v>
      </c>
      <c r="AT1231">
        <v>-64</v>
      </c>
      <c r="BB1231" t="str">
        <f t="shared" si="484"/>
        <v>1200</v>
      </c>
      <c r="BC1231">
        <v>1</v>
      </c>
      <c r="BD1231" t="str">
        <f t="shared" si="485"/>
        <v xml:space="preserve">N1839R  </v>
      </c>
      <c r="BE1231">
        <v>1</v>
      </c>
      <c r="BG1231">
        <v>0</v>
      </c>
      <c r="BH1231">
        <v>0</v>
      </c>
      <c r="BI1231">
        <v>0</v>
      </c>
      <c r="BJ1231">
        <v>1525</v>
      </c>
      <c r="BK1231">
        <v>-175</v>
      </c>
      <c r="BL1231" t="s">
        <v>130</v>
      </c>
      <c r="BM1231">
        <v>1</v>
      </c>
      <c r="BN1231">
        <v>1</v>
      </c>
      <c r="BO1231">
        <v>0</v>
      </c>
      <c r="BP1231">
        <v>0</v>
      </c>
      <c r="BS1231">
        <v>0</v>
      </c>
      <c r="BT1231">
        <v>0</v>
      </c>
      <c r="BU1231">
        <v>0</v>
      </c>
      <c r="CE1231" t="str">
        <f t="shared" si="489"/>
        <v>22:02:26.964</v>
      </c>
      <c r="CF1231">
        <v>963781033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6</v>
      </c>
      <c r="CY1231">
        <v>7</v>
      </c>
      <c r="CZ1231" t="s">
        <v>131</v>
      </c>
      <c r="DA1231">
        <v>745</v>
      </c>
      <c r="DB1231">
        <v>0</v>
      </c>
      <c r="DC1231" t="s">
        <v>262</v>
      </c>
      <c r="DD1231" t="s">
        <v>263</v>
      </c>
      <c r="DG1231">
        <v>15622418</v>
      </c>
      <c r="DI1231">
        <v>1</v>
      </c>
      <c r="DJ1231">
        <v>0</v>
      </c>
      <c r="DK1231">
        <v>1</v>
      </c>
      <c r="DL1231">
        <v>0</v>
      </c>
      <c r="DM1231">
        <v>0</v>
      </c>
      <c r="DN1231">
        <v>1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 t="shared" si="490"/>
        <v>07/09/2023 22:02:27.272</v>
      </c>
      <c r="C1232" t="str">
        <f t="shared" si="487"/>
        <v>FFDFD3C0</v>
      </c>
      <c r="D1232" t="s">
        <v>141</v>
      </c>
      <c r="E1232">
        <v>15</v>
      </c>
      <c r="J1232" t="s">
        <v>142</v>
      </c>
      <c r="K1232">
        <v>0</v>
      </c>
      <c r="L1232">
        <v>3</v>
      </c>
      <c r="M1232">
        <v>0</v>
      </c>
      <c r="N1232">
        <v>2</v>
      </c>
      <c r="O1232">
        <v>0</v>
      </c>
      <c r="P1232">
        <v>1</v>
      </c>
      <c r="Q1232">
        <v>0</v>
      </c>
      <c r="S1232" t="str">
        <f t="shared" si="488"/>
        <v>22:02:26.000</v>
      </c>
      <c r="T1232" t="str">
        <f t="shared" si="488"/>
        <v>22:02:26.000</v>
      </c>
      <c r="U1232" t="str">
        <f t="shared" si="483"/>
        <v>A14F74</v>
      </c>
      <c r="V1232">
        <v>0</v>
      </c>
      <c r="W1232">
        <v>0</v>
      </c>
      <c r="X1232">
        <v>6</v>
      </c>
      <c r="Y1232">
        <v>0</v>
      </c>
      <c r="AA1232">
        <v>1</v>
      </c>
      <c r="AB1232">
        <v>8</v>
      </c>
      <c r="AC1232">
        <v>3</v>
      </c>
      <c r="AD1232">
        <v>0</v>
      </c>
      <c r="AE1232">
        <v>9</v>
      </c>
      <c r="AF1232" t="s">
        <v>126</v>
      </c>
      <c r="AG1232">
        <v>0</v>
      </c>
      <c r="AH1232">
        <v>3</v>
      </c>
      <c r="AI1232">
        <v>2</v>
      </c>
      <c r="AJ1232">
        <v>0</v>
      </c>
      <c r="AK1232" t="s">
        <v>457</v>
      </c>
      <c r="AL1232">
        <v>32.793588999999997</v>
      </c>
      <c r="AM1232" t="s">
        <v>458</v>
      </c>
      <c r="AN1232">
        <v>-117.12614499999999</v>
      </c>
      <c r="AO1232">
        <v>25</v>
      </c>
      <c r="AP1232">
        <v>1700</v>
      </c>
      <c r="AQ1232" t="s">
        <v>129</v>
      </c>
      <c r="AR1232">
        <v>126</v>
      </c>
      <c r="AS1232">
        <v>-46</v>
      </c>
      <c r="AT1232">
        <v>-64</v>
      </c>
      <c r="BB1232" t="str">
        <f t="shared" si="484"/>
        <v>1200</v>
      </c>
      <c r="BC1232">
        <v>1</v>
      </c>
      <c r="BD1232" t="str">
        <f t="shared" si="485"/>
        <v xml:space="preserve">N1839R  </v>
      </c>
      <c r="BE1232">
        <v>1</v>
      </c>
      <c r="BG1232">
        <v>0</v>
      </c>
      <c r="BH1232">
        <v>0</v>
      </c>
      <c r="BI1232">
        <v>0</v>
      </c>
      <c r="BJ1232">
        <v>1525</v>
      </c>
      <c r="BK1232">
        <v>-175</v>
      </c>
      <c r="BL1232" t="s">
        <v>130</v>
      </c>
      <c r="BM1232">
        <v>1</v>
      </c>
      <c r="BN1232">
        <v>1</v>
      </c>
      <c r="BO1232">
        <v>0</v>
      </c>
      <c r="BP1232">
        <v>0</v>
      </c>
      <c r="BS1232">
        <v>0</v>
      </c>
      <c r="BT1232">
        <v>0</v>
      </c>
      <c r="BU1232">
        <v>0</v>
      </c>
      <c r="CE1232" t="str">
        <f t="shared" si="489"/>
        <v>22:02:26.964</v>
      </c>
      <c r="CF1232">
        <v>963781033</v>
      </c>
      <c r="CS1232">
        <v>3</v>
      </c>
      <c r="CT1232">
        <v>2</v>
      </c>
      <c r="CU1232">
        <v>0</v>
      </c>
      <c r="CV1232">
        <v>2</v>
      </c>
      <c r="CW1232">
        <v>0</v>
      </c>
      <c r="CX1232">
        <v>6</v>
      </c>
      <c r="CY1232">
        <v>7</v>
      </c>
      <c r="CZ1232" t="s">
        <v>131</v>
      </c>
      <c r="DA1232">
        <v>745</v>
      </c>
      <c r="DB1232">
        <v>0</v>
      </c>
      <c r="DC1232" t="s">
        <v>262</v>
      </c>
      <c r="DD1232" t="s">
        <v>263</v>
      </c>
      <c r="DG1232">
        <v>15622418</v>
      </c>
      <c r="DI1232">
        <v>1</v>
      </c>
      <c r="DJ1232">
        <v>0</v>
      </c>
      <c r="DK1232">
        <v>1</v>
      </c>
      <c r="DL1232">
        <v>0</v>
      </c>
      <c r="DM1232">
        <v>0</v>
      </c>
      <c r="DN1232">
        <v>1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 t="shared" si="490"/>
        <v>07/09/2023 22:02:27.272</v>
      </c>
      <c r="C1233" t="str">
        <f t="shared" si="487"/>
        <v>FFDFD3C0</v>
      </c>
      <c r="D1233" t="s">
        <v>134</v>
      </c>
      <c r="E1233">
        <v>3</v>
      </c>
      <c r="H1233">
        <v>3</v>
      </c>
      <c r="I1233" t="s">
        <v>135</v>
      </c>
      <c r="J1233" t="s">
        <v>126</v>
      </c>
      <c r="K1233">
        <v>0</v>
      </c>
      <c r="L1233">
        <v>3</v>
      </c>
      <c r="M1233">
        <v>0</v>
      </c>
      <c r="N1233">
        <v>2</v>
      </c>
      <c r="O1233">
        <v>0</v>
      </c>
      <c r="P1233">
        <v>1</v>
      </c>
      <c r="Q1233">
        <v>0</v>
      </c>
      <c r="S1233" t="str">
        <f t="shared" si="488"/>
        <v>22:02:26.000</v>
      </c>
      <c r="T1233" t="str">
        <f t="shared" si="488"/>
        <v>22:02:26.000</v>
      </c>
      <c r="U1233" t="str">
        <f t="shared" si="483"/>
        <v>A14F74</v>
      </c>
      <c r="V1233">
        <v>0</v>
      </c>
      <c r="W1233">
        <v>0</v>
      </c>
      <c r="X1233">
        <v>6</v>
      </c>
      <c r="Y1233">
        <v>0</v>
      </c>
      <c r="AA1233">
        <v>1</v>
      </c>
      <c r="AB1233">
        <v>8</v>
      </c>
      <c r="AC1233">
        <v>3</v>
      </c>
      <c r="AD1233">
        <v>0</v>
      </c>
      <c r="AE1233">
        <v>9</v>
      </c>
      <c r="AF1233" t="s">
        <v>126</v>
      </c>
      <c r="AG1233">
        <v>0</v>
      </c>
      <c r="AH1233">
        <v>3</v>
      </c>
      <c r="AI1233">
        <v>2</v>
      </c>
      <c r="AJ1233">
        <v>0</v>
      </c>
      <c r="AK1233" t="s">
        <v>457</v>
      </c>
      <c r="AL1233">
        <v>32.793588999999997</v>
      </c>
      <c r="AM1233" t="s">
        <v>458</v>
      </c>
      <c r="AN1233">
        <v>-117.12614499999999</v>
      </c>
      <c r="AO1233">
        <v>25</v>
      </c>
      <c r="AP1233">
        <v>1700</v>
      </c>
      <c r="AQ1233" t="s">
        <v>129</v>
      </c>
      <c r="AR1233">
        <v>126</v>
      </c>
      <c r="AS1233">
        <v>-46</v>
      </c>
      <c r="AT1233">
        <v>-64</v>
      </c>
      <c r="BB1233" t="str">
        <f t="shared" si="484"/>
        <v>1200</v>
      </c>
      <c r="BC1233">
        <v>1</v>
      </c>
      <c r="BD1233" t="str">
        <f t="shared" si="485"/>
        <v xml:space="preserve">N1839R  </v>
      </c>
      <c r="BE1233">
        <v>1</v>
      </c>
      <c r="BG1233">
        <v>0</v>
      </c>
      <c r="BH1233">
        <v>0</v>
      </c>
      <c r="BI1233">
        <v>0</v>
      </c>
      <c r="BJ1233">
        <v>1525</v>
      </c>
      <c r="BK1233">
        <v>-175</v>
      </c>
      <c r="BL1233" t="s">
        <v>130</v>
      </c>
      <c r="BM1233">
        <v>1</v>
      </c>
      <c r="BN1233">
        <v>1</v>
      </c>
      <c r="BO1233">
        <v>0</v>
      </c>
      <c r="BP1233">
        <v>0</v>
      </c>
      <c r="BS1233">
        <v>0</v>
      </c>
      <c r="BT1233">
        <v>0</v>
      </c>
      <c r="BU1233">
        <v>0</v>
      </c>
      <c r="CE1233" t="str">
        <f t="shared" si="489"/>
        <v>22:02:26.964</v>
      </c>
      <c r="CF1233">
        <v>963781033</v>
      </c>
      <c r="CS1233">
        <v>3</v>
      </c>
      <c r="CT1233">
        <v>2</v>
      </c>
      <c r="CU1233">
        <v>0</v>
      </c>
      <c r="CV1233">
        <v>2</v>
      </c>
      <c r="CW1233">
        <v>0</v>
      </c>
      <c r="CX1233">
        <v>6</v>
      </c>
      <c r="CY1233">
        <v>7</v>
      </c>
      <c r="CZ1233" t="s">
        <v>131</v>
      </c>
      <c r="DA1233">
        <v>745</v>
      </c>
      <c r="DB1233">
        <v>0</v>
      </c>
      <c r="DC1233" t="s">
        <v>262</v>
      </c>
      <c r="DD1233" t="s">
        <v>263</v>
      </c>
      <c r="DG1233">
        <v>15622418</v>
      </c>
      <c r="DI1233">
        <v>1</v>
      </c>
      <c r="DJ1233">
        <v>0</v>
      </c>
      <c r="DK1233">
        <v>1</v>
      </c>
      <c r="DL1233">
        <v>0</v>
      </c>
      <c r="DM1233">
        <v>0</v>
      </c>
      <c r="DN1233">
        <v>1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"07/09/2023 22:02:28.194"</f>
        <v>07/09/2023 22:02:28.194</v>
      </c>
      <c r="C1234" t="str">
        <f t="shared" si="487"/>
        <v>FFDFD3C0</v>
      </c>
      <c r="D1234" t="s">
        <v>144</v>
      </c>
      <c r="E1234">
        <v>6</v>
      </c>
      <c r="H1234">
        <v>210</v>
      </c>
      <c r="I1234" t="s">
        <v>145</v>
      </c>
      <c r="J1234" t="s">
        <v>146</v>
      </c>
      <c r="K1234">
        <v>0</v>
      </c>
      <c r="L1234">
        <v>3</v>
      </c>
      <c r="M1234">
        <v>0</v>
      </c>
      <c r="N1234">
        <v>2</v>
      </c>
      <c r="O1234">
        <v>0</v>
      </c>
      <c r="P1234">
        <v>1</v>
      </c>
      <c r="Q1234">
        <v>0</v>
      </c>
      <c r="S1234" t="str">
        <f t="shared" ref="S1234:T1241" si="491">"22:02:27.000"</f>
        <v>22:02:27.000</v>
      </c>
      <c r="T1234" t="str">
        <f t="shared" si="491"/>
        <v>22:02:27.000</v>
      </c>
      <c r="U1234" t="str">
        <f t="shared" si="483"/>
        <v>A14F74</v>
      </c>
      <c r="V1234">
        <v>0</v>
      </c>
      <c r="W1234">
        <v>0</v>
      </c>
      <c r="X1234">
        <v>6</v>
      </c>
      <c r="Y1234">
        <v>0</v>
      </c>
      <c r="AA1234">
        <v>1</v>
      </c>
      <c r="AB1234">
        <v>8</v>
      </c>
      <c r="AC1234">
        <v>3</v>
      </c>
      <c r="AD1234">
        <v>0</v>
      </c>
      <c r="AE1234">
        <v>9</v>
      </c>
      <c r="AF1234" t="s">
        <v>126</v>
      </c>
      <c r="AG1234">
        <v>0</v>
      </c>
      <c r="AH1234">
        <v>0</v>
      </c>
      <c r="AI1234">
        <v>2</v>
      </c>
      <c r="AJ1234">
        <v>0</v>
      </c>
      <c r="AK1234" t="s">
        <v>459</v>
      </c>
      <c r="AL1234">
        <v>32.793309999999998</v>
      </c>
      <c r="AM1234" t="s">
        <v>460</v>
      </c>
      <c r="AN1234">
        <v>-117.12548</v>
      </c>
      <c r="AO1234">
        <v>25</v>
      </c>
      <c r="AP1234">
        <v>1700</v>
      </c>
      <c r="AQ1234" t="s">
        <v>129</v>
      </c>
      <c r="AR1234">
        <v>127</v>
      </c>
      <c r="AS1234">
        <v>-45</v>
      </c>
      <c r="AT1234">
        <v>-128</v>
      </c>
      <c r="BB1234" t="str">
        <f t="shared" si="484"/>
        <v>1200</v>
      </c>
      <c r="BC1234">
        <v>1</v>
      </c>
      <c r="BD1234" t="str">
        <f t="shared" si="485"/>
        <v xml:space="preserve">N1839R  </v>
      </c>
      <c r="BE1234">
        <v>1</v>
      </c>
      <c r="BG1234">
        <v>0</v>
      </c>
      <c r="BH1234">
        <v>0</v>
      </c>
      <c r="BI1234">
        <v>0</v>
      </c>
      <c r="BJ1234">
        <v>1500</v>
      </c>
      <c r="BK1234">
        <v>-200</v>
      </c>
      <c r="BL1234" t="s">
        <v>130</v>
      </c>
      <c r="BM1234">
        <v>1</v>
      </c>
      <c r="BN1234">
        <v>1</v>
      </c>
      <c r="BO1234">
        <v>0</v>
      </c>
      <c r="BP1234">
        <v>0</v>
      </c>
      <c r="BS1234">
        <v>0</v>
      </c>
      <c r="BT1234">
        <v>0</v>
      </c>
      <c r="BU1234">
        <v>0</v>
      </c>
      <c r="CE1234" t="str">
        <f t="shared" ref="CE1234:CE1241" si="492">"22:02:27.882"</f>
        <v>22:02:27.882</v>
      </c>
      <c r="CF1234">
        <v>881530935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6</v>
      </c>
      <c r="CY1234">
        <v>7</v>
      </c>
      <c r="CZ1234" t="s">
        <v>131</v>
      </c>
      <c r="DA1234">
        <v>745</v>
      </c>
      <c r="DB1234">
        <v>0</v>
      </c>
      <c r="DC1234" t="s">
        <v>262</v>
      </c>
      <c r="DD1234" t="s">
        <v>263</v>
      </c>
      <c r="DG1234">
        <v>15622463</v>
      </c>
      <c r="DI1234">
        <v>1</v>
      </c>
      <c r="DJ1234">
        <v>0</v>
      </c>
      <c r="DK1234">
        <v>0</v>
      </c>
      <c r="DL1234">
        <v>0</v>
      </c>
      <c r="DM1234">
        <v>0</v>
      </c>
      <c r="DN1234">
        <v>1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"07/09/2023 22:02:28.194"</f>
        <v>07/09/2023 22:02:28.194</v>
      </c>
      <c r="C1235" t="str">
        <f t="shared" si="487"/>
        <v>FFDFD3C0</v>
      </c>
      <c r="D1235" t="s">
        <v>141</v>
      </c>
      <c r="E1235">
        <v>15</v>
      </c>
      <c r="J1235" t="s">
        <v>142</v>
      </c>
      <c r="K1235">
        <v>0</v>
      </c>
      <c r="L1235">
        <v>3</v>
      </c>
      <c r="M1235">
        <v>0</v>
      </c>
      <c r="N1235">
        <v>2</v>
      </c>
      <c r="O1235">
        <v>0</v>
      </c>
      <c r="P1235">
        <v>1</v>
      </c>
      <c r="Q1235">
        <v>0</v>
      </c>
      <c r="S1235" t="str">
        <f t="shared" si="491"/>
        <v>22:02:27.000</v>
      </c>
      <c r="T1235" t="str">
        <f t="shared" si="491"/>
        <v>22:02:27.000</v>
      </c>
      <c r="U1235" t="str">
        <f t="shared" si="483"/>
        <v>A14F74</v>
      </c>
      <c r="V1235">
        <v>0</v>
      </c>
      <c r="W1235">
        <v>0</v>
      </c>
      <c r="X1235">
        <v>6</v>
      </c>
      <c r="Y1235">
        <v>0</v>
      </c>
      <c r="AA1235">
        <v>1</v>
      </c>
      <c r="AB1235">
        <v>8</v>
      </c>
      <c r="AC1235">
        <v>3</v>
      </c>
      <c r="AD1235">
        <v>0</v>
      </c>
      <c r="AE1235">
        <v>9</v>
      </c>
      <c r="AF1235" t="s">
        <v>126</v>
      </c>
      <c r="AG1235">
        <v>0</v>
      </c>
      <c r="AH1235">
        <v>3</v>
      </c>
      <c r="AI1235">
        <v>2</v>
      </c>
      <c r="AJ1235">
        <v>0</v>
      </c>
      <c r="AK1235" t="s">
        <v>459</v>
      </c>
      <c r="AL1235">
        <v>32.793309999999998</v>
      </c>
      <c r="AM1235" t="s">
        <v>460</v>
      </c>
      <c r="AN1235">
        <v>-117.12548</v>
      </c>
      <c r="AO1235">
        <v>25</v>
      </c>
      <c r="AP1235">
        <v>1700</v>
      </c>
      <c r="AQ1235" t="s">
        <v>129</v>
      </c>
      <c r="AR1235">
        <v>127</v>
      </c>
      <c r="AS1235">
        <v>-45</v>
      </c>
      <c r="AT1235">
        <v>-128</v>
      </c>
      <c r="BB1235" t="str">
        <f t="shared" si="484"/>
        <v>1200</v>
      </c>
      <c r="BC1235">
        <v>1</v>
      </c>
      <c r="BD1235" t="str">
        <f t="shared" si="485"/>
        <v xml:space="preserve">N1839R  </v>
      </c>
      <c r="BE1235">
        <v>1</v>
      </c>
      <c r="BG1235">
        <v>0</v>
      </c>
      <c r="BH1235">
        <v>0</v>
      </c>
      <c r="BI1235">
        <v>0</v>
      </c>
      <c r="BJ1235">
        <v>1500</v>
      </c>
      <c r="BK1235">
        <v>-200</v>
      </c>
      <c r="BL1235" t="s">
        <v>130</v>
      </c>
      <c r="BM1235">
        <v>1</v>
      </c>
      <c r="BN1235">
        <v>1</v>
      </c>
      <c r="BO1235">
        <v>0</v>
      </c>
      <c r="BP1235">
        <v>0</v>
      </c>
      <c r="BS1235">
        <v>0</v>
      </c>
      <c r="BT1235">
        <v>0</v>
      </c>
      <c r="BU1235">
        <v>0</v>
      </c>
      <c r="CE1235" t="str">
        <f t="shared" si="492"/>
        <v>22:02:27.882</v>
      </c>
      <c r="CF1235">
        <v>881530935</v>
      </c>
      <c r="CS1235">
        <v>3</v>
      </c>
      <c r="CT1235">
        <v>2</v>
      </c>
      <c r="CU1235">
        <v>0</v>
      </c>
      <c r="CV1235">
        <v>2</v>
      </c>
      <c r="CW1235">
        <v>0</v>
      </c>
      <c r="CX1235">
        <v>6</v>
      </c>
      <c r="CY1235">
        <v>7</v>
      </c>
      <c r="CZ1235" t="s">
        <v>131</v>
      </c>
      <c r="DA1235">
        <v>745</v>
      </c>
      <c r="DB1235">
        <v>0</v>
      </c>
      <c r="DC1235" t="s">
        <v>262</v>
      </c>
      <c r="DD1235" t="s">
        <v>263</v>
      </c>
      <c r="DG1235">
        <v>15622463</v>
      </c>
      <c r="DI1235">
        <v>1</v>
      </c>
      <c r="DJ1235">
        <v>0</v>
      </c>
      <c r="DK1235">
        <v>1</v>
      </c>
      <c r="DL1235">
        <v>0</v>
      </c>
      <c r="DM1235">
        <v>0</v>
      </c>
      <c r="DN1235">
        <v>1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"07/09/2023 22:02:28.194"</f>
        <v>07/09/2023 22:02:28.194</v>
      </c>
      <c r="C1236" t="str">
        <f t="shared" si="487"/>
        <v>FFDFD3C0</v>
      </c>
      <c r="D1236" t="s">
        <v>134</v>
      </c>
      <c r="E1236">
        <v>3</v>
      </c>
      <c r="H1236">
        <v>3</v>
      </c>
      <c r="I1236" t="s">
        <v>135</v>
      </c>
      <c r="J1236" t="s">
        <v>126</v>
      </c>
      <c r="K1236">
        <v>0</v>
      </c>
      <c r="L1236">
        <v>3</v>
      </c>
      <c r="M1236">
        <v>0</v>
      </c>
      <c r="N1236">
        <v>2</v>
      </c>
      <c r="O1236">
        <v>0</v>
      </c>
      <c r="P1236">
        <v>1</v>
      </c>
      <c r="Q1236">
        <v>0</v>
      </c>
      <c r="S1236" t="str">
        <f t="shared" si="491"/>
        <v>22:02:27.000</v>
      </c>
      <c r="T1236" t="str">
        <f t="shared" si="491"/>
        <v>22:02:27.000</v>
      </c>
      <c r="U1236" t="str">
        <f t="shared" si="483"/>
        <v>A14F74</v>
      </c>
      <c r="V1236">
        <v>0</v>
      </c>
      <c r="W1236">
        <v>0</v>
      </c>
      <c r="X1236">
        <v>6</v>
      </c>
      <c r="Y1236">
        <v>0</v>
      </c>
      <c r="AA1236">
        <v>1</v>
      </c>
      <c r="AB1236">
        <v>8</v>
      </c>
      <c r="AC1236">
        <v>3</v>
      </c>
      <c r="AD1236">
        <v>0</v>
      </c>
      <c r="AE1236">
        <v>9</v>
      </c>
      <c r="AF1236" t="s">
        <v>126</v>
      </c>
      <c r="AG1236">
        <v>0</v>
      </c>
      <c r="AH1236">
        <v>3</v>
      </c>
      <c r="AI1236">
        <v>2</v>
      </c>
      <c r="AJ1236">
        <v>0</v>
      </c>
      <c r="AK1236" t="s">
        <v>459</v>
      </c>
      <c r="AL1236">
        <v>32.793309999999998</v>
      </c>
      <c r="AM1236" t="s">
        <v>460</v>
      </c>
      <c r="AN1236">
        <v>-117.12548</v>
      </c>
      <c r="AO1236">
        <v>25</v>
      </c>
      <c r="AP1236">
        <v>1700</v>
      </c>
      <c r="AQ1236" t="s">
        <v>129</v>
      </c>
      <c r="AR1236">
        <v>127</v>
      </c>
      <c r="AS1236">
        <v>-45</v>
      </c>
      <c r="AT1236">
        <v>-128</v>
      </c>
      <c r="BB1236" t="str">
        <f t="shared" si="484"/>
        <v>1200</v>
      </c>
      <c r="BC1236">
        <v>1</v>
      </c>
      <c r="BD1236" t="str">
        <f t="shared" si="485"/>
        <v xml:space="preserve">N1839R  </v>
      </c>
      <c r="BE1236">
        <v>1</v>
      </c>
      <c r="BG1236">
        <v>0</v>
      </c>
      <c r="BH1236">
        <v>0</v>
      </c>
      <c r="BI1236">
        <v>0</v>
      </c>
      <c r="BJ1236">
        <v>1500</v>
      </c>
      <c r="BK1236">
        <v>-200</v>
      </c>
      <c r="BL1236" t="s">
        <v>130</v>
      </c>
      <c r="BM1236">
        <v>1</v>
      </c>
      <c r="BN1236">
        <v>1</v>
      </c>
      <c r="BO1236">
        <v>0</v>
      </c>
      <c r="BP1236">
        <v>0</v>
      </c>
      <c r="BS1236">
        <v>0</v>
      </c>
      <c r="BT1236">
        <v>0</v>
      </c>
      <c r="BU1236">
        <v>0</v>
      </c>
      <c r="CE1236" t="str">
        <f t="shared" si="492"/>
        <v>22:02:27.882</v>
      </c>
      <c r="CF1236">
        <v>881530935</v>
      </c>
      <c r="CS1236">
        <v>3</v>
      </c>
      <c r="CT1236">
        <v>2</v>
      </c>
      <c r="CU1236">
        <v>0</v>
      </c>
      <c r="CV1236">
        <v>2</v>
      </c>
      <c r="CW1236">
        <v>0</v>
      </c>
      <c r="CX1236">
        <v>6</v>
      </c>
      <c r="CY1236">
        <v>7</v>
      </c>
      <c r="CZ1236" t="s">
        <v>131</v>
      </c>
      <c r="DA1236">
        <v>745</v>
      </c>
      <c r="DB1236">
        <v>0</v>
      </c>
      <c r="DC1236" t="s">
        <v>262</v>
      </c>
      <c r="DD1236" t="s">
        <v>263</v>
      </c>
      <c r="DG1236">
        <v>15622463</v>
      </c>
      <c r="DI1236">
        <v>1</v>
      </c>
      <c r="DJ1236">
        <v>0</v>
      </c>
      <c r="DK1236">
        <v>1</v>
      </c>
      <c r="DL1236">
        <v>0</v>
      </c>
      <c r="DM1236">
        <v>0</v>
      </c>
      <c r="DN1236">
        <v>1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"07/09/2023 22:02:28.225"</f>
        <v>07/09/2023 22:02:28.225</v>
      </c>
      <c r="C1237" t="str">
        <f t="shared" si="487"/>
        <v>FFDFD3C0</v>
      </c>
      <c r="D1237" t="s">
        <v>147</v>
      </c>
      <c r="E1237">
        <v>8</v>
      </c>
      <c r="H1237">
        <v>225</v>
      </c>
      <c r="I1237" t="s">
        <v>148</v>
      </c>
      <c r="J1237" t="s">
        <v>126</v>
      </c>
      <c r="K1237">
        <v>0</v>
      </c>
      <c r="L1237">
        <v>3</v>
      </c>
      <c r="M1237">
        <v>0</v>
      </c>
      <c r="N1237">
        <v>2</v>
      </c>
      <c r="O1237">
        <v>0</v>
      </c>
      <c r="P1237">
        <v>1</v>
      </c>
      <c r="Q1237">
        <v>0</v>
      </c>
      <c r="S1237" t="str">
        <f t="shared" si="491"/>
        <v>22:02:27.000</v>
      </c>
      <c r="T1237" t="str">
        <f t="shared" si="491"/>
        <v>22:02:27.000</v>
      </c>
      <c r="U1237" t="str">
        <f t="shared" si="483"/>
        <v>A14F74</v>
      </c>
      <c r="V1237">
        <v>0</v>
      </c>
      <c r="W1237">
        <v>0</v>
      </c>
      <c r="X1237">
        <v>6</v>
      </c>
      <c r="Y1237">
        <v>0</v>
      </c>
      <c r="AA1237">
        <v>1</v>
      </c>
      <c r="AB1237">
        <v>8</v>
      </c>
      <c r="AC1237">
        <v>3</v>
      </c>
      <c r="AD1237">
        <v>0</v>
      </c>
      <c r="AE1237">
        <v>9</v>
      </c>
      <c r="AF1237" t="s">
        <v>126</v>
      </c>
      <c r="AG1237">
        <v>0</v>
      </c>
      <c r="AH1237">
        <v>3</v>
      </c>
      <c r="AI1237">
        <v>2</v>
      </c>
      <c r="AJ1237">
        <v>0</v>
      </c>
      <c r="AK1237" t="s">
        <v>459</v>
      </c>
      <c r="AL1237">
        <v>32.793309999999998</v>
      </c>
      <c r="AM1237" t="s">
        <v>460</v>
      </c>
      <c r="AN1237">
        <v>-117.12548</v>
      </c>
      <c r="AO1237">
        <v>25</v>
      </c>
      <c r="AP1237">
        <v>1700</v>
      </c>
      <c r="AQ1237" t="s">
        <v>129</v>
      </c>
      <c r="AR1237">
        <v>127</v>
      </c>
      <c r="AS1237">
        <v>-45</v>
      </c>
      <c r="AT1237">
        <v>-128</v>
      </c>
      <c r="BB1237" t="str">
        <f t="shared" si="484"/>
        <v>1200</v>
      </c>
      <c r="BC1237">
        <v>1</v>
      </c>
      <c r="BD1237" t="str">
        <f t="shared" si="485"/>
        <v xml:space="preserve">N1839R  </v>
      </c>
      <c r="BE1237">
        <v>1</v>
      </c>
      <c r="BG1237">
        <v>0</v>
      </c>
      <c r="BH1237">
        <v>0</v>
      </c>
      <c r="BI1237">
        <v>0</v>
      </c>
      <c r="BJ1237">
        <v>1500</v>
      </c>
      <c r="BK1237">
        <v>-200</v>
      </c>
      <c r="BL1237" t="s">
        <v>130</v>
      </c>
      <c r="BM1237">
        <v>1</v>
      </c>
      <c r="BN1237">
        <v>1</v>
      </c>
      <c r="BO1237">
        <v>0</v>
      </c>
      <c r="BP1237">
        <v>0</v>
      </c>
      <c r="BS1237">
        <v>0</v>
      </c>
      <c r="BT1237">
        <v>0</v>
      </c>
      <c r="BU1237">
        <v>0</v>
      </c>
      <c r="CE1237" t="str">
        <f t="shared" si="492"/>
        <v>22:02:27.882</v>
      </c>
      <c r="CF1237">
        <v>881530935</v>
      </c>
      <c r="CS1237">
        <v>3</v>
      </c>
      <c r="CT1237">
        <v>2</v>
      </c>
      <c r="CU1237">
        <v>0</v>
      </c>
      <c r="CV1237">
        <v>2</v>
      </c>
      <c r="CW1237">
        <v>0</v>
      </c>
      <c r="CX1237">
        <v>6</v>
      </c>
      <c r="CY1237">
        <v>7</v>
      </c>
      <c r="CZ1237" t="s">
        <v>131</v>
      </c>
      <c r="DA1237">
        <v>745</v>
      </c>
      <c r="DB1237">
        <v>0</v>
      </c>
      <c r="DC1237" t="s">
        <v>262</v>
      </c>
      <c r="DD1237" t="s">
        <v>263</v>
      </c>
      <c r="DG1237">
        <v>15622463</v>
      </c>
      <c r="DI1237">
        <v>1</v>
      </c>
      <c r="DJ1237">
        <v>0</v>
      </c>
      <c r="DK1237">
        <v>1</v>
      </c>
      <c r="DL1237">
        <v>0</v>
      </c>
      <c r="DM1237">
        <v>0</v>
      </c>
      <c r="DN1237">
        <v>1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"07/09/2023 22:02:28.225"</f>
        <v>07/09/2023 22:02:28.225</v>
      </c>
      <c r="C1238" t="str">
        <f t="shared" si="487"/>
        <v>FFDFD3C0</v>
      </c>
      <c r="D1238" t="s">
        <v>134</v>
      </c>
      <c r="E1238">
        <v>4</v>
      </c>
      <c r="H1238">
        <v>4</v>
      </c>
      <c r="I1238" t="s">
        <v>143</v>
      </c>
      <c r="J1238" t="s">
        <v>126</v>
      </c>
      <c r="K1238">
        <v>0</v>
      </c>
      <c r="L1238">
        <v>3</v>
      </c>
      <c r="M1238">
        <v>0</v>
      </c>
      <c r="N1238">
        <v>2</v>
      </c>
      <c r="O1238">
        <v>0</v>
      </c>
      <c r="P1238">
        <v>1</v>
      </c>
      <c r="Q1238">
        <v>0</v>
      </c>
      <c r="S1238" t="str">
        <f t="shared" si="491"/>
        <v>22:02:27.000</v>
      </c>
      <c r="T1238" t="str">
        <f t="shared" si="491"/>
        <v>22:02:27.000</v>
      </c>
      <c r="U1238" t="str">
        <f t="shared" si="483"/>
        <v>A14F74</v>
      </c>
      <c r="V1238">
        <v>0</v>
      </c>
      <c r="W1238">
        <v>0</v>
      </c>
      <c r="X1238">
        <v>6</v>
      </c>
      <c r="Y1238">
        <v>0</v>
      </c>
      <c r="AA1238">
        <v>1</v>
      </c>
      <c r="AB1238">
        <v>8</v>
      </c>
      <c r="AC1238">
        <v>3</v>
      </c>
      <c r="AD1238">
        <v>0</v>
      </c>
      <c r="AE1238">
        <v>9</v>
      </c>
      <c r="AF1238" t="s">
        <v>126</v>
      </c>
      <c r="AG1238">
        <v>0</v>
      </c>
      <c r="AH1238">
        <v>3</v>
      </c>
      <c r="AI1238">
        <v>2</v>
      </c>
      <c r="AJ1238">
        <v>0</v>
      </c>
      <c r="AK1238" t="s">
        <v>459</v>
      </c>
      <c r="AL1238">
        <v>32.793309999999998</v>
      </c>
      <c r="AM1238" t="s">
        <v>460</v>
      </c>
      <c r="AN1238">
        <v>-117.12548</v>
      </c>
      <c r="AO1238">
        <v>25</v>
      </c>
      <c r="AP1238">
        <v>1700</v>
      </c>
      <c r="AQ1238" t="s">
        <v>129</v>
      </c>
      <c r="AR1238">
        <v>127</v>
      </c>
      <c r="AS1238">
        <v>-45</v>
      </c>
      <c r="AT1238">
        <v>-128</v>
      </c>
      <c r="BB1238" t="str">
        <f t="shared" si="484"/>
        <v>1200</v>
      </c>
      <c r="BC1238">
        <v>1</v>
      </c>
      <c r="BD1238" t="str">
        <f t="shared" si="485"/>
        <v xml:space="preserve">N1839R  </v>
      </c>
      <c r="BE1238">
        <v>1</v>
      </c>
      <c r="BG1238">
        <v>0</v>
      </c>
      <c r="BH1238">
        <v>0</v>
      </c>
      <c r="BI1238">
        <v>0</v>
      </c>
      <c r="BJ1238">
        <v>1500</v>
      </c>
      <c r="BK1238">
        <v>-200</v>
      </c>
      <c r="BL1238" t="s">
        <v>130</v>
      </c>
      <c r="BM1238">
        <v>1</v>
      </c>
      <c r="BN1238">
        <v>1</v>
      </c>
      <c r="BO1238">
        <v>0</v>
      </c>
      <c r="BP1238">
        <v>0</v>
      </c>
      <c r="BS1238">
        <v>0</v>
      </c>
      <c r="BT1238">
        <v>0</v>
      </c>
      <c r="BU1238">
        <v>0</v>
      </c>
      <c r="CE1238" t="str">
        <f t="shared" si="492"/>
        <v>22:02:27.882</v>
      </c>
      <c r="CF1238">
        <v>881530935</v>
      </c>
      <c r="CS1238">
        <v>3</v>
      </c>
      <c r="CT1238">
        <v>2</v>
      </c>
      <c r="CU1238">
        <v>0</v>
      </c>
      <c r="CV1238">
        <v>2</v>
      </c>
      <c r="CW1238">
        <v>0</v>
      </c>
      <c r="CX1238">
        <v>6</v>
      </c>
      <c r="CY1238">
        <v>7</v>
      </c>
      <c r="CZ1238" t="s">
        <v>131</v>
      </c>
      <c r="DA1238">
        <v>745</v>
      </c>
      <c r="DB1238">
        <v>0</v>
      </c>
      <c r="DC1238" t="s">
        <v>262</v>
      </c>
      <c r="DD1238" t="s">
        <v>263</v>
      </c>
      <c r="DG1238">
        <v>15622463</v>
      </c>
      <c r="DI1238">
        <v>1</v>
      </c>
      <c r="DJ1238">
        <v>0</v>
      </c>
      <c r="DK1238">
        <v>1</v>
      </c>
      <c r="DL1238">
        <v>0</v>
      </c>
      <c r="DM1238">
        <v>0</v>
      </c>
      <c r="DN1238">
        <v>1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"07/09/2023 22:02:28.225"</f>
        <v>07/09/2023 22:02:28.225</v>
      </c>
      <c r="C1239" t="str">
        <f t="shared" si="487"/>
        <v>FFDFD3C0</v>
      </c>
      <c r="D1239" t="s">
        <v>123</v>
      </c>
      <c r="E1239">
        <v>7</v>
      </c>
      <c r="F1239">
        <v>2007</v>
      </c>
      <c r="G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0</v>
      </c>
      <c r="P1239">
        <v>1</v>
      </c>
      <c r="Q1239">
        <v>0</v>
      </c>
      <c r="S1239" t="str">
        <f t="shared" si="491"/>
        <v>22:02:27.000</v>
      </c>
      <c r="T1239" t="str">
        <f t="shared" si="491"/>
        <v>22:02:27.000</v>
      </c>
      <c r="U1239" t="str">
        <f t="shared" si="483"/>
        <v>A14F74</v>
      </c>
      <c r="V1239">
        <v>0</v>
      </c>
      <c r="W1239">
        <v>0</v>
      </c>
      <c r="X1239">
        <v>6</v>
      </c>
      <c r="Y1239">
        <v>0</v>
      </c>
      <c r="AA1239">
        <v>1</v>
      </c>
      <c r="AB1239">
        <v>8</v>
      </c>
      <c r="AC1239">
        <v>3</v>
      </c>
      <c r="AD1239">
        <v>0</v>
      </c>
      <c r="AE1239">
        <v>9</v>
      </c>
      <c r="AF1239" t="s">
        <v>126</v>
      </c>
      <c r="AG1239">
        <v>0</v>
      </c>
      <c r="AH1239">
        <v>3</v>
      </c>
      <c r="AI1239">
        <v>2</v>
      </c>
      <c r="AJ1239">
        <v>0</v>
      </c>
      <c r="AK1239" t="s">
        <v>459</v>
      </c>
      <c r="AL1239">
        <v>32.793309999999998</v>
      </c>
      <c r="AM1239" t="s">
        <v>460</v>
      </c>
      <c r="AN1239">
        <v>-117.12548</v>
      </c>
      <c r="AO1239">
        <v>25</v>
      </c>
      <c r="AP1239">
        <v>1700</v>
      </c>
      <c r="AQ1239" t="s">
        <v>129</v>
      </c>
      <c r="AR1239">
        <v>127</v>
      </c>
      <c r="AS1239">
        <v>-45</v>
      </c>
      <c r="AT1239">
        <v>-128</v>
      </c>
      <c r="BB1239" t="str">
        <f t="shared" si="484"/>
        <v>1200</v>
      </c>
      <c r="BC1239">
        <v>1</v>
      </c>
      <c r="BD1239" t="str">
        <f t="shared" si="485"/>
        <v xml:space="preserve">N1839R  </v>
      </c>
      <c r="BE1239">
        <v>1</v>
      </c>
      <c r="BG1239">
        <v>0</v>
      </c>
      <c r="BH1239">
        <v>0</v>
      </c>
      <c r="BI1239">
        <v>0</v>
      </c>
      <c r="BJ1239">
        <v>1500</v>
      </c>
      <c r="BK1239">
        <v>-200</v>
      </c>
      <c r="BL1239" t="s">
        <v>130</v>
      </c>
      <c r="BM1239">
        <v>1</v>
      </c>
      <c r="BN1239">
        <v>1</v>
      </c>
      <c r="BO1239">
        <v>0</v>
      </c>
      <c r="BP1239">
        <v>0</v>
      </c>
      <c r="BS1239">
        <v>0</v>
      </c>
      <c r="BT1239">
        <v>0</v>
      </c>
      <c r="BU1239">
        <v>0</v>
      </c>
      <c r="CE1239" t="str">
        <f t="shared" si="492"/>
        <v>22:02:27.882</v>
      </c>
      <c r="CF1239">
        <v>881530935</v>
      </c>
      <c r="CS1239">
        <v>3</v>
      </c>
      <c r="CT1239">
        <v>2</v>
      </c>
      <c r="CU1239">
        <v>0</v>
      </c>
      <c r="CV1239">
        <v>2</v>
      </c>
      <c r="CW1239">
        <v>0</v>
      </c>
      <c r="CX1239">
        <v>6</v>
      </c>
      <c r="CY1239">
        <v>7</v>
      </c>
      <c r="CZ1239" t="s">
        <v>131</v>
      </c>
      <c r="DA1239">
        <v>745</v>
      </c>
      <c r="DB1239">
        <v>0</v>
      </c>
      <c r="DC1239" t="s">
        <v>262</v>
      </c>
      <c r="DD1239" t="s">
        <v>263</v>
      </c>
      <c r="DG1239">
        <v>15622463</v>
      </c>
      <c r="DI1239">
        <v>1</v>
      </c>
      <c r="DJ1239">
        <v>0</v>
      </c>
      <c r="DK1239">
        <v>1</v>
      </c>
      <c r="DL1239">
        <v>0</v>
      </c>
      <c r="DM1239">
        <v>0</v>
      </c>
      <c r="DN1239">
        <v>1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"07/09/2023 22:02:28.225"</f>
        <v>07/09/2023 22:02:28.225</v>
      </c>
      <c r="C1240" t="str">
        <f t="shared" si="487"/>
        <v>FFDFD3C0</v>
      </c>
      <c r="D1240" t="s">
        <v>138</v>
      </c>
      <c r="E1240">
        <v>20</v>
      </c>
      <c r="F1240">
        <v>1020</v>
      </c>
      <c r="G1240" t="s">
        <v>139</v>
      </c>
      <c r="J1240" t="s">
        <v>140</v>
      </c>
      <c r="K1240">
        <v>0</v>
      </c>
      <c r="L1240">
        <v>3</v>
      </c>
      <c r="M1240">
        <v>0</v>
      </c>
      <c r="N1240">
        <v>2</v>
      </c>
      <c r="O1240">
        <v>0</v>
      </c>
      <c r="P1240">
        <v>1</v>
      </c>
      <c r="Q1240">
        <v>0</v>
      </c>
      <c r="S1240" t="str">
        <f t="shared" si="491"/>
        <v>22:02:27.000</v>
      </c>
      <c r="T1240" t="str">
        <f t="shared" si="491"/>
        <v>22:02:27.000</v>
      </c>
      <c r="U1240" t="str">
        <f t="shared" si="483"/>
        <v>A14F74</v>
      </c>
      <c r="V1240">
        <v>0</v>
      </c>
      <c r="W1240">
        <v>0</v>
      </c>
      <c r="X1240">
        <v>6</v>
      </c>
      <c r="Y1240">
        <v>0</v>
      </c>
      <c r="AA1240">
        <v>1</v>
      </c>
      <c r="AB1240">
        <v>8</v>
      </c>
      <c r="AC1240">
        <v>3</v>
      </c>
      <c r="AD1240">
        <v>0</v>
      </c>
      <c r="AE1240">
        <v>9</v>
      </c>
      <c r="AF1240" t="s">
        <v>126</v>
      </c>
      <c r="AG1240">
        <v>0</v>
      </c>
      <c r="AH1240">
        <v>3</v>
      </c>
      <c r="AI1240">
        <v>2</v>
      </c>
      <c r="AJ1240">
        <v>0</v>
      </c>
      <c r="AK1240" t="s">
        <v>459</v>
      </c>
      <c r="AL1240">
        <v>32.793309999999998</v>
      </c>
      <c r="AM1240" t="s">
        <v>460</v>
      </c>
      <c r="AN1240">
        <v>-117.12548</v>
      </c>
      <c r="AO1240">
        <v>25</v>
      </c>
      <c r="AP1240">
        <v>1700</v>
      </c>
      <c r="AQ1240" t="s">
        <v>129</v>
      </c>
      <c r="AR1240">
        <v>127</v>
      </c>
      <c r="AS1240">
        <v>-45</v>
      </c>
      <c r="AT1240">
        <v>-128</v>
      </c>
      <c r="BB1240" t="str">
        <f t="shared" si="484"/>
        <v>1200</v>
      </c>
      <c r="BC1240">
        <v>1</v>
      </c>
      <c r="BD1240" t="str">
        <f t="shared" si="485"/>
        <v xml:space="preserve">N1839R  </v>
      </c>
      <c r="BE1240">
        <v>1</v>
      </c>
      <c r="BG1240">
        <v>0</v>
      </c>
      <c r="BH1240">
        <v>0</v>
      </c>
      <c r="BI1240">
        <v>0</v>
      </c>
      <c r="BJ1240">
        <v>1500</v>
      </c>
      <c r="BK1240">
        <v>-200</v>
      </c>
      <c r="BL1240" t="s">
        <v>130</v>
      </c>
      <c r="BM1240">
        <v>1</v>
      </c>
      <c r="BN1240">
        <v>1</v>
      </c>
      <c r="BO1240">
        <v>0</v>
      </c>
      <c r="BP1240">
        <v>0</v>
      </c>
      <c r="BS1240">
        <v>0</v>
      </c>
      <c r="BT1240">
        <v>0</v>
      </c>
      <c r="BU1240">
        <v>0</v>
      </c>
      <c r="CE1240" t="str">
        <f t="shared" si="492"/>
        <v>22:02:27.882</v>
      </c>
      <c r="CF1240">
        <v>881530935</v>
      </c>
      <c r="CS1240">
        <v>3</v>
      </c>
      <c r="CT1240">
        <v>2</v>
      </c>
      <c r="CU1240">
        <v>0</v>
      </c>
      <c r="CV1240">
        <v>2</v>
      </c>
      <c r="CW1240">
        <v>0</v>
      </c>
      <c r="CX1240">
        <v>6</v>
      </c>
      <c r="CY1240">
        <v>7</v>
      </c>
      <c r="CZ1240" t="s">
        <v>131</v>
      </c>
      <c r="DA1240">
        <v>745</v>
      </c>
      <c r="DB1240">
        <v>0</v>
      </c>
      <c r="DC1240" t="s">
        <v>262</v>
      </c>
      <c r="DD1240" t="s">
        <v>263</v>
      </c>
      <c r="DG1240">
        <v>15622463</v>
      </c>
      <c r="DI1240">
        <v>1</v>
      </c>
      <c r="DJ1240">
        <v>0</v>
      </c>
      <c r="DK1240">
        <v>1</v>
      </c>
      <c r="DL1240">
        <v>0</v>
      </c>
      <c r="DM1240">
        <v>0</v>
      </c>
      <c r="DN1240">
        <v>1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"07/09/2023 22:02:28.225"</f>
        <v>07/09/2023 22:02:28.225</v>
      </c>
      <c r="C1241" t="str">
        <f t="shared" si="487"/>
        <v>FFDFD3C0</v>
      </c>
      <c r="D1241" t="s">
        <v>149</v>
      </c>
      <c r="E1241">
        <v>3</v>
      </c>
      <c r="H1241">
        <v>166</v>
      </c>
      <c r="I1241" t="s">
        <v>139</v>
      </c>
      <c r="J1241" t="s">
        <v>150</v>
      </c>
      <c r="K1241">
        <v>0</v>
      </c>
      <c r="L1241">
        <v>3</v>
      </c>
      <c r="M1241">
        <v>0</v>
      </c>
      <c r="N1241">
        <v>2</v>
      </c>
      <c r="O1241">
        <v>0</v>
      </c>
      <c r="P1241">
        <v>1</v>
      </c>
      <c r="Q1241">
        <v>0</v>
      </c>
      <c r="S1241" t="str">
        <f t="shared" si="491"/>
        <v>22:02:27.000</v>
      </c>
      <c r="T1241" t="str">
        <f t="shared" si="491"/>
        <v>22:02:27.000</v>
      </c>
      <c r="U1241" t="str">
        <f t="shared" si="483"/>
        <v>A14F74</v>
      </c>
      <c r="V1241">
        <v>0</v>
      </c>
      <c r="W1241">
        <v>0</v>
      </c>
      <c r="X1241">
        <v>6</v>
      </c>
      <c r="Y1241">
        <v>0</v>
      </c>
      <c r="AA1241">
        <v>1</v>
      </c>
      <c r="AB1241">
        <v>8</v>
      </c>
      <c r="AC1241">
        <v>3</v>
      </c>
      <c r="AD1241">
        <v>0</v>
      </c>
      <c r="AE1241">
        <v>9</v>
      </c>
      <c r="AF1241" t="s">
        <v>126</v>
      </c>
      <c r="AG1241">
        <v>0</v>
      </c>
      <c r="AH1241">
        <v>3</v>
      </c>
      <c r="AI1241">
        <v>2</v>
      </c>
      <c r="AJ1241">
        <v>0</v>
      </c>
      <c r="AK1241" t="s">
        <v>459</v>
      </c>
      <c r="AL1241">
        <v>32.793309999999998</v>
      </c>
      <c r="AM1241" t="s">
        <v>460</v>
      </c>
      <c r="AN1241">
        <v>-117.12548</v>
      </c>
      <c r="AO1241">
        <v>25</v>
      </c>
      <c r="AP1241">
        <v>1700</v>
      </c>
      <c r="AQ1241" t="s">
        <v>129</v>
      </c>
      <c r="AR1241">
        <v>127</v>
      </c>
      <c r="AS1241">
        <v>-45</v>
      </c>
      <c r="AT1241">
        <v>-128</v>
      </c>
      <c r="BB1241" t="str">
        <f t="shared" si="484"/>
        <v>1200</v>
      </c>
      <c r="BC1241">
        <v>1</v>
      </c>
      <c r="BD1241" t="str">
        <f t="shared" si="485"/>
        <v xml:space="preserve">N1839R  </v>
      </c>
      <c r="BE1241">
        <v>1</v>
      </c>
      <c r="BG1241">
        <v>0</v>
      </c>
      <c r="BH1241">
        <v>0</v>
      </c>
      <c r="BI1241">
        <v>0</v>
      </c>
      <c r="BJ1241">
        <v>1500</v>
      </c>
      <c r="BK1241">
        <v>-200</v>
      </c>
      <c r="BL1241" t="s">
        <v>130</v>
      </c>
      <c r="BM1241">
        <v>1</v>
      </c>
      <c r="BN1241">
        <v>1</v>
      </c>
      <c r="BO1241">
        <v>0</v>
      </c>
      <c r="BP1241">
        <v>0</v>
      </c>
      <c r="BS1241">
        <v>0</v>
      </c>
      <c r="BT1241">
        <v>0</v>
      </c>
      <c r="BU1241">
        <v>0</v>
      </c>
      <c r="CE1241" t="str">
        <f t="shared" si="492"/>
        <v>22:02:27.882</v>
      </c>
      <c r="CF1241">
        <v>881593982</v>
      </c>
      <c r="CS1241">
        <v>3</v>
      </c>
      <c r="CT1241">
        <v>2</v>
      </c>
      <c r="CU1241">
        <v>0</v>
      </c>
      <c r="CV1241">
        <v>2</v>
      </c>
      <c r="CW1241">
        <v>0</v>
      </c>
      <c r="CX1241">
        <v>5</v>
      </c>
      <c r="CY1241">
        <v>7</v>
      </c>
      <c r="CZ1241" t="s">
        <v>131</v>
      </c>
      <c r="DA1241">
        <v>300</v>
      </c>
      <c r="DB1241">
        <v>0</v>
      </c>
      <c r="DC1241" t="s">
        <v>157</v>
      </c>
      <c r="DD1241" t="s">
        <v>158</v>
      </c>
      <c r="DG1241">
        <v>8351966</v>
      </c>
      <c r="DI1241">
        <v>1</v>
      </c>
      <c r="DJ1241">
        <v>0</v>
      </c>
      <c r="DK1241">
        <v>1</v>
      </c>
      <c r="DL1241">
        <v>0</v>
      </c>
      <c r="DM1241">
        <v>0</v>
      </c>
      <c r="DN1241">
        <v>1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"07/09/2023 22:02:29.099"</f>
        <v>07/09/2023 22:02:29.099</v>
      </c>
      <c r="C1242" t="str">
        <f t="shared" si="487"/>
        <v>FFDFD3C0</v>
      </c>
      <c r="D1242" t="s">
        <v>144</v>
      </c>
      <c r="E1242">
        <v>6</v>
      </c>
      <c r="H1242">
        <v>210</v>
      </c>
      <c r="I1242" t="s">
        <v>145</v>
      </c>
      <c r="J1242" t="s">
        <v>146</v>
      </c>
      <c r="K1242">
        <v>0</v>
      </c>
      <c r="L1242">
        <v>3</v>
      </c>
      <c r="M1242">
        <v>0</v>
      </c>
      <c r="N1242">
        <v>2</v>
      </c>
      <c r="O1242">
        <v>0</v>
      </c>
      <c r="P1242">
        <v>1</v>
      </c>
      <c r="Q1242">
        <v>0</v>
      </c>
      <c r="S1242" t="str">
        <f t="shared" ref="S1242:T1249" si="493">"22:02:28.000"</f>
        <v>22:02:28.000</v>
      </c>
      <c r="T1242" t="str">
        <f t="shared" si="493"/>
        <v>22:02:28.000</v>
      </c>
      <c r="U1242" t="str">
        <f t="shared" si="483"/>
        <v>A14F74</v>
      </c>
      <c r="V1242">
        <v>0</v>
      </c>
      <c r="W1242">
        <v>0</v>
      </c>
      <c r="X1242">
        <v>6</v>
      </c>
      <c r="Y1242">
        <v>0</v>
      </c>
      <c r="AA1242">
        <v>1</v>
      </c>
      <c r="AB1242">
        <v>8</v>
      </c>
      <c r="AC1242">
        <v>3</v>
      </c>
      <c r="AD1242">
        <v>0</v>
      </c>
      <c r="AE1242">
        <v>9</v>
      </c>
      <c r="AF1242" t="s">
        <v>126</v>
      </c>
      <c r="AG1242">
        <v>0</v>
      </c>
      <c r="AH1242">
        <v>0</v>
      </c>
      <c r="AI1242">
        <v>2</v>
      </c>
      <c r="AJ1242">
        <v>0</v>
      </c>
      <c r="AK1242" t="s">
        <v>461</v>
      </c>
      <c r="AL1242">
        <v>32.793095000000001</v>
      </c>
      <c r="AM1242" t="s">
        <v>462</v>
      </c>
      <c r="AN1242">
        <v>-117.12477199999999</v>
      </c>
      <c r="AO1242">
        <v>25</v>
      </c>
      <c r="AP1242">
        <v>1700</v>
      </c>
      <c r="AQ1242" t="s">
        <v>129</v>
      </c>
      <c r="AR1242">
        <v>127</v>
      </c>
      <c r="AS1242">
        <v>-45</v>
      </c>
      <c r="AT1242">
        <v>-128</v>
      </c>
      <c r="BB1242" t="str">
        <f t="shared" si="484"/>
        <v>1200</v>
      </c>
      <c r="BC1242">
        <v>1</v>
      </c>
      <c r="BD1242" t="str">
        <f t="shared" si="485"/>
        <v xml:space="preserve">N1839R  </v>
      </c>
      <c r="BE1242">
        <v>1</v>
      </c>
      <c r="BG1242">
        <v>0</v>
      </c>
      <c r="BH1242">
        <v>0</v>
      </c>
      <c r="BI1242">
        <v>0</v>
      </c>
      <c r="BJ1242">
        <v>1500</v>
      </c>
      <c r="BK1242">
        <v>-200</v>
      </c>
      <c r="BL1242" t="s">
        <v>130</v>
      </c>
      <c r="BM1242">
        <v>1</v>
      </c>
      <c r="BN1242">
        <v>1</v>
      </c>
      <c r="BO1242">
        <v>0</v>
      </c>
      <c r="BP1242">
        <v>0</v>
      </c>
      <c r="BS1242">
        <v>0</v>
      </c>
      <c r="BT1242">
        <v>0</v>
      </c>
      <c r="BU1242">
        <v>0</v>
      </c>
      <c r="CE1242" t="str">
        <f t="shared" ref="CE1242:CE1249" si="494">"22:02:28.871"</f>
        <v>22:02:28.871</v>
      </c>
      <c r="CF1242">
        <v>871030935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6</v>
      </c>
      <c r="CY1242">
        <v>7</v>
      </c>
      <c r="CZ1242" t="s">
        <v>131</v>
      </c>
      <c r="DA1242">
        <v>745</v>
      </c>
      <c r="DB1242">
        <v>0</v>
      </c>
      <c r="DC1242" t="s">
        <v>262</v>
      </c>
      <c r="DD1242" t="s">
        <v>263</v>
      </c>
      <c r="DG1242">
        <v>15622516</v>
      </c>
      <c r="DI1242">
        <v>1</v>
      </c>
      <c r="DJ1242">
        <v>0</v>
      </c>
      <c r="DK1242">
        <v>0</v>
      </c>
      <c r="DL1242">
        <v>0</v>
      </c>
      <c r="DM1242">
        <v>0</v>
      </c>
      <c r="DN1242">
        <v>1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"07/09/2023 22:02:29.099"</f>
        <v>07/09/2023 22:02:29.099</v>
      </c>
      <c r="C1243" t="str">
        <f t="shared" si="487"/>
        <v>FFDFD3C0</v>
      </c>
      <c r="D1243" t="s">
        <v>141</v>
      </c>
      <c r="E1243">
        <v>15</v>
      </c>
      <c r="J1243" t="s">
        <v>142</v>
      </c>
      <c r="K1243">
        <v>0</v>
      </c>
      <c r="L1243">
        <v>3</v>
      </c>
      <c r="M1243">
        <v>0</v>
      </c>
      <c r="N1243">
        <v>2</v>
      </c>
      <c r="O1243">
        <v>0</v>
      </c>
      <c r="P1243">
        <v>1</v>
      </c>
      <c r="Q1243">
        <v>0</v>
      </c>
      <c r="S1243" t="str">
        <f t="shared" si="493"/>
        <v>22:02:28.000</v>
      </c>
      <c r="T1243" t="str">
        <f t="shared" si="493"/>
        <v>22:02:28.000</v>
      </c>
      <c r="U1243" t="str">
        <f t="shared" si="483"/>
        <v>A14F74</v>
      </c>
      <c r="V1243">
        <v>0</v>
      </c>
      <c r="W1243">
        <v>0</v>
      </c>
      <c r="X1243">
        <v>6</v>
      </c>
      <c r="Y1243">
        <v>0</v>
      </c>
      <c r="AA1243">
        <v>1</v>
      </c>
      <c r="AB1243">
        <v>8</v>
      </c>
      <c r="AC1243">
        <v>3</v>
      </c>
      <c r="AD1243">
        <v>0</v>
      </c>
      <c r="AE1243">
        <v>9</v>
      </c>
      <c r="AF1243" t="s">
        <v>126</v>
      </c>
      <c r="AG1243">
        <v>0</v>
      </c>
      <c r="AH1243">
        <v>3</v>
      </c>
      <c r="AI1243">
        <v>2</v>
      </c>
      <c r="AJ1243">
        <v>0</v>
      </c>
      <c r="AK1243" t="s">
        <v>461</v>
      </c>
      <c r="AL1243">
        <v>32.793095000000001</v>
      </c>
      <c r="AM1243" t="s">
        <v>462</v>
      </c>
      <c r="AN1243">
        <v>-117.12477199999999</v>
      </c>
      <c r="AO1243">
        <v>25</v>
      </c>
      <c r="AP1243">
        <v>1700</v>
      </c>
      <c r="AQ1243" t="s">
        <v>129</v>
      </c>
      <c r="AR1243">
        <v>127</v>
      </c>
      <c r="AS1243">
        <v>-45</v>
      </c>
      <c r="AT1243">
        <v>-128</v>
      </c>
      <c r="BB1243" t="str">
        <f t="shared" si="484"/>
        <v>1200</v>
      </c>
      <c r="BC1243">
        <v>1</v>
      </c>
      <c r="BD1243" t="str">
        <f t="shared" si="485"/>
        <v xml:space="preserve">N1839R  </v>
      </c>
      <c r="BE1243">
        <v>1</v>
      </c>
      <c r="BG1243">
        <v>0</v>
      </c>
      <c r="BH1243">
        <v>0</v>
      </c>
      <c r="BI1243">
        <v>0</v>
      </c>
      <c r="BJ1243">
        <v>1500</v>
      </c>
      <c r="BK1243">
        <v>-200</v>
      </c>
      <c r="BL1243" t="s">
        <v>130</v>
      </c>
      <c r="BM1243">
        <v>1</v>
      </c>
      <c r="BN1243">
        <v>1</v>
      </c>
      <c r="BO1243">
        <v>0</v>
      </c>
      <c r="BP1243">
        <v>0</v>
      </c>
      <c r="BS1243">
        <v>0</v>
      </c>
      <c r="BT1243">
        <v>0</v>
      </c>
      <c r="BU1243">
        <v>0</v>
      </c>
      <c r="CE1243" t="str">
        <f t="shared" si="494"/>
        <v>22:02:28.871</v>
      </c>
      <c r="CF1243">
        <v>871030935</v>
      </c>
      <c r="CS1243">
        <v>3</v>
      </c>
      <c r="CT1243">
        <v>2</v>
      </c>
      <c r="CU1243">
        <v>0</v>
      </c>
      <c r="CV1243">
        <v>2</v>
      </c>
      <c r="CW1243">
        <v>0</v>
      </c>
      <c r="CX1243">
        <v>6</v>
      </c>
      <c r="CY1243">
        <v>7</v>
      </c>
      <c r="CZ1243" t="s">
        <v>131</v>
      </c>
      <c r="DA1243">
        <v>745</v>
      </c>
      <c r="DB1243">
        <v>0</v>
      </c>
      <c r="DC1243" t="s">
        <v>262</v>
      </c>
      <c r="DD1243" t="s">
        <v>263</v>
      </c>
      <c r="DG1243">
        <v>15622516</v>
      </c>
      <c r="DI1243">
        <v>1</v>
      </c>
      <c r="DJ1243">
        <v>0</v>
      </c>
      <c r="DK1243">
        <v>1</v>
      </c>
      <c r="DL1243">
        <v>0</v>
      </c>
      <c r="DM1243">
        <v>0</v>
      </c>
      <c r="DN1243">
        <v>1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"07/09/2023 22:02:29.099"</f>
        <v>07/09/2023 22:02:29.099</v>
      </c>
      <c r="C1244" t="str">
        <f t="shared" si="487"/>
        <v>FFDFD3C0</v>
      </c>
      <c r="D1244" t="s">
        <v>134</v>
      </c>
      <c r="E1244">
        <v>3</v>
      </c>
      <c r="H1244">
        <v>3</v>
      </c>
      <c r="I1244" t="s">
        <v>135</v>
      </c>
      <c r="J1244" t="s">
        <v>126</v>
      </c>
      <c r="K1244">
        <v>0</v>
      </c>
      <c r="L1244">
        <v>3</v>
      </c>
      <c r="M1244">
        <v>0</v>
      </c>
      <c r="N1244">
        <v>2</v>
      </c>
      <c r="O1244">
        <v>0</v>
      </c>
      <c r="P1244">
        <v>1</v>
      </c>
      <c r="Q1244">
        <v>0</v>
      </c>
      <c r="S1244" t="str">
        <f t="shared" si="493"/>
        <v>22:02:28.000</v>
      </c>
      <c r="T1244" t="str">
        <f t="shared" si="493"/>
        <v>22:02:28.000</v>
      </c>
      <c r="U1244" t="str">
        <f t="shared" si="483"/>
        <v>A14F74</v>
      </c>
      <c r="V1244">
        <v>0</v>
      </c>
      <c r="W1244">
        <v>0</v>
      </c>
      <c r="X1244">
        <v>6</v>
      </c>
      <c r="Y1244">
        <v>0</v>
      </c>
      <c r="AA1244">
        <v>1</v>
      </c>
      <c r="AB1244">
        <v>8</v>
      </c>
      <c r="AC1244">
        <v>3</v>
      </c>
      <c r="AD1244">
        <v>0</v>
      </c>
      <c r="AE1244">
        <v>9</v>
      </c>
      <c r="AF1244" t="s">
        <v>126</v>
      </c>
      <c r="AG1244">
        <v>0</v>
      </c>
      <c r="AH1244">
        <v>3</v>
      </c>
      <c r="AI1244">
        <v>2</v>
      </c>
      <c r="AJ1244">
        <v>0</v>
      </c>
      <c r="AK1244" t="s">
        <v>461</v>
      </c>
      <c r="AL1244">
        <v>32.793095000000001</v>
      </c>
      <c r="AM1244" t="s">
        <v>462</v>
      </c>
      <c r="AN1244">
        <v>-117.12477199999999</v>
      </c>
      <c r="AO1244">
        <v>25</v>
      </c>
      <c r="AP1244">
        <v>1700</v>
      </c>
      <c r="AQ1244" t="s">
        <v>129</v>
      </c>
      <c r="AR1244">
        <v>127</v>
      </c>
      <c r="AS1244">
        <v>-45</v>
      </c>
      <c r="AT1244">
        <v>-128</v>
      </c>
      <c r="BB1244" t="str">
        <f t="shared" si="484"/>
        <v>1200</v>
      </c>
      <c r="BC1244">
        <v>1</v>
      </c>
      <c r="BD1244" t="str">
        <f t="shared" si="485"/>
        <v xml:space="preserve">N1839R  </v>
      </c>
      <c r="BE1244">
        <v>1</v>
      </c>
      <c r="BG1244">
        <v>0</v>
      </c>
      <c r="BH1244">
        <v>0</v>
      </c>
      <c r="BI1244">
        <v>0</v>
      </c>
      <c r="BJ1244">
        <v>1500</v>
      </c>
      <c r="BK1244">
        <v>-200</v>
      </c>
      <c r="BL1244" t="s">
        <v>130</v>
      </c>
      <c r="BM1244">
        <v>1</v>
      </c>
      <c r="BN1244">
        <v>1</v>
      </c>
      <c r="BO1244">
        <v>0</v>
      </c>
      <c r="BP1244">
        <v>0</v>
      </c>
      <c r="BS1244">
        <v>0</v>
      </c>
      <c r="BT1244">
        <v>0</v>
      </c>
      <c r="BU1244">
        <v>0</v>
      </c>
      <c r="CE1244" t="str">
        <f t="shared" si="494"/>
        <v>22:02:28.871</v>
      </c>
      <c r="CF1244">
        <v>871030935</v>
      </c>
      <c r="CS1244">
        <v>3</v>
      </c>
      <c r="CT1244">
        <v>2</v>
      </c>
      <c r="CU1244">
        <v>0</v>
      </c>
      <c r="CV1244">
        <v>2</v>
      </c>
      <c r="CW1244">
        <v>0</v>
      </c>
      <c r="CX1244">
        <v>6</v>
      </c>
      <c r="CY1244">
        <v>7</v>
      </c>
      <c r="CZ1244" t="s">
        <v>131</v>
      </c>
      <c r="DA1244">
        <v>745</v>
      </c>
      <c r="DB1244">
        <v>0</v>
      </c>
      <c r="DC1244" t="s">
        <v>262</v>
      </c>
      <c r="DD1244" t="s">
        <v>263</v>
      </c>
      <c r="DG1244">
        <v>15622516</v>
      </c>
      <c r="DI1244">
        <v>1</v>
      </c>
      <c r="DJ1244">
        <v>0</v>
      </c>
      <c r="DK1244">
        <v>1</v>
      </c>
      <c r="DL1244">
        <v>0</v>
      </c>
      <c r="DM1244">
        <v>0</v>
      </c>
      <c r="DN1244">
        <v>1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"07/09/2023 22:02:29.224"</f>
        <v>07/09/2023 22:02:29.224</v>
      </c>
      <c r="C1245" t="str">
        <f t="shared" si="487"/>
        <v>FFDFD3C0</v>
      </c>
      <c r="D1245" t="s">
        <v>147</v>
      </c>
      <c r="E1245">
        <v>8</v>
      </c>
      <c r="H1245">
        <v>225</v>
      </c>
      <c r="I1245" t="s">
        <v>148</v>
      </c>
      <c r="J1245" t="s">
        <v>126</v>
      </c>
      <c r="K1245">
        <v>0</v>
      </c>
      <c r="L1245">
        <v>3</v>
      </c>
      <c r="M1245">
        <v>0</v>
      </c>
      <c r="N1245">
        <v>2</v>
      </c>
      <c r="O1245">
        <v>0</v>
      </c>
      <c r="P1245">
        <v>1</v>
      </c>
      <c r="Q1245">
        <v>0</v>
      </c>
      <c r="S1245" t="str">
        <f t="shared" si="493"/>
        <v>22:02:28.000</v>
      </c>
      <c r="T1245" t="str">
        <f t="shared" si="493"/>
        <v>22:02:28.000</v>
      </c>
      <c r="U1245" t="str">
        <f t="shared" si="483"/>
        <v>A14F74</v>
      </c>
      <c r="V1245">
        <v>0</v>
      </c>
      <c r="W1245">
        <v>0</v>
      </c>
      <c r="X1245">
        <v>6</v>
      </c>
      <c r="Y1245">
        <v>0</v>
      </c>
      <c r="AA1245">
        <v>1</v>
      </c>
      <c r="AB1245">
        <v>8</v>
      </c>
      <c r="AC1245">
        <v>3</v>
      </c>
      <c r="AD1245">
        <v>0</v>
      </c>
      <c r="AE1245">
        <v>9</v>
      </c>
      <c r="AF1245" t="s">
        <v>126</v>
      </c>
      <c r="AG1245">
        <v>0</v>
      </c>
      <c r="AH1245">
        <v>3</v>
      </c>
      <c r="AI1245">
        <v>2</v>
      </c>
      <c r="AJ1245">
        <v>0</v>
      </c>
      <c r="AK1245" t="s">
        <v>461</v>
      </c>
      <c r="AL1245">
        <v>32.793095000000001</v>
      </c>
      <c r="AM1245" t="s">
        <v>462</v>
      </c>
      <c r="AN1245">
        <v>-117.12477199999999</v>
      </c>
      <c r="AO1245">
        <v>25</v>
      </c>
      <c r="AP1245">
        <v>1700</v>
      </c>
      <c r="AQ1245" t="s">
        <v>129</v>
      </c>
      <c r="AR1245">
        <v>127</v>
      </c>
      <c r="AS1245">
        <v>-45</v>
      </c>
      <c r="AT1245">
        <v>-128</v>
      </c>
      <c r="BB1245" t="str">
        <f t="shared" si="484"/>
        <v>1200</v>
      </c>
      <c r="BC1245">
        <v>1</v>
      </c>
      <c r="BD1245" t="str">
        <f t="shared" si="485"/>
        <v xml:space="preserve">N1839R  </v>
      </c>
      <c r="BE1245">
        <v>1</v>
      </c>
      <c r="BG1245">
        <v>0</v>
      </c>
      <c r="BH1245">
        <v>0</v>
      </c>
      <c r="BI1245">
        <v>0</v>
      </c>
      <c r="BJ1245">
        <v>1500</v>
      </c>
      <c r="BK1245">
        <v>-200</v>
      </c>
      <c r="BL1245" t="s">
        <v>130</v>
      </c>
      <c r="BM1245">
        <v>1</v>
      </c>
      <c r="BN1245">
        <v>1</v>
      </c>
      <c r="BO1245">
        <v>0</v>
      </c>
      <c r="BP1245">
        <v>0</v>
      </c>
      <c r="BS1245">
        <v>0</v>
      </c>
      <c r="BT1245">
        <v>0</v>
      </c>
      <c r="BU1245">
        <v>0</v>
      </c>
      <c r="CE1245" t="str">
        <f t="shared" si="494"/>
        <v>22:02:28.871</v>
      </c>
      <c r="CF1245">
        <v>871030935</v>
      </c>
      <c r="CS1245">
        <v>3</v>
      </c>
      <c r="CT1245">
        <v>2</v>
      </c>
      <c r="CU1245">
        <v>0</v>
      </c>
      <c r="CV1245">
        <v>2</v>
      </c>
      <c r="CW1245">
        <v>0</v>
      </c>
      <c r="CX1245">
        <v>6</v>
      </c>
      <c r="CY1245">
        <v>7</v>
      </c>
      <c r="CZ1245" t="s">
        <v>131</v>
      </c>
      <c r="DA1245">
        <v>745</v>
      </c>
      <c r="DB1245">
        <v>0</v>
      </c>
      <c r="DC1245" t="s">
        <v>262</v>
      </c>
      <c r="DD1245" t="s">
        <v>263</v>
      </c>
      <c r="DG1245">
        <v>15622516</v>
      </c>
      <c r="DI1245">
        <v>1</v>
      </c>
      <c r="DJ1245">
        <v>0</v>
      </c>
      <c r="DK1245">
        <v>1</v>
      </c>
      <c r="DL1245">
        <v>0</v>
      </c>
      <c r="DM1245">
        <v>0</v>
      </c>
      <c r="DN1245">
        <v>1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"07/09/2023 22:02:29.224"</f>
        <v>07/09/2023 22:02:29.224</v>
      </c>
      <c r="C1246" t="str">
        <f t="shared" si="487"/>
        <v>FFDFD3C0</v>
      </c>
      <c r="D1246" t="s">
        <v>134</v>
      </c>
      <c r="E1246">
        <v>4</v>
      </c>
      <c r="H1246">
        <v>4</v>
      </c>
      <c r="I1246" t="s">
        <v>143</v>
      </c>
      <c r="J1246" t="s">
        <v>126</v>
      </c>
      <c r="K1246">
        <v>0</v>
      </c>
      <c r="L1246">
        <v>3</v>
      </c>
      <c r="M1246">
        <v>0</v>
      </c>
      <c r="N1246">
        <v>2</v>
      </c>
      <c r="O1246">
        <v>0</v>
      </c>
      <c r="P1246">
        <v>1</v>
      </c>
      <c r="Q1246">
        <v>0</v>
      </c>
      <c r="S1246" t="str">
        <f t="shared" si="493"/>
        <v>22:02:28.000</v>
      </c>
      <c r="T1246" t="str">
        <f t="shared" si="493"/>
        <v>22:02:28.000</v>
      </c>
      <c r="U1246" t="str">
        <f t="shared" si="483"/>
        <v>A14F74</v>
      </c>
      <c r="V1246">
        <v>0</v>
      </c>
      <c r="W1246">
        <v>0</v>
      </c>
      <c r="X1246">
        <v>6</v>
      </c>
      <c r="Y1246">
        <v>0</v>
      </c>
      <c r="AA1246">
        <v>1</v>
      </c>
      <c r="AB1246">
        <v>8</v>
      </c>
      <c r="AC1246">
        <v>3</v>
      </c>
      <c r="AD1246">
        <v>0</v>
      </c>
      <c r="AE1246">
        <v>9</v>
      </c>
      <c r="AF1246" t="s">
        <v>126</v>
      </c>
      <c r="AG1246">
        <v>0</v>
      </c>
      <c r="AH1246">
        <v>3</v>
      </c>
      <c r="AI1246">
        <v>2</v>
      </c>
      <c r="AJ1246">
        <v>0</v>
      </c>
      <c r="AK1246" t="s">
        <v>461</v>
      </c>
      <c r="AL1246">
        <v>32.793095000000001</v>
      </c>
      <c r="AM1246" t="s">
        <v>462</v>
      </c>
      <c r="AN1246">
        <v>-117.12477199999999</v>
      </c>
      <c r="AO1246">
        <v>25</v>
      </c>
      <c r="AP1246">
        <v>1700</v>
      </c>
      <c r="AQ1246" t="s">
        <v>129</v>
      </c>
      <c r="AR1246">
        <v>127</v>
      </c>
      <c r="AS1246">
        <v>-45</v>
      </c>
      <c r="AT1246">
        <v>-128</v>
      </c>
      <c r="BB1246" t="str">
        <f t="shared" si="484"/>
        <v>1200</v>
      </c>
      <c r="BC1246">
        <v>1</v>
      </c>
      <c r="BD1246" t="str">
        <f t="shared" si="485"/>
        <v xml:space="preserve">N1839R  </v>
      </c>
      <c r="BE1246">
        <v>1</v>
      </c>
      <c r="BG1246">
        <v>0</v>
      </c>
      <c r="BH1246">
        <v>0</v>
      </c>
      <c r="BI1246">
        <v>0</v>
      </c>
      <c r="BJ1246">
        <v>1500</v>
      </c>
      <c r="BK1246">
        <v>-200</v>
      </c>
      <c r="BL1246" t="s">
        <v>130</v>
      </c>
      <c r="BM1246">
        <v>1</v>
      </c>
      <c r="BN1246">
        <v>1</v>
      </c>
      <c r="BO1246">
        <v>0</v>
      </c>
      <c r="BP1246">
        <v>0</v>
      </c>
      <c r="BS1246">
        <v>0</v>
      </c>
      <c r="BT1246">
        <v>0</v>
      </c>
      <c r="BU1246">
        <v>0</v>
      </c>
      <c r="CE1246" t="str">
        <f t="shared" si="494"/>
        <v>22:02:28.871</v>
      </c>
      <c r="CF1246">
        <v>871030935</v>
      </c>
      <c r="CS1246">
        <v>3</v>
      </c>
      <c r="CT1246">
        <v>2</v>
      </c>
      <c r="CU1246">
        <v>0</v>
      </c>
      <c r="CV1246">
        <v>2</v>
      </c>
      <c r="CW1246">
        <v>0</v>
      </c>
      <c r="CX1246">
        <v>6</v>
      </c>
      <c r="CY1246">
        <v>7</v>
      </c>
      <c r="CZ1246" t="s">
        <v>131</v>
      </c>
      <c r="DA1246">
        <v>745</v>
      </c>
      <c r="DB1246">
        <v>0</v>
      </c>
      <c r="DC1246" t="s">
        <v>262</v>
      </c>
      <c r="DD1246" t="s">
        <v>263</v>
      </c>
      <c r="DG1246">
        <v>15622516</v>
      </c>
      <c r="DI1246">
        <v>1</v>
      </c>
      <c r="DJ1246">
        <v>0</v>
      </c>
      <c r="DK1246">
        <v>1</v>
      </c>
      <c r="DL1246">
        <v>0</v>
      </c>
      <c r="DM1246">
        <v>0</v>
      </c>
      <c r="DN1246">
        <v>1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"07/09/2023 22:02:29.224"</f>
        <v>07/09/2023 22:02:29.224</v>
      </c>
      <c r="C1247" t="str">
        <f t="shared" si="487"/>
        <v>FFDFD3C0</v>
      </c>
      <c r="D1247" t="s">
        <v>123</v>
      </c>
      <c r="E1247">
        <v>7</v>
      </c>
      <c r="F1247">
        <v>2007</v>
      </c>
      <c r="G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0</v>
      </c>
      <c r="P1247">
        <v>1</v>
      </c>
      <c r="Q1247">
        <v>0</v>
      </c>
      <c r="S1247" t="str">
        <f t="shared" si="493"/>
        <v>22:02:28.000</v>
      </c>
      <c r="T1247" t="str">
        <f t="shared" si="493"/>
        <v>22:02:28.000</v>
      </c>
      <c r="U1247" t="str">
        <f t="shared" si="483"/>
        <v>A14F74</v>
      </c>
      <c r="V1247">
        <v>0</v>
      </c>
      <c r="W1247">
        <v>0</v>
      </c>
      <c r="X1247">
        <v>6</v>
      </c>
      <c r="Y1247">
        <v>0</v>
      </c>
      <c r="AA1247">
        <v>1</v>
      </c>
      <c r="AB1247">
        <v>8</v>
      </c>
      <c r="AC1247">
        <v>3</v>
      </c>
      <c r="AD1247">
        <v>0</v>
      </c>
      <c r="AE1247">
        <v>9</v>
      </c>
      <c r="AF1247" t="s">
        <v>126</v>
      </c>
      <c r="AG1247">
        <v>0</v>
      </c>
      <c r="AH1247">
        <v>3</v>
      </c>
      <c r="AI1247">
        <v>2</v>
      </c>
      <c r="AJ1247">
        <v>0</v>
      </c>
      <c r="AK1247" t="s">
        <v>461</v>
      </c>
      <c r="AL1247">
        <v>32.793095000000001</v>
      </c>
      <c r="AM1247" t="s">
        <v>462</v>
      </c>
      <c r="AN1247">
        <v>-117.12477199999999</v>
      </c>
      <c r="AO1247">
        <v>25</v>
      </c>
      <c r="AP1247">
        <v>1700</v>
      </c>
      <c r="AQ1247" t="s">
        <v>129</v>
      </c>
      <c r="AR1247">
        <v>127</v>
      </c>
      <c r="AS1247">
        <v>-45</v>
      </c>
      <c r="AT1247">
        <v>-128</v>
      </c>
      <c r="BB1247" t="str">
        <f t="shared" si="484"/>
        <v>1200</v>
      </c>
      <c r="BC1247">
        <v>1</v>
      </c>
      <c r="BD1247" t="str">
        <f t="shared" si="485"/>
        <v xml:space="preserve">N1839R  </v>
      </c>
      <c r="BE1247">
        <v>1</v>
      </c>
      <c r="BG1247">
        <v>0</v>
      </c>
      <c r="BH1247">
        <v>0</v>
      </c>
      <c r="BI1247">
        <v>0</v>
      </c>
      <c r="BJ1247">
        <v>1500</v>
      </c>
      <c r="BK1247">
        <v>-200</v>
      </c>
      <c r="BL1247" t="s">
        <v>130</v>
      </c>
      <c r="BM1247">
        <v>1</v>
      </c>
      <c r="BN1247">
        <v>1</v>
      </c>
      <c r="BO1247">
        <v>0</v>
      </c>
      <c r="BP1247">
        <v>0</v>
      </c>
      <c r="BS1247">
        <v>0</v>
      </c>
      <c r="BT1247">
        <v>0</v>
      </c>
      <c r="BU1247">
        <v>0</v>
      </c>
      <c r="CE1247" t="str">
        <f t="shared" si="494"/>
        <v>22:02:28.871</v>
      </c>
      <c r="CF1247">
        <v>871030935</v>
      </c>
      <c r="CS1247">
        <v>3</v>
      </c>
      <c r="CT1247">
        <v>2</v>
      </c>
      <c r="CU1247">
        <v>0</v>
      </c>
      <c r="CV1247">
        <v>2</v>
      </c>
      <c r="CW1247">
        <v>0</v>
      </c>
      <c r="CX1247">
        <v>6</v>
      </c>
      <c r="CY1247">
        <v>7</v>
      </c>
      <c r="CZ1247" t="s">
        <v>131</v>
      </c>
      <c r="DA1247">
        <v>745</v>
      </c>
      <c r="DB1247">
        <v>0</v>
      </c>
      <c r="DC1247" t="s">
        <v>262</v>
      </c>
      <c r="DD1247" t="s">
        <v>263</v>
      </c>
      <c r="DG1247">
        <v>15622516</v>
      </c>
      <c r="DI1247">
        <v>1</v>
      </c>
      <c r="DJ1247">
        <v>0</v>
      </c>
      <c r="DK1247">
        <v>1</v>
      </c>
      <c r="DL1247">
        <v>0</v>
      </c>
      <c r="DM1247">
        <v>0</v>
      </c>
      <c r="DN1247">
        <v>1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"07/09/2023 22:02:29.224"</f>
        <v>07/09/2023 22:02:29.224</v>
      </c>
      <c r="C1248" t="str">
        <f t="shared" si="487"/>
        <v>FFDFD3C0</v>
      </c>
      <c r="D1248" t="s">
        <v>138</v>
      </c>
      <c r="E1248">
        <v>20</v>
      </c>
      <c r="F1248">
        <v>1020</v>
      </c>
      <c r="G1248" t="s">
        <v>139</v>
      </c>
      <c r="J1248" t="s">
        <v>140</v>
      </c>
      <c r="K1248">
        <v>0</v>
      </c>
      <c r="L1248">
        <v>3</v>
      </c>
      <c r="M1248">
        <v>0</v>
      </c>
      <c r="N1248">
        <v>2</v>
      </c>
      <c r="O1248">
        <v>0</v>
      </c>
      <c r="P1248">
        <v>1</v>
      </c>
      <c r="Q1248">
        <v>0</v>
      </c>
      <c r="S1248" t="str">
        <f t="shared" si="493"/>
        <v>22:02:28.000</v>
      </c>
      <c r="T1248" t="str">
        <f t="shared" si="493"/>
        <v>22:02:28.000</v>
      </c>
      <c r="U1248" t="str">
        <f t="shared" si="483"/>
        <v>A14F74</v>
      </c>
      <c r="V1248">
        <v>0</v>
      </c>
      <c r="W1248">
        <v>0</v>
      </c>
      <c r="X1248">
        <v>6</v>
      </c>
      <c r="Y1248">
        <v>0</v>
      </c>
      <c r="AA1248">
        <v>1</v>
      </c>
      <c r="AB1248">
        <v>8</v>
      </c>
      <c r="AC1248">
        <v>3</v>
      </c>
      <c r="AD1248">
        <v>0</v>
      </c>
      <c r="AE1248">
        <v>9</v>
      </c>
      <c r="AF1248" t="s">
        <v>126</v>
      </c>
      <c r="AG1248">
        <v>0</v>
      </c>
      <c r="AH1248">
        <v>3</v>
      </c>
      <c r="AI1248">
        <v>2</v>
      </c>
      <c r="AJ1248">
        <v>0</v>
      </c>
      <c r="AK1248" t="s">
        <v>461</v>
      </c>
      <c r="AL1248">
        <v>32.793095000000001</v>
      </c>
      <c r="AM1248" t="s">
        <v>462</v>
      </c>
      <c r="AN1248">
        <v>-117.12477199999999</v>
      </c>
      <c r="AO1248">
        <v>25</v>
      </c>
      <c r="AP1248">
        <v>1700</v>
      </c>
      <c r="AQ1248" t="s">
        <v>129</v>
      </c>
      <c r="AR1248">
        <v>127</v>
      </c>
      <c r="AS1248">
        <v>-45</v>
      </c>
      <c r="AT1248">
        <v>-128</v>
      </c>
      <c r="BB1248" t="str">
        <f t="shared" si="484"/>
        <v>1200</v>
      </c>
      <c r="BC1248">
        <v>1</v>
      </c>
      <c r="BD1248" t="str">
        <f t="shared" si="485"/>
        <v xml:space="preserve">N1839R  </v>
      </c>
      <c r="BE1248">
        <v>1</v>
      </c>
      <c r="BG1248">
        <v>0</v>
      </c>
      <c r="BH1248">
        <v>0</v>
      </c>
      <c r="BI1248">
        <v>0</v>
      </c>
      <c r="BJ1248">
        <v>1500</v>
      </c>
      <c r="BK1248">
        <v>-200</v>
      </c>
      <c r="BL1248" t="s">
        <v>130</v>
      </c>
      <c r="BM1248">
        <v>1</v>
      </c>
      <c r="BN1248">
        <v>1</v>
      </c>
      <c r="BO1248">
        <v>0</v>
      </c>
      <c r="BP1248">
        <v>0</v>
      </c>
      <c r="BS1248">
        <v>0</v>
      </c>
      <c r="BT1248">
        <v>0</v>
      </c>
      <c r="BU1248">
        <v>0</v>
      </c>
      <c r="CE1248" t="str">
        <f t="shared" si="494"/>
        <v>22:02:28.871</v>
      </c>
      <c r="CF1248">
        <v>871030935</v>
      </c>
      <c r="CS1248">
        <v>3</v>
      </c>
      <c r="CT1248">
        <v>2</v>
      </c>
      <c r="CU1248">
        <v>0</v>
      </c>
      <c r="CV1248">
        <v>2</v>
      </c>
      <c r="CW1248">
        <v>0</v>
      </c>
      <c r="CX1248">
        <v>6</v>
      </c>
      <c r="CY1248">
        <v>7</v>
      </c>
      <c r="CZ1248" t="s">
        <v>131</v>
      </c>
      <c r="DA1248">
        <v>745</v>
      </c>
      <c r="DB1248">
        <v>0</v>
      </c>
      <c r="DC1248" t="s">
        <v>262</v>
      </c>
      <c r="DD1248" t="s">
        <v>263</v>
      </c>
      <c r="DG1248">
        <v>15622516</v>
      </c>
      <c r="DI1248">
        <v>1</v>
      </c>
      <c r="DJ1248">
        <v>0</v>
      </c>
      <c r="DK1248">
        <v>1</v>
      </c>
      <c r="DL1248">
        <v>0</v>
      </c>
      <c r="DM1248">
        <v>0</v>
      </c>
      <c r="DN1248">
        <v>1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"07/09/2023 22:02:29.286"</f>
        <v>07/09/2023 22:02:29.286</v>
      </c>
      <c r="C1249" t="str">
        <f t="shared" si="487"/>
        <v>FFDFD3C0</v>
      </c>
      <c r="D1249" t="s">
        <v>149</v>
      </c>
      <c r="E1249">
        <v>3</v>
      </c>
      <c r="H1249">
        <v>166</v>
      </c>
      <c r="I1249" t="s">
        <v>139</v>
      </c>
      <c r="J1249" t="s">
        <v>150</v>
      </c>
      <c r="K1249">
        <v>0</v>
      </c>
      <c r="L1249">
        <v>3</v>
      </c>
      <c r="M1249">
        <v>0</v>
      </c>
      <c r="N1249">
        <v>2</v>
      </c>
      <c r="O1249">
        <v>0</v>
      </c>
      <c r="P1249">
        <v>1</v>
      </c>
      <c r="Q1249">
        <v>0</v>
      </c>
      <c r="S1249" t="str">
        <f t="shared" si="493"/>
        <v>22:02:28.000</v>
      </c>
      <c r="T1249" t="str">
        <f t="shared" si="493"/>
        <v>22:02:28.000</v>
      </c>
      <c r="U1249" t="str">
        <f t="shared" si="483"/>
        <v>A14F74</v>
      </c>
      <c r="V1249">
        <v>0</v>
      </c>
      <c r="W1249">
        <v>0</v>
      </c>
      <c r="X1249">
        <v>6</v>
      </c>
      <c r="Y1249">
        <v>0</v>
      </c>
      <c r="AA1249">
        <v>1</v>
      </c>
      <c r="AB1249">
        <v>8</v>
      </c>
      <c r="AC1249">
        <v>3</v>
      </c>
      <c r="AD1249">
        <v>0</v>
      </c>
      <c r="AE1249">
        <v>9</v>
      </c>
      <c r="AF1249" t="s">
        <v>126</v>
      </c>
      <c r="AG1249">
        <v>0</v>
      </c>
      <c r="AH1249">
        <v>3</v>
      </c>
      <c r="AI1249">
        <v>2</v>
      </c>
      <c r="AJ1249">
        <v>0</v>
      </c>
      <c r="AK1249" t="s">
        <v>461</v>
      </c>
      <c r="AL1249">
        <v>32.793095000000001</v>
      </c>
      <c r="AM1249" t="s">
        <v>462</v>
      </c>
      <c r="AN1249">
        <v>-117.12477199999999</v>
      </c>
      <c r="AO1249">
        <v>25</v>
      </c>
      <c r="AP1249">
        <v>1700</v>
      </c>
      <c r="AQ1249" t="s">
        <v>129</v>
      </c>
      <c r="AR1249">
        <v>127</v>
      </c>
      <c r="AS1249">
        <v>-45</v>
      </c>
      <c r="AT1249">
        <v>-128</v>
      </c>
      <c r="BB1249" t="str">
        <f t="shared" si="484"/>
        <v>1200</v>
      </c>
      <c r="BC1249">
        <v>1</v>
      </c>
      <c r="BD1249" t="str">
        <f t="shared" si="485"/>
        <v xml:space="preserve">N1839R  </v>
      </c>
      <c r="BE1249">
        <v>1</v>
      </c>
      <c r="BG1249">
        <v>0</v>
      </c>
      <c r="BH1249">
        <v>0</v>
      </c>
      <c r="BI1249">
        <v>0</v>
      </c>
      <c r="BJ1249">
        <v>1500</v>
      </c>
      <c r="BK1249">
        <v>-200</v>
      </c>
      <c r="BL1249" t="s">
        <v>130</v>
      </c>
      <c r="BM1249">
        <v>1</v>
      </c>
      <c r="BN1249">
        <v>1</v>
      </c>
      <c r="BO1249">
        <v>0</v>
      </c>
      <c r="BP1249">
        <v>0</v>
      </c>
      <c r="BS1249">
        <v>0</v>
      </c>
      <c r="BT1249">
        <v>0</v>
      </c>
      <c r="BU1249">
        <v>0</v>
      </c>
      <c r="CE1249" t="str">
        <f t="shared" si="494"/>
        <v>22:02:28.871</v>
      </c>
      <c r="CF1249">
        <v>871093849</v>
      </c>
      <c r="CS1249">
        <v>3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131</v>
      </c>
      <c r="DA1249">
        <v>300</v>
      </c>
      <c r="DB1249">
        <v>0</v>
      </c>
      <c r="DC1249" t="s">
        <v>157</v>
      </c>
      <c r="DD1249" t="s">
        <v>158</v>
      </c>
      <c r="DG1249">
        <v>8352179</v>
      </c>
      <c r="DI1249">
        <v>1</v>
      </c>
      <c r="DJ1249">
        <v>0</v>
      </c>
      <c r="DK1249">
        <v>1</v>
      </c>
      <c r="DL1249">
        <v>0</v>
      </c>
      <c r="DM1249">
        <v>0</v>
      </c>
      <c r="DN1249">
        <v>1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 t="shared" ref="A1250:A1257" si="495">"07/09/2023 22:02:30.272"</f>
        <v>07/09/2023 22:02:30.272</v>
      </c>
      <c r="C1250" t="str">
        <f t="shared" si="487"/>
        <v>FFDFD3C0</v>
      </c>
      <c r="D1250" t="s">
        <v>147</v>
      </c>
      <c r="E1250">
        <v>8</v>
      </c>
      <c r="H1250">
        <v>225</v>
      </c>
      <c r="I1250" t="s">
        <v>148</v>
      </c>
      <c r="J1250" t="s">
        <v>126</v>
      </c>
      <c r="K1250">
        <v>0</v>
      </c>
      <c r="L1250">
        <v>3</v>
      </c>
      <c r="M1250">
        <v>0</v>
      </c>
      <c r="N1250">
        <v>2</v>
      </c>
      <c r="O1250">
        <v>0</v>
      </c>
      <c r="P1250">
        <v>1</v>
      </c>
      <c r="Q1250">
        <v>0</v>
      </c>
      <c r="S1250" t="str">
        <f t="shared" ref="S1250:T1257" si="496">"22:02:29.000"</f>
        <v>22:02:29.000</v>
      </c>
      <c r="T1250" t="str">
        <f t="shared" si="496"/>
        <v>22:02:29.000</v>
      </c>
      <c r="U1250" t="str">
        <f t="shared" si="483"/>
        <v>A14F74</v>
      </c>
      <c r="V1250">
        <v>0</v>
      </c>
      <c r="W1250">
        <v>0</v>
      </c>
      <c r="X1250">
        <v>6</v>
      </c>
      <c r="Y1250">
        <v>0</v>
      </c>
      <c r="AA1250">
        <v>1</v>
      </c>
      <c r="AB1250">
        <v>8</v>
      </c>
      <c r="AC1250">
        <v>3</v>
      </c>
      <c r="AD1250">
        <v>0</v>
      </c>
      <c r="AE1250">
        <v>9</v>
      </c>
      <c r="AF1250" t="s">
        <v>126</v>
      </c>
      <c r="AG1250">
        <v>0</v>
      </c>
      <c r="AH1250">
        <v>3</v>
      </c>
      <c r="AI1250">
        <v>2</v>
      </c>
      <c r="AJ1250">
        <v>0</v>
      </c>
      <c r="AK1250" t="s">
        <v>463</v>
      </c>
      <c r="AL1250">
        <v>32.792901999999998</v>
      </c>
      <c r="AM1250" t="s">
        <v>464</v>
      </c>
      <c r="AN1250">
        <v>-117.124064</v>
      </c>
      <c r="AO1250">
        <v>25</v>
      </c>
      <c r="AP1250">
        <v>1700</v>
      </c>
      <c r="AQ1250" t="s">
        <v>129</v>
      </c>
      <c r="AR1250">
        <v>128</v>
      </c>
      <c r="AS1250">
        <v>-44</v>
      </c>
      <c r="AT1250">
        <v>-128</v>
      </c>
      <c r="BB1250" t="str">
        <f t="shared" si="484"/>
        <v>1200</v>
      </c>
      <c r="BC1250">
        <v>1</v>
      </c>
      <c r="BD1250" t="str">
        <f t="shared" si="485"/>
        <v xml:space="preserve">N1839R  </v>
      </c>
      <c r="BE1250">
        <v>1</v>
      </c>
      <c r="BG1250">
        <v>0</v>
      </c>
      <c r="BH1250">
        <v>0</v>
      </c>
      <c r="BI1250">
        <v>0</v>
      </c>
      <c r="BJ1250">
        <v>1500</v>
      </c>
      <c r="BK1250">
        <v>-200</v>
      </c>
      <c r="BL1250" t="s">
        <v>130</v>
      </c>
      <c r="BM1250">
        <v>1</v>
      </c>
      <c r="BN1250">
        <v>1</v>
      </c>
      <c r="BO1250">
        <v>0</v>
      </c>
      <c r="BP1250">
        <v>0</v>
      </c>
      <c r="BS1250">
        <v>0</v>
      </c>
      <c r="BT1250">
        <v>0</v>
      </c>
      <c r="BU1250">
        <v>0</v>
      </c>
      <c r="CE1250" t="str">
        <f t="shared" ref="CE1250:CE1257" si="497">"22:02:29.984"</f>
        <v>22:02:29.984</v>
      </c>
      <c r="CF1250">
        <v>984031179</v>
      </c>
      <c r="CS1250">
        <v>3</v>
      </c>
      <c r="CT1250">
        <v>2</v>
      </c>
      <c r="CU1250">
        <v>0</v>
      </c>
      <c r="CV1250">
        <v>2</v>
      </c>
      <c r="CW1250">
        <v>0</v>
      </c>
      <c r="CX1250">
        <v>6</v>
      </c>
      <c r="CY1250">
        <v>7</v>
      </c>
      <c r="CZ1250" t="s">
        <v>131</v>
      </c>
      <c r="DA1250">
        <v>745</v>
      </c>
      <c r="DB1250">
        <v>0</v>
      </c>
      <c r="DC1250" t="s">
        <v>262</v>
      </c>
      <c r="DD1250" t="s">
        <v>263</v>
      </c>
      <c r="DG1250">
        <v>15622573</v>
      </c>
      <c r="DI1250">
        <v>1</v>
      </c>
      <c r="DJ1250">
        <v>0</v>
      </c>
      <c r="DK1250">
        <v>0</v>
      </c>
      <c r="DL1250">
        <v>0</v>
      </c>
      <c r="DM1250">
        <v>0</v>
      </c>
      <c r="DN1250">
        <v>1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 t="shared" si="495"/>
        <v>07/09/2023 22:02:30.272</v>
      </c>
      <c r="C1251" t="str">
        <f t="shared" si="487"/>
        <v>FFDFD3C0</v>
      </c>
      <c r="D1251" t="s">
        <v>134</v>
      </c>
      <c r="E1251">
        <v>4</v>
      </c>
      <c r="H1251">
        <v>4</v>
      </c>
      <c r="I1251" t="s">
        <v>143</v>
      </c>
      <c r="J1251" t="s">
        <v>126</v>
      </c>
      <c r="K1251">
        <v>0</v>
      </c>
      <c r="L1251">
        <v>3</v>
      </c>
      <c r="M1251">
        <v>0</v>
      </c>
      <c r="N1251">
        <v>2</v>
      </c>
      <c r="O1251">
        <v>0</v>
      </c>
      <c r="P1251">
        <v>1</v>
      </c>
      <c r="Q1251">
        <v>0</v>
      </c>
      <c r="S1251" t="str">
        <f t="shared" si="496"/>
        <v>22:02:29.000</v>
      </c>
      <c r="T1251" t="str">
        <f t="shared" si="496"/>
        <v>22:02:29.000</v>
      </c>
      <c r="U1251" t="str">
        <f t="shared" si="483"/>
        <v>A14F74</v>
      </c>
      <c r="V1251">
        <v>0</v>
      </c>
      <c r="W1251">
        <v>0</v>
      </c>
      <c r="X1251">
        <v>6</v>
      </c>
      <c r="Y1251">
        <v>0</v>
      </c>
      <c r="AA1251">
        <v>1</v>
      </c>
      <c r="AB1251">
        <v>8</v>
      </c>
      <c r="AC1251">
        <v>3</v>
      </c>
      <c r="AD1251">
        <v>0</v>
      </c>
      <c r="AE1251">
        <v>9</v>
      </c>
      <c r="AF1251" t="s">
        <v>126</v>
      </c>
      <c r="AG1251">
        <v>0</v>
      </c>
      <c r="AH1251">
        <v>3</v>
      </c>
      <c r="AI1251">
        <v>2</v>
      </c>
      <c r="AJ1251">
        <v>0</v>
      </c>
      <c r="AK1251" t="s">
        <v>463</v>
      </c>
      <c r="AL1251">
        <v>32.792901999999998</v>
      </c>
      <c r="AM1251" t="s">
        <v>464</v>
      </c>
      <c r="AN1251">
        <v>-117.124064</v>
      </c>
      <c r="AO1251">
        <v>25</v>
      </c>
      <c r="AP1251">
        <v>1700</v>
      </c>
      <c r="AQ1251" t="s">
        <v>129</v>
      </c>
      <c r="AR1251">
        <v>128</v>
      </c>
      <c r="AS1251">
        <v>-44</v>
      </c>
      <c r="AT1251">
        <v>-128</v>
      </c>
      <c r="BB1251" t="str">
        <f t="shared" si="484"/>
        <v>1200</v>
      </c>
      <c r="BC1251">
        <v>1</v>
      </c>
      <c r="BD1251" t="str">
        <f t="shared" si="485"/>
        <v xml:space="preserve">N1839R  </v>
      </c>
      <c r="BE1251">
        <v>1</v>
      </c>
      <c r="BG1251">
        <v>0</v>
      </c>
      <c r="BH1251">
        <v>0</v>
      </c>
      <c r="BI1251">
        <v>0</v>
      </c>
      <c r="BJ1251">
        <v>1500</v>
      </c>
      <c r="BK1251">
        <v>-200</v>
      </c>
      <c r="BL1251" t="s">
        <v>130</v>
      </c>
      <c r="BM1251">
        <v>1</v>
      </c>
      <c r="BN1251">
        <v>1</v>
      </c>
      <c r="BO1251">
        <v>0</v>
      </c>
      <c r="BP1251">
        <v>0</v>
      </c>
      <c r="BS1251">
        <v>0</v>
      </c>
      <c r="BT1251">
        <v>0</v>
      </c>
      <c r="BU1251">
        <v>0</v>
      </c>
      <c r="CE1251" t="str">
        <f t="shared" si="497"/>
        <v>22:02:29.984</v>
      </c>
      <c r="CF1251">
        <v>984031179</v>
      </c>
      <c r="CS1251">
        <v>3</v>
      </c>
      <c r="CT1251">
        <v>2</v>
      </c>
      <c r="CU1251">
        <v>0</v>
      </c>
      <c r="CV1251">
        <v>2</v>
      </c>
      <c r="CW1251">
        <v>0</v>
      </c>
      <c r="CX1251">
        <v>6</v>
      </c>
      <c r="CY1251">
        <v>7</v>
      </c>
      <c r="CZ1251" t="s">
        <v>131</v>
      </c>
      <c r="DA1251">
        <v>745</v>
      </c>
      <c r="DB1251">
        <v>0</v>
      </c>
      <c r="DC1251" t="s">
        <v>262</v>
      </c>
      <c r="DD1251" t="s">
        <v>263</v>
      </c>
      <c r="DG1251">
        <v>15622573</v>
      </c>
      <c r="DI1251">
        <v>1</v>
      </c>
      <c r="DJ1251">
        <v>0</v>
      </c>
      <c r="DK1251">
        <v>1</v>
      </c>
      <c r="DL1251">
        <v>0</v>
      </c>
      <c r="DM1251">
        <v>0</v>
      </c>
      <c r="DN1251">
        <v>1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 t="shared" si="495"/>
        <v>07/09/2023 22:02:30.272</v>
      </c>
      <c r="C1252" t="str">
        <f t="shared" si="487"/>
        <v>FFDFD3C0</v>
      </c>
      <c r="D1252" t="s">
        <v>123</v>
      </c>
      <c r="E1252">
        <v>7</v>
      </c>
      <c r="F1252">
        <v>2007</v>
      </c>
      <c r="G1252" t="s">
        <v>124</v>
      </c>
      <c r="J1252" t="s">
        <v>125</v>
      </c>
      <c r="K1252">
        <v>0</v>
      </c>
      <c r="L1252">
        <v>3</v>
      </c>
      <c r="M1252">
        <v>0</v>
      </c>
      <c r="N1252">
        <v>2</v>
      </c>
      <c r="O1252">
        <v>0</v>
      </c>
      <c r="P1252">
        <v>1</v>
      </c>
      <c r="Q1252">
        <v>0</v>
      </c>
      <c r="S1252" t="str">
        <f t="shared" si="496"/>
        <v>22:02:29.000</v>
      </c>
      <c r="T1252" t="str">
        <f t="shared" si="496"/>
        <v>22:02:29.000</v>
      </c>
      <c r="U1252" t="str">
        <f t="shared" si="483"/>
        <v>A14F74</v>
      </c>
      <c r="V1252">
        <v>0</v>
      </c>
      <c r="W1252">
        <v>0</v>
      </c>
      <c r="X1252">
        <v>6</v>
      </c>
      <c r="Y1252">
        <v>0</v>
      </c>
      <c r="AA1252">
        <v>1</v>
      </c>
      <c r="AB1252">
        <v>8</v>
      </c>
      <c r="AC1252">
        <v>3</v>
      </c>
      <c r="AD1252">
        <v>0</v>
      </c>
      <c r="AE1252">
        <v>9</v>
      </c>
      <c r="AF1252" t="s">
        <v>126</v>
      </c>
      <c r="AG1252">
        <v>0</v>
      </c>
      <c r="AH1252">
        <v>3</v>
      </c>
      <c r="AI1252">
        <v>2</v>
      </c>
      <c r="AJ1252">
        <v>0</v>
      </c>
      <c r="AK1252" t="s">
        <v>463</v>
      </c>
      <c r="AL1252">
        <v>32.792901999999998</v>
      </c>
      <c r="AM1252" t="s">
        <v>464</v>
      </c>
      <c r="AN1252">
        <v>-117.124064</v>
      </c>
      <c r="AO1252">
        <v>25</v>
      </c>
      <c r="AP1252">
        <v>1700</v>
      </c>
      <c r="AQ1252" t="s">
        <v>129</v>
      </c>
      <c r="AR1252">
        <v>128</v>
      </c>
      <c r="AS1252">
        <v>-44</v>
      </c>
      <c r="AT1252">
        <v>-128</v>
      </c>
      <c r="BB1252" t="str">
        <f t="shared" si="484"/>
        <v>1200</v>
      </c>
      <c r="BC1252">
        <v>1</v>
      </c>
      <c r="BD1252" t="str">
        <f t="shared" si="485"/>
        <v xml:space="preserve">N1839R  </v>
      </c>
      <c r="BE1252">
        <v>1</v>
      </c>
      <c r="BG1252">
        <v>0</v>
      </c>
      <c r="BH1252">
        <v>0</v>
      </c>
      <c r="BI1252">
        <v>0</v>
      </c>
      <c r="BJ1252">
        <v>1500</v>
      </c>
      <c r="BK1252">
        <v>-200</v>
      </c>
      <c r="BL1252" t="s">
        <v>130</v>
      </c>
      <c r="BM1252">
        <v>1</v>
      </c>
      <c r="BN1252">
        <v>1</v>
      </c>
      <c r="BO1252">
        <v>0</v>
      </c>
      <c r="BP1252">
        <v>0</v>
      </c>
      <c r="BS1252">
        <v>0</v>
      </c>
      <c r="BT1252">
        <v>0</v>
      </c>
      <c r="BU1252">
        <v>0</v>
      </c>
      <c r="CE1252" t="str">
        <f t="shared" si="497"/>
        <v>22:02:29.984</v>
      </c>
      <c r="CF1252">
        <v>984031179</v>
      </c>
      <c r="CS1252">
        <v>3</v>
      </c>
      <c r="CT1252">
        <v>2</v>
      </c>
      <c r="CU1252">
        <v>0</v>
      </c>
      <c r="CV1252">
        <v>2</v>
      </c>
      <c r="CW1252">
        <v>0</v>
      </c>
      <c r="CX1252">
        <v>6</v>
      </c>
      <c r="CY1252">
        <v>7</v>
      </c>
      <c r="CZ1252" t="s">
        <v>131</v>
      </c>
      <c r="DA1252">
        <v>745</v>
      </c>
      <c r="DB1252">
        <v>0</v>
      </c>
      <c r="DC1252" t="s">
        <v>262</v>
      </c>
      <c r="DD1252" t="s">
        <v>263</v>
      </c>
      <c r="DG1252">
        <v>15622573</v>
      </c>
      <c r="DI1252">
        <v>1</v>
      </c>
      <c r="DJ1252">
        <v>0</v>
      </c>
      <c r="DK1252">
        <v>1</v>
      </c>
      <c r="DL1252">
        <v>0</v>
      </c>
      <c r="DM1252">
        <v>0</v>
      </c>
      <c r="DN1252">
        <v>1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 t="shared" si="495"/>
        <v>07/09/2023 22:02:30.272</v>
      </c>
      <c r="C1253" t="str">
        <f t="shared" si="487"/>
        <v>FFDFD3C0</v>
      </c>
      <c r="D1253" t="s">
        <v>138</v>
      </c>
      <c r="E1253">
        <v>20</v>
      </c>
      <c r="F1253">
        <v>1020</v>
      </c>
      <c r="G1253" t="s">
        <v>139</v>
      </c>
      <c r="J1253" t="s">
        <v>140</v>
      </c>
      <c r="K1253">
        <v>0</v>
      </c>
      <c r="L1253">
        <v>3</v>
      </c>
      <c r="M1253">
        <v>0</v>
      </c>
      <c r="N1253">
        <v>2</v>
      </c>
      <c r="O1253">
        <v>0</v>
      </c>
      <c r="P1253">
        <v>1</v>
      </c>
      <c r="Q1253">
        <v>0</v>
      </c>
      <c r="S1253" t="str">
        <f t="shared" si="496"/>
        <v>22:02:29.000</v>
      </c>
      <c r="T1253" t="str">
        <f t="shared" si="496"/>
        <v>22:02:29.000</v>
      </c>
      <c r="U1253" t="str">
        <f t="shared" si="483"/>
        <v>A14F74</v>
      </c>
      <c r="V1253">
        <v>0</v>
      </c>
      <c r="W1253">
        <v>0</v>
      </c>
      <c r="X1253">
        <v>6</v>
      </c>
      <c r="Y1253">
        <v>0</v>
      </c>
      <c r="AA1253">
        <v>1</v>
      </c>
      <c r="AB1253">
        <v>8</v>
      </c>
      <c r="AC1253">
        <v>3</v>
      </c>
      <c r="AD1253">
        <v>0</v>
      </c>
      <c r="AE1253">
        <v>9</v>
      </c>
      <c r="AF1253" t="s">
        <v>126</v>
      </c>
      <c r="AG1253">
        <v>0</v>
      </c>
      <c r="AH1253">
        <v>3</v>
      </c>
      <c r="AI1253">
        <v>2</v>
      </c>
      <c r="AJ1253">
        <v>0</v>
      </c>
      <c r="AK1253" t="s">
        <v>463</v>
      </c>
      <c r="AL1253">
        <v>32.792901999999998</v>
      </c>
      <c r="AM1253" t="s">
        <v>464</v>
      </c>
      <c r="AN1253">
        <v>-117.124064</v>
      </c>
      <c r="AO1253">
        <v>25</v>
      </c>
      <c r="AP1253">
        <v>1700</v>
      </c>
      <c r="AQ1253" t="s">
        <v>129</v>
      </c>
      <c r="AR1253">
        <v>128</v>
      </c>
      <c r="AS1253">
        <v>-44</v>
      </c>
      <c r="AT1253">
        <v>-128</v>
      </c>
      <c r="BB1253" t="str">
        <f t="shared" si="484"/>
        <v>1200</v>
      </c>
      <c r="BC1253">
        <v>1</v>
      </c>
      <c r="BD1253" t="str">
        <f t="shared" si="485"/>
        <v xml:space="preserve">N1839R  </v>
      </c>
      <c r="BE1253">
        <v>1</v>
      </c>
      <c r="BG1253">
        <v>0</v>
      </c>
      <c r="BH1253">
        <v>0</v>
      </c>
      <c r="BI1253">
        <v>0</v>
      </c>
      <c r="BJ1253">
        <v>1500</v>
      </c>
      <c r="BK1253">
        <v>-200</v>
      </c>
      <c r="BL1253" t="s">
        <v>130</v>
      </c>
      <c r="BM1253">
        <v>1</v>
      </c>
      <c r="BN1253">
        <v>1</v>
      </c>
      <c r="BO1253">
        <v>0</v>
      </c>
      <c r="BP1253">
        <v>0</v>
      </c>
      <c r="BS1253">
        <v>0</v>
      </c>
      <c r="BT1253">
        <v>0</v>
      </c>
      <c r="BU1253">
        <v>0</v>
      </c>
      <c r="CE1253" t="str">
        <f t="shared" si="497"/>
        <v>22:02:29.984</v>
      </c>
      <c r="CF1253">
        <v>984031179</v>
      </c>
      <c r="CS1253">
        <v>3</v>
      </c>
      <c r="CT1253">
        <v>2</v>
      </c>
      <c r="CU1253">
        <v>0</v>
      </c>
      <c r="CV1253">
        <v>2</v>
      </c>
      <c r="CW1253">
        <v>0</v>
      </c>
      <c r="CX1253">
        <v>6</v>
      </c>
      <c r="CY1253">
        <v>7</v>
      </c>
      <c r="CZ1253" t="s">
        <v>131</v>
      </c>
      <c r="DA1253">
        <v>745</v>
      </c>
      <c r="DB1253">
        <v>0</v>
      </c>
      <c r="DC1253" t="s">
        <v>262</v>
      </c>
      <c r="DD1253" t="s">
        <v>263</v>
      </c>
      <c r="DG1253">
        <v>15622573</v>
      </c>
      <c r="DI1253">
        <v>1</v>
      </c>
      <c r="DJ1253">
        <v>0</v>
      </c>
      <c r="DK1253">
        <v>1</v>
      </c>
      <c r="DL1253">
        <v>0</v>
      </c>
      <c r="DM1253">
        <v>0</v>
      </c>
      <c r="DN1253">
        <v>1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 t="shared" si="495"/>
        <v>07/09/2023 22:02:30.272</v>
      </c>
      <c r="C1254" t="str">
        <f t="shared" si="487"/>
        <v>FFDFD3C0</v>
      </c>
      <c r="D1254" t="s">
        <v>149</v>
      </c>
      <c r="E1254">
        <v>3</v>
      </c>
      <c r="H1254">
        <v>166</v>
      </c>
      <c r="I1254" t="s">
        <v>139</v>
      </c>
      <c r="J1254" t="s">
        <v>150</v>
      </c>
      <c r="K1254">
        <v>0</v>
      </c>
      <c r="L1254">
        <v>3</v>
      </c>
      <c r="M1254">
        <v>0</v>
      </c>
      <c r="N1254">
        <v>2</v>
      </c>
      <c r="O1254">
        <v>0</v>
      </c>
      <c r="P1254">
        <v>1</v>
      </c>
      <c r="Q1254">
        <v>0</v>
      </c>
      <c r="S1254" t="str">
        <f t="shared" si="496"/>
        <v>22:02:29.000</v>
      </c>
      <c r="T1254" t="str">
        <f t="shared" si="496"/>
        <v>22:02:29.000</v>
      </c>
      <c r="U1254" t="str">
        <f t="shared" si="483"/>
        <v>A14F74</v>
      </c>
      <c r="V1254">
        <v>0</v>
      </c>
      <c r="W1254">
        <v>0</v>
      </c>
      <c r="X1254">
        <v>6</v>
      </c>
      <c r="Y1254">
        <v>0</v>
      </c>
      <c r="AA1254">
        <v>1</v>
      </c>
      <c r="AB1254">
        <v>8</v>
      </c>
      <c r="AC1254">
        <v>3</v>
      </c>
      <c r="AD1254">
        <v>0</v>
      </c>
      <c r="AE1254">
        <v>9</v>
      </c>
      <c r="AF1254" t="s">
        <v>126</v>
      </c>
      <c r="AG1254">
        <v>0</v>
      </c>
      <c r="AH1254">
        <v>3</v>
      </c>
      <c r="AI1254">
        <v>2</v>
      </c>
      <c r="AJ1254">
        <v>0</v>
      </c>
      <c r="AK1254" t="s">
        <v>463</v>
      </c>
      <c r="AL1254">
        <v>32.792901999999998</v>
      </c>
      <c r="AM1254" t="s">
        <v>464</v>
      </c>
      <c r="AN1254">
        <v>-117.124064</v>
      </c>
      <c r="AO1254">
        <v>25</v>
      </c>
      <c r="AP1254">
        <v>1700</v>
      </c>
      <c r="AQ1254" t="s">
        <v>129</v>
      </c>
      <c r="AR1254">
        <v>128</v>
      </c>
      <c r="AS1254">
        <v>-44</v>
      </c>
      <c r="AT1254">
        <v>-128</v>
      </c>
      <c r="BB1254" t="str">
        <f t="shared" si="484"/>
        <v>1200</v>
      </c>
      <c r="BC1254">
        <v>1</v>
      </c>
      <c r="BD1254" t="str">
        <f t="shared" si="485"/>
        <v xml:space="preserve">N1839R  </v>
      </c>
      <c r="BE1254">
        <v>1</v>
      </c>
      <c r="BG1254">
        <v>0</v>
      </c>
      <c r="BH1254">
        <v>0</v>
      </c>
      <c r="BI1254">
        <v>0</v>
      </c>
      <c r="BJ1254">
        <v>1500</v>
      </c>
      <c r="BK1254">
        <v>-200</v>
      </c>
      <c r="BL1254" t="s">
        <v>130</v>
      </c>
      <c r="BM1254">
        <v>1</v>
      </c>
      <c r="BN1254">
        <v>1</v>
      </c>
      <c r="BO1254">
        <v>0</v>
      </c>
      <c r="BP1254">
        <v>0</v>
      </c>
      <c r="BS1254">
        <v>0</v>
      </c>
      <c r="BT1254">
        <v>0</v>
      </c>
      <c r="BU1254">
        <v>0</v>
      </c>
      <c r="CE1254" t="str">
        <f t="shared" si="497"/>
        <v>22:02:29.984</v>
      </c>
      <c r="CF1254">
        <v>984093958</v>
      </c>
      <c r="CS1254">
        <v>3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131</v>
      </c>
      <c r="DA1254">
        <v>300</v>
      </c>
      <c r="DB1254">
        <v>0</v>
      </c>
      <c r="DC1254" t="s">
        <v>157</v>
      </c>
      <c r="DD1254" t="s">
        <v>158</v>
      </c>
      <c r="DG1254">
        <v>8352430</v>
      </c>
      <c r="DI1254">
        <v>1</v>
      </c>
      <c r="DJ1254">
        <v>0</v>
      </c>
      <c r="DK1254">
        <v>1</v>
      </c>
      <c r="DL1254">
        <v>0</v>
      </c>
      <c r="DM1254">
        <v>0</v>
      </c>
      <c r="DN1254">
        <v>1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 t="shared" si="495"/>
        <v>07/09/2023 22:02:30.272</v>
      </c>
      <c r="C1255" t="str">
        <f t="shared" si="487"/>
        <v>FFDFD3C0</v>
      </c>
      <c r="D1255" t="s">
        <v>144</v>
      </c>
      <c r="E1255">
        <v>6</v>
      </c>
      <c r="H1255">
        <v>210</v>
      </c>
      <c r="I1255" t="s">
        <v>145</v>
      </c>
      <c r="J1255" t="s">
        <v>146</v>
      </c>
      <c r="K1255">
        <v>0</v>
      </c>
      <c r="L1255">
        <v>3</v>
      </c>
      <c r="M1255">
        <v>0</v>
      </c>
      <c r="N1255">
        <v>2</v>
      </c>
      <c r="O1255">
        <v>0</v>
      </c>
      <c r="P1255">
        <v>1</v>
      </c>
      <c r="Q1255">
        <v>0</v>
      </c>
      <c r="S1255" t="str">
        <f t="shared" si="496"/>
        <v>22:02:29.000</v>
      </c>
      <c r="T1255" t="str">
        <f t="shared" si="496"/>
        <v>22:02:29.000</v>
      </c>
      <c r="U1255" t="str">
        <f t="shared" si="483"/>
        <v>A14F74</v>
      </c>
      <c r="V1255">
        <v>0</v>
      </c>
      <c r="W1255">
        <v>0</v>
      </c>
      <c r="X1255">
        <v>6</v>
      </c>
      <c r="Y1255">
        <v>0</v>
      </c>
      <c r="AA1255">
        <v>1</v>
      </c>
      <c r="AB1255">
        <v>8</v>
      </c>
      <c r="AC1255">
        <v>3</v>
      </c>
      <c r="AD1255">
        <v>0</v>
      </c>
      <c r="AE1255">
        <v>9</v>
      </c>
      <c r="AF1255" t="s">
        <v>126</v>
      </c>
      <c r="AG1255">
        <v>0</v>
      </c>
      <c r="AH1255">
        <v>0</v>
      </c>
      <c r="AI1255">
        <v>2</v>
      </c>
      <c r="AJ1255">
        <v>0</v>
      </c>
      <c r="AK1255" t="s">
        <v>463</v>
      </c>
      <c r="AL1255">
        <v>32.792901999999998</v>
      </c>
      <c r="AM1255" t="s">
        <v>464</v>
      </c>
      <c r="AN1255">
        <v>-117.124064</v>
      </c>
      <c r="AO1255">
        <v>25</v>
      </c>
      <c r="AP1255">
        <v>1700</v>
      </c>
      <c r="AQ1255" t="s">
        <v>129</v>
      </c>
      <c r="AR1255">
        <v>128</v>
      </c>
      <c r="AS1255">
        <v>-44</v>
      </c>
      <c r="AT1255">
        <v>-128</v>
      </c>
      <c r="BB1255" t="str">
        <f t="shared" si="484"/>
        <v>1200</v>
      </c>
      <c r="BC1255">
        <v>1</v>
      </c>
      <c r="BD1255" t="str">
        <f t="shared" si="485"/>
        <v xml:space="preserve">N1839R  </v>
      </c>
      <c r="BE1255">
        <v>1</v>
      </c>
      <c r="BG1255">
        <v>0</v>
      </c>
      <c r="BH1255">
        <v>0</v>
      </c>
      <c r="BI1255">
        <v>0</v>
      </c>
      <c r="BJ1255">
        <v>1500</v>
      </c>
      <c r="BK1255">
        <v>-200</v>
      </c>
      <c r="BL1255" t="s">
        <v>130</v>
      </c>
      <c r="BM1255">
        <v>1</v>
      </c>
      <c r="BN1255">
        <v>1</v>
      </c>
      <c r="BO1255">
        <v>0</v>
      </c>
      <c r="BP1255">
        <v>0</v>
      </c>
      <c r="BS1255">
        <v>0</v>
      </c>
      <c r="BT1255">
        <v>0</v>
      </c>
      <c r="BU1255">
        <v>0</v>
      </c>
      <c r="CE1255" t="str">
        <f t="shared" si="497"/>
        <v>22:02:29.984</v>
      </c>
      <c r="CF1255">
        <v>984031179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6</v>
      </c>
      <c r="CY1255">
        <v>7</v>
      </c>
      <c r="CZ1255" t="s">
        <v>131</v>
      </c>
      <c r="DA1255">
        <v>745</v>
      </c>
      <c r="DB1255">
        <v>0</v>
      </c>
      <c r="DC1255" t="s">
        <v>262</v>
      </c>
      <c r="DD1255" t="s">
        <v>263</v>
      </c>
      <c r="DG1255">
        <v>15622573</v>
      </c>
      <c r="DI1255">
        <v>1</v>
      </c>
      <c r="DJ1255">
        <v>0</v>
      </c>
      <c r="DK1255">
        <v>1</v>
      </c>
      <c r="DL1255">
        <v>0</v>
      </c>
      <c r="DM1255">
        <v>0</v>
      </c>
      <c r="DN1255">
        <v>1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 t="shared" si="495"/>
        <v>07/09/2023 22:02:30.272</v>
      </c>
      <c r="C1256" t="str">
        <f t="shared" si="487"/>
        <v>FFDFD3C0</v>
      </c>
      <c r="D1256" t="s">
        <v>141</v>
      </c>
      <c r="E1256">
        <v>15</v>
      </c>
      <c r="J1256" t="s">
        <v>142</v>
      </c>
      <c r="K1256">
        <v>0</v>
      </c>
      <c r="L1256">
        <v>3</v>
      </c>
      <c r="M1256">
        <v>0</v>
      </c>
      <c r="N1256">
        <v>2</v>
      </c>
      <c r="O1256">
        <v>0</v>
      </c>
      <c r="P1256">
        <v>1</v>
      </c>
      <c r="Q1256">
        <v>0</v>
      </c>
      <c r="S1256" t="str">
        <f t="shared" si="496"/>
        <v>22:02:29.000</v>
      </c>
      <c r="T1256" t="str">
        <f t="shared" si="496"/>
        <v>22:02:29.000</v>
      </c>
      <c r="U1256" t="str">
        <f t="shared" si="483"/>
        <v>A14F74</v>
      </c>
      <c r="V1256">
        <v>0</v>
      </c>
      <c r="W1256">
        <v>0</v>
      </c>
      <c r="X1256">
        <v>6</v>
      </c>
      <c r="Y1256">
        <v>0</v>
      </c>
      <c r="AA1256">
        <v>1</v>
      </c>
      <c r="AB1256">
        <v>8</v>
      </c>
      <c r="AC1256">
        <v>3</v>
      </c>
      <c r="AD1256">
        <v>0</v>
      </c>
      <c r="AE1256">
        <v>9</v>
      </c>
      <c r="AF1256" t="s">
        <v>126</v>
      </c>
      <c r="AG1256">
        <v>0</v>
      </c>
      <c r="AH1256">
        <v>3</v>
      </c>
      <c r="AI1256">
        <v>2</v>
      </c>
      <c r="AJ1256">
        <v>0</v>
      </c>
      <c r="AK1256" t="s">
        <v>463</v>
      </c>
      <c r="AL1256">
        <v>32.792901999999998</v>
      </c>
      <c r="AM1256" t="s">
        <v>464</v>
      </c>
      <c r="AN1256">
        <v>-117.124064</v>
      </c>
      <c r="AO1256">
        <v>25</v>
      </c>
      <c r="AP1256">
        <v>1700</v>
      </c>
      <c r="AQ1256" t="s">
        <v>129</v>
      </c>
      <c r="AR1256">
        <v>128</v>
      </c>
      <c r="AS1256">
        <v>-44</v>
      </c>
      <c r="AT1256">
        <v>-128</v>
      </c>
      <c r="BB1256" t="str">
        <f t="shared" si="484"/>
        <v>1200</v>
      </c>
      <c r="BC1256">
        <v>1</v>
      </c>
      <c r="BD1256" t="str">
        <f t="shared" si="485"/>
        <v xml:space="preserve">N1839R  </v>
      </c>
      <c r="BE1256">
        <v>1</v>
      </c>
      <c r="BG1256">
        <v>0</v>
      </c>
      <c r="BH1256">
        <v>0</v>
      </c>
      <c r="BI1256">
        <v>0</v>
      </c>
      <c r="BJ1256">
        <v>1500</v>
      </c>
      <c r="BK1256">
        <v>-200</v>
      </c>
      <c r="BL1256" t="s">
        <v>130</v>
      </c>
      <c r="BM1256">
        <v>1</v>
      </c>
      <c r="BN1256">
        <v>1</v>
      </c>
      <c r="BO1256">
        <v>0</v>
      </c>
      <c r="BP1256">
        <v>0</v>
      </c>
      <c r="BS1256">
        <v>0</v>
      </c>
      <c r="BT1256">
        <v>0</v>
      </c>
      <c r="BU1256">
        <v>0</v>
      </c>
      <c r="CE1256" t="str">
        <f t="shared" si="497"/>
        <v>22:02:29.984</v>
      </c>
      <c r="CF1256">
        <v>984031179</v>
      </c>
      <c r="CS1256">
        <v>3</v>
      </c>
      <c r="CT1256">
        <v>2</v>
      </c>
      <c r="CU1256">
        <v>0</v>
      </c>
      <c r="CV1256">
        <v>2</v>
      </c>
      <c r="CW1256">
        <v>0</v>
      </c>
      <c r="CX1256">
        <v>6</v>
      </c>
      <c r="CY1256">
        <v>7</v>
      </c>
      <c r="CZ1256" t="s">
        <v>131</v>
      </c>
      <c r="DA1256">
        <v>745</v>
      </c>
      <c r="DB1256">
        <v>0</v>
      </c>
      <c r="DC1256" t="s">
        <v>262</v>
      </c>
      <c r="DD1256" t="s">
        <v>263</v>
      </c>
      <c r="DG1256">
        <v>15622573</v>
      </c>
      <c r="DI1256">
        <v>1</v>
      </c>
      <c r="DJ1256">
        <v>0</v>
      </c>
      <c r="DK1256">
        <v>1</v>
      </c>
      <c r="DL1256">
        <v>0</v>
      </c>
      <c r="DM1256">
        <v>0</v>
      </c>
      <c r="DN1256">
        <v>1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 t="shared" si="495"/>
        <v>07/09/2023 22:02:30.272</v>
      </c>
      <c r="C1257" t="str">
        <f t="shared" si="487"/>
        <v>FFDFD3C0</v>
      </c>
      <c r="D1257" t="s">
        <v>134</v>
      </c>
      <c r="E1257">
        <v>3</v>
      </c>
      <c r="H1257">
        <v>3</v>
      </c>
      <c r="I1257" t="s">
        <v>135</v>
      </c>
      <c r="J1257" t="s">
        <v>126</v>
      </c>
      <c r="K1257">
        <v>0</v>
      </c>
      <c r="L1257">
        <v>3</v>
      </c>
      <c r="M1257">
        <v>0</v>
      </c>
      <c r="N1257">
        <v>2</v>
      </c>
      <c r="O1257">
        <v>0</v>
      </c>
      <c r="P1257">
        <v>1</v>
      </c>
      <c r="Q1257">
        <v>0</v>
      </c>
      <c r="S1257" t="str">
        <f t="shared" si="496"/>
        <v>22:02:29.000</v>
      </c>
      <c r="T1257" t="str">
        <f t="shared" si="496"/>
        <v>22:02:29.000</v>
      </c>
      <c r="U1257" t="str">
        <f t="shared" si="483"/>
        <v>A14F74</v>
      </c>
      <c r="V1257">
        <v>0</v>
      </c>
      <c r="W1257">
        <v>0</v>
      </c>
      <c r="X1257">
        <v>6</v>
      </c>
      <c r="Y1257">
        <v>0</v>
      </c>
      <c r="AA1257">
        <v>1</v>
      </c>
      <c r="AB1257">
        <v>8</v>
      </c>
      <c r="AC1257">
        <v>3</v>
      </c>
      <c r="AD1257">
        <v>0</v>
      </c>
      <c r="AE1257">
        <v>9</v>
      </c>
      <c r="AF1257" t="s">
        <v>126</v>
      </c>
      <c r="AG1257">
        <v>0</v>
      </c>
      <c r="AH1257">
        <v>3</v>
      </c>
      <c r="AI1257">
        <v>2</v>
      </c>
      <c r="AJ1257">
        <v>0</v>
      </c>
      <c r="AK1257" t="s">
        <v>463</v>
      </c>
      <c r="AL1257">
        <v>32.792901999999998</v>
      </c>
      <c r="AM1257" t="s">
        <v>464</v>
      </c>
      <c r="AN1257">
        <v>-117.124064</v>
      </c>
      <c r="AO1257">
        <v>25</v>
      </c>
      <c r="AP1257">
        <v>1700</v>
      </c>
      <c r="AQ1257" t="s">
        <v>129</v>
      </c>
      <c r="AR1257">
        <v>128</v>
      </c>
      <c r="AS1257">
        <v>-44</v>
      </c>
      <c r="AT1257">
        <v>-128</v>
      </c>
      <c r="BB1257" t="str">
        <f t="shared" si="484"/>
        <v>1200</v>
      </c>
      <c r="BC1257">
        <v>1</v>
      </c>
      <c r="BD1257" t="str">
        <f t="shared" si="485"/>
        <v xml:space="preserve">N1839R  </v>
      </c>
      <c r="BE1257">
        <v>1</v>
      </c>
      <c r="BG1257">
        <v>0</v>
      </c>
      <c r="BH1257">
        <v>0</v>
      </c>
      <c r="BI1257">
        <v>0</v>
      </c>
      <c r="BJ1257">
        <v>1500</v>
      </c>
      <c r="BK1257">
        <v>-200</v>
      </c>
      <c r="BL1257" t="s">
        <v>130</v>
      </c>
      <c r="BM1257">
        <v>1</v>
      </c>
      <c r="BN1257">
        <v>1</v>
      </c>
      <c r="BO1257">
        <v>0</v>
      </c>
      <c r="BP1257">
        <v>0</v>
      </c>
      <c r="BS1257">
        <v>0</v>
      </c>
      <c r="BT1257">
        <v>0</v>
      </c>
      <c r="BU1257">
        <v>0</v>
      </c>
      <c r="CE1257" t="str">
        <f t="shared" si="497"/>
        <v>22:02:29.984</v>
      </c>
      <c r="CF1257">
        <v>984031179</v>
      </c>
      <c r="CS1257">
        <v>3</v>
      </c>
      <c r="CT1257">
        <v>2</v>
      </c>
      <c r="CU1257">
        <v>0</v>
      </c>
      <c r="CV1257">
        <v>2</v>
      </c>
      <c r="CW1257">
        <v>0</v>
      </c>
      <c r="CX1257">
        <v>6</v>
      </c>
      <c r="CY1257">
        <v>7</v>
      </c>
      <c r="CZ1257" t="s">
        <v>131</v>
      </c>
      <c r="DA1257">
        <v>745</v>
      </c>
      <c r="DB1257">
        <v>0</v>
      </c>
      <c r="DC1257" t="s">
        <v>262</v>
      </c>
      <c r="DD1257" t="s">
        <v>263</v>
      </c>
      <c r="DG1257">
        <v>15622573</v>
      </c>
      <c r="DI1257">
        <v>1</v>
      </c>
      <c r="DJ1257">
        <v>0</v>
      </c>
      <c r="DK1257">
        <v>1</v>
      </c>
      <c r="DL1257">
        <v>0</v>
      </c>
      <c r="DM1257">
        <v>0</v>
      </c>
      <c r="DN1257">
        <v>1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"07/09/2023 22:02:30.834"</f>
        <v>07/09/2023 22:02:30.834</v>
      </c>
      <c r="C1258" t="str">
        <f t="shared" si="487"/>
        <v>FFDFD3C0</v>
      </c>
      <c r="D1258" t="s">
        <v>123</v>
      </c>
      <c r="E1258">
        <v>7</v>
      </c>
      <c r="F1258">
        <v>2007</v>
      </c>
      <c r="G1258" t="s">
        <v>124</v>
      </c>
      <c r="J1258" t="s">
        <v>125</v>
      </c>
      <c r="K1258">
        <v>0</v>
      </c>
      <c r="L1258">
        <v>3</v>
      </c>
      <c r="M1258">
        <v>0</v>
      </c>
      <c r="N1258">
        <v>2</v>
      </c>
      <c r="O1258">
        <v>0</v>
      </c>
      <c r="P1258">
        <v>1</v>
      </c>
      <c r="Q1258">
        <v>0</v>
      </c>
      <c r="S1258" t="str">
        <f t="shared" ref="S1258:T1265" si="498">"22:02:30.000"</f>
        <v>22:02:30.000</v>
      </c>
      <c r="T1258" t="str">
        <f t="shared" si="498"/>
        <v>22:02:30.000</v>
      </c>
      <c r="U1258" t="str">
        <f t="shared" si="483"/>
        <v>A14F74</v>
      </c>
      <c r="V1258">
        <v>0</v>
      </c>
      <c r="W1258">
        <v>0</v>
      </c>
      <c r="X1258">
        <v>6</v>
      </c>
      <c r="Y1258">
        <v>0</v>
      </c>
      <c r="AA1258">
        <v>1</v>
      </c>
      <c r="AB1258">
        <v>8</v>
      </c>
      <c r="AC1258">
        <v>3</v>
      </c>
      <c r="AD1258">
        <v>0</v>
      </c>
      <c r="AE1258">
        <v>9</v>
      </c>
      <c r="AF1258" t="s">
        <v>126</v>
      </c>
      <c r="AG1258">
        <v>0</v>
      </c>
      <c r="AH1258">
        <v>3</v>
      </c>
      <c r="AI1258">
        <v>2</v>
      </c>
      <c r="AJ1258">
        <v>0</v>
      </c>
      <c r="AK1258" t="s">
        <v>465</v>
      </c>
      <c r="AL1258">
        <v>32.792687000000001</v>
      </c>
      <c r="AM1258" t="s">
        <v>466</v>
      </c>
      <c r="AN1258">
        <v>-117.123356</v>
      </c>
      <c r="AO1258">
        <v>25</v>
      </c>
      <c r="AP1258">
        <v>1700</v>
      </c>
      <c r="AQ1258" t="s">
        <v>129</v>
      </c>
      <c r="AR1258">
        <v>127</v>
      </c>
      <c r="AS1258">
        <v>-45</v>
      </c>
      <c r="AT1258">
        <v>-128</v>
      </c>
      <c r="BB1258" t="str">
        <f t="shared" si="484"/>
        <v>1200</v>
      </c>
      <c r="BC1258">
        <v>1</v>
      </c>
      <c r="BD1258" t="str">
        <f t="shared" si="485"/>
        <v xml:space="preserve">N1839R  </v>
      </c>
      <c r="BE1258">
        <v>1</v>
      </c>
      <c r="BG1258">
        <v>0</v>
      </c>
      <c r="BH1258">
        <v>0</v>
      </c>
      <c r="BI1258">
        <v>0</v>
      </c>
      <c r="BJ1258">
        <v>1500</v>
      </c>
      <c r="BK1258">
        <v>-200</v>
      </c>
      <c r="BL1258" t="s">
        <v>130</v>
      </c>
      <c r="BM1258">
        <v>1</v>
      </c>
      <c r="BN1258">
        <v>1</v>
      </c>
      <c r="BO1258">
        <v>0</v>
      </c>
      <c r="BP1258">
        <v>0</v>
      </c>
      <c r="BS1258">
        <v>0</v>
      </c>
      <c r="BT1258">
        <v>0</v>
      </c>
      <c r="BU1258">
        <v>0</v>
      </c>
      <c r="CE1258" t="str">
        <f t="shared" ref="CE1258:CE1265" si="499">"22:02:30.590"</f>
        <v>22:02:30.590</v>
      </c>
      <c r="CF1258">
        <v>589780901</v>
      </c>
      <c r="CS1258">
        <v>3</v>
      </c>
      <c r="CT1258">
        <v>2</v>
      </c>
      <c r="CU1258">
        <v>0</v>
      </c>
      <c r="CV1258">
        <v>2</v>
      </c>
      <c r="CW1258">
        <v>0</v>
      </c>
      <c r="CX1258">
        <v>6</v>
      </c>
      <c r="CY1258">
        <v>7</v>
      </c>
      <c r="CZ1258" t="s">
        <v>131</v>
      </c>
      <c r="DA1258">
        <v>745</v>
      </c>
      <c r="DB1258">
        <v>0</v>
      </c>
      <c r="DC1258" t="s">
        <v>262</v>
      </c>
      <c r="DD1258" t="s">
        <v>263</v>
      </c>
      <c r="DG1258">
        <v>15622606</v>
      </c>
      <c r="DI1258">
        <v>1</v>
      </c>
      <c r="DJ1258">
        <v>0</v>
      </c>
      <c r="DK1258">
        <v>0</v>
      </c>
      <c r="DL1258">
        <v>0</v>
      </c>
      <c r="DM1258">
        <v>0</v>
      </c>
      <c r="DN1258">
        <v>1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"07/09/2023 22:02:30.850"</f>
        <v>07/09/2023 22:02:30.850</v>
      </c>
      <c r="C1259" t="str">
        <f t="shared" si="487"/>
        <v>FFDFD3C0</v>
      </c>
      <c r="D1259" t="s">
        <v>138</v>
      </c>
      <c r="E1259">
        <v>20</v>
      </c>
      <c r="F1259">
        <v>1020</v>
      </c>
      <c r="G1259" t="s">
        <v>139</v>
      </c>
      <c r="J1259" t="s">
        <v>140</v>
      </c>
      <c r="K1259">
        <v>0</v>
      </c>
      <c r="L1259">
        <v>3</v>
      </c>
      <c r="M1259">
        <v>0</v>
      </c>
      <c r="N1259">
        <v>2</v>
      </c>
      <c r="O1259">
        <v>0</v>
      </c>
      <c r="P1259">
        <v>1</v>
      </c>
      <c r="Q1259">
        <v>0</v>
      </c>
      <c r="S1259" t="str">
        <f t="shared" si="498"/>
        <v>22:02:30.000</v>
      </c>
      <c r="T1259" t="str">
        <f t="shared" si="498"/>
        <v>22:02:30.000</v>
      </c>
      <c r="U1259" t="str">
        <f t="shared" si="483"/>
        <v>A14F74</v>
      </c>
      <c r="V1259">
        <v>0</v>
      </c>
      <c r="W1259">
        <v>0</v>
      </c>
      <c r="X1259">
        <v>6</v>
      </c>
      <c r="Y1259">
        <v>0</v>
      </c>
      <c r="AA1259">
        <v>1</v>
      </c>
      <c r="AB1259">
        <v>8</v>
      </c>
      <c r="AC1259">
        <v>3</v>
      </c>
      <c r="AD1259">
        <v>0</v>
      </c>
      <c r="AE1259">
        <v>9</v>
      </c>
      <c r="AF1259" t="s">
        <v>126</v>
      </c>
      <c r="AG1259">
        <v>0</v>
      </c>
      <c r="AH1259">
        <v>3</v>
      </c>
      <c r="AI1259">
        <v>2</v>
      </c>
      <c r="AJ1259">
        <v>0</v>
      </c>
      <c r="AK1259" t="s">
        <v>465</v>
      </c>
      <c r="AL1259">
        <v>32.792687000000001</v>
      </c>
      <c r="AM1259" t="s">
        <v>466</v>
      </c>
      <c r="AN1259">
        <v>-117.123356</v>
      </c>
      <c r="AO1259">
        <v>25</v>
      </c>
      <c r="AP1259">
        <v>1700</v>
      </c>
      <c r="AQ1259" t="s">
        <v>129</v>
      </c>
      <c r="AR1259">
        <v>127</v>
      </c>
      <c r="AS1259">
        <v>-45</v>
      </c>
      <c r="AT1259">
        <v>-128</v>
      </c>
      <c r="BB1259" t="str">
        <f t="shared" si="484"/>
        <v>1200</v>
      </c>
      <c r="BC1259">
        <v>1</v>
      </c>
      <c r="BD1259" t="str">
        <f t="shared" si="485"/>
        <v xml:space="preserve">N1839R  </v>
      </c>
      <c r="BE1259">
        <v>1</v>
      </c>
      <c r="BG1259">
        <v>0</v>
      </c>
      <c r="BH1259">
        <v>0</v>
      </c>
      <c r="BI1259">
        <v>0</v>
      </c>
      <c r="BJ1259">
        <v>1500</v>
      </c>
      <c r="BK1259">
        <v>-200</v>
      </c>
      <c r="BL1259" t="s">
        <v>130</v>
      </c>
      <c r="BM1259">
        <v>1</v>
      </c>
      <c r="BN1259">
        <v>1</v>
      </c>
      <c r="BO1259">
        <v>0</v>
      </c>
      <c r="BP1259">
        <v>0</v>
      </c>
      <c r="BS1259">
        <v>0</v>
      </c>
      <c r="BT1259">
        <v>0</v>
      </c>
      <c r="BU1259">
        <v>0</v>
      </c>
      <c r="CE1259" t="str">
        <f t="shared" si="499"/>
        <v>22:02:30.590</v>
      </c>
      <c r="CF1259">
        <v>589780901</v>
      </c>
      <c r="CS1259">
        <v>3</v>
      </c>
      <c r="CT1259">
        <v>2</v>
      </c>
      <c r="CU1259">
        <v>0</v>
      </c>
      <c r="CV1259">
        <v>2</v>
      </c>
      <c r="CW1259">
        <v>0</v>
      </c>
      <c r="CX1259">
        <v>6</v>
      </c>
      <c r="CY1259">
        <v>7</v>
      </c>
      <c r="CZ1259" t="s">
        <v>131</v>
      </c>
      <c r="DA1259">
        <v>745</v>
      </c>
      <c r="DB1259">
        <v>0</v>
      </c>
      <c r="DC1259" t="s">
        <v>262</v>
      </c>
      <c r="DD1259" t="s">
        <v>263</v>
      </c>
      <c r="DG1259">
        <v>15622606</v>
      </c>
      <c r="DI1259">
        <v>1</v>
      </c>
      <c r="DJ1259">
        <v>0</v>
      </c>
      <c r="DK1259">
        <v>1</v>
      </c>
      <c r="DL1259">
        <v>0</v>
      </c>
      <c r="DM1259">
        <v>0</v>
      </c>
      <c r="DN1259">
        <v>1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"07/09/2023 22:02:30.850"</f>
        <v>07/09/2023 22:02:30.850</v>
      </c>
      <c r="C1260" t="str">
        <f t="shared" si="487"/>
        <v>FFDFD3C0</v>
      </c>
      <c r="D1260" t="s">
        <v>149</v>
      </c>
      <c r="E1260">
        <v>3</v>
      </c>
      <c r="H1260">
        <v>166</v>
      </c>
      <c r="I1260" t="s">
        <v>139</v>
      </c>
      <c r="J1260" t="s">
        <v>150</v>
      </c>
      <c r="K1260">
        <v>0</v>
      </c>
      <c r="L1260">
        <v>3</v>
      </c>
      <c r="M1260">
        <v>0</v>
      </c>
      <c r="N1260">
        <v>2</v>
      </c>
      <c r="O1260">
        <v>0</v>
      </c>
      <c r="P1260">
        <v>1</v>
      </c>
      <c r="Q1260">
        <v>0</v>
      </c>
      <c r="S1260" t="str">
        <f t="shared" si="498"/>
        <v>22:02:30.000</v>
      </c>
      <c r="T1260" t="str">
        <f t="shared" si="498"/>
        <v>22:02:30.000</v>
      </c>
      <c r="U1260" t="str">
        <f t="shared" si="483"/>
        <v>A14F74</v>
      </c>
      <c r="V1260">
        <v>0</v>
      </c>
      <c r="W1260">
        <v>0</v>
      </c>
      <c r="X1260">
        <v>6</v>
      </c>
      <c r="Y1260">
        <v>0</v>
      </c>
      <c r="AA1260">
        <v>1</v>
      </c>
      <c r="AB1260">
        <v>8</v>
      </c>
      <c r="AC1260">
        <v>3</v>
      </c>
      <c r="AD1260">
        <v>0</v>
      </c>
      <c r="AE1260">
        <v>9</v>
      </c>
      <c r="AF1260" t="s">
        <v>126</v>
      </c>
      <c r="AG1260">
        <v>0</v>
      </c>
      <c r="AH1260">
        <v>3</v>
      </c>
      <c r="AI1260">
        <v>2</v>
      </c>
      <c r="AJ1260">
        <v>0</v>
      </c>
      <c r="AK1260" t="s">
        <v>465</v>
      </c>
      <c r="AL1260">
        <v>32.792687000000001</v>
      </c>
      <c r="AM1260" t="s">
        <v>466</v>
      </c>
      <c r="AN1260">
        <v>-117.123356</v>
      </c>
      <c r="AO1260">
        <v>25</v>
      </c>
      <c r="AP1260">
        <v>1700</v>
      </c>
      <c r="AQ1260" t="s">
        <v>129</v>
      </c>
      <c r="AR1260">
        <v>127</v>
      </c>
      <c r="AS1260">
        <v>-45</v>
      </c>
      <c r="AT1260">
        <v>-128</v>
      </c>
      <c r="BB1260" t="str">
        <f t="shared" si="484"/>
        <v>1200</v>
      </c>
      <c r="BC1260">
        <v>1</v>
      </c>
      <c r="BD1260" t="str">
        <f t="shared" si="485"/>
        <v xml:space="preserve">N1839R  </v>
      </c>
      <c r="BE1260">
        <v>1</v>
      </c>
      <c r="BG1260">
        <v>0</v>
      </c>
      <c r="BH1260">
        <v>0</v>
      </c>
      <c r="BI1260">
        <v>0</v>
      </c>
      <c r="BJ1260">
        <v>1500</v>
      </c>
      <c r="BK1260">
        <v>-200</v>
      </c>
      <c r="BL1260" t="s">
        <v>130</v>
      </c>
      <c r="BM1260">
        <v>1</v>
      </c>
      <c r="BN1260">
        <v>1</v>
      </c>
      <c r="BO1260">
        <v>0</v>
      </c>
      <c r="BP1260">
        <v>0</v>
      </c>
      <c r="BS1260">
        <v>0</v>
      </c>
      <c r="BT1260">
        <v>0</v>
      </c>
      <c r="BU1260">
        <v>0</v>
      </c>
      <c r="CE1260" t="str">
        <f t="shared" si="499"/>
        <v>22:02:30.590</v>
      </c>
      <c r="CF1260">
        <v>589864395</v>
      </c>
      <c r="CS1260">
        <v>3</v>
      </c>
      <c r="CT1260">
        <v>2</v>
      </c>
      <c r="CU1260">
        <v>0</v>
      </c>
      <c r="CV1260">
        <v>2</v>
      </c>
      <c r="CW1260">
        <v>0</v>
      </c>
      <c r="CX1260">
        <v>0</v>
      </c>
      <c r="CY1260">
        <v>7</v>
      </c>
      <c r="CZ1260" t="s">
        <v>131</v>
      </c>
      <c r="DA1260">
        <v>286</v>
      </c>
      <c r="DB1260">
        <v>0</v>
      </c>
      <c r="DC1260" t="s">
        <v>132</v>
      </c>
      <c r="DD1260" t="s">
        <v>133</v>
      </c>
      <c r="DG1260">
        <v>16172822</v>
      </c>
      <c r="DI1260">
        <v>1</v>
      </c>
      <c r="DJ1260">
        <v>0</v>
      </c>
      <c r="DK1260">
        <v>1</v>
      </c>
      <c r="DL1260">
        <v>0</v>
      </c>
      <c r="DM1260">
        <v>0</v>
      </c>
      <c r="DN1260">
        <v>1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"07/09/2023 22:02:30.850"</f>
        <v>07/09/2023 22:02:30.850</v>
      </c>
      <c r="C1261" t="str">
        <f t="shared" si="487"/>
        <v>FFDFD3C0</v>
      </c>
      <c r="D1261" t="s">
        <v>144</v>
      </c>
      <c r="E1261">
        <v>6</v>
      </c>
      <c r="H1261">
        <v>210</v>
      </c>
      <c r="I1261" t="s">
        <v>145</v>
      </c>
      <c r="J1261" t="s">
        <v>146</v>
      </c>
      <c r="K1261">
        <v>0</v>
      </c>
      <c r="L1261">
        <v>3</v>
      </c>
      <c r="M1261">
        <v>0</v>
      </c>
      <c r="N1261">
        <v>2</v>
      </c>
      <c r="O1261">
        <v>0</v>
      </c>
      <c r="P1261">
        <v>1</v>
      </c>
      <c r="Q1261">
        <v>0</v>
      </c>
      <c r="S1261" t="str">
        <f t="shared" si="498"/>
        <v>22:02:30.000</v>
      </c>
      <c r="T1261" t="str">
        <f t="shared" si="498"/>
        <v>22:02:30.000</v>
      </c>
      <c r="U1261" t="str">
        <f t="shared" si="483"/>
        <v>A14F74</v>
      </c>
      <c r="V1261">
        <v>0</v>
      </c>
      <c r="W1261">
        <v>0</v>
      </c>
      <c r="X1261">
        <v>6</v>
      </c>
      <c r="Y1261">
        <v>0</v>
      </c>
      <c r="AA1261">
        <v>1</v>
      </c>
      <c r="AB1261">
        <v>8</v>
      </c>
      <c r="AC1261">
        <v>3</v>
      </c>
      <c r="AD1261">
        <v>0</v>
      </c>
      <c r="AE1261">
        <v>9</v>
      </c>
      <c r="AF1261" t="s">
        <v>126</v>
      </c>
      <c r="AG1261">
        <v>0</v>
      </c>
      <c r="AH1261">
        <v>0</v>
      </c>
      <c r="AI1261">
        <v>2</v>
      </c>
      <c r="AJ1261">
        <v>0</v>
      </c>
      <c r="AK1261" t="s">
        <v>465</v>
      </c>
      <c r="AL1261">
        <v>32.792687000000001</v>
      </c>
      <c r="AM1261" t="s">
        <v>466</v>
      </c>
      <c r="AN1261">
        <v>-117.123356</v>
      </c>
      <c r="AO1261">
        <v>25</v>
      </c>
      <c r="AP1261">
        <v>1700</v>
      </c>
      <c r="AQ1261" t="s">
        <v>129</v>
      </c>
      <c r="AR1261">
        <v>127</v>
      </c>
      <c r="AS1261">
        <v>-45</v>
      </c>
      <c r="AT1261">
        <v>-128</v>
      </c>
      <c r="BB1261" t="str">
        <f t="shared" si="484"/>
        <v>1200</v>
      </c>
      <c r="BC1261">
        <v>1</v>
      </c>
      <c r="BD1261" t="str">
        <f t="shared" si="485"/>
        <v xml:space="preserve">N1839R  </v>
      </c>
      <c r="BE1261">
        <v>1</v>
      </c>
      <c r="BG1261">
        <v>0</v>
      </c>
      <c r="BH1261">
        <v>0</v>
      </c>
      <c r="BI1261">
        <v>0</v>
      </c>
      <c r="BJ1261">
        <v>1500</v>
      </c>
      <c r="BK1261">
        <v>-200</v>
      </c>
      <c r="BL1261" t="s">
        <v>130</v>
      </c>
      <c r="BM1261">
        <v>1</v>
      </c>
      <c r="BN1261">
        <v>1</v>
      </c>
      <c r="BO1261">
        <v>0</v>
      </c>
      <c r="BP1261">
        <v>0</v>
      </c>
      <c r="BS1261">
        <v>0</v>
      </c>
      <c r="BT1261">
        <v>0</v>
      </c>
      <c r="BU1261">
        <v>0</v>
      </c>
      <c r="CE1261" t="str">
        <f t="shared" si="499"/>
        <v>22:02:30.590</v>
      </c>
      <c r="CF1261">
        <v>589780901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6</v>
      </c>
      <c r="CY1261">
        <v>7</v>
      </c>
      <c r="CZ1261" t="s">
        <v>131</v>
      </c>
      <c r="DA1261">
        <v>745</v>
      </c>
      <c r="DB1261">
        <v>0</v>
      </c>
      <c r="DC1261" t="s">
        <v>262</v>
      </c>
      <c r="DD1261" t="s">
        <v>263</v>
      </c>
      <c r="DG1261">
        <v>15622606</v>
      </c>
      <c r="DI1261">
        <v>1</v>
      </c>
      <c r="DJ1261">
        <v>0</v>
      </c>
      <c r="DK1261">
        <v>1</v>
      </c>
      <c r="DL1261">
        <v>0</v>
      </c>
      <c r="DM1261">
        <v>0</v>
      </c>
      <c r="DN1261">
        <v>1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"07/09/2023 22:02:30.865"</f>
        <v>07/09/2023 22:02:30.865</v>
      </c>
      <c r="C1262" t="str">
        <f t="shared" si="487"/>
        <v>FFDFD3C0</v>
      </c>
      <c r="D1262" t="s">
        <v>141</v>
      </c>
      <c r="E1262">
        <v>15</v>
      </c>
      <c r="J1262" t="s">
        <v>142</v>
      </c>
      <c r="K1262">
        <v>0</v>
      </c>
      <c r="L1262">
        <v>3</v>
      </c>
      <c r="M1262">
        <v>0</v>
      </c>
      <c r="N1262">
        <v>2</v>
      </c>
      <c r="O1262">
        <v>0</v>
      </c>
      <c r="P1262">
        <v>1</v>
      </c>
      <c r="Q1262">
        <v>0</v>
      </c>
      <c r="S1262" t="str">
        <f t="shared" si="498"/>
        <v>22:02:30.000</v>
      </c>
      <c r="T1262" t="str">
        <f t="shared" si="498"/>
        <v>22:02:30.000</v>
      </c>
      <c r="U1262" t="str">
        <f t="shared" si="483"/>
        <v>A14F74</v>
      </c>
      <c r="V1262">
        <v>0</v>
      </c>
      <c r="W1262">
        <v>0</v>
      </c>
      <c r="X1262">
        <v>6</v>
      </c>
      <c r="Y1262">
        <v>0</v>
      </c>
      <c r="AA1262">
        <v>1</v>
      </c>
      <c r="AB1262">
        <v>8</v>
      </c>
      <c r="AC1262">
        <v>3</v>
      </c>
      <c r="AD1262">
        <v>0</v>
      </c>
      <c r="AE1262">
        <v>9</v>
      </c>
      <c r="AF1262" t="s">
        <v>126</v>
      </c>
      <c r="AG1262">
        <v>0</v>
      </c>
      <c r="AH1262">
        <v>3</v>
      </c>
      <c r="AI1262">
        <v>2</v>
      </c>
      <c r="AJ1262">
        <v>0</v>
      </c>
      <c r="AK1262" t="s">
        <v>465</v>
      </c>
      <c r="AL1262">
        <v>32.792687000000001</v>
      </c>
      <c r="AM1262" t="s">
        <v>466</v>
      </c>
      <c r="AN1262">
        <v>-117.123356</v>
      </c>
      <c r="AO1262">
        <v>25</v>
      </c>
      <c r="AP1262">
        <v>1700</v>
      </c>
      <c r="AQ1262" t="s">
        <v>129</v>
      </c>
      <c r="AR1262">
        <v>127</v>
      </c>
      <c r="AS1262">
        <v>-45</v>
      </c>
      <c r="AT1262">
        <v>-128</v>
      </c>
      <c r="BB1262" t="str">
        <f t="shared" si="484"/>
        <v>1200</v>
      </c>
      <c r="BC1262">
        <v>1</v>
      </c>
      <c r="BD1262" t="str">
        <f t="shared" si="485"/>
        <v xml:space="preserve">N1839R  </v>
      </c>
      <c r="BE1262">
        <v>1</v>
      </c>
      <c r="BG1262">
        <v>0</v>
      </c>
      <c r="BH1262">
        <v>0</v>
      </c>
      <c r="BI1262">
        <v>0</v>
      </c>
      <c r="BJ1262">
        <v>1500</v>
      </c>
      <c r="BK1262">
        <v>-200</v>
      </c>
      <c r="BL1262" t="s">
        <v>130</v>
      </c>
      <c r="BM1262">
        <v>1</v>
      </c>
      <c r="BN1262">
        <v>1</v>
      </c>
      <c r="BO1262">
        <v>0</v>
      </c>
      <c r="BP1262">
        <v>0</v>
      </c>
      <c r="BS1262">
        <v>0</v>
      </c>
      <c r="BT1262">
        <v>0</v>
      </c>
      <c r="BU1262">
        <v>0</v>
      </c>
      <c r="CE1262" t="str">
        <f t="shared" si="499"/>
        <v>22:02:30.590</v>
      </c>
      <c r="CF1262">
        <v>589780901</v>
      </c>
      <c r="CS1262">
        <v>3</v>
      </c>
      <c r="CT1262">
        <v>2</v>
      </c>
      <c r="CU1262">
        <v>0</v>
      </c>
      <c r="CV1262">
        <v>2</v>
      </c>
      <c r="CW1262">
        <v>0</v>
      </c>
      <c r="CX1262">
        <v>6</v>
      </c>
      <c r="CY1262">
        <v>7</v>
      </c>
      <c r="CZ1262" t="s">
        <v>131</v>
      </c>
      <c r="DA1262">
        <v>745</v>
      </c>
      <c r="DB1262">
        <v>0</v>
      </c>
      <c r="DC1262" t="s">
        <v>262</v>
      </c>
      <c r="DD1262" t="s">
        <v>263</v>
      </c>
      <c r="DG1262">
        <v>15622606</v>
      </c>
      <c r="DI1262">
        <v>1</v>
      </c>
      <c r="DJ1262">
        <v>0</v>
      </c>
      <c r="DK1262">
        <v>1</v>
      </c>
      <c r="DL1262">
        <v>0</v>
      </c>
      <c r="DM1262">
        <v>0</v>
      </c>
      <c r="DN1262">
        <v>1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"07/09/2023 22:02:30.865"</f>
        <v>07/09/2023 22:02:30.865</v>
      </c>
      <c r="C1263" t="str">
        <f t="shared" si="487"/>
        <v>FFDFD3C0</v>
      </c>
      <c r="D1263" t="s">
        <v>134</v>
      </c>
      <c r="E1263">
        <v>3</v>
      </c>
      <c r="H1263">
        <v>3</v>
      </c>
      <c r="I1263" t="s">
        <v>135</v>
      </c>
      <c r="J1263" t="s">
        <v>126</v>
      </c>
      <c r="K1263">
        <v>0</v>
      </c>
      <c r="L1263">
        <v>3</v>
      </c>
      <c r="M1263">
        <v>0</v>
      </c>
      <c r="N1263">
        <v>2</v>
      </c>
      <c r="O1263">
        <v>0</v>
      </c>
      <c r="P1263">
        <v>1</v>
      </c>
      <c r="Q1263">
        <v>0</v>
      </c>
      <c r="S1263" t="str">
        <f t="shared" si="498"/>
        <v>22:02:30.000</v>
      </c>
      <c r="T1263" t="str">
        <f t="shared" si="498"/>
        <v>22:02:30.000</v>
      </c>
      <c r="U1263" t="str">
        <f t="shared" si="483"/>
        <v>A14F74</v>
      </c>
      <c r="V1263">
        <v>0</v>
      </c>
      <c r="W1263">
        <v>0</v>
      </c>
      <c r="X1263">
        <v>6</v>
      </c>
      <c r="Y1263">
        <v>0</v>
      </c>
      <c r="AA1263">
        <v>1</v>
      </c>
      <c r="AB1263">
        <v>8</v>
      </c>
      <c r="AC1263">
        <v>3</v>
      </c>
      <c r="AD1263">
        <v>0</v>
      </c>
      <c r="AE1263">
        <v>9</v>
      </c>
      <c r="AF1263" t="s">
        <v>126</v>
      </c>
      <c r="AG1263">
        <v>0</v>
      </c>
      <c r="AH1263">
        <v>3</v>
      </c>
      <c r="AI1263">
        <v>2</v>
      </c>
      <c r="AJ1263">
        <v>0</v>
      </c>
      <c r="AK1263" t="s">
        <v>465</v>
      </c>
      <c r="AL1263">
        <v>32.792687000000001</v>
      </c>
      <c r="AM1263" t="s">
        <v>466</v>
      </c>
      <c r="AN1263">
        <v>-117.123356</v>
      </c>
      <c r="AO1263">
        <v>25</v>
      </c>
      <c r="AP1263">
        <v>1700</v>
      </c>
      <c r="AQ1263" t="s">
        <v>129</v>
      </c>
      <c r="AR1263">
        <v>127</v>
      </c>
      <c r="AS1263">
        <v>-45</v>
      </c>
      <c r="AT1263">
        <v>-128</v>
      </c>
      <c r="BB1263" t="str">
        <f t="shared" si="484"/>
        <v>1200</v>
      </c>
      <c r="BC1263">
        <v>1</v>
      </c>
      <c r="BD1263" t="str">
        <f t="shared" si="485"/>
        <v xml:space="preserve">N1839R  </v>
      </c>
      <c r="BE1263">
        <v>1</v>
      </c>
      <c r="BG1263">
        <v>0</v>
      </c>
      <c r="BH1263">
        <v>0</v>
      </c>
      <c r="BI1263">
        <v>0</v>
      </c>
      <c r="BJ1263">
        <v>1500</v>
      </c>
      <c r="BK1263">
        <v>-200</v>
      </c>
      <c r="BL1263" t="s">
        <v>130</v>
      </c>
      <c r="BM1263">
        <v>1</v>
      </c>
      <c r="BN1263">
        <v>1</v>
      </c>
      <c r="BO1263">
        <v>0</v>
      </c>
      <c r="BP1263">
        <v>0</v>
      </c>
      <c r="BS1263">
        <v>0</v>
      </c>
      <c r="BT1263">
        <v>0</v>
      </c>
      <c r="BU1263">
        <v>0</v>
      </c>
      <c r="CE1263" t="str">
        <f t="shared" si="499"/>
        <v>22:02:30.590</v>
      </c>
      <c r="CF1263">
        <v>589780901</v>
      </c>
      <c r="CS1263">
        <v>3</v>
      </c>
      <c r="CT1263">
        <v>2</v>
      </c>
      <c r="CU1263">
        <v>0</v>
      </c>
      <c r="CV1263">
        <v>2</v>
      </c>
      <c r="CW1263">
        <v>0</v>
      </c>
      <c r="CX1263">
        <v>6</v>
      </c>
      <c r="CY1263">
        <v>7</v>
      </c>
      <c r="CZ1263" t="s">
        <v>131</v>
      </c>
      <c r="DA1263">
        <v>745</v>
      </c>
      <c r="DB1263">
        <v>0</v>
      </c>
      <c r="DC1263" t="s">
        <v>262</v>
      </c>
      <c r="DD1263" t="s">
        <v>263</v>
      </c>
      <c r="DG1263">
        <v>15622606</v>
      </c>
      <c r="DI1263">
        <v>1</v>
      </c>
      <c r="DJ1263">
        <v>0</v>
      </c>
      <c r="DK1263">
        <v>1</v>
      </c>
      <c r="DL1263">
        <v>0</v>
      </c>
      <c r="DM1263">
        <v>0</v>
      </c>
      <c r="DN1263">
        <v>1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>"07/09/2023 22:02:30.912"</f>
        <v>07/09/2023 22:02:30.912</v>
      </c>
      <c r="C1264" t="str">
        <f t="shared" si="487"/>
        <v>FFDFD3C0</v>
      </c>
      <c r="D1264" t="s">
        <v>147</v>
      </c>
      <c r="E1264">
        <v>8</v>
      </c>
      <c r="H1264">
        <v>225</v>
      </c>
      <c r="I1264" t="s">
        <v>148</v>
      </c>
      <c r="J1264" t="s">
        <v>126</v>
      </c>
      <c r="K1264">
        <v>0</v>
      </c>
      <c r="L1264">
        <v>3</v>
      </c>
      <c r="M1264">
        <v>0</v>
      </c>
      <c r="N1264">
        <v>2</v>
      </c>
      <c r="O1264">
        <v>0</v>
      </c>
      <c r="P1264">
        <v>1</v>
      </c>
      <c r="Q1264">
        <v>0</v>
      </c>
      <c r="S1264" t="str">
        <f t="shared" si="498"/>
        <v>22:02:30.000</v>
      </c>
      <c r="T1264" t="str">
        <f t="shared" si="498"/>
        <v>22:02:30.000</v>
      </c>
      <c r="U1264" t="str">
        <f t="shared" si="483"/>
        <v>A14F74</v>
      </c>
      <c r="V1264">
        <v>0</v>
      </c>
      <c r="W1264">
        <v>0</v>
      </c>
      <c r="X1264">
        <v>6</v>
      </c>
      <c r="Y1264">
        <v>0</v>
      </c>
      <c r="AA1264">
        <v>1</v>
      </c>
      <c r="AB1264">
        <v>8</v>
      </c>
      <c r="AC1264">
        <v>3</v>
      </c>
      <c r="AD1264">
        <v>0</v>
      </c>
      <c r="AE1264">
        <v>9</v>
      </c>
      <c r="AF1264" t="s">
        <v>126</v>
      </c>
      <c r="AG1264">
        <v>0</v>
      </c>
      <c r="AH1264">
        <v>3</v>
      </c>
      <c r="AI1264">
        <v>2</v>
      </c>
      <c r="AJ1264">
        <v>0</v>
      </c>
      <c r="AK1264" t="s">
        <v>465</v>
      </c>
      <c r="AL1264">
        <v>32.792687000000001</v>
      </c>
      <c r="AM1264" t="s">
        <v>466</v>
      </c>
      <c r="AN1264">
        <v>-117.123356</v>
      </c>
      <c r="AO1264">
        <v>25</v>
      </c>
      <c r="AP1264">
        <v>1700</v>
      </c>
      <c r="AQ1264" t="s">
        <v>129</v>
      </c>
      <c r="AR1264">
        <v>127</v>
      </c>
      <c r="AS1264">
        <v>-45</v>
      </c>
      <c r="AT1264">
        <v>-128</v>
      </c>
      <c r="BB1264" t="str">
        <f t="shared" si="484"/>
        <v>1200</v>
      </c>
      <c r="BC1264">
        <v>1</v>
      </c>
      <c r="BD1264" t="str">
        <f t="shared" si="485"/>
        <v xml:space="preserve">N1839R  </v>
      </c>
      <c r="BE1264">
        <v>1</v>
      </c>
      <c r="BG1264">
        <v>0</v>
      </c>
      <c r="BH1264">
        <v>0</v>
      </c>
      <c r="BI1264">
        <v>0</v>
      </c>
      <c r="BJ1264">
        <v>1500</v>
      </c>
      <c r="BK1264">
        <v>-200</v>
      </c>
      <c r="BL1264" t="s">
        <v>130</v>
      </c>
      <c r="BM1264">
        <v>1</v>
      </c>
      <c r="BN1264">
        <v>1</v>
      </c>
      <c r="BO1264">
        <v>0</v>
      </c>
      <c r="BP1264">
        <v>0</v>
      </c>
      <c r="BS1264">
        <v>0</v>
      </c>
      <c r="BT1264">
        <v>0</v>
      </c>
      <c r="BU1264">
        <v>0</v>
      </c>
      <c r="CE1264" t="str">
        <f t="shared" si="499"/>
        <v>22:02:30.590</v>
      </c>
      <c r="CF1264">
        <v>589780901</v>
      </c>
      <c r="CS1264">
        <v>3</v>
      </c>
      <c r="CT1264">
        <v>2</v>
      </c>
      <c r="CU1264">
        <v>0</v>
      </c>
      <c r="CV1264">
        <v>2</v>
      </c>
      <c r="CW1264">
        <v>0</v>
      </c>
      <c r="CX1264">
        <v>6</v>
      </c>
      <c r="CY1264">
        <v>7</v>
      </c>
      <c r="CZ1264" t="s">
        <v>131</v>
      </c>
      <c r="DA1264">
        <v>745</v>
      </c>
      <c r="DB1264">
        <v>0</v>
      </c>
      <c r="DC1264" t="s">
        <v>262</v>
      </c>
      <c r="DD1264" t="s">
        <v>263</v>
      </c>
      <c r="DG1264">
        <v>15622606</v>
      </c>
      <c r="DI1264">
        <v>1</v>
      </c>
      <c r="DJ1264">
        <v>0</v>
      </c>
      <c r="DK1264">
        <v>1</v>
      </c>
      <c r="DL1264">
        <v>0</v>
      </c>
      <c r="DM1264">
        <v>0</v>
      </c>
      <c r="DN1264">
        <v>1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>"07/09/2023 22:02:30.912"</f>
        <v>07/09/2023 22:02:30.912</v>
      </c>
      <c r="C1265" t="str">
        <f t="shared" si="487"/>
        <v>FFDFD3C0</v>
      </c>
      <c r="D1265" t="s">
        <v>134</v>
      </c>
      <c r="E1265">
        <v>4</v>
      </c>
      <c r="H1265">
        <v>4</v>
      </c>
      <c r="I1265" t="s">
        <v>143</v>
      </c>
      <c r="J1265" t="s">
        <v>126</v>
      </c>
      <c r="K1265">
        <v>0</v>
      </c>
      <c r="L1265">
        <v>3</v>
      </c>
      <c r="M1265">
        <v>0</v>
      </c>
      <c r="N1265">
        <v>2</v>
      </c>
      <c r="O1265">
        <v>0</v>
      </c>
      <c r="P1265">
        <v>1</v>
      </c>
      <c r="Q1265">
        <v>0</v>
      </c>
      <c r="S1265" t="str">
        <f t="shared" si="498"/>
        <v>22:02:30.000</v>
      </c>
      <c r="T1265" t="str">
        <f t="shared" si="498"/>
        <v>22:02:30.000</v>
      </c>
      <c r="U1265" t="str">
        <f t="shared" si="483"/>
        <v>A14F74</v>
      </c>
      <c r="V1265">
        <v>0</v>
      </c>
      <c r="W1265">
        <v>0</v>
      </c>
      <c r="X1265">
        <v>6</v>
      </c>
      <c r="Y1265">
        <v>0</v>
      </c>
      <c r="AA1265">
        <v>1</v>
      </c>
      <c r="AB1265">
        <v>8</v>
      </c>
      <c r="AC1265">
        <v>3</v>
      </c>
      <c r="AD1265">
        <v>0</v>
      </c>
      <c r="AE1265">
        <v>9</v>
      </c>
      <c r="AF1265" t="s">
        <v>126</v>
      </c>
      <c r="AG1265">
        <v>0</v>
      </c>
      <c r="AH1265">
        <v>3</v>
      </c>
      <c r="AI1265">
        <v>2</v>
      </c>
      <c r="AJ1265">
        <v>0</v>
      </c>
      <c r="AK1265" t="s">
        <v>465</v>
      </c>
      <c r="AL1265">
        <v>32.792687000000001</v>
      </c>
      <c r="AM1265" t="s">
        <v>466</v>
      </c>
      <c r="AN1265">
        <v>-117.123356</v>
      </c>
      <c r="AO1265">
        <v>25</v>
      </c>
      <c r="AP1265">
        <v>1700</v>
      </c>
      <c r="AQ1265" t="s">
        <v>129</v>
      </c>
      <c r="AR1265">
        <v>127</v>
      </c>
      <c r="AS1265">
        <v>-45</v>
      </c>
      <c r="AT1265">
        <v>-128</v>
      </c>
      <c r="BB1265" t="str">
        <f t="shared" si="484"/>
        <v>1200</v>
      </c>
      <c r="BC1265">
        <v>1</v>
      </c>
      <c r="BD1265" t="str">
        <f t="shared" si="485"/>
        <v xml:space="preserve">N1839R  </v>
      </c>
      <c r="BE1265">
        <v>1</v>
      </c>
      <c r="BG1265">
        <v>0</v>
      </c>
      <c r="BH1265">
        <v>0</v>
      </c>
      <c r="BI1265">
        <v>0</v>
      </c>
      <c r="BJ1265">
        <v>1500</v>
      </c>
      <c r="BK1265">
        <v>-200</v>
      </c>
      <c r="BL1265" t="s">
        <v>130</v>
      </c>
      <c r="BM1265">
        <v>1</v>
      </c>
      <c r="BN1265">
        <v>1</v>
      </c>
      <c r="BO1265">
        <v>0</v>
      </c>
      <c r="BP1265">
        <v>0</v>
      </c>
      <c r="BS1265">
        <v>0</v>
      </c>
      <c r="BT1265">
        <v>0</v>
      </c>
      <c r="BU1265">
        <v>0</v>
      </c>
      <c r="CE1265" t="str">
        <f t="shared" si="499"/>
        <v>22:02:30.590</v>
      </c>
      <c r="CF1265">
        <v>589780901</v>
      </c>
      <c r="CS1265">
        <v>3</v>
      </c>
      <c r="CT1265">
        <v>2</v>
      </c>
      <c r="CU1265">
        <v>0</v>
      </c>
      <c r="CV1265">
        <v>2</v>
      </c>
      <c r="CW1265">
        <v>0</v>
      </c>
      <c r="CX1265">
        <v>6</v>
      </c>
      <c r="CY1265">
        <v>7</v>
      </c>
      <c r="CZ1265" t="s">
        <v>131</v>
      </c>
      <c r="DA1265">
        <v>745</v>
      </c>
      <c r="DB1265">
        <v>0</v>
      </c>
      <c r="DC1265" t="s">
        <v>262</v>
      </c>
      <c r="DD1265" t="s">
        <v>263</v>
      </c>
      <c r="DG1265">
        <v>15622606</v>
      </c>
      <c r="DI1265">
        <v>1</v>
      </c>
      <c r="DJ1265">
        <v>0</v>
      </c>
      <c r="DK1265">
        <v>1</v>
      </c>
      <c r="DL1265">
        <v>0</v>
      </c>
      <c r="DM1265">
        <v>0</v>
      </c>
      <c r="DN1265">
        <v>1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 t="shared" ref="A1266:A1273" si="500">"07/09/2023 22:02:31.928"</f>
        <v>07/09/2023 22:02:31.928</v>
      </c>
      <c r="C1266" t="str">
        <f t="shared" si="487"/>
        <v>FFDFD3C0</v>
      </c>
      <c r="D1266" t="s">
        <v>147</v>
      </c>
      <c r="E1266">
        <v>8</v>
      </c>
      <c r="H1266">
        <v>225</v>
      </c>
      <c r="I1266" t="s">
        <v>148</v>
      </c>
      <c r="J1266" t="s">
        <v>126</v>
      </c>
      <c r="K1266">
        <v>0</v>
      </c>
      <c r="L1266">
        <v>3</v>
      </c>
      <c r="M1266">
        <v>0</v>
      </c>
      <c r="N1266">
        <v>2</v>
      </c>
      <c r="O1266">
        <v>0</v>
      </c>
      <c r="P1266">
        <v>1</v>
      </c>
      <c r="Q1266">
        <v>0</v>
      </c>
      <c r="S1266" t="str">
        <f t="shared" ref="S1266:T1273" si="501">"22:02:31.000"</f>
        <v>22:02:31.000</v>
      </c>
      <c r="T1266" t="str">
        <f t="shared" si="501"/>
        <v>22:02:31.000</v>
      </c>
      <c r="U1266" t="str">
        <f t="shared" si="483"/>
        <v>A14F74</v>
      </c>
      <c r="V1266">
        <v>0</v>
      </c>
      <c r="W1266">
        <v>0</v>
      </c>
      <c r="X1266">
        <v>6</v>
      </c>
      <c r="Y1266">
        <v>0</v>
      </c>
      <c r="AA1266">
        <v>1</v>
      </c>
      <c r="AB1266">
        <v>8</v>
      </c>
      <c r="AC1266">
        <v>3</v>
      </c>
      <c r="AD1266">
        <v>0</v>
      </c>
      <c r="AE1266">
        <v>9</v>
      </c>
      <c r="AF1266" t="s">
        <v>126</v>
      </c>
      <c r="AG1266">
        <v>0</v>
      </c>
      <c r="AH1266">
        <v>3</v>
      </c>
      <c r="AI1266">
        <v>2</v>
      </c>
      <c r="AJ1266">
        <v>0</v>
      </c>
      <c r="AK1266" t="s">
        <v>467</v>
      </c>
      <c r="AL1266">
        <v>32.792493999999998</v>
      </c>
      <c r="AM1266" t="s">
        <v>468</v>
      </c>
      <c r="AN1266">
        <v>-117.122669</v>
      </c>
      <c r="AO1266">
        <v>25</v>
      </c>
      <c r="AP1266">
        <v>1700</v>
      </c>
      <c r="AQ1266" t="s">
        <v>129</v>
      </c>
      <c r="AR1266">
        <v>126</v>
      </c>
      <c r="AS1266">
        <v>-47</v>
      </c>
      <c r="AT1266">
        <v>-128</v>
      </c>
      <c r="BB1266" t="str">
        <f t="shared" si="484"/>
        <v>1200</v>
      </c>
      <c r="BC1266">
        <v>1</v>
      </c>
      <c r="BD1266" t="str">
        <f t="shared" si="485"/>
        <v xml:space="preserve">N1839R  </v>
      </c>
      <c r="BE1266">
        <v>1</v>
      </c>
      <c r="BG1266">
        <v>0</v>
      </c>
      <c r="BH1266">
        <v>0</v>
      </c>
      <c r="BI1266">
        <v>0</v>
      </c>
      <c r="BJ1266">
        <v>1500</v>
      </c>
      <c r="BK1266">
        <v>-200</v>
      </c>
      <c r="BL1266" t="s">
        <v>130</v>
      </c>
      <c r="BM1266">
        <v>1</v>
      </c>
      <c r="BN1266">
        <v>1</v>
      </c>
      <c r="BO1266">
        <v>0</v>
      </c>
      <c r="BP1266">
        <v>0</v>
      </c>
      <c r="BS1266">
        <v>0</v>
      </c>
      <c r="BT1266">
        <v>0</v>
      </c>
      <c r="BU1266">
        <v>0</v>
      </c>
      <c r="CE1266" t="str">
        <f t="shared" ref="CE1266:CE1273" si="502">"22:02:31.498"</f>
        <v>22:02:31.498</v>
      </c>
      <c r="CF1266">
        <v>498093342</v>
      </c>
      <c r="CS1266">
        <v>3</v>
      </c>
      <c r="CT1266">
        <v>2</v>
      </c>
      <c r="CU1266">
        <v>0</v>
      </c>
      <c r="CV1266">
        <v>2</v>
      </c>
      <c r="CW1266">
        <v>0</v>
      </c>
      <c r="CX1266">
        <v>5</v>
      </c>
      <c r="CY1266">
        <v>7</v>
      </c>
      <c r="CZ1266" t="s">
        <v>131</v>
      </c>
      <c r="DA1266">
        <v>300</v>
      </c>
      <c r="DB1266">
        <v>0</v>
      </c>
      <c r="DC1266" t="s">
        <v>157</v>
      </c>
      <c r="DD1266" t="s">
        <v>158</v>
      </c>
      <c r="DG1266">
        <v>8352761</v>
      </c>
      <c r="DI1266">
        <v>1</v>
      </c>
      <c r="DJ1266">
        <v>0</v>
      </c>
      <c r="DK1266">
        <v>0</v>
      </c>
      <c r="DL1266">
        <v>0</v>
      </c>
      <c r="DM1266">
        <v>0</v>
      </c>
      <c r="DN1266">
        <v>1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 t="shared" si="500"/>
        <v>07/09/2023 22:02:31.928</v>
      </c>
      <c r="C1267" t="str">
        <f t="shared" si="487"/>
        <v>FFDFD3C0</v>
      </c>
      <c r="D1267" t="s">
        <v>134</v>
      </c>
      <c r="E1267">
        <v>4</v>
      </c>
      <c r="H1267">
        <v>4</v>
      </c>
      <c r="I1267" t="s">
        <v>143</v>
      </c>
      <c r="J1267" t="s">
        <v>126</v>
      </c>
      <c r="K1267">
        <v>0</v>
      </c>
      <c r="L1267">
        <v>3</v>
      </c>
      <c r="M1267">
        <v>0</v>
      </c>
      <c r="N1267">
        <v>2</v>
      </c>
      <c r="O1267">
        <v>0</v>
      </c>
      <c r="P1267">
        <v>1</v>
      </c>
      <c r="Q1267">
        <v>0</v>
      </c>
      <c r="S1267" t="str">
        <f t="shared" si="501"/>
        <v>22:02:31.000</v>
      </c>
      <c r="T1267" t="str">
        <f t="shared" si="501"/>
        <v>22:02:31.000</v>
      </c>
      <c r="U1267" t="str">
        <f t="shared" si="483"/>
        <v>A14F74</v>
      </c>
      <c r="V1267">
        <v>0</v>
      </c>
      <c r="W1267">
        <v>0</v>
      </c>
      <c r="X1267">
        <v>6</v>
      </c>
      <c r="Y1267">
        <v>0</v>
      </c>
      <c r="AA1267">
        <v>1</v>
      </c>
      <c r="AB1267">
        <v>8</v>
      </c>
      <c r="AC1267">
        <v>3</v>
      </c>
      <c r="AD1267">
        <v>0</v>
      </c>
      <c r="AE1267">
        <v>9</v>
      </c>
      <c r="AF1267" t="s">
        <v>126</v>
      </c>
      <c r="AG1267">
        <v>0</v>
      </c>
      <c r="AH1267">
        <v>3</v>
      </c>
      <c r="AI1267">
        <v>2</v>
      </c>
      <c r="AJ1267">
        <v>0</v>
      </c>
      <c r="AK1267" t="s">
        <v>467</v>
      </c>
      <c r="AL1267">
        <v>32.792493999999998</v>
      </c>
      <c r="AM1267" t="s">
        <v>468</v>
      </c>
      <c r="AN1267">
        <v>-117.122669</v>
      </c>
      <c r="AO1267">
        <v>25</v>
      </c>
      <c r="AP1267">
        <v>1700</v>
      </c>
      <c r="AQ1267" t="s">
        <v>129</v>
      </c>
      <c r="AR1267">
        <v>126</v>
      </c>
      <c r="AS1267">
        <v>-47</v>
      </c>
      <c r="AT1267">
        <v>-128</v>
      </c>
      <c r="BB1267" t="str">
        <f t="shared" si="484"/>
        <v>1200</v>
      </c>
      <c r="BC1267">
        <v>1</v>
      </c>
      <c r="BD1267" t="str">
        <f t="shared" si="485"/>
        <v xml:space="preserve">N1839R  </v>
      </c>
      <c r="BE1267">
        <v>1</v>
      </c>
      <c r="BG1267">
        <v>0</v>
      </c>
      <c r="BH1267">
        <v>0</v>
      </c>
      <c r="BI1267">
        <v>0</v>
      </c>
      <c r="BJ1267">
        <v>1500</v>
      </c>
      <c r="BK1267">
        <v>-200</v>
      </c>
      <c r="BL1267" t="s">
        <v>130</v>
      </c>
      <c r="BM1267">
        <v>1</v>
      </c>
      <c r="BN1267">
        <v>1</v>
      </c>
      <c r="BO1267">
        <v>0</v>
      </c>
      <c r="BP1267">
        <v>0</v>
      </c>
      <c r="BS1267">
        <v>0</v>
      </c>
      <c r="BT1267">
        <v>0</v>
      </c>
      <c r="BU1267">
        <v>0</v>
      </c>
      <c r="CE1267" t="str">
        <f t="shared" si="502"/>
        <v>22:02:31.498</v>
      </c>
      <c r="CF1267">
        <v>498093342</v>
      </c>
      <c r="CS1267">
        <v>3</v>
      </c>
      <c r="CT1267">
        <v>2</v>
      </c>
      <c r="CU1267">
        <v>0</v>
      </c>
      <c r="CV1267">
        <v>2</v>
      </c>
      <c r="CW1267">
        <v>0</v>
      </c>
      <c r="CX1267">
        <v>5</v>
      </c>
      <c r="CY1267">
        <v>7</v>
      </c>
      <c r="CZ1267" t="s">
        <v>131</v>
      </c>
      <c r="DA1267">
        <v>300</v>
      </c>
      <c r="DB1267">
        <v>0</v>
      </c>
      <c r="DC1267" t="s">
        <v>157</v>
      </c>
      <c r="DD1267" t="s">
        <v>158</v>
      </c>
      <c r="DG1267">
        <v>8352761</v>
      </c>
      <c r="DI1267">
        <v>1</v>
      </c>
      <c r="DJ1267">
        <v>0</v>
      </c>
      <c r="DK1267">
        <v>1</v>
      </c>
      <c r="DL1267">
        <v>0</v>
      </c>
      <c r="DM1267">
        <v>0</v>
      </c>
      <c r="DN1267">
        <v>1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 t="shared" si="500"/>
        <v>07/09/2023 22:02:31.928</v>
      </c>
      <c r="C1268" t="str">
        <f t="shared" si="487"/>
        <v>FFDFD3C0</v>
      </c>
      <c r="D1268" t="s">
        <v>123</v>
      </c>
      <c r="E1268">
        <v>7</v>
      </c>
      <c r="F1268">
        <v>2007</v>
      </c>
      <c r="G1268" t="s">
        <v>124</v>
      </c>
      <c r="J1268" t="s">
        <v>125</v>
      </c>
      <c r="K1268">
        <v>0</v>
      </c>
      <c r="L1268">
        <v>3</v>
      </c>
      <c r="M1268">
        <v>0</v>
      </c>
      <c r="N1268">
        <v>2</v>
      </c>
      <c r="O1268">
        <v>0</v>
      </c>
      <c r="P1268">
        <v>1</v>
      </c>
      <c r="Q1268">
        <v>0</v>
      </c>
      <c r="S1268" t="str">
        <f t="shared" si="501"/>
        <v>22:02:31.000</v>
      </c>
      <c r="T1268" t="str">
        <f t="shared" si="501"/>
        <v>22:02:31.000</v>
      </c>
      <c r="U1268" t="str">
        <f t="shared" si="483"/>
        <v>A14F74</v>
      </c>
      <c r="V1268">
        <v>0</v>
      </c>
      <c r="W1268">
        <v>0</v>
      </c>
      <c r="X1268">
        <v>6</v>
      </c>
      <c r="Y1268">
        <v>0</v>
      </c>
      <c r="AA1268">
        <v>1</v>
      </c>
      <c r="AB1268">
        <v>8</v>
      </c>
      <c r="AC1268">
        <v>3</v>
      </c>
      <c r="AD1268">
        <v>0</v>
      </c>
      <c r="AE1268">
        <v>9</v>
      </c>
      <c r="AF1268" t="s">
        <v>126</v>
      </c>
      <c r="AG1268">
        <v>0</v>
      </c>
      <c r="AH1268">
        <v>3</v>
      </c>
      <c r="AI1268">
        <v>2</v>
      </c>
      <c r="AJ1268">
        <v>0</v>
      </c>
      <c r="AK1268" t="s">
        <v>467</v>
      </c>
      <c r="AL1268">
        <v>32.792493999999998</v>
      </c>
      <c r="AM1268" t="s">
        <v>468</v>
      </c>
      <c r="AN1268">
        <v>-117.122669</v>
      </c>
      <c r="AO1268">
        <v>25</v>
      </c>
      <c r="AP1268">
        <v>1700</v>
      </c>
      <c r="AQ1268" t="s">
        <v>129</v>
      </c>
      <c r="AR1268">
        <v>126</v>
      </c>
      <c r="AS1268">
        <v>-47</v>
      </c>
      <c r="AT1268">
        <v>-128</v>
      </c>
      <c r="BB1268" t="str">
        <f t="shared" si="484"/>
        <v>1200</v>
      </c>
      <c r="BC1268">
        <v>1</v>
      </c>
      <c r="BD1268" t="str">
        <f t="shared" si="485"/>
        <v xml:space="preserve">N1839R  </v>
      </c>
      <c r="BE1268">
        <v>1</v>
      </c>
      <c r="BG1268">
        <v>0</v>
      </c>
      <c r="BH1268">
        <v>0</v>
      </c>
      <c r="BI1268">
        <v>0</v>
      </c>
      <c r="BJ1268">
        <v>1500</v>
      </c>
      <c r="BK1268">
        <v>-200</v>
      </c>
      <c r="BL1268" t="s">
        <v>130</v>
      </c>
      <c r="BM1268">
        <v>1</v>
      </c>
      <c r="BN1268">
        <v>1</v>
      </c>
      <c r="BO1268">
        <v>0</v>
      </c>
      <c r="BP1268">
        <v>0</v>
      </c>
      <c r="BS1268">
        <v>0</v>
      </c>
      <c r="BT1268">
        <v>0</v>
      </c>
      <c r="BU1268">
        <v>0</v>
      </c>
      <c r="CE1268" t="str">
        <f t="shared" si="502"/>
        <v>22:02:31.498</v>
      </c>
      <c r="CF1268">
        <v>498093342</v>
      </c>
      <c r="CS1268">
        <v>3</v>
      </c>
      <c r="CT1268">
        <v>2</v>
      </c>
      <c r="CU1268">
        <v>0</v>
      </c>
      <c r="CV1268">
        <v>2</v>
      </c>
      <c r="CW1268">
        <v>0</v>
      </c>
      <c r="CX1268">
        <v>5</v>
      </c>
      <c r="CY1268">
        <v>7</v>
      </c>
      <c r="CZ1268" t="s">
        <v>131</v>
      </c>
      <c r="DA1268">
        <v>300</v>
      </c>
      <c r="DB1268">
        <v>0</v>
      </c>
      <c r="DC1268" t="s">
        <v>157</v>
      </c>
      <c r="DD1268" t="s">
        <v>158</v>
      </c>
      <c r="DG1268">
        <v>8352761</v>
      </c>
      <c r="DI1268">
        <v>1</v>
      </c>
      <c r="DJ1268">
        <v>0</v>
      </c>
      <c r="DK1268">
        <v>1</v>
      </c>
      <c r="DL1268">
        <v>0</v>
      </c>
      <c r="DM1268">
        <v>0</v>
      </c>
      <c r="DN1268">
        <v>1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 t="shared" si="500"/>
        <v>07/09/2023 22:02:31.928</v>
      </c>
      <c r="C1269" t="str">
        <f t="shared" si="487"/>
        <v>FFDFD3C0</v>
      </c>
      <c r="D1269" t="s">
        <v>138</v>
      </c>
      <c r="E1269">
        <v>20</v>
      </c>
      <c r="F1269">
        <v>1020</v>
      </c>
      <c r="G1269" t="s">
        <v>139</v>
      </c>
      <c r="J1269" t="s">
        <v>140</v>
      </c>
      <c r="K1269">
        <v>0</v>
      </c>
      <c r="L1269">
        <v>3</v>
      </c>
      <c r="M1269">
        <v>0</v>
      </c>
      <c r="N1269">
        <v>2</v>
      </c>
      <c r="O1269">
        <v>0</v>
      </c>
      <c r="P1269">
        <v>1</v>
      </c>
      <c r="Q1269">
        <v>0</v>
      </c>
      <c r="S1269" t="str">
        <f t="shared" si="501"/>
        <v>22:02:31.000</v>
      </c>
      <c r="T1269" t="str">
        <f t="shared" si="501"/>
        <v>22:02:31.000</v>
      </c>
      <c r="U1269" t="str">
        <f t="shared" si="483"/>
        <v>A14F74</v>
      </c>
      <c r="V1269">
        <v>0</v>
      </c>
      <c r="W1269">
        <v>0</v>
      </c>
      <c r="X1269">
        <v>6</v>
      </c>
      <c r="Y1269">
        <v>0</v>
      </c>
      <c r="AA1269">
        <v>1</v>
      </c>
      <c r="AB1269">
        <v>8</v>
      </c>
      <c r="AC1269">
        <v>3</v>
      </c>
      <c r="AD1269">
        <v>0</v>
      </c>
      <c r="AE1269">
        <v>9</v>
      </c>
      <c r="AF1269" t="s">
        <v>126</v>
      </c>
      <c r="AG1269">
        <v>0</v>
      </c>
      <c r="AH1269">
        <v>3</v>
      </c>
      <c r="AI1269">
        <v>2</v>
      </c>
      <c r="AJ1269">
        <v>0</v>
      </c>
      <c r="AK1269" t="s">
        <v>467</v>
      </c>
      <c r="AL1269">
        <v>32.792493999999998</v>
      </c>
      <c r="AM1269" t="s">
        <v>468</v>
      </c>
      <c r="AN1269">
        <v>-117.122669</v>
      </c>
      <c r="AO1269">
        <v>25</v>
      </c>
      <c r="AP1269">
        <v>1700</v>
      </c>
      <c r="AQ1269" t="s">
        <v>129</v>
      </c>
      <c r="AR1269">
        <v>126</v>
      </c>
      <c r="AS1269">
        <v>-47</v>
      </c>
      <c r="AT1269">
        <v>-128</v>
      </c>
      <c r="BB1269" t="str">
        <f t="shared" si="484"/>
        <v>1200</v>
      </c>
      <c r="BC1269">
        <v>1</v>
      </c>
      <c r="BD1269" t="str">
        <f t="shared" si="485"/>
        <v xml:space="preserve">N1839R  </v>
      </c>
      <c r="BE1269">
        <v>1</v>
      </c>
      <c r="BG1269">
        <v>0</v>
      </c>
      <c r="BH1269">
        <v>0</v>
      </c>
      <c r="BI1269">
        <v>0</v>
      </c>
      <c r="BJ1269">
        <v>1500</v>
      </c>
      <c r="BK1269">
        <v>-200</v>
      </c>
      <c r="BL1269" t="s">
        <v>130</v>
      </c>
      <c r="BM1269">
        <v>1</v>
      </c>
      <c r="BN1269">
        <v>1</v>
      </c>
      <c r="BO1269">
        <v>0</v>
      </c>
      <c r="BP1269">
        <v>0</v>
      </c>
      <c r="BS1269">
        <v>0</v>
      </c>
      <c r="BT1269">
        <v>0</v>
      </c>
      <c r="BU1269">
        <v>0</v>
      </c>
      <c r="CE1269" t="str">
        <f t="shared" si="502"/>
        <v>22:02:31.498</v>
      </c>
      <c r="CF1269">
        <v>498093342</v>
      </c>
      <c r="CS1269">
        <v>3</v>
      </c>
      <c r="CT1269">
        <v>2</v>
      </c>
      <c r="CU1269">
        <v>0</v>
      </c>
      <c r="CV1269">
        <v>2</v>
      </c>
      <c r="CW1269">
        <v>0</v>
      </c>
      <c r="CX1269">
        <v>5</v>
      </c>
      <c r="CY1269">
        <v>7</v>
      </c>
      <c r="CZ1269" t="s">
        <v>131</v>
      </c>
      <c r="DA1269">
        <v>300</v>
      </c>
      <c r="DB1269">
        <v>0</v>
      </c>
      <c r="DC1269" t="s">
        <v>157</v>
      </c>
      <c r="DD1269" t="s">
        <v>158</v>
      </c>
      <c r="DG1269">
        <v>8352761</v>
      </c>
      <c r="DI1269">
        <v>1</v>
      </c>
      <c r="DJ1269">
        <v>0</v>
      </c>
      <c r="DK1269">
        <v>1</v>
      </c>
      <c r="DL1269">
        <v>0</v>
      </c>
      <c r="DM1269">
        <v>0</v>
      </c>
      <c r="DN1269">
        <v>1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 t="shared" si="500"/>
        <v>07/09/2023 22:02:31.928</v>
      </c>
      <c r="C1270" t="str">
        <f t="shared" si="487"/>
        <v>FFDFD3C0</v>
      </c>
      <c r="D1270" t="s">
        <v>149</v>
      </c>
      <c r="E1270">
        <v>3</v>
      </c>
      <c r="H1270">
        <v>166</v>
      </c>
      <c r="I1270" t="s">
        <v>139</v>
      </c>
      <c r="J1270" t="s">
        <v>150</v>
      </c>
      <c r="K1270">
        <v>0</v>
      </c>
      <c r="L1270">
        <v>3</v>
      </c>
      <c r="M1270">
        <v>0</v>
      </c>
      <c r="N1270">
        <v>2</v>
      </c>
      <c r="O1270">
        <v>0</v>
      </c>
      <c r="P1270">
        <v>1</v>
      </c>
      <c r="Q1270">
        <v>0</v>
      </c>
      <c r="S1270" t="str">
        <f t="shared" si="501"/>
        <v>22:02:31.000</v>
      </c>
      <c r="T1270" t="str">
        <f t="shared" si="501"/>
        <v>22:02:31.000</v>
      </c>
      <c r="U1270" t="str">
        <f t="shared" si="483"/>
        <v>A14F74</v>
      </c>
      <c r="V1270">
        <v>0</v>
      </c>
      <c r="W1270">
        <v>0</v>
      </c>
      <c r="X1270">
        <v>6</v>
      </c>
      <c r="Y1270">
        <v>0</v>
      </c>
      <c r="AA1270">
        <v>1</v>
      </c>
      <c r="AB1270">
        <v>8</v>
      </c>
      <c r="AC1270">
        <v>3</v>
      </c>
      <c r="AD1270">
        <v>0</v>
      </c>
      <c r="AE1270">
        <v>9</v>
      </c>
      <c r="AF1270" t="s">
        <v>126</v>
      </c>
      <c r="AG1270">
        <v>0</v>
      </c>
      <c r="AH1270">
        <v>3</v>
      </c>
      <c r="AI1270">
        <v>2</v>
      </c>
      <c r="AJ1270">
        <v>0</v>
      </c>
      <c r="AK1270" t="s">
        <v>467</v>
      </c>
      <c r="AL1270">
        <v>32.792493999999998</v>
      </c>
      <c r="AM1270" t="s">
        <v>468</v>
      </c>
      <c r="AN1270">
        <v>-117.122669</v>
      </c>
      <c r="AO1270">
        <v>25</v>
      </c>
      <c r="AP1270">
        <v>1700</v>
      </c>
      <c r="AQ1270" t="s">
        <v>129</v>
      </c>
      <c r="AR1270">
        <v>126</v>
      </c>
      <c r="AS1270">
        <v>-47</v>
      </c>
      <c r="AT1270">
        <v>-128</v>
      </c>
      <c r="BB1270" t="str">
        <f t="shared" si="484"/>
        <v>1200</v>
      </c>
      <c r="BC1270">
        <v>1</v>
      </c>
      <c r="BD1270" t="str">
        <f t="shared" si="485"/>
        <v xml:space="preserve">N1839R  </v>
      </c>
      <c r="BE1270">
        <v>1</v>
      </c>
      <c r="BG1270">
        <v>0</v>
      </c>
      <c r="BH1270">
        <v>0</v>
      </c>
      <c r="BI1270">
        <v>0</v>
      </c>
      <c r="BJ1270">
        <v>1500</v>
      </c>
      <c r="BK1270">
        <v>-200</v>
      </c>
      <c r="BL1270" t="s">
        <v>130</v>
      </c>
      <c r="BM1270">
        <v>1</v>
      </c>
      <c r="BN1270">
        <v>1</v>
      </c>
      <c r="BO1270">
        <v>0</v>
      </c>
      <c r="BP1270">
        <v>0</v>
      </c>
      <c r="BS1270">
        <v>0</v>
      </c>
      <c r="BT1270">
        <v>0</v>
      </c>
      <c r="BU1270">
        <v>0</v>
      </c>
      <c r="CE1270" t="str">
        <f t="shared" si="502"/>
        <v>22:02:31.498</v>
      </c>
      <c r="CF1270">
        <v>498093342</v>
      </c>
      <c r="CS1270">
        <v>3</v>
      </c>
      <c r="CT1270">
        <v>2</v>
      </c>
      <c r="CU1270">
        <v>0</v>
      </c>
      <c r="CV1270">
        <v>2</v>
      </c>
      <c r="CW1270">
        <v>0</v>
      </c>
      <c r="CX1270">
        <v>5</v>
      </c>
      <c r="CY1270">
        <v>7</v>
      </c>
      <c r="CZ1270" t="s">
        <v>131</v>
      </c>
      <c r="DA1270">
        <v>300</v>
      </c>
      <c r="DB1270">
        <v>0</v>
      </c>
      <c r="DC1270" t="s">
        <v>157</v>
      </c>
      <c r="DD1270" t="s">
        <v>158</v>
      </c>
      <c r="DG1270">
        <v>8352761</v>
      </c>
      <c r="DI1270">
        <v>1</v>
      </c>
      <c r="DJ1270">
        <v>0</v>
      </c>
      <c r="DK1270">
        <v>1</v>
      </c>
      <c r="DL1270">
        <v>0</v>
      </c>
      <c r="DM1270">
        <v>0</v>
      </c>
      <c r="DN1270">
        <v>1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 t="shared" si="500"/>
        <v>07/09/2023 22:02:31.928</v>
      </c>
      <c r="C1271" t="str">
        <f t="shared" si="487"/>
        <v>FFDFD3C0</v>
      </c>
      <c r="D1271" t="s">
        <v>144</v>
      </c>
      <c r="E1271">
        <v>6</v>
      </c>
      <c r="H1271">
        <v>210</v>
      </c>
      <c r="I1271" t="s">
        <v>145</v>
      </c>
      <c r="J1271" t="s">
        <v>146</v>
      </c>
      <c r="K1271">
        <v>0</v>
      </c>
      <c r="L1271">
        <v>3</v>
      </c>
      <c r="M1271">
        <v>0</v>
      </c>
      <c r="N1271">
        <v>2</v>
      </c>
      <c r="O1271">
        <v>0</v>
      </c>
      <c r="P1271">
        <v>1</v>
      </c>
      <c r="Q1271">
        <v>0</v>
      </c>
      <c r="S1271" t="str">
        <f t="shared" si="501"/>
        <v>22:02:31.000</v>
      </c>
      <c r="T1271" t="str">
        <f t="shared" si="501"/>
        <v>22:02:31.000</v>
      </c>
      <c r="U1271" t="str">
        <f t="shared" si="483"/>
        <v>A14F74</v>
      </c>
      <c r="V1271">
        <v>0</v>
      </c>
      <c r="W1271">
        <v>0</v>
      </c>
      <c r="X1271">
        <v>6</v>
      </c>
      <c r="Y1271">
        <v>0</v>
      </c>
      <c r="AA1271">
        <v>1</v>
      </c>
      <c r="AB1271">
        <v>8</v>
      </c>
      <c r="AC1271">
        <v>3</v>
      </c>
      <c r="AD1271">
        <v>0</v>
      </c>
      <c r="AE1271">
        <v>9</v>
      </c>
      <c r="AF1271" t="s">
        <v>126</v>
      </c>
      <c r="AG1271">
        <v>0</v>
      </c>
      <c r="AH1271">
        <v>0</v>
      </c>
      <c r="AI1271">
        <v>2</v>
      </c>
      <c r="AJ1271">
        <v>0</v>
      </c>
      <c r="AK1271" t="s">
        <v>467</v>
      </c>
      <c r="AL1271">
        <v>32.792493999999998</v>
      </c>
      <c r="AM1271" t="s">
        <v>468</v>
      </c>
      <c r="AN1271">
        <v>-117.122669</v>
      </c>
      <c r="AO1271">
        <v>25</v>
      </c>
      <c r="AP1271">
        <v>1700</v>
      </c>
      <c r="AQ1271" t="s">
        <v>129</v>
      </c>
      <c r="AR1271">
        <v>126</v>
      </c>
      <c r="AS1271">
        <v>-47</v>
      </c>
      <c r="AT1271">
        <v>-128</v>
      </c>
      <c r="BB1271" t="str">
        <f t="shared" si="484"/>
        <v>1200</v>
      </c>
      <c r="BC1271">
        <v>1</v>
      </c>
      <c r="BD1271" t="str">
        <f t="shared" si="485"/>
        <v xml:space="preserve">N1839R  </v>
      </c>
      <c r="BE1271">
        <v>1</v>
      </c>
      <c r="BG1271">
        <v>0</v>
      </c>
      <c r="BH1271">
        <v>0</v>
      </c>
      <c r="BI1271">
        <v>0</v>
      </c>
      <c r="BJ1271">
        <v>1500</v>
      </c>
      <c r="BK1271">
        <v>-200</v>
      </c>
      <c r="BL1271" t="s">
        <v>130</v>
      </c>
      <c r="BM1271">
        <v>1</v>
      </c>
      <c r="BN1271">
        <v>1</v>
      </c>
      <c r="BO1271">
        <v>0</v>
      </c>
      <c r="BP1271">
        <v>0</v>
      </c>
      <c r="BS1271">
        <v>0</v>
      </c>
      <c r="BT1271">
        <v>0</v>
      </c>
      <c r="BU1271">
        <v>0</v>
      </c>
      <c r="CE1271" t="str">
        <f t="shared" si="502"/>
        <v>22:02:31.498</v>
      </c>
      <c r="CF1271">
        <v>498093342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5</v>
      </c>
      <c r="CY1271">
        <v>7</v>
      </c>
      <c r="CZ1271" t="s">
        <v>131</v>
      </c>
      <c r="DA1271">
        <v>300</v>
      </c>
      <c r="DB1271">
        <v>0</v>
      </c>
      <c r="DC1271" t="s">
        <v>157</v>
      </c>
      <c r="DD1271" t="s">
        <v>158</v>
      </c>
      <c r="DG1271">
        <v>8352761</v>
      </c>
      <c r="DI1271">
        <v>1</v>
      </c>
      <c r="DJ1271">
        <v>0</v>
      </c>
      <c r="DK1271">
        <v>1</v>
      </c>
      <c r="DL1271">
        <v>0</v>
      </c>
      <c r="DM1271">
        <v>0</v>
      </c>
      <c r="DN1271">
        <v>1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 t="shared" si="500"/>
        <v>07/09/2023 22:02:31.928</v>
      </c>
      <c r="C1272" t="str">
        <f t="shared" si="487"/>
        <v>FFDFD3C0</v>
      </c>
      <c r="D1272" t="s">
        <v>141</v>
      </c>
      <c r="E1272">
        <v>15</v>
      </c>
      <c r="J1272" t="s">
        <v>142</v>
      </c>
      <c r="K1272">
        <v>0</v>
      </c>
      <c r="L1272">
        <v>3</v>
      </c>
      <c r="M1272">
        <v>0</v>
      </c>
      <c r="N1272">
        <v>2</v>
      </c>
      <c r="O1272">
        <v>0</v>
      </c>
      <c r="P1272">
        <v>1</v>
      </c>
      <c r="Q1272">
        <v>0</v>
      </c>
      <c r="S1272" t="str">
        <f t="shared" si="501"/>
        <v>22:02:31.000</v>
      </c>
      <c r="T1272" t="str">
        <f t="shared" si="501"/>
        <v>22:02:31.000</v>
      </c>
      <c r="U1272" t="str">
        <f t="shared" si="483"/>
        <v>A14F74</v>
      </c>
      <c r="V1272">
        <v>0</v>
      </c>
      <c r="W1272">
        <v>0</v>
      </c>
      <c r="X1272">
        <v>6</v>
      </c>
      <c r="Y1272">
        <v>0</v>
      </c>
      <c r="AA1272">
        <v>1</v>
      </c>
      <c r="AB1272">
        <v>8</v>
      </c>
      <c r="AC1272">
        <v>3</v>
      </c>
      <c r="AD1272">
        <v>0</v>
      </c>
      <c r="AE1272">
        <v>9</v>
      </c>
      <c r="AF1272" t="s">
        <v>126</v>
      </c>
      <c r="AG1272">
        <v>0</v>
      </c>
      <c r="AH1272">
        <v>3</v>
      </c>
      <c r="AI1272">
        <v>2</v>
      </c>
      <c r="AJ1272">
        <v>0</v>
      </c>
      <c r="AK1272" t="s">
        <v>467</v>
      </c>
      <c r="AL1272">
        <v>32.792493999999998</v>
      </c>
      <c r="AM1272" t="s">
        <v>468</v>
      </c>
      <c r="AN1272">
        <v>-117.122669</v>
      </c>
      <c r="AO1272">
        <v>25</v>
      </c>
      <c r="AP1272">
        <v>1700</v>
      </c>
      <c r="AQ1272" t="s">
        <v>129</v>
      </c>
      <c r="AR1272">
        <v>126</v>
      </c>
      <c r="AS1272">
        <v>-47</v>
      </c>
      <c r="AT1272">
        <v>-128</v>
      </c>
      <c r="BB1272" t="str">
        <f t="shared" si="484"/>
        <v>1200</v>
      </c>
      <c r="BC1272">
        <v>1</v>
      </c>
      <c r="BD1272" t="str">
        <f t="shared" si="485"/>
        <v xml:space="preserve">N1839R  </v>
      </c>
      <c r="BE1272">
        <v>1</v>
      </c>
      <c r="BG1272">
        <v>0</v>
      </c>
      <c r="BH1272">
        <v>0</v>
      </c>
      <c r="BI1272">
        <v>0</v>
      </c>
      <c r="BJ1272">
        <v>1500</v>
      </c>
      <c r="BK1272">
        <v>-200</v>
      </c>
      <c r="BL1272" t="s">
        <v>130</v>
      </c>
      <c r="BM1272">
        <v>1</v>
      </c>
      <c r="BN1272">
        <v>1</v>
      </c>
      <c r="BO1272">
        <v>0</v>
      </c>
      <c r="BP1272">
        <v>0</v>
      </c>
      <c r="BS1272">
        <v>0</v>
      </c>
      <c r="BT1272">
        <v>0</v>
      </c>
      <c r="BU1272">
        <v>0</v>
      </c>
      <c r="CE1272" t="str">
        <f t="shared" si="502"/>
        <v>22:02:31.498</v>
      </c>
      <c r="CF1272">
        <v>498093342</v>
      </c>
      <c r="CS1272">
        <v>3</v>
      </c>
      <c r="CT1272">
        <v>2</v>
      </c>
      <c r="CU1272">
        <v>0</v>
      </c>
      <c r="CV1272">
        <v>2</v>
      </c>
      <c r="CW1272">
        <v>0</v>
      </c>
      <c r="CX1272">
        <v>5</v>
      </c>
      <c r="CY1272">
        <v>7</v>
      </c>
      <c r="CZ1272" t="s">
        <v>131</v>
      </c>
      <c r="DA1272">
        <v>300</v>
      </c>
      <c r="DB1272">
        <v>0</v>
      </c>
      <c r="DC1272" t="s">
        <v>157</v>
      </c>
      <c r="DD1272" t="s">
        <v>158</v>
      </c>
      <c r="DG1272">
        <v>8352761</v>
      </c>
      <c r="DI1272">
        <v>1</v>
      </c>
      <c r="DJ1272">
        <v>0</v>
      </c>
      <c r="DK1272">
        <v>1</v>
      </c>
      <c r="DL1272">
        <v>0</v>
      </c>
      <c r="DM1272">
        <v>0</v>
      </c>
      <c r="DN1272">
        <v>1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 t="shared" si="500"/>
        <v>07/09/2023 22:02:31.928</v>
      </c>
      <c r="C1273" t="str">
        <f t="shared" si="487"/>
        <v>FFDFD3C0</v>
      </c>
      <c r="D1273" t="s">
        <v>134</v>
      </c>
      <c r="E1273">
        <v>3</v>
      </c>
      <c r="H1273">
        <v>3</v>
      </c>
      <c r="I1273" t="s">
        <v>135</v>
      </c>
      <c r="J1273" t="s">
        <v>126</v>
      </c>
      <c r="K1273">
        <v>0</v>
      </c>
      <c r="L1273">
        <v>3</v>
      </c>
      <c r="M1273">
        <v>0</v>
      </c>
      <c r="N1273">
        <v>2</v>
      </c>
      <c r="O1273">
        <v>0</v>
      </c>
      <c r="P1273">
        <v>1</v>
      </c>
      <c r="Q1273">
        <v>0</v>
      </c>
      <c r="S1273" t="str">
        <f t="shared" si="501"/>
        <v>22:02:31.000</v>
      </c>
      <c r="T1273" t="str">
        <f t="shared" si="501"/>
        <v>22:02:31.000</v>
      </c>
      <c r="U1273" t="str">
        <f t="shared" si="483"/>
        <v>A14F74</v>
      </c>
      <c r="V1273">
        <v>0</v>
      </c>
      <c r="W1273">
        <v>0</v>
      </c>
      <c r="X1273">
        <v>6</v>
      </c>
      <c r="Y1273">
        <v>0</v>
      </c>
      <c r="AA1273">
        <v>1</v>
      </c>
      <c r="AB1273">
        <v>8</v>
      </c>
      <c r="AC1273">
        <v>3</v>
      </c>
      <c r="AD1273">
        <v>0</v>
      </c>
      <c r="AE1273">
        <v>9</v>
      </c>
      <c r="AF1273" t="s">
        <v>126</v>
      </c>
      <c r="AG1273">
        <v>0</v>
      </c>
      <c r="AH1273">
        <v>3</v>
      </c>
      <c r="AI1273">
        <v>2</v>
      </c>
      <c r="AJ1273">
        <v>0</v>
      </c>
      <c r="AK1273" t="s">
        <v>467</v>
      </c>
      <c r="AL1273">
        <v>32.792493999999998</v>
      </c>
      <c r="AM1273" t="s">
        <v>468</v>
      </c>
      <c r="AN1273">
        <v>-117.122669</v>
      </c>
      <c r="AO1273">
        <v>25</v>
      </c>
      <c r="AP1273">
        <v>1700</v>
      </c>
      <c r="AQ1273" t="s">
        <v>129</v>
      </c>
      <c r="AR1273">
        <v>126</v>
      </c>
      <c r="AS1273">
        <v>-47</v>
      </c>
      <c r="AT1273">
        <v>-128</v>
      </c>
      <c r="BB1273" t="str">
        <f t="shared" si="484"/>
        <v>1200</v>
      </c>
      <c r="BC1273">
        <v>1</v>
      </c>
      <c r="BD1273" t="str">
        <f t="shared" si="485"/>
        <v xml:space="preserve">N1839R  </v>
      </c>
      <c r="BE1273">
        <v>1</v>
      </c>
      <c r="BG1273">
        <v>0</v>
      </c>
      <c r="BH1273">
        <v>0</v>
      </c>
      <c r="BI1273">
        <v>0</v>
      </c>
      <c r="BJ1273">
        <v>1500</v>
      </c>
      <c r="BK1273">
        <v>-200</v>
      </c>
      <c r="BL1273" t="s">
        <v>130</v>
      </c>
      <c r="BM1273">
        <v>1</v>
      </c>
      <c r="BN1273">
        <v>1</v>
      </c>
      <c r="BO1273">
        <v>0</v>
      </c>
      <c r="BP1273">
        <v>0</v>
      </c>
      <c r="BS1273">
        <v>0</v>
      </c>
      <c r="BT1273">
        <v>0</v>
      </c>
      <c r="BU1273">
        <v>0</v>
      </c>
      <c r="CE1273" t="str">
        <f t="shared" si="502"/>
        <v>22:02:31.498</v>
      </c>
      <c r="CF1273">
        <v>498093342</v>
      </c>
      <c r="CS1273">
        <v>3</v>
      </c>
      <c r="CT1273">
        <v>2</v>
      </c>
      <c r="CU1273">
        <v>0</v>
      </c>
      <c r="CV1273">
        <v>2</v>
      </c>
      <c r="CW1273">
        <v>0</v>
      </c>
      <c r="CX1273">
        <v>5</v>
      </c>
      <c r="CY1273">
        <v>7</v>
      </c>
      <c r="CZ1273" t="s">
        <v>131</v>
      </c>
      <c r="DA1273">
        <v>300</v>
      </c>
      <c r="DB1273">
        <v>0</v>
      </c>
      <c r="DC1273" t="s">
        <v>157</v>
      </c>
      <c r="DD1273" t="s">
        <v>158</v>
      </c>
      <c r="DG1273">
        <v>8352761</v>
      </c>
      <c r="DI1273">
        <v>1</v>
      </c>
      <c r="DJ1273">
        <v>0</v>
      </c>
      <c r="DK1273">
        <v>1</v>
      </c>
      <c r="DL1273">
        <v>0</v>
      </c>
      <c r="DM1273">
        <v>0</v>
      </c>
      <c r="DN1273">
        <v>1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"07/09/2023 22:02:33.163"</f>
        <v>07/09/2023 22:02:33.163</v>
      </c>
      <c r="C1274" t="str">
        <f t="shared" si="487"/>
        <v>FFDFD3C0</v>
      </c>
      <c r="D1274" t="s">
        <v>144</v>
      </c>
      <c r="E1274">
        <v>6</v>
      </c>
      <c r="H1274">
        <v>210</v>
      </c>
      <c r="I1274" t="s">
        <v>145</v>
      </c>
      <c r="J1274" t="s">
        <v>146</v>
      </c>
      <c r="K1274">
        <v>0</v>
      </c>
      <c r="L1274">
        <v>3</v>
      </c>
      <c r="M1274">
        <v>0</v>
      </c>
      <c r="N1274">
        <v>2</v>
      </c>
      <c r="O1274">
        <v>0</v>
      </c>
      <c r="P1274">
        <v>1</v>
      </c>
      <c r="Q1274">
        <v>0</v>
      </c>
      <c r="S1274" t="str">
        <f t="shared" ref="S1274:T1281" si="503">"22:02:32.000"</f>
        <v>22:02:32.000</v>
      </c>
      <c r="T1274" t="str">
        <f t="shared" si="503"/>
        <v>22:02:32.000</v>
      </c>
      <c r="U1274" t="str">
        <f t="shared" si="483"/>
        <v>A14F74</v>
      </c>
      <c r="V1274">
        <v>0</v>
      </c>
      <c r="W1274">
        <v>0</v>
      </c>
      <c r="X1274">
        <v>6</v>
      </c>
      <c r="Y1274">
        <v>0</v>
      </c>
      <c r="AA1274">
        <v>1</v>
      </c>
      <c r="AB1274">
        <v>8</v>
      </c>
      <c r="AC1274">
        <v>3</v>
      </c>
      <c r="AD1274">
        <v>0</v>
      </c>
      <c r="AE1274">
        <v>9</v>
      </c>
      <c r="AF1274" t="s">
        <v>126</v>
      </c>
      <c r="AG1274">
        <v>0</v>
      </c>
      <c r="AH1274">
        <v>0</v>
      </c>
      <c r="AI1274">
        <v>2</v>
      </c>
      <c r="AJ1274">
        <v>0</v>
      </c>
      <c r="AK1274" t="s">
        <v>469</v>
      </c>
      <c r="AL1274">
        <v>32.792279999999998</v>
      </c>
      <c r="AM1274" t="s">
        <v>470</v>
      </c>
      <c r="AN1274">
        <v>-117.12194</v>
      </c>
      <c r="AO1274">
        <v>25</v>
      </c>
      <c r="AP1274">
        <v>1700</v>
      </c>
      <c r="AQ1274" t="s">
        <v>129</v>
      </c>
      <c r="AR1274">
        <v>127</v>
      </c>
      <c r="AS1274">
        <v>-45</v>
      </c>
      <c r="AT1274">
        <v>-64</v>
      </c>
      <c r="BB1274" t="str">
        <f t="shared" si="484"/>
        <v>1200</v>
      </c>
      <c r="BC1274">
        <v>1</v>
      </c>
      <c r="BD1274" t="str">
        <f t="shared" si="485"/>
        <v xml:space="preserve">N1839R  </v>
      </c>
      <c r="BE1274">
        <v>1</v>
      </c>
      <c r="BG1274">
        <v>0</v>
      </c>
      <c r="BH1274">
        <v>0</v>
      </c>
      <c r="BI1274">
        <v>0</v>
      </c>
      <c r="BJ1274">
        <v>1475</v>
      </c>
      <c r="BK1274">
        <v>-225</v>
      </c>
      <c r="BL1274" t="s">
        <v>130</v>
      </c>
      <c r="BM1274">
        <v>1</v>
      </c>
      <c r="BN1274">
        <v>1</v>
      </c>
      <c r="BO1274">
        <v>0</v>
      </c>
      <c r="BP1274">
        <v>0</v>
      </c>
      <c r="BS1274">
        <v>0</v>
      </c>
      <c r="BT1274">
        <v>0</v>
      </c>
      <c r="BU1274">
        <v>0</v>
      </c>
      <c r="CE1274" t="str">
        <f t="shared" ref="CE1274:CE1281" si="504">"22:02:32.921"</f>
        <v>22:02:32.921</v>
      </c>
      <c r="CF1274">
        <v>920531527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5</v>
      </c>
      <c r="CY1274">
        <v>7</v>
      </c>
      <c r="CZ1274" t="s">
        <v>131</v>
      </c>
      <c r="DA1274">
        <v>745</v>
      </c>
      <c r="DB1274">
        <v>0</v>
      </c>
      <c r="DC1274" t="s">
        <v>262</v>
      </c>
      <c r="DD1274" t="s">
        <v>263</v>
      </c>
      <c r="DG1274">
        <v>15622783</v>
      </c>
      <c r="DI1274">
        <v>1</v>
      </c>
      <c r="DJ1274">
        <v>0</v>
      </c>
      <c r="DK1274">
        <v>0</v>
      </c>
      <c r="DL1274">
        <v>0</v>
      </c>
      <c r="DM1274">
        <v>0</v>
      </c>
      <c r="DN1274">
        <v>1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"07/09/2023 22:02:33.163"</f>
        <v>07/09/2023 22:02:33.163</v>
      </c>
      <c r="C1275" t="str">
        <f t="shared" si="487"/>
        <v>FFDFD3C0</v>
      </c>
      <c r="D1275" t="s">
        <v>141</v>
      </c>
      <c r="E1275">
        <v>15</v>
      </c>
      <c r="J1275" t="s">
        <v>142</v>
      </c>
      <c r="K1275">
        <v>0</v>
      </c>
      <c r="L1275">
        <v>3</v>
      </c>
      <c r="M1275">
        <v>0</v>
      </c>
      <c r="N1275">
        <v>2</v>
      </c>
      <c r="O1275">
        <v>0</v>
      </c>
      <c r="P1275">
        <v>1</v>
      </c>
      <c r="Q1275">
        <v>0</v>
      </c>
      <c r="S1275" t="str">
        <f t="shared" si="503"/>
        <v>22:02:32.000</v>
      </c>
      <c r="T1275" t="str">
        <f t="shared" si="503"/>
        <v>22:02:32.000</v>
      </c>
      <c r="U1275" t="str">
        <f t="shared" si="483"/>
        <v>A14F74</v>
      </c>
      <c r="V1275">
        <v>0</v>
      </c>
      <c r="W1275">
        <v>0</v>
      </c>
      <c r="X1275">
        <v>6</v>
      </c>
      <c r="Y1275">
        <v>0</v>
      </c>
      <c r="AA1275">
        <v>1</v>
      </c>
      <c r="AB1275">
        <v>8</v>
      </c>
      <c r="AC1275">
        <v>3</v>
      </c>
      <c r="AD1275">
        <v>0</v>
      </c>
      <c r="AE1275">
        <v>9</v>
      </c>
      <c r="AF1275" t="s">
        <v>126</v>
      </c>
      <c r="AG1275">
        <v>0</v>
      </c>
      <c r="AH1275">
        <v>3</v>
      </c>
      <c r="AI1275">
        <v>2</v>
      </c>
      <c r="AJ1275">
        <v>0</v>
      </c>
      <c r="AK1275" t="s">
        <v>469</v>
      </c>
      <c r="AL1275">
        <v>32.792279999999998</v>
      </c>
      <c r="AM1275" t="s">
        <v>470</v>
      </c>
      <c r="AN1275">
        <v>-117.12194</v>
      </c>
      <c r="AO1275">
        <v>25</v>
      </c>
      <c r="AP1275">
        <v>1700</v>
      </c>
      <c r="AQ1275" t="s">
        <v>129</v>
      </c>
      <c r="AR1275">
        <v>127</v>
      </c>
      <c r="AS1275">
        <v>-45</v>
      </c>
      <c r="AT1275">
        <v>-64</v>
      </c>
      <c r="BB1275" t="str">
        <f t="shared" si="484"/>
        <v>1200</v>
      </c>
      <c r="BC1275">
        <v>1</v>
      </c>
      <c r="BD1275" t="str">
        <f t="shared" si="485"/>
        <v xml:space="preserve">N1839R  </v>
      </c>
      <c r="BE1275">
        <v>1</v>
      </c>
      <c r="BG1275">
        <v>0</v>
      </c>
      <c r="BH1275">
        <v>0</v>
      </c>
      <c r="BI1275">
        <v>0</v>
      </c>
      <c r="BJ1275">
        <v>1475</v>
      </c>
      <c r="BK1275">
        <v>-225</v>
      </c>
      <c r="BL1275" t="s">
        <v>130</v>
      </c>
      <c r="BM1275">
        <v>1</v>
      </c>
      <c r="BN1275">
        <v>1</v>
      </c>
      <c r="BO1275">
        <v>0</v>
      </c>
      <c r="BP1275">
        <v>0</v>
      </c>
      <c r="BS1275">
        <v>0</v>
      </c>
      <c r="BT1275">
        <v>0</v>
      </c>
      <c r="BU1275">
        <v>0</v>
      </c>
      <c r="CE1275" t="str">
        <f t="shared" si="504"/>
        <v>22:02:32.921</v>
      </c>
      <c r="CF1275">
        <v>920531527</v>
      </c>
      <c r="CS1275">
        <v>3</v>
      </c>
      <c r="CT1275">
        <v>2</v>
      </c>
      <c r="CU1275">
        <v>0</v>
      </c>
      <c r="CV1275">
        <v>2</v>
      </c>
      <c r="CW1275">
        <v>0</v>
      </c>
      <c r="CX1275">
        <v>5</v>
      </c>
      <c r="CY1275">
        <v>7</v>
      </c>
      <c r="CZ1275" t="s">
        <v>131</v>
      </c>
      <c r="DA1275">
        <v>745</v>
      </c>
      <c r="DB1275">
        <v>0</v>
      </c>
      <c r="DC1275" t="s">
        <v>262</v>
      </c>
      <c r="DD1275" t="s">
        <v>263</v>
      </c>
      <c r="DG1275">
        <v>15622783</v>
      </c>
      <c r="DI1275">
        <v>1</v>
      </c>
      <c r="DJ1275">
        <v>0</v>
      </c>
      <c r="DK1275">
        <v>1</v>
      </c>
      <c r="DL1275">
        <v>0</v>
      </c>
      <c r="DM1275">
        <v>0</v>
      </c>
      <c r="DN1275">
        <v>1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"07/09/2023 22:02:33.163"</f>
        <v>07/09/2023 22:02:33.163</v>
      </c>
      <c r="C1276" t="str">
        <f t="shared" si="487"/>
        <v>FFDFD3C0</v>
      </c>
      <c r="D1276" t="s">
        <v>134</v>
      </c>
      <c r="E1276">
        <v>3</v>
      </c>
      <c r="H1276">
        <v>3</v>
      </c>
      <c r="I1276" t="s">
        <v>135</v>
      </c>
      <c r="J1276" t="s">
        <v>126</v>
      </c>
      <c r="K1276">
        <v>0</v>
      </c>
      <c r="L1276">
        <v>3</v>
      </c>
      <c r="M1276">
        <v>0</v>
      </c>
      <c r="N1276">
        <v>2</v>
      </c>
      <c r="O1276">
        <v>0</v>
      </c>
      <c r="P1276">
        <v>1</v>
      </c>
      <c r="Q1276">
        <v>0</v>
      </c>
      <c r="S1276" t="str">
        <f t="shared" si="503"/>
        <v>22:02:32.000</v>
      </c>
      <c r="T1276" t="str">
        <f t="shared" si="503"/>
        <v>22:02:32.000</v>
      </c>
      <c r="U1276" t="str">
        <f t="shared" si="483"/>
        <v>A14F74</v>
      </c>
      <c r="V1276">
        <v>0</v>
      </c>
      <c r="W1276">
        <v>0</v>
      </c>
      <c r="X1276">
        <v>6</v>
      </c>
      <c r="Y1276">
        <v>0</v>
      </c>
      <c r="AA1276">
        <v>1</v>
      </c>
      <c r="AB1276">
        <v>8</v>
      </c>
      <c r="AC1276">
        <v>3</v>
      </c>
      <c r="AD1276">
        <v>0</v>
      </c>
      <c r="AE1276">
        <v>9</v>
      </c>
      <c r="AF1276" t="s">
        <v>126</v>
      </c>
      <c r="AG1276">
        <v>0</v>
      </c>
      <c r="AH1276">
        <v>3</v>
      </c>
      <c r="AI1276">
        <v>2</v>
      </c>
      <c r="AJ1276">
        <v>0</v>
      </c>
      <c r="AK1276" t="s">
        <v>469</v>
      </c>
      <c r="AL1276">
        <v>32.792279999999998</v>
      </c>
      <c r="AM1276" t="s">
        <v>470</v>
      </c>
      <c r="AN1276">
        <v>-117.12194</v>
      </c>
      <c r="AO1276">
        <v>25</v>
      </c>
      <c r="AP1276">
        <v>1700</v>
      </c>
      <c r="AQ1276" t="s">
        <v>129</v>
      </c>
      <c r="AR1276">
        <v>127</v>
      </c>
      <c r="AS1276">
        <v>-45</v>
      </c>
      <c r="AT1276">
        <v>-64</v>
      </c>
      <c r="BB1276" t="str">
        <f t="shared" si="484"/>
        <v>1200</v>
      </c>
      <c r="BC1276">
        <v>1</v>
      </c>
      <c r="BD1276" t="str">
        <f t="shared" si="485"/>
        <v xml:space="preserve">N1839R  </v>
      </c>
      <c r="BE1276">
        <v>1</v>
      </c>
      <c r="BG1276">
        <v>0</v>
      </c>
      <c r="BH1276">
        <v>0</v>
      </c>
      <c r="BI1276">
        <v>0</v>
      </c>
      <c r="BJ1276">
        <v>1475</v>
      </c>
      <c r="BK1276">
        <v>-225</v>
      </c>
      <c r="BL1276" t="s">
        <v>130</v>
      </c>
      <c r="BM1276">
        <v>1</v>
      </c>
      <c r="BN1276">
        <v>1</v>
      </c>
      <c r="BO1276">
        <v>0</v>
      </c>
      <c r="BP1276">
        <v>0</v>
      </c>
      <c r="BS1276">
        <v>0</v>
      </c>
      <c r="BT1276">
        <v>0</v>
      </c>
      <c r="BU1276">
        <v>0</v>
      </c>
      <c r="CE1276" t="str">
        <f t="shared" si="504"/>
        <v>22:02:32.921</v>
      </c>
      <c r="CF1276">
        <v>920531527</v>
      </c>
      <c r="CS1276">
        <v>3</v>
      </c>
      <c r="CT1276">
        <v>2</v>
      </c>
      <c r="CU1276">
        <v>0</v>
      </c>
      <c r="CV1276">
        <v>2</v>
      </c>
      <c r="CW1276">
        <v>0</v>
      </c>
      <c r="CX1276">
        <v>5</v>
      </c>
      <c r="CY1276">
        <v>7</v>
      </c>
      <c r="CZ1276" t="s">
        <v>131</v>
      </c>
      <c r="DA1276">
        <v>745</v>
      </c>
      <c r="DB1276">
        <v>0</v>
      </c>
      <c r="DC1276" t="s">
        <v>262</v>
      </c>
      <c r="DD1276" t="s">
        <v>263</v>
      </c>
      <c r="DG1276">
        <v>15622783</v>
      </c>
      <c r="DI1276">
        <v>1</v>
      </c>
      <c r="DJ1276">
        <v>0</v>
      </c>
      <c r="DK1276">
        <v>1</v>
      </c>
      <c r="DL1276">
        <v>0</v>
      </c>
      <c r="DM1276">
        <v>0</v>
      </c>
      <c r="DN1276">
        <v>1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"07/09/2023 22:02:33.178"</f>
        <v>07/09/2023 22:02:33.178</v>
      </c>
      <c r="C1277" t="str">
        <f t="shared" si="487"/>
        <v>FFDFD3C0</v>
      </c>
      <c r="D1277" t="s">
        <v>147</v>
      </c>
      <c r="E1277">
        <v>8</v>
      </c>
      <c r="H1277">
        <v>225</v>
      </c>
      <c r="I1277" t="s">
        <v>148</v>
      </c>
      <c r="J1277" t="s">
        <v>126</v>
      </c>
      <c r="K1277">
        <v>0</v>
      </c>
      <c r="L1277">
        <v>3</v>
      </c>
      <c r="M1277">
        <v>0</v>
      </c>
      <c r="N1277">
        <v>2</v>
      </c>
      <c r="O1277">
        <v>0</v>
      </c>
      <c r="P1277">
        <v>1</v>
      </c>
      <c r="Q1277">
        <v>0</v>
      </c>
      <c r="S1277" t="str">
        <f t="shared" si="503"/>
        <v>22:02:32.000</v>
      </c>
      <c r="T1277" t="str">
        <f t="shared" si="503"/>
        <v>22:02:32.000</v>
      </c>
      <c r="U1277" t="str">
        <f t="shared" si="483"/>
        <v>A14F74</v>
      </c>
      <c r="V1277">
        <v>0</v>
      </c>
      <c r="W1277">
        <v>0</v>
      </c>
      <c r="X1277">
        <v>6</v>
      </c>
      <c r="Y1277">
        <v>0</v>
      </c>
      <c r="AA1277">
        <v>1</v>
      </c>
      <c r="AB1277">
        <v>8</v>
      </c>
      <c r="AC1277">
        <v>3</v>
      </c>
      <c r="AD1277">
        <v>0</v>
      </c>
      <c r="AE1277">
        <v>9</v>
      </c>
      <c r="AF1277" t="s">
        <v>126</v>
      </c>
      <c r="AG1277">
        <v>0</v>
      </c>
      <c r="AH1277">
        <v>3</v>
      </c>
      <c r="AI1277">
        <v>2</v>
      </c>
      <c r="AJ1277">
        <v>0</v>
      </c>
      <c r="AK1277" t="s">
        <v>469</v>
      </c>
      <c r="AL1277">
        <v>32.792279999999998</v>
      </c>
      <c r="AM1277" t="s">
        <v>470</v>
      </c>
      <c r="AN1277">
        <v>-117.12194</v>
      </c>
      <c r="AO1277">
        <v>25</v>
      </c>
      <c r="AP1277">
        <v>1700</v>
      </c>
      <c r="AQ1277" t="s">
        <v>129</v>
      </c>
      <c r="AR1277">
        <v>127</v>
      </c>
      <c r="AS1277">
        <v>-45</v>
      </c>
      <c r="AT1277">
        <v>-64</v>
      </c>
      <c r="BB1277" t="str">
        <f t="shared" si="484"/>
        <v>1200</v>
      </c>
      <c r="BC1277">
        <v>1</v>
      </c>
      <c r="BD1277" t="str">
        <f t="shared" si="485"/>
        <v xml:space="preserve">N1839R  </v>
      </c>
      <c r="BE1277">
        <v>1</v>
      </c>
      <c r="BG1277">
        <v>0</v>
      </c>
      <c r="BH1277">
        <v>0</v>
      </c>
      <c r="BI1277">
        <v>0</v>
      </c>
      <c r="BJ1277">
        <v>1475</v>
      </c>
      <c r="BK1277">
        <v>-225</v>
      </c>
      <c r="BL1277" t="s">
        <v>130</v>
      </c>
      <c r="BM1277">
        <v>1</v>
      </c>
      <c r="BN1277">
        <v>1</v>
      </c>
      <c r="BO1277">
        <v>0</v>
      </c>
      <c r="BP1277">
        <v>0</v>
      </c>
      <c r="BS1277">
        <v>0</v>
      </c>
      <c r="BT1277">
        <v>0</v>
      </c>
      <c r="BU1277">
        <v>0</v>
      </c>
      <c r="CE1277" t="str">
        <f t="shared" si="504"/>
        <v>22:02:32.921</v>
      </c>
      <c r="CF1277">
        <v>920531527</v>
      </c>
      <c r="CS1277">
        <v>3</v>
      </c>
      <c r="CT1277">
        <v>2</v>
      </c>
      <c r="CU1277">
        <v>0</v>
      </c>
      <c r="CV1277">
        <v>2</v>
      </c>
      <c r="CW1277">
        <v>0</v>
      </c>
      <c r="CX1277">
        <v>5</v>
      </c>
      <c r="CY1277">
        <v>7</v>
      </c>
      <c r="CZ1277" t="s">
        <v>131</v>
      </c>
      <c r="DA1277">
        <v>745</v>
      </c>
      <c r="DB1277">
        <v>0</v>
      </c>
      <c r="DC1277" t="s">
        <v>262</v>
      </c>
      <c r="DD1277" t="s">
        <v>263</v>
      </c>
      <c r="DG1277">
        <v>15622783</v>
      </c>
      <c r="DI1277">
        <v>1</v>
      </c>
      <c r="DJ1277">
        <v>0</v>
      </c>
      <c r="DK1277">
        <v>0</v>
      </c>
      <c r="DL1277">
        <v>0</v>
      </c>
      <c r="DM1277">
        <v>0</v>
      </c>
      <c r="DN1277">
        <v>1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"07/09/2023 22:02:33.194"</f>
        <v>07/09/2023 22:02:33.194</v>
      </c>
      <c r="C1278" t="str">
        <f t="shared" si="487"/>
        <v>FFDFD3C0</v>
      </c>
      <c r="D1278" t="s">
        <v>134</v>
      </c>
      <c r="E1278">
        <v>4</v>
      </c>
      <c r="H1278">
        <v>4</v>
      </c>
      <c r="I1278" t="s">
        <v>143</v>
      </c>
      <c r="J1278" t="s">
        <v>126</v>
      </c>
      <c r="K1278">
        <v>0</v>
      </c>
      <c r="L1278">
        <v>3</v>
      </c>
      <c r="M1278">
        <v>0</v>
      </c>
      <c r="N1278">
        <v>2</v>
      </c>
      <c r="O1278">
        <v>0</v>
      </c>
      <c r="P1278">
        <v>1</v>
      </c>
      <c r="Q1278">
        <v>0</v>
      </c>
      <c r="S1278" t="str">
        <f t="shared" si="503"/>
        <v>22:02:32.000</v>
      </c>
      <c r="T1278" t="str">
        <f t="shared" si="503"/>
        <v>22:02:32.000</v>
      </c>
      <c r="U1278" t="str">
        <f t="shared" si="483"/>
        <v>A14F74</v>
      </c>
      <c r="V1278">
        <v>0</v>
      </c>
      <c r="W1278">
        <v>0</v>
      </c>
      <c r="X1278">
        <v>6</v>
      </c>
      <c r="Y1278">
        <v>0</v>
      </c>
      <c r="AA1278">
        <v>1</v>
      </c>
      <c r="AB1278">
        <v>8</v>
      </c>
      <c r="AC1278">
        <v>3</v>
      </c>
      <c r="AD1278">
        <v>0</v>
      </c>
      <c r="AE1278">
        <v>9</v>
      </c>
      <c r="AF1278" t="s">
        <v>126</v>
      </c>
      <c r="AG1278">
        <v>0</v>
      </c>
      <c r="AH1278">
        <v>3</v>
      </c>
      <c r="AI1278">
        <v>2</v>
      </c>
      <c r="AJ1278">
        <v>0</v>
      </c>
      <c r="AK1278" t="s">
        <v>469</v>
      </c>
      <c r="AL1278">
        <v>32.792279999999998</v>
      </c>
      <c r="AM1278" t="s">
        <v>470</v>
      </c>
      <c r="AN1278">
        <v>-117.12194</v>
      </c>
      <c r="AO1278">
        <v>25</v>
      </c>
      <c r="AP1278">
        <v>1700</v>
      </c>
      <c r="AQ1278" t="s">
        <v>129</v>
      </c>
      <c r="AR1278">
        <v>127</v>
      </c>
      <c r="AS1278">
        <v>-45</v>
      </c>
      <c r="AT1278">
        <v>-64</v>
      </c>
      <c r="BB1278" t="str">
        <f t="shared" si="484"/>
        <v>1200</v>
      </c>
      <c r="BC1278">
        <v>1</v>
      </c>
      <c r="BD1278" t="str">
        <f t="shared" si="485"/>
        <v xml:space="preserve">N1839R  </v>
      </c>
      <c r="BE1278">
        <v>1</v>
      </c>
      <c r="BG1278">
        <v>0</v>
      </c>
      <c r="BH1278">
        <v>0</v>
      </c>
      <c r="BI1278">
        <v>0</v>
      </c>
      <c r="BJ1278">
        <v>1475</v>
      </c>
      <c r="BK1278">
        <v>-225</v>
      </c>
      <c r="BL1278" t="s">
        <v>130</v>
      </c>
      <c r="BM1278">
        <v>1</v>
      </c>
      <c r="BN1278">
        <v>1</v>
      </c>
      <c r="BO1278">
        <v>0</v>
      </c>
      <c r="BP1278">
        <v>0</v>
      </c>
      <c r="BS1278">
        <v>0</v>
      </c>
      <c r="BT1278">
        <v>0</v>
      </c>
      <c r="BU1278">
        <v>0</v>
      </c>
      <c r="CE1278" t="str">
        <f t="shared" si="504"/>
        <v>22:02:32.921</v>
      </c>
      <c r="CF1278">
        <v>920531527</v>
      </c>
      <c r="CS1278">
        <v>3</v>
      </c>
      <c r="CT1278">
        <v>2</v>
      </c>
      <c r="CU1278">
        <v>0</v>
      </c>
      <c r="CV1278">
        <v>2</v>
      </c>
      <c r="CW1278">
        <v>0</v>
      </c>
      <c r="CX1278">
        <v>5</v>
      </c>
      <c r="CY1278">
        <v>7</v>
      </c>
      <c r="CZ1278" t="s">
        <v>131</v>
      </c>
      <c r="DA1278">
        <v>745</v>
      </c>
      <c r="DB1278">
        <v>0</v>
      </c>
      <c r="DC1278" t="s">
        <v>262</v>
      </c>
      <c r="DD1278" t="s">
        <v>263</v>
      </c>
      <c r="DG1278">
        <v>15622783</v>
      </c>
      <c r="DI1278">
        <v>1</v>
      </c>
      <c r="DJ1278">
        <v>0</v>
      </c>
      <c r="DK1278">
        <v>1</v>
      </c>
      <c r="DL1278">
        <v>0</v>
      </c>
      <c r="DM1278">
        <v>0</v>
      </c>
      <c r="DN1278">
        <v>1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"07/09/2023 22:02:33.209"</f>
        <v>07/09/2023 22:02:33.209</v>
      </c>
      <c r="C1279" t="str">
        <f t="shared" si="487"/>
        <v>FFDFD3C0</v>
      </c>
      <c r="D1279" t="s">
        <v>123</v>
      </c>
      <c r="E1279">
        <v>7</v>
      </c>
      <c r="F1279">
        <v>2007</v>
      </c>
      <c r="G1279" t="s">
        <v>124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0</v>
      </c>
      <c r="P1279">
        <v>1</v>
      </c>
      <c r="Q1279">
        <v>0</v>
      </c>
      <c r="S1279" t="str">
        <f t="shared" si="503"/>
        <v>22:02:32.000</v>
      </c>
      <c r="T1279" t="str">
        <f t="shared" si="503"/>
        <v>22:02:32.000</v>
      </c>
      <c r="U1279" t="str">
        <f t="shared" si="483"/>
        <v>A14F74</v>
      </c>
      <c r="V1279">
        <v>0</v>
      </c>
      <c r="W1279">
        <v>0</v>
      </c>
      <c r="X1279">
        <v>6</v>
      </c>
      <c r="Y1279">
        <v>0</v>
      </c>
      <c r="AA1279">
        <v>1</v>
      </c>
      <c r="AB1279">
        <v>8</v>
      </c>
      <c r="AC1279">
        <v>3</v>
      </c>
      <c r="AD1279">
        <v>0</v>
      </c>
      <c r="AE1279">
        <v>9</v>
      </c>
      <c r="AF1279" t="s">
        <v>126</v>
      </c>
      <c r="AG1279">
        <v>0</v>
      </c>
      <c r="AH1279">
        <v>3</v>
      </c>
      <c r="AI1279">
        <v>2</v>
      </c>
      <c r="AJ1279">
        <v>0</v>
      </c>
      <c r="AK1279" t="s">
        <v>469</v>
      </c>
      <c r="AL1279">
        <v>32.792279999999998</v>
      </c>
      <c r="AM1279" t="s">
        <v>470</v>
      </c>
      <c r="AN1279">
        <v>-117.12194</v>
      </c>
      <c r="AO1279">
        <v>25</v>
      </c>
      <c r="AP1279">
        <v>1700</v>
      </c>
      <c r="AQ1279" t="s">
        <v>129</v>
      </c>
      <c r="AR1279">
        <v>127</v>
      </c>
      <c r="AS1279">
        <v>-45</v>
      </c>
      <c r="AT1279">
        <v>-64</v>
      </c>
      <c r="BB1279" t="str">
        <f t="shared" si="484"/>
        <v>1200</v>
      </c>
      <c r="BC1279">
        <v>1</v>
      </c>
      <c r="BD1279" t="str">
        <f t="shared" si="485"/>
        <v xml:space="preserve">N1839R  </v>
      </c>
      <c r="BE1279">
        <v>1</v>
      </c>
      <c r="BG1279">
        <v>0</v>
      </c>
      <c r="BH1279">
        <v>0</v>
      </c>
      <c r="BI1279">
        <v>0</v>
      </c>
      <c r="BJ1279">
        <v>1475</v>
      </c>
      <c r="BK1279">
        <v>-225</v>
      </c>
      <c r="BL1279" t="s">
        <v>130</v>
      </c>
      <c r="BM1279">
        <v>1</v>
      </c>
      <c r="BN1279">
        <v>1</v>
      </c>
      <c r="BO1279">
        <v>0</v>
      </c>
      <c r="BP1279">
        <v>0</v>
      </c>
      <c r="BS1279">
        <v>0</v>
      </c>
      <c r="BT1279">
        <v>0</v>
      </c>
      <c r="BU1279">
        <v>0</v>
      </c>
      <c r="CE1279" t="str">
        <f t="shared" si="504"/>
        <v>22:02:32.921</v>
      </c>
      <c r="CF1279">
        <v>920531527</v>
      </c>
      <c r="CS1279">
        <v>3</v>
      </c>
      <c r="CT1279">
        <v>2</v>
      </c>
      <c r="CU1279">
        <v>0</v>
      </c>
      <c r="CV1279">
        <v>2</v>
      </c>
      <c r="CW1279">
        <v>0</v>
      </c>
      <c r="CX1279">
        <v>5</v>
      </c>
      <c r="CY1279">
        <v>7</v>
      </c>
      <c r="CZ1279" t="s">
        <v>131</v>
      </c>
      <c r="DA1279">
        <v>745</v>
      </c>
      <c r="DB1279">
        <v>0</v>
      </c>
      <c r="DC1279" t="s">
        <v>262</v>
      </c>
      <c r="DD1279" t="s">
        <v>263</v>
      </c>
      <c r="DG1279">
        <v>15622783</v>
      </c>
      <c r="DI1279">
        <v>1</v>
      </c>
      <c r="DJ1279">
        <v>0</v>
      </c>
      <c r="DK1279">
        <v>1</v>
      </c>
      <c r="DL1279">
        <v>0</v>
      </c>
      <c r="DM1279">
        <v>0</v>
      </c>
      <c r="DN1279">
        <v>1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"07/09/2023 22:02:33.209"</f>
        <v>07/09/2023 22:02:33.209</v>
      </c>
      <c r="C1280" t="str">
        <f t="shared" si="487"/>
        <v>FFDFD3C0</v>
      </c>
      <c r="D1280" t="s">
        <v>138</v>
      </c>
      <c r="E1280">
        <v>20</v>
      </c>
      <c r="F1280">
        <v>1020</v>
      </c>
      <c r="G1280" t="s">
        <v>139</v>
      </c>
      <c r="J1280" t="s">
        <v>140</v>
      </c>
      <c r="K1280">
        <v>0</v>
      </c>
      <c r="L1280">
        <v>3</v>
      </c>
      <c r="M1280">
        <v>0</v>
      </c>
      <c r="N1280">
        <v>2</v>
      </c>
      <c r="O1280">
        <v>0</v>
      </c>
      <c r="P1280">
        <v>1</v>
      </c>
      <c r="Q1280">
        <v>0</v>
      </c>
      <c r="S1280" t="str">
        <f t="shared" si="503"/>
        <v>22:02:32.000</v>
      </c>
      <c r="T1280" t="str">
        <f t="shared" si="503"/>
        <v>22:02:32.000</v>
      </c>
      <c r="U1280" t="str">
        <f t="shared" si="483"/>
        <v>A14F74</v>
      </c>
      <c r="V1280">
        <v>0</v>
      </c>
      <c r="W1280">
        <v>0</v>
      </c>
      <c r="X1280">
        <v>6</v>
      </c>
      <c r="Y1280">
        <v>0</v>
      </c>
      <c r="AA1280">
        <v>1</v>
      </c>
      <c r="AB1280">
        <v>8</v>
      </c>
      <c r="AC1280">
        <v>3</v>
      </c>
      <c r="AD1280">
        <v>0</v>
      </c>
      <c r="AE1280">
        <v>9</v>
      </c>
      <c r="AF1280" t="s">
        <v>126</v>
      </c>
      <c r="AG1280">
        <v>0</v>
      </c>
      <c r="AH1280">
        <v>3</v>
      </c>
      <c r="AI1280">
        <v>2</v>
      </c>
      <c r="AJ1280">
        <v>0</v>
      </c>
      <c r="AK1280" t="s">
        <v>469</v>
      </c>
      <c r="AL1280">
        <v>32.792279999999998</v>
      </c>
      <c r="AM1280" t="s">
        <v>470</v>
      </c>
      <c r="AN1280">
        <v>-117.12194</v>
      </c>
      <c r="AO1280">
        <v>25</v>
      </c>
      <c r="AP1280">
        <v>1700</v>
      </c>
      <c r="AQ1280" t="s">
        <v>129</v>
      </c>
      <c r="AR1280">
        <v>127</v>
      </c>
      <c r="AS1280">
        <v>-45</v>
      </c>
      <c r="AT1280">
        <v>-64</v>
      </c>
      <c r="BB1280" t="str">
        <f t="shared" si="484"/>
        <v>1200</v>
      </c>
      <c r="BC1280">
        <v>1</v>
      </c>
      <c r="BD1280" t="str">
        <f t="shared" si="485"/>
        <v xml:space="preserve">N1839R  </v>
      </c>
      <c r="BE1280">
        <v>1</v>
      </c>
      <c r="BG1280">
        <v>0</v>
      </c>
      <c r="BH1280">
        <v>0</v>
      </c>
      <c r="BI1280">
        <v>0</v>
      </c>
      <c r="BJ1280">
        <v>1475</v>
      </c>
      <c r="BK1280">
        <v>-225</v>
      </c>
      <c r="BL1280" t="s">
        <v>130</v>
      </c>
      <c r="BM1280">
        <v>1</v>
      </c>
      <c r="BN1280">
        <v>1</v>
      </c>
      <c r="BO1280">
        <v>0</v>
      </c>
      <c r="BP1280">
        <v>0</v>
      </c>
      <c r="BS1280">
        <v>0</v>
      </c>
      <c r="BT1280">
        <v>0</v>
      </c>
      <c r="BU1280">
        <v>0</v>
      </c>
      <c r="CE1280" t="str">
        <f t="shared" si="504"/>
        <v>22:02:32.921</v>
      </c>
      <c r="CF1280">
        <v>920531527</v>
      </c>
      <c r="CS1280">
        <v>3</v>
      </c>
      <c r="CT1280">
        <v>2</v>
      </c>
      <c r="CU1280">
        <v>0</v>
      </c>
      <c r="CV1280">
        <v>2</v>
      </c>
      <c r="CW1280">
        <v>0</v>
      </c>
      <c r="CX1280">
        <v>5</v>
      </c>
      <c r="CY1280">
        <v>7</v>
      </c>
      <c r="CZ1280" t="s">
        <v>131</v>
      </c>
      <c r="DA1280">
        <v>745</v>
      </c>
      <c r="DB1280">
        <v>0</v>
      </c>
      <c r="DC1280" t="s">
        <v>262</v>
      </c>
      <c r="DD1280" t="s">
        <v>263</v>
      </c>
      <c r="DG1280">
        <v>15622783</v>
      </c>
      <c r="DI1280">
        <v>1</v>
      </c>
      <c r="DJ1280">
        <v>0</v>
      </c>
      <c r="DK1280">
        <v>1</v>
      </c>
      <c r="DL1280">
        <v>0</v>
      </c>
      <c r="DM1280">
        <v>0</v>
      </c>
      <c r="DN1280">
        <v>1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"07/09/2023 22:02:33.209"</f>
        <v>07/09/2023 22:02:33.209</v>
      </c>
      <c r="C1281" t="str">
        <f t="shared" si="487"/>
        <v>FFDFD3C0</v>
      </c>
      <c r="D1281" t="s">
        <v>149</v>
      </c>
      <c r="E1281">
        <v>3</v>
      </c>
      <c r="H1281">
        <v>166</v>
      </c>
      <c r="I1281" t="s">
        <v>139</v>
      </c>
      <c r="J1281" t="s">
        <v>150</v>
      </c>
      <c r="K1281">
        <v>0</v>
      </c>
      <c r="L1281">
        <v>3</v>
      </c>
      <c r="M1281">
        <v>0</v>
      </c>
      <c r="N1281">
        <v>2</v>
      </c>
      <c r="O1281">
        <v>0</v>
      </c>
      <c r="P1281">
        <v>1</v>
      </c>
      <c r="Q1281">
        <v>0</v>
      </c>
      <c r="S1281" t="str">
        <f t="shared" si="503"/>
        <v>22:02:32.000</v>
      </c>
      <c r="T1281" t="str">
        <f t="shared" si="503"/>
        <v>22:02:32.000</v>
      </c>
      <c r="U1281" t="str">
        <f t="shared" si="483"/>
        <v>A14F74</v>
      </c>
      <c r="V1281">
        <v>0</v>
      </c>
      <c r="W1281">
        <v>0</v>
      </c>
      <c r="X1281">
        <v>6</v>
      </c>
      <c r="Y1281">
        <v>0</v>
      </c>
      <c r="AA1281">
        <v>1</v>
      </c>
      <c r="AB1281">
        <v>8</v>
      </c>
      <c r="AC1281">
        <v>3</v>
      </c>
      <c r="AD1281">
        <v>0</v>
      </c>
      <c r="AE1281">
        <v>9</v>
      </c>
      <c r="AF1281" t="s">
        <v>126</v>
      </c>
      <c r="AG1281">
        <v>0</v>
      </c>
      <c r="AH1281">
        <v>3</v>
      </c>
      <c r="AI1281">
        <v>2</v>
      </c>
      <c r="AJ1281">
        <v>0</v>
      </c>
      <c r="AK1281" t="s">
        <v>469</v>
      </c>
      <c r="AL1281">
        <v>32.792279999999998</v>
      </c>
      <c r="AM1281" t="s">
        <v>470</v>
      </c>
      <c r="AN1281">
        <v>-117.12194</v>
      </c>
      <c r="AO1281">
        <v>25</v>
      </c>
      <c r="AP1281">
        <v>1700</v>
      </c>
      <c r="AQ1281" t="s">
        <v>129</v>
      </c>
      <c r="AR1281">
        <v>127</v>
      </c>
      <c r="AS1281">
        <v>-45</v>
      </c>
      <c r="AT1281">
        <v>-64</v>
      </c>
      <c r="BB1281" t="str">
        <f t="shared" si="484"/>
        <v>1200</v>
      </c>
      <c r="BC1281">
        <v>1</v>
      </c>
      <c r="BD1281" t="str">
        <f t="shared" si="485"/>
        <v xml:space="preserve">N1839R  </v>
      </c>
      <c r="BE1281">
        <v>1</v>
      </c>
      <c r="BG1281">
        <v>0</v>
      </c>
      <c r="BH1281">
        <v>0</v>
      </c>
      <c r="BI1281">
        <v>0</v>
      </c>
      <c r="BJ1281">
        <v>1475</v>
      </c>
      <c r="BK1281">
        <v>-225</v>
      </c>
      <c r="BL1281" t="s">
        <v>130</v>
      </c>
      <c r="BM1281">
        <v>1</v>
      </c>
      <c r="BN1281">
        <v>1</v>
      </c>
      <c r="BO1281">
        <v>0</v>
      </c>
      <c r="BP1281">
        <v>0</v>
      </c>
      <c r="BS1281">
        <v>0</v>
      </c>
      <c r="BT1281">
        <v>0</v>
      </c>
      <c r="BU1281">
        <v>0</v>
      </c>
      <c r="CE1281" t="str">
        <f t="shared" si="504"/>
        <v>22:02:32.921</v>
      </c>
      <c r="CF1281">
        <v>920593887</v>
      </c>
      <c r="CS1281">
        <v>3</v>
      </c>
      <c r="CT1281">
        <v>2</v>
      </c>
      <c r="CU1281">
        <v>0</v>
      </c>
      <c r="CV1281">
        <v>2</v>
      </c>
      <c r="CW1281">
        <v>0</v>
      </c>
      <c r="CX1281">
        <v>5</v>
      </c>
      <c r="CY1281">
        <v>7</v>
      </c>
      <c r="CZ1281" t="s">
        <v>131</v>
      </c>
      <c r="DA1281">
        <v>300</v>
      </c>
      <c r="DB1281">
        <v>0</v>
      </c>
      <c r="DC1281" t="s">
        <v>157</v>
      </c>
      <c r="DD1281" t="s">
        <v>158</v>
      </c>
      <c r="DG1281">
        <v>8353077</v>
      </c>
      <c r="DI1281">
        <v>1</v>
      </c>
      <c r="DJ1281">
        <v>0</v>
      </c>
      <c r="DK1281">
        <v>1</v>
      </c>
      <c r="DL1281">
        <v>0</v>
      </c>
      <c r="DM1281">
        <v>0</v>
      </c>
      <c r="DN1281">
        <v>1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"07/09/2023 22:02:33.911"</f>
        <v>07/09/2023 22:02:33.911</v>
      </c>
      <c r="C1282" t="str">
        <f t="shared" si="487"/>
        <v>FFDFD3C0</v>
      </c>
      <c r="D1282" t="s">
        <v>138</v>
      </c>
      <c r="E1282">
        <v>20</v>
      </c>
      <c r="F1282">
        <v>1020</v>
      </c>
      <c r="G1282" t="s">
        <v>139</v>
      </c>
      <c r="J1282" t="s">
        <v>140</v>
      </c>
      <c r="K1282">
        <v>0</v>
      </c>
      <c r="L1282">
        <v>3</v>
      </c>
      <c r="M1282">
        <v>0</v>
      </c>
      <c r="N1282">
        <v>2</v>
      </c>
      <c r="O1282">
        <v>0</v>
      </c>
      <c r="P1282">
        <v>1</v>
      </c>
      <c r="Q1282">
        <v>0</v>
      </c>
      <c r="S1282" t="str">
        <f t="shared" ref="S1282:T1289" si="505">"22:02:33.000"</f>
        <v>22:02:33.000</v>
      </c>
      <c r="T1282" t="str">
        <f t="shared" si="505"/>
        <v>22:02:33.000</v>
      </c>
      <c r="U1282" t="str">
        <f t="shared" ref="U1282:U1345" si="506">"A14F74"</f>
        <v>A14F74</v>
      </c>
      <c r="V1282">
        <v>0</v>
      </c>
      <c r="W1282">
        <v>0</v>
      </c>
      <c r="X1282">
        <v>6</v>
      </c>
      <c r="Y1282">
        <v>0</v>
      </c>
      <c r="AA1282">
        <v>1</v>
      </c>
      <c r="AB1282">
        <v>8</v>
      </c>
      <c r="AC1282">
        <v>3</v>
      </c>
      <c r="AD1282">
        <v>0</v>
      </c>
      <c r="AE1282">
        <v>9</v>
      </c>
      <c r="AF1282" t="s">
        <v>126</v>
      </c>
      <c r="AG1282">
        <v>0</v>
      </c>
      <c r="AH1282">
        <v>3</v>
      </c>
      <c r="AI1282">
        <v>2</v>
      </c>
      <c r="AJ1282">
        <v>0</v>
      </c>
      <c r="AK1282" t="s">
        <v>471</v>
      </c>
      <c r="AL1282">
        <v>32.792065000000001</v>
      </c>
      <c r="AM1282" t="s">
        <v>472</v>
      </c>
      <c r="AN1282">
        <v>-117.121253</v>
      </c>
      <c r="AO1282">
        <v>25</v>
      </c>
      <c r="AP1282">
        <v>1700</v>
      </c>
      <c r="AQ1282" t="s">
        <v>129</v>
      </c>
      <c r="AR1282">
        <v>127</v>
      </c>
      <c r="AS1282">
        <v>-44</v>
      </c>
      <c r="AT1282">
        <v>0</v>
      </c>
      <c r="BB1282" t="str">
        <f t="shared" ref="BB1282:BB1345" si="507">"1200"</f>
        <v>1200</v>
      </c>
      <c r="BC1282">
        <v>1</v>
      </c>
      <c r="BD1282" t="str">
        <f t="shared" ref="BD1282:BD1345" si="508">"N1839R  "</f>
        <v xml:space="preserve">N1839R  </v>
      </c>
      <c r="BE1282">
        <v>1</v>
      </c>
      <c r="BG1282">
        <v>0</v>
      </c>
      <c r="BH1282">
        <v>0</v>
      </c>
      <c r="BI1282">
        <v>0</v>
      </c>
      <c r="BJ1282">
        <v>1475</v>
      </c>
      <c r="BK1282">
        <v>-225</v>
      </c>
      <c r="BL1282" t="s">
        <v>130</v>
      </c>
      <c r="BM1282">
        <v>1</v>
      </c>
      <c r="BN1282">
        <v>1</v>
      </c>
      <c r="BO1282">
        <v>0</v>
      </c>
      <c r="BP1282">
        <v>0</v>
      </c>
      <c r="BS1282">
        <v>0</v>
      </c>
      <c r="BT1282">
        <v>0</v>
      </c>
      <c r="BU1282">
        <v>0</v>
      </c>
      <c r="CE1282" t="str">
        <f t="shared" ref="CE1282:CE1289" si="509">"22:02:33.624"</f>
        <v>22:02:33.624</v>
      </c>
      <c r="CF1282">
        <v>623781127</v>
      </c>
      <c r="CS1282">
        <v>3</v>
      </c>
      <c r="CT1282">
        <v>2</v>
      </c>
      <c r="CU1282">
        <v>0</v>
      </c>
      <c r="CV1282">
        <v>2</v>
      </c>
      <c r="CW1282">
        <v>0</v>
      </c>
      <c r="CX1282">
        <v>5</v>
      </c>
      <c r="CY1282">
        <v>7</v>
      </c>
      <c r="CZ1282" t="s">
        <v>131</v>
      </c>
      <c r="DA1282">
        <v>745</v>
      </c>
      <c r="DB1282">
        <v>0</v>
      </c>
      <c r="DC1282" t="s">
        <v>262</v>
      </c>
      <c r="DD1282" t="s">
        <v>263</v>
      </c>
      <c r="DG1282">
        <v>15622836</v>
      </c>
      <c r="DI1282">
        <v>1</v>
      </c>
      <c r="DJ1282">
        <v>0</v>
      </c>
      <c r="DK1282">
        <v>0</v>
      </c>
      <c r="DL1282">
        <v>0</v>
      </c>
      <c r="DM1282">
        <v>0</v>
      </c>
      <c r="DN1282">
        <v>1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"07/09/2023 22:02:33.911"</f>
        <v>07/09/2023 22:02:33.911</v>
      </c>
      <c r="C1283" t="str">
        <f t="shared" si="487"/>
        <v>FFDFD3C0</v>
      </c>
      <c r="D1283" t="s">
        <v>149</v>
      </c>
      <c r="E1283">
        <v>3</v>
      </c>
      <c r="H1283">
        <v>166</v>
      </c>
      <c r="I1283" t="s">
        <v>139</v>
      </c>
      <c r="J1283" t="s">
        <v>150</v>
      </c>
      <c r="K1283">
        <v>0</v>
      </c>
      <c r="L1283">
        <v>3</v>
      </c>
      <c r="M1283">
        <v>0</v>
      </c>
      <c r="N1283">
        <v>2</v>
      </c>
      <c r="O1283">
        <v>0</v>
      </c>
      <c r="P1283">
        <v>1</v>
      </c>
      <c r="Q1283">
        <v>0</v>
      </c>
      <c r="S1283" t="str">
        <f t="shared" si="505"/>
        <v>22:02:33.000</v>
      </c>
      <c r="T1283" t="str">
        <f t="shared" si="505"/>
        <v>22:02:33.000</v>
      </c>
      <c r="U1283" t="str">
        <f t="shared" si="506"/>
        <v>A14F74</v>
      </c>
      <c r="V1283">
        <v>0</v>
      </c>
      <c r="W1283">
        <v>0</v>
      </c>
      <c r="X1283">
        <v>6</v>
      </c>
      <c r="Y1283">
        <v>0</v>
      </c>
      <c r="AA1283">
        <v>1</v>
      </c>
      <c r="AB1283">
        <v>8</v>
      </c>
      <c r="AC1283">
        <v>3</v>
      </c>
      <c r="AD1283">
        <v>0</v>
      </c>
      <c r="AE1283">
        <v>9</v>
      </c>
      <c r="AF1283" t="s">
        <v>126</v>
      </c>
      <c r="AG1283">
        <v>0</v>
      </c>
      <c r="AH1283">
        <v>3</v>
      </c>
      <c r="AI1283">
        <v>2</v>
      </c>
      <c r="AJ1283">
        <v>0</v>
      </c>
      <c r="AK1283" t="s">
        <v>471</v>
      </c>
      <c r="AL1283">
        <v>32.792065000000001</v>
      </c>
      <c r="AM1283" t="s">
        <v>472</v>
      </c>
      <c r="AN1283">
        <v>-117.121253</v>
      </c>
      <c r="AO1283">
        <v>25</v>
      </c>
      <c r="AP1283">
        <v>1700</v>
      </c>
      <c r="AQ1283" t="s">
        <v>129</v>
      </c>
      <c r="AR1283">
        <v>127</v>
      </c>
      <c r="AS1283">
        <v>-44</v>
      </c>
      <c r="AT1283">
        <v>0</v>
      </c>
      <c r="BB1283" t="str">
        <f t="shared" si="507"/>
        <v>1200</v>
      </c>
      <c r="BC1283">
        <v>1</v>
      </c>
      <c r="BD1283" t="str">
        <f t="shared" si="508"/>
        <v xml:space="preserve">N1839R  </v>
      </c>
      <c r="BE1283">
        <v>1</v>
      </c>
      <c r="BG1283">
        <v>0</v>
      </c>
      <c r="BH1283">
        <v>0</v>
      </c>
      <c r="BI1283">
        <v>0</v>
      </c>
      <c r="BJ1283">
        <v>1475</v>
      </c>
      <c r="BK1283">
        <v>-225</v>
      </c>
      <c r="BL1283" t="s">
        <v>130</v>
      </c>
      <c r="BM1283">
        <v>1</v>
      </c>
      <c r="BN1283">
        <v>1</v>
      </c>
      <c r="BO1283">
        <v>0</v>
      </c>
      <c r="BP1283">
        <v>0</v>
      </c>
      <c r="BS1283">
        <v>0</v>
      </c>
      <c r="BT1283">
        <v>0</v>
      </c>
      <c r="BU1283">
        <v>0</v>
      </c>
      <c r="CE1283" t="str">
        <f t="shared" si="509"/>
        <v>22:02:33.624</v>
      </c>
      <c r="CF1283">
        <v>623863672</v>
      </c>
      <c r="CS1283">
        <v>3</v>
      </c>
      <c r="CT1283">
        <v>2</v>
      </c>
      <c r="CU1283">
        <v>0</v>
      </c>
      <c r="CV1283">
        <v>2</v>
      </c>
      <c r="CW1283">
        <v>0</v>
      </c>
      <c r="CX1283">
        <v>1</v>
      </c>
      <c r="CY1283">
        <v>7</v>
      </c>
      <c r="CZ1283" t="s">
        <v>131</v>
      </c>
      <c r="DA1283">
        <v>286</v>
      </c>
      <c r="DB1283">
        <v>0</v>
      </c>
      <c r="DC1283" t="s">
        <v>132</v>
      </c>
      <c r="DD1283" t="s">
        <v>133</v>
      </c>
      <c r="DG1283">
        <v>16173751</v>
      </c>
      <c r="DI1283">
        <v>1</v>
      </c>
      <c r="DJ1283">
        <v>0</v>
      </c>
      <c r="DK1283">
        <v>1</v>
      </c>
      <c r="DL1283">
        <v>0</v>
      </c>
      <c r="DM1283">
        <v>0</v>
      </c>
      <c r="DN1283">
        <v>1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"07/09/2023 22:02:33.911"</f>
        <v>07/09/2023 22:02:33.911</v>
      </c>
      <c r="C1284" t="str">
        <f t="shared" si="487"/>
        <v>FFDFD3C0</v>
      </c>
      <c r="D1284" t="s">
        <v>144</v>
      </c>
      <c r="E1284">
        <v>6</v>
      </c>
      <c r="H1284">
        <v>210</v>
      </c>
      <c r="I1284" t="s">
        <v>145</v>
      </c>
      <c r="J1284" t="s">
        <v>146</v>
      </c>
      <c r="K1284">
        <v>0</v>
      </c>
      <c r="L1284">
        <v>3</v>
      </c>
      <c r="M1284">
        <v>0</v>
      </c>
      <c r="N1284">
        <v>2</v>
      </c>
      <c r="O1284">
        <v>0</v>
      </c>
      <c r="P1284">
        <v>1</v>
      </c>
      <c r="Q1284">
        <v>0</v>
      </c>
      <c r="S1284" t="str">
        <f t="shared" si="505"/>
        <v>22:02:33.000</v>
      </c>
      <c r="T1284" t="str">
        <f t="shared" si="505"/>
        <v>22:02:33.000</v>
      </c>
      <c r="U1284" t="str">
        <f t="shared" si="506"/>
        <v>A14F74</v>
      </c>
      <c r="V1284">
        <v>0</v>
      </c>
      <c r="W1284">
        <v>0</v>
      </c>
      <c r="X1284">
        <v>6</v>
      </c>
      <c r="Y1284">
        <v>0</v>
      </c>
      <c r="AA1284">
        <v>1</v>
      </c>
      <c r="AB1284">
        <v>8</v>
      </c>
      <c r="AC1284">
        <v>3</v>
      </c>
      <c r="AD1284">
        <v>0</v>
      </c>
      <c r="AE1284">
        <v>9</v>
      </c>
      <c r="AF1284" t="s">
        <v>126</v>
      </c>
      <c r="AG1284">
        <v>0</v>
      </c>
      <c r="AH1284">
        <v>0</v>
      </c>
      <c r="AI1284">
        <v>2</v>
      </c>
      <c r="AJ1284">
        <v>0</v>
      </c>
      <c r="AK1284" t="s">
        <v>471</v>
      </c>
      <c r="AL1284">
        <v>32.792065000000001</v>
      </c>
      <c r="AM1284" t="s">
        <v>472</v>
      </c>
      <c r="AN1284">
        <v>-117.121253</v>
      </c>
      <c r="AO1284">
        <v>25</v>
      </c>
      <c r="AP1284">
        <v>1700</v>
      </c>
      <c r="AQ1284" t="s">
        <v>129</v>
      </c>
      <c r="AR1284">
        <v>127</v>
      </c>
      <c r="AS1284">
        <v>-44</v>
      </c>
      <c r="AT1284">
        <v>0</v>
      </c>
      <c r="BB1284" t="str">
        <f t="shared" si="507"/>
        <v>1200</v>
      </c>
      <c r="BC1284">
        <v>1</v>
      </c>
      <c r="BD1284" t="str">
        <f t="shared" si="508"/>
        <v xml:space="preserve">N1839R  </v>
      </c>
      <c r="BE1284">
        <v>1</v>
      </c>
      <c r="BG1284">
        <v>0</v>
      </c>
      <c r="BH1284">
        <v>0</v>
      </c>
      <c r="BI1284">
        <v>0</v>
      </c>
      <c r="BJ1284">
        <v>1475</v>
      </c>
      <c r="BK1284">
        <v>-225</v>
      </c>
      <c r="BL1284" t="s">
        <v>130</v>
      </c>
      <c r="BM1284">
        <v>1</v>
      </c>
      <c r="BN1284">
        <v>1</v>
      </c>
      <c r="BO1284">
        <v>0</v>
      </c>
      <c r="BP1284">
        <v>0</v>
      </c>
      <c r="BS1284">
        <v>0</v>
      </c>
      <c r="BT1284">
        <v>0</v>
      </c>
      <c r="BU1284">
        <v>0</v>
      </c>
      <c r="CE1284" t="str">
        <f t="shared" si="509"/>
        <v>22:02:33.624</v>
      </c>
      <c r="CF1284">
        <v>623781127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5</v>
      </c>
      <c r="CY1284">
        <v>7</v>
      </c>
      <c r="CZ1284" t="s">
        <v>131</v>
      </c>
      <c r="DA1284">
        <v>745</v>
      </c>
      <c r="DB1284">
        <v>0</v>
      </c>
      <c r="DC1284" t="s">
        <v>262</v>
      </c>
      <c r="DD1284" t="s">
        <v>263</v>
      </c>
      <c r="DG1284">
        <v>15622836</v>
      </c>
      <c r="DI1284">
        <v>1</v>
      </c>
      <c r="DJ1284">
        <v>0</v>
      </c>
      <c r="DK1284">
        <v>1</v>
      </c>
      <c r="DL1284">
        <v>0</v>
      </c>
      <c r="DM1284">
        <v>0</v>
      </c>
      <c r="DN1284">
        <v>1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"07/09/2023 22:02:33.911"</f>
        <v>07/09/2023 22:02:33.911</v>
      </c>
      <c r="C1285" t="str">
        <f t="shared" si="487"/>
        <v>FFDFD3C0</v>
      </c>
      <c r="D1285" t="s">
        <v>141</v>
      </c>
      <c r="E1285">
        <v>15</v>
      </c>
      <c r="J1285" t="s">
        <v>142</v>
      </c>
      <c r="K1285">
        <v>0</v>
      </c>
      <c r="L1285">
        <v>3</v>
      </c>
      <c r="M1285">
        <v>0</v>
      </c>
      <c r="N1285">
        <v>2</v>
      </c>
      <c r="O1285">
        <v>0</v>
      </c>
      <c r="P1285">
        <v>1</v>
      </c>
      <c r="Q1285">
        <v>0</v>
      </c>
      <c r="S1285" t="str">
        <f t="shared" si="505"/>
        <v>22:02:33.000</v>
      </c>
      <c r="T1285" t="str">
        <f t="shared" si="505"/>
        <v>22:02:33.000</v>
      </c>
      <c r="U1285" t="str">
        <f t="shared" si="506"/>
        <v>A14F74</v>
      </c>
      <c r="V1285">
        <v>0</v>
      </c>
      <c r="W1285">
        <v>0</v>
      </c>
      <c r="X1285">
        <v>6</v>
      </c>
      <c r="Y1285">
        <v>0</v>
      </c>
      <c r="AA1285">
        <v>1</v>
      </c>
      <c r="AB1285">
        <v>8</v>
      </c>
      <c r="AC1285">
        <v>3</v>
      </c>
      <c r="AD1285">
        <v>0</v>
      </c>
      <c r="AE1285">
        <v>9</v>
      </c>
      <c r="AF1285" t="s">
        <v>126</v>
      </c>
      <c r="AG1285">
        <v>0</v>
      </c>
      <c r="AH1285">
        <v>3</v>
      </c>
      <c r="AI1285">
        <v>2</v>
      </c>
      <c r="AJ1285">
        <v>0</v>
      </c>
      <c r="AK1285" t="s">
        <v>471</v>
      </c>
      <c r="AL1285">
        <v>32.792065000000001</v>
      </c>
      <c r="AM1285" t="s">
        <v>472</v>
      </c>
      <c r="AN1285">
        <v>-117.121253</v>
      </c>
      <c r="AO1285">
        <v>25</v>
      </c>
      <c r="AP1285">
        <v>1700</v>
      </c>
      <c r="AQ1285" t="s">
        <v>129</v>
      </c>
      <c r="AR1285">
        <v>127</v>
      </c>
      <c r="AS1285">
        <v>-44</v>
      </c>
      <c r="AT1285">
        <v>0</v>
      </c>
      <c r="BB1285" t="str">
        <f t="shared" si="507"/>
        <v>1200</v>
      </c>
      <c r="BC1285">
        <v>1</v>
      </c>
      <c r="BD1285" t="str">
        <f t="shared" si="508"/>
        <v xml:space="preserve">N1839R  </v>
      </c>
      <c r="BE1285">
        <v>1</v>
      </c>
      <c r="BG1285">
        <v>0</v>
      </c>
      <c r="BH1285">
        <v>0</v>
      </c>
      <c r="BI1285">
        <v>0</v>
      </c>
      <c r="BJ1285">
        <v>1475</v>
      </c>
      <c r="BK1285">
        <v>-225</v>
      </c>
      <c r="BL1285" t="s">
        <v>130</v>
      </c>
      <c r="BM1285">
        <v>1</v>
      </c>
      <c r="BN1285">
        <v>1</v>
      </c>
      <c r="BO1285">
        <v>0</v>
      </c>
      <c r="BP1285">
        <v>0</v>
      </c>
      <c r="BS1285">
        <v>0</v>
      </c>
      <c r="BT1285">
        <v>0</v>
      </c>
      <c r="BU1285">
        <v>0</v>
      </c>
      <c r="CE1285" t="str">
        <f t="shared" si="509"/>
        <v>22:02:33.624</v>
      </c>
      <c r="CF1285">
        <v>623781127</v>
      </c>
      <c r="CS1285">
        <v>3</v>
      </c>
      <c r="CT1285">
        <v>2</v>
      </c>
      <c r="CU1285">
        <v>0</v>
      </c>
      <c r="CV1285">
        <v>2</v>
      </c>
      <c r="CW1285">
        <v>0</v>
      </c>
      <c r="CX1285">
        <v>5</v>
      </c>
      <c r="CY1285">
        <v>7</v>
      </c>
      <c r="CZ1285" t="s">
        <v>131</v>
      </c>
      <c r="DA1285">
        <v>745</v>
      </c>
      <c r="DB1285">
        <v>0</v>
      </c>
      <c r="DC1285" t="s">
        <v>262</v>
      </c>
      <c r="DD1285" t="s">
        <v>263</v>
      </c>
      <c r="DG1285">
        <v>15622836</v>
      </c>
      <c r="DI1285">
        <v>1</v>
      </c>
      <c r="DJ1285">
        <v>0</v>
      </c>
      <c r="DK1285">
        <v>1</v>
      </c>
      <c r="DL1285">
        <v>0</v>
      </c>
      <c r="DM1285">
        <v>0</v>
      </c>
      <c r="DN1285">
        <v>1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"07/09/2023 22:02:33.911"</f>
        <v>07/09/2023 22:02:33.911</v>
      </c>
      <c r="C1286" t="str">
        <f t="shared" si="487"/>
        <v>FFDFD3C0</v>
      </c>
      <c r="D1286" t="s">
        <v>134</v>
      </c>
      <c r="E1286">
        <v>3</v>
      </c>
      <c r="H1286">
        <v>3</v>
      </c>
      <c r="I1286" t="s">
        <v>135</v>
      </c>
      <c r="J1286" t="s">
        <v>126</v>
      </c>
      <c r="K1286">
        <v>0</v>
      </c>
      <c r="L1286">
        <v>3</v>
      </c>
      <c r="M1286">
        <v>0</v>
      </c>
      <c r="N1286">
        <v>2</v>
      </c>
      <c r="O1286">
        <v>0</v>
      </c>
      <c r="P1286">
        <v>1</v>
      </c>
      <c r="Q1286">
        <v>0</v>
      </c>
      <c r="S1286" t="str">
        <f t="shared" si="505"/>
        <v>22:02:33.000</v>
      </c>
      <c r="T1286" t="str">
        <f t="shared" si="505"/>
        <v>22:02:33.000</v>
      </c>
      <c r="U1286" t="str">
        <f t="shared" si="506"/>
        <v>A14F74</v>
      </c>
      <c r="V1286">
        <v>0</v>
      </c>
      <c r="W1286">
        <v>0</v>
      </c>
      <c r="X1286">
        <v>6</v>
      </c>
      <c r="Y1286">
        <v>0</v>
      </c>
      <c r="AA1286">
        <v>1</v>
      </c>
      <c r="AB1286">
        <v>8</v>
      </c>
      <c r="AC1286">
        <v>3</v>
      </c>
      <c r="AD1286">
        <v>0</v>
      </c>
      <c r="AE1286">
        <v>9</v>
      </c>
      <c r="AF1286" t="s">
        <v>126</v>
      </c>
      <c r="AG1286">
        <v>0</v>
      </c>
      <c r="AH1286">
        <v>3</v>
      </c>
      <c r="AI1286">
        <v>2</v>
      </c>
      <c r="AJ1286">
        <v>0</v>
      </c>
      <c r="AK1286" t="s">
        <v>471</v>
      </c>
      <c r="AL1286">
        <v>32.792065000000001</v>
      </c>
      <c r="AM1286" t="s">
        <v>472</v>
      </c>
      <c r="AN1286">
        <v>-117.121253</v>
      </c>
      <c r="AO1286">
        <v>25</v>
      </c>
      <c r="AP1286">
        <v>1700</v>
      </c>
      <c r="AQ1286" t="s">
        <v>129</v>
      </c>
      <c r="AR1286">
        <v>127</v>
      </c>
      <c r="AS1286">
        <v>-44</v>
      </c>
      <c r="AT1286">
        <v>0</v>
      </c>
      <c r="BB1286" t="str">
        <f t="shared" si="507"/>
        <v>1200</v>
      </c>
      <c r="BC1286">
        <v>1</v>
      </c>
      <c r="BD1286" t="str">
        <f t="shared" si="508"/>
        <v xml:space="preserve">N1839R  </v>
      </c>
      <c r="BE1286">
        <v>1</v>
      </c>
      <c r="BG1286">
        <v>0</v>
      </c>
      <c r="BH1286">
        <v>0</v>
      </c>
      <c r="BI1286">
        <v>0</v>
      </c>
      <c r="BJ1286">
        <v>1475</v>
      </c>
      <c r="BK1286">
        <v>-225</v>
      </c>
      <c r="BL1286" t="s">
        <v>130</v>
      </c>
      <c r="BM1286">
        <v>1</v>
      </c>
      <c r="BN1286">
        <v>1</v>
      </c>
      <c r="BO1286">
        <v>0</v>
      </c>
      <c r="BP1286">
        <v>0</v>
      </c>
      <c r="BS1286">
        <v>0</v>
      </c>
      <c r="BT1286">
        <v>0</v>
      </c>
      <c r="BU1286">
        <v>0</v>
      </c>
      <c r="CE1286" t="str">
        <f t="shared" si="509"/>
        <v>22:02:33.624</v>
      </c>
      <c r="CF1286">
        <v>623781127</v>
      </c>
      <c r="CS1286">
        <v>3</v>
      </c>
      <c r="CT1286">
        <v>2</v>
      </c>
      <c r="CU1286">
        <v>0</v>
      </c>
      <c r="CV1286">
        <v>2</v>
      </c>
      <c r="CW1286">
        <v>0</v>
      </c>
      <c r="CX1286">
        <v>5</v>
      </c>
      <c r="CY1286">
        <v>7</v>
      </c>
      <c r="CZ1286" t="s">
        <v>131</v>
      </c>
      <c r="DA1286">
        <v>745</v>
      </c>
      <c r="DB1286">
        <v>0</v>
      </c>
      <c r="DC1286" t="s">
        <v>262</v>
      </c>
      <c r="DD1286" t="s">
        <v>263</v>
      </c>
      <c r="DG1286">
        <v>15622836</v>
      </c>
      <c r="DI1286">
        <v>1</v>
      </c>
      <c r="DJ1286">
        <v>0</v>
      </c>
      <c r="DK1286">
        <v>1</v>
      </c>
      <c r="DL1286">
        <v>0</v>
      </c>
      <c r="DM1286">
        <v>0</v>
      </c>
      <c r="DN1286">
        <v>1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"07/09/2023 22:02:33.958"</f>
        <v>07/09/2023 22:02:33.958</v>
      </c>
      <c r="C1287" t="str">
        <f t="shared" si="487"/>
        <v>FFDFD3C0</v>
      </c>
      <c r="D1287" t="s">
        <v>147</v>
      </c>
      <c r="E1287">
        <v>8</v>
      </c>
      <c r="H1287">
        <v>225</v>
      </c>
      <c r="I1287" t="s">
        <v>148</v>
      </c>
      <c r="J1287" t="s">
        <v>126</v>
      </c>
      <c r="K1287">
        <v>0</v>
      </c>
      <c r="L1287">
        <v>3</v>
      </c>
      <c r="M1287">
        <v>0</v>
      </c>
      <c r="N1287">
        <v>2</v>
      </c>
      <c r="O1287">
        <v>0</v>
      </c>
      <c r="P1287">
        <v>1</v>
      </c>
      <c r="Q1287">
        <v>0</v>
      </c>
      <c r="S1287" t="str">
        <f t="shared" si="505"/>
        <v>22:02:33.000</v>
      </c>
      <c r="T1287" t="str">
        <f t="shared" si="505"/>
        <v>22:02:33.000</v>
      </c>
      <c r="U1287" t="str">
        <f t="shared" si="506"/>
        <v>A14F74</v>
      </c>
      <c r="V1287">
        <v>0</v>
      </c>
      <c r="W1287">
        <v>0</v>
      </c>
      <c r="X1287">
        <v>6</v>
      </c>
      <c r="Y1287">
        <v>0</v>
      </c>
      <c r="AA1287">
        <v>1</v>
      </c>
      <c r="AB1287">
        <v>8</v>
      </c>
      <c r="AC1287">
        <v>3</v>
      </c>
      <c r="AD1287">
        <v>0</v>
      </c>
      <c r="AE1287">
        <v>9</v>
      </c>
      <c r="AF1287" t="s">
        <v>126</v>
      </c>
      <c r="AG1287">
        <v>0</v>
      </c>
      <c r="AH1287">
        <v>3</v>
      </c>
      <c r="AI1287">
        <v>2</v>
      </c>
      <c r="AJ1287">
        <v>0</v>
      </c>
      <c r="AK1287" t="s">
        <v>471</v>
      </c>
      <c r="AL1287">
        <v>32.792065000000001</v>
      </c>
      <c r="AM1287" t="s">
        <v>472</v>
      </c>
      <c r="AN1287">
        <v>-117.121253</v>
      </c>
      <c r="AO1287">
        <v>25</v>
      </c>
      <c r="AP1287">
        <v>1700</v>
      </c>
      <c r="AQ1287" t="s">
        <v>129</v>
      </c>
      <c r="AR1287">
        <v>127</v>
      </c>
      <c r="AS1287">
        <v>-44</v>
      </c>
      <c r="AT1287">
        <v>0</v>
      </c>
      <c r="BB1287" t="str">
        <f t="shared" si="507"/>
        <v>1200</v>
      </c>
      <c r="BC1287">
        <v>1</v>
      </c>
      <c r="BD1287" t="str">
        <f t="shared" si="508"/>
        <v xml:space="preserve">N1839R  </v>
      </c>
      <c r="BE1287">
        <v>1</v>
      </c>
      <c r="BG1287">
        <v>0</v>
      </c>
      <c r="BH1287">
        <v>0</v>
      </c>
      <c r="BI1287">
        <v>0</v>
      </c>
      <c r="BJ1287">
        <v>1475</v>
      </c>
      <c r="BK1287">
        <v>-225</v>
      </c>
      <c r="BL1287" t="s">
        <v>130</v>
      </c>
      <c r="BM1287">
        <v>1</v>
      </c>
      <c r="BN1287">
        <v>1</v>
      </c>
      <c r="BO1287">
        <v>0</v>
      </c>
      <c r="BP1287">
        <v>0</v>
      </c>
      <c r="BS1287">
        <v>0</v>
      </c>
      <c r="BT1287">
        <v>0</v>
      </c>
      <c r="BU1287">
        <v>0</v>
      </c>
      <c r="CE1287" t="str">
        <f t="shared" si="509"/>
        <v>22:02:33.624</v>
      </c>
      <c r="CF1287">
        <v>623781127</v>
      </c>
      <c r="CS1287">
        <v>3</v>
      </c>
      <c r="CT1287">
        <v>2</v>
      </c>
      <c r="CU1287">
        <v>0</v>
      </c>
      <c r="CV1287">
        <v>2</v>
      </c>
      <c r="CW1287">
        <v>0</v>
      </c>
      <c r="CX1287">
        <v>5</v>
      </c>
      <c r="CY1287">
        <v>7</v>
      </c>
      <c r="CZ1287" t="s">
        <v>131</v>
      </c>
      <c r="DA1287">
        <v>745</v>
      </c>
      <c r="DB1287">
        <v>0</v>
      </c>
      <c r="DC1287" t="s">
        <v>262</v>
      </c>
      <c r="DD1287" t="s">
        <v>263</v>
      </c>
      <c r="DG1287">
        <v>15622836</v>
      </c>
      <c r="DI1287">
        <v>1</v>
      </c>
      <c r="DJ1287">
        <v>0</v>
      </c>
      <c r="DK1287">
        <v>1</v>
      </c>
      <c r="DL1287">
        <v>0</v>
      </c>
      <c r="DM1287">
        <v>0</v>
      </c>
      <c r="DN1287">
        <v>1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"07/09/2023 22:02:33.958"</f>
        <v>07/09/2023 22:02:33.958</v>
      </c>
      <c r="C1288" t="str">
        <f t="shared" si="487"/>
        <v>FFDFD3C0</v>
      </c>
      <c r="D1288" t="s">
        <v>134</v>
      </c>
      <c r="E1288">
        <v>4</v>
      </c>
      <c r="H1288">
        <v>4</v>
      </c>
      <c r="I1288" t="s">
        <v>143</v>
      </c>
      <c r="J1288" t="s">
        <v>126</v>
      </c>
      <c r="K1288">
        <v>0</v>
      </c>
      <c r="L1288">
        <v>3</v>
      </c>
      <c r="M1288">
        <v>0</v>
      </c>
      <c r="N1288">
        <v>2</v>
      </c>
      <c r="O1288">
        <v>0</v>
      </c>
      <c r="P1288">
        <v>1</v>
      </c>
      <c r="Q1288">
        <v>0</v>
      </c>
      <c r="S1288" t="str">
        <f t="shared" si="505"/>
        <v>22:02:33.000</v>
      </c>
      <c r="T1288" t="str">
        <f t="shared" si="505"/>
        <v>22:02:33.000</v>
      </c>
      <c r="U1288" t="str">
        <f t="shared" si="506"/>
        <v>A14F74</v>
      </c>
      <c r="V1288">
        <v>0</v>
      </c>
      <c r="W1288">
        <v>0</v>
      </c>
      <c r="X1288">
        <v>6</v>
      </c>
      <c r="Y1288">
        <v>0</v>
      </c>
      <c r="AA1288">
        <v>1</v>
      </c>
      <c r="AB1288">
        <v>8</v>
      </c>
      <c r="AC1288">
        <v>3</v>
      </c>
      <c r="AD1288">
        <v>0</v>
      </c>
      <c r="AE1288">
        <v>9</v>
      </c>
      <c r="AF1288" t="s">
        <v>126</v>
      </c>
      <c r="AG1288">
        <v>0</v>
      </c>
      <c r="AH1288">
        <v>3</v>
      </c>
      <c r="AI1288">
        <v>2</v>
      </c>
      <c r="AJ1288">
        <v>0</v>
      </c>
      <c r="AK1288" t="s">
        <v>471</v>
      </c>
      <c r="AL1288">
        <v>32.792065000000001</v>
      </c>
      <c r="AM1288" t="s">
        <v>472</v>
      </c>
      <c r="AN1288">
        <v>-117.121253</v>
      </c>
      <c r="AO1288">
        <v>25</v>
      </c>
      <c r="AP1288">
        <v>1700</v>
      </c>
      <c r="AQ1288" t="s">
        <v>129</v>
      </c>
      <c r="AR1288">
        <v>127</v>
      </c>
      <c r="AS1288">
        <v>-44</v>
      </c>
      <c r="AT1288">
        <v>0</v>
      </c>
      <c r="BB1288" t="str">
        <f t="shared" si="507"/>
        <v>1200</v>
      </c>
      <c r="BC1288">
        <v>1</v>
      </c>
      <c r="BD1288" t="str">
        <f t="shared" si="508"/>
        <v xml:space="preserve">N1839R  </v>
      </c>
      <c r="BE1288">
        <v>1</v>
      </c>
      <c r="BG1288">
        <v>0</v>
      </c>
      <c r="BH1288">
        <v>0</v>
      </c>
      <c r="BI1288">
        <v>0</v>
      </c>
      <c r="BJ1288">
        <v>1475</v>
      </c>
      <c r="BK1288">
        <v>-225</v>
      </c>
      <c r="BL1288" t="s">
        <v>130</v>
      </c>
      <c r="BM1288">
        <v>1</v>
      </c>
      <c r="BN1288">
        <v>1</v>
      </c>
      <c r="BO1288">
        <v>0</v>
      </c>
      <c r="BP1288">
        <v>0</v>
      </c>
      <c r="BS1288">
        <v>0</v>
      </c>
      <c r="BT1288">
        <v>0</v>
      </c>
      <c r="BU1288">
        <v>0</v>
      </c>
      <c r="CE1288" t="str">
        <f t="shared" si="509"/>
        <v>22:02:33.624</v>
      </c>
      <c r="CF1288">
        <v>623781127</v>
      </c>
      <c r="CS1288">
        <v>3</v>
      </c>
      <c r="CT1288">
        <v>2</v>
      </c>
      <c r="CU1288">
        <v>0</v>
      </c>
      <c r="CV1288">
        <v>2</v>
      </c>
      <c r="CW1288">
        <v>0</v>
      </c>
      <c r="CX1288">
        <v>5</v>
      </c>
      <c r="CY1288">
        <v>7</v>
      </c>
      <c r="CZ1288" t="s">
        <v>131</v>
      </c>
      <c r="DA1288">
        <v>745</v>
      </c>
      <c r="DB1288">
        <v>0</v>
      </c>
      <c r="DC1288" t="s">
        <v>262</v>
      </c>
      <c r="DD1288" t="s">
        <v>263</v>
      </c>
      <c r="DG1288">
        <v>15622836</v>
      </c>
      <c r="DI1288">
        <v>1</v>
      </c>
      <c r="DJ1288">
        <v>0</v>
      </c>
      <c r="DK1288">
        <v>1</v>
      </c>
      <c r="DL1288">
        <v>0</v>
      </c>
      <c r="DM1288">
        <v>0</v>
      </c>
      <c r="DN1288">
        <v>1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"07/09/2023 22:02:33.958"</f>
        <v>07/09/2023 22:02:33.958</v>
      </c>
      <c r="C1289" t="str">
        <f t="shared" si="487"/>
        <v>FFDFD3C0</v>
      </c>
      <c r="D1289" t="s">
        <v>123</v>
      </c>
      <c r="E1289">
        <v>7</v>
      </c>
      <c r="F1289">
        <v>2007</v>
      </c>
      <c r="G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0</v>
      </c>
      <c r="P1289">
        <v>1</v>
      </c>
      <c r="Q1289">
        <v>0</v>
      </c>
      <c r="S1289" t="str">
        <f t="shared" si="505"/>
        <v>22:02:33.000</v>
      </c>
      <c r="T1289" t="str">
        <f t="shared" si="505"/>
        <v>22:02:33.000</v>
      </c>
      <c r="U1289" t="str">
        <f t="shared" si="506"/>
        <v>A14F74</v>
      </c>
      <c r="V1289">
        <v>0</v>
      </c>
      <c r="W1289">
        <v>0</v>
      </c>
      <c r="X1289">
        <v>6</v>
      </c>
      <c r="Y1289">
        <v>0</v>
      </c>
      <c r="AA1289">
        <v>1</v>
      </c>
      <c r="AB1289">
        <v>8</v>
      </c>
      <c r="AC1289">
        <v>3</v>
      </c>
      <c r="AD1289">
        <v>0</v>
      </c>
      <c r="AE1289">
        <v>9</v>
      </c>
      <c r="AF1289" t="s">
        <v>126</v>
      </c>
      <c r="AG1289">
        <v>0</v>
      </c>
      <c r="AH1289">
        <v>3</v>
      </c>
      <c r="AI1289">
        <v>2</v>
      </c>
      <c r="AJ1289">
        <v>0</v>
      </c>
      <c r="AK1289" t="s">
        <v>471</v>
      </c>
      <c r="AL1289">
        <v>32.792065000000001</v>
      </c>
      <c r="AM1289" t="s">
        <v>472</v>
      </c>
      <c r="AN1289">
        <v>-117.121253</v>
      </c>
      <c r="AO1289">
        <v>25</v>
      </c>
      <c r="AP1289">
        <v>1700</v>
      </c>
      <c r="AQ1289" t="s">
        <v>129</v>
      </c>
      <c r="AR1289">
        <v>127</v>
      </c>
      <c r="AS1289">
        <v>-44</v>
      </c>
      <c r="AT1289">
        <v>0</v>
      </c>
      <c r="BB1289" t="str">
        <f t="shared" si="507"/>
        <v>1200</v>
      </c>
      <c r="BC1289">
        <v>1</v>
      </c>
      <c r="BD1289" t="str">
        <f t="shared" si="508"/>
        <v xml:space="preserve">N1839R  </v>
      </c>
      <c r="BE1289">
        <v>1</v>
      </c>
      <c r="BG1289">
        <v>0</v>
      </c>
      <c r="BH1289">
        <v>0</v>
      </c>
      <c r="BI1289">
        <v>0</v>
      </c>
      <c r="BJ1289">
        <v>1475</v>
      </c>
      <c r="BK1289">
        <v>-225</v>
      </c>
      <c r="BL1289" t="s">
        <v>130</v>
      </c>
      <c r="BM1289">
        <v>1</v>
      </c>
      <c r="BN1289">
        <v>1</v>
      </c>
      <c r="BO1289">
        <v>0</v>
      </c>
      <c r="BP1289">
        <v>0</v>
      </c>
      <c r="BS1289">
        <v>0</v>
      </c>
      <c r="BT1289">
        <v>0</v>
      </c>
      <c r="BU1289">
        <v>0</v>
      </c>
      <c r="CE1289" t="str">
        <f t="shared" si="509"/>
        <v>22:02:33.624</v>
      </c>
      <c r="CF1289">
        <v>623781127</v>
      </c>
      <c r="CS1289">
        <v>3</v>
      </c>
      <c r="CT1289">
        <v>2</v>
      </c>
      <c r="CU1289">
        <v>0</v>
      </c>
      <c r="CV1289">
        <v>2</v>
      </c>
      <c r="CW1289">
        <v>0</v>
      </c>
      <c r="CX1289">
        <v>5</v>
      </c>
      <c r="CY1289">
        <v>7</v>
      </c>
      <c r="CZ1289" t="s">
        <v>131</v>
      </c>
      <c r="DA1289">
        <v>745</v>
      </c>
      <c r="DB1289">
        <v>0</v>
      </c>
      <c r="DC1289" t="s">
        <v>262</v>
      </c>
      <c r="DD1289" t="s">
        <v>263</v>
      </c>
      <c r="DG1289">
        <v>15622836</v>
      </c>
      <c r="DI1289">
        <v>1</v>
      </c>
      <c r="DJ1289">
        <v>0</v>
      </c>
      <c r="DK1289">
        <v>1</v>
      </c>
      <c r="DL1289">
        <v>0</v>
      </c>
      <c r="DM1289">
        <v>0</v>
      </c>
      <c r="DN1289">
        <v>1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"07/09/2023 22:02:35.141"</f>
        <v>07/09/2023 22:02:35.141</v>
      </c>
      <c r="C1290" t="str">
        <f t="shared" ref="C1290:C1353" si="510">"FFDFD3C0"</f>
        <v>FFDFD3C0</v>
      </c>
      <c r="D1290" t="s">
        <v>147</v>
      </c>
      <c r="E1290">
        <v>8</v>
      </c>
      <c r="H1290">
        <v>225</v>
      </c>
      <c r="I1290" t="s">
        <v>148</v>
      </c>
      <c r="J1290" t="s">
        <v>126</v>
      </c>
      <c r="K1290">
        <v>0</v>
      </c>
      <c r="L1290">
        <v>3</v>
      </c>
      <c r="M1290">
        <v>0</v>
      </c>
      <c r="N1290">
        <v>2</v>
      </c>
      <c r="O1290">
        <v>0</v>
      </c>
      <c r="P1290">
        <v>1</v>
      </c>
      <c r="Q1290">
        <v>0</v>
      </c>
      <c r="S1290" t="str">
        <f t="shared" ref="S1290:T1297" si="511">"22:02:34.000"</f>
        <v>22:02:34.000</v>
      </c>
      <c r="T1290" t="str">
        <f t="shared" si="511"/>
        <v>22:02:34.000</v>
      </c>
      <c r="U1290" t="str">
        <f t="shared" si="506"/>
        <v>A14F74</v>
      </c>
      <c r="V1290">
        <v>0</v>
      </c>
      <c r="W1290">
        <v>0</v>
      </c>
      <c r="X1290">
        <v>6</v>
      </c>
      <c r="Y1290">
        <v>0</v>
      </c>
      <c r="AA1290">
        <v>1</v>
      </c>
      <c r="AB1290">
        <v>8</v>
      </c>
      <c r="AC1290">
        <v>3</v>
      </c>
      <c r="AD1290">
        <v>0</v>
      </c>
      <c r="AE1290">
        <v>9</v>
      </c>
      <c r="AF1290" t="s">
        <v>126</v>
      </c>
      <c r="AG1290">
        <v>0</v>
      </c>
      <c r="AH1290">
        <v>3</v>
      </c>
      <c r="AI1290">
        <v>2</v>
      </c>
      <c r="AJ1290">
        <v>0</v>
      </c>
      <c r="AK1290" t="s">
        <v>473</v>
      </c>
      <c r="AL1290">
        <v>32.791871999999998</v>
      </c>
      <c r="AM1290" t="s">
        <v>474</v>
      </c>
      <c r="AN1290">
        <v>-117.120566</v>
      </c>
      <c r="AO1290">
        <v>25</v>
      </c>
      <c r="AP1290">
        <v>1700</v>
      </c>
      <c r="AQ1290" t="s">
        <v>129</v>
      </c>
      <c r="AR1290">
        <v>126</v>
      </c>
      <c r="AS1290">
        <v>-44</v>
      </c>
      <c r="AT1290">
        <v>0</v>
      </c>
      <c r="BB1290" t="str">
        <f t="shared" si="507"/>
        <v>1200</v>
      </c>
      <c r="BC1290">
        <v>1</v>
      </c>
      <c r="BD1290" t="str">
        <f t="shared" si="508"/>
        <v xml:space="preserve">N1839R  </v>
      </c>
      <c r="BE1290">
        <v>1</v>
      </c>
      <c r="BG1290">
        <v>0</v>
      </c>
      <c r="BH1290">
        <v>0</v>
      </c>
      <c r="BI1290">
        <v>0</v>
      </c>
      <c r="BJ1290">
        <v>1475</v>
      </c>
      <c r="BK1290">
        <v>-225</v>
      </c>
      <c r="BL1290" t="s">
        <v>130</v>
      </c>
      <c r="BM1290">
        <v>1</v>
      </c>
      <c r="BN1290">
        <v>1</v>
      </c>
      <c r="BO1290">
        <v>0</v>
      </c>
      <c r="BP1290">
        <v>0</v>
      </c>
      <c r="BS1290">
        <v>0</v>
      </c>
      <c r="BT1290">
        <v>0</v>
      </c>
      <c r="BU1290">
        <v>0</v>
      </c>
      <c r="CE1290" t="str">
        <f t="shared" ref="CE1290:CE1297" si="512">"22:02:34.862"</f>
        <v>22:02:34.862</v>
      </c>
      <c r="CF1290">
        <v>862343666</v>
      </c>
      <c r="CS1290">
        <v>3</v>
      </c>
      <c r="CT1290">
        <v>2</v>
      </c>
      <c r="CU1290">
        <v>0</v>
      </c>
      <c r="CV1290">
        <v>2</v>
      </c>
      <c r="CW1290">
        <v>0</v>
      </c>
      <c r="CX1290">
        <v>5</v>
      </c>
      <c r="CY1290">
        <v>7</v>
      </c>
      <c r="CZ1290" t="s">
        <v>131</v>
      </c>
      <c r="DA1290">
        <v>300</v>
      </c>
      <c r="DB1290">
        <v>0</v>
      </c>
      <c r="DC1290" t="s">
        <v>157</v>
      </c>
      <c r="DD1290" t="s">
        <v>158</v>
      </c>
      <c r="DG1290">
        <v>8353506</v>
      </c>
      <c r="DI1290">
        <v>1</v>
      </c>
      <c r="DJ1290">
        <v>0</v>
      </c>
      <c r="DK1290">
        <v>0</v>
      </c>
      <c r="DL1290">
        <v>0</v>
      </c>
      <c r="DM1290">
        <v>0</v>
      </c>
      <c r="DN1290">
        <v>1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 t="shared" ref="A1291:A1297" si="513">"07/09/2023 22:02:35.188"</f>
        <v>07/09/2023 22:02:35.188</v>
      </c>
      <c r="C1291" t="str">
        <f t="shared" si="510"/>
        <v>FFDFD3C0</v>
      </c>
      <c r="D1291" t="s">
        <v>134</v>
      </c>
      <c r="E1291">
        <v>4</v>
      </c>
      <c r="H1291">
        <v>4</v>
      </c>
      <c r="I1291" t="s">
        <v>143</v>
      </c>
      <c r="J1291" t="s">
        <v>126</v>
      </c>
      <c r="K1291">
        <v>0</v>
      </c>
      <c r="L1291">
        <v>3</v>
      </c>
      <c r="M1291">
        <v>0</v>
      </c>
      <c r="N1291">
        <v>2</v>
      </c>
      <c r="O1291">
        <v>0</v>
      </c>
      <c r="P1291">
        <v>1</v>
      </c>
      <c r="Q1291">
        <v>0</v>
      </c>
      <c r="S1291" t="str">
        <f t="shared" si="511"/>
        <v>22:02:34.000</v>
      </c>
      <c r="T1291" t="str">
        <f t="shared" si="511"/>
        <v>22:02:34.000</v>
      </c>
      <c r="U1291" t="str">
        <f t="shared" si="506"/>
        <v>A14F74</v>
      </c>
      <c r="V1291">
        <v>0</v>
      </c>
      <c r="W1291">
        <v>0</v>
      </c>
      <c r="X1291">
        <v>6</v>
      </c>
      <c r="Y1291">
        <v>0</v>
      </c>
      <c r="AA1291">
        <v>1</v>
      </c>
      <c r="AB1291">
        <v>8</v>
      </c>
      <c r="AC1291">
        <v>3</v>
      </c>
      <c r="AD1291">
        <v>0</v>
      </c>
      <c r="AE1291">
        <v>9</v>
      </c>
      <c r="AF1291" t="s">
        <v>126</v>
      </c>
      <c r="AG1291">
        <v>0</v>
      </c>
      <c r="AH1291">
        <v>3</v>
      </c>
      <c r="AI1291">
        <v>2</v>
      </c>
      <c r="AJ1291">
        <v>0</v>
      </c>
      <c r="AK1291" t="s">
        <v>473</v>
      </c>
      <c r="AL1291">
        <v>32.791871999999998</v>
      </c>
      <c r="AM1291" t="s">
        <v>474</v>
      </c>
      <c r="AN1291">
        <v>-117.120566</v>
      </c>
      <c r="AO1291">
        <v>25</v>
      </c>
      <c r="AP1291">
        <v>1700</v>
      </c>
      <c r="AQ1291" t="s">
        <v>129</v>
      </c>
      <c r="AR1291">
        <v>126</v>
      </c>
      <c r="AS1291">
        <v>-44</v>
      </c>
      <c r="AT1291">
        <v>0</v>
      </c>
      <c r="BB1291" t="str">
        <f t="shared" si="507"/>
        <v>1200</v>
      </c>
      <c r="BC1291">
        <v>1</v>
      </c>
      <c r="BD1291" t="str">
        <f t="shared" si="508"/>
        <v xml:space="preserve">N1839R  </v>
      </c>
      <c r="BE1291">
        <v>1</v>
      </c>
      <c r="BG1291">
        <v>0</v>
      </c>
      <c r="BH1291">
        <v>0</v>
      </c>
      <c r="BI1291">
        <v>0</v>
      </c>
      <c r="BJ1291">
        <v>1475</v>
      </c>
      <c r="BK1291">
        <v>-225</v>
      </c>
      <c r="BL1291" t="s">
        <v>130</v>
      </c>
      <c r="BM1291">
        <v>1</v>
      </c>
      <c r="BN1291">
        <v>1</v>
      </c>
      <c r="BO1291">
        <v>0</v>
      </c>
      <c r="BP1291">
        <v>0</v>
      </c>
      <c r="BS1291">
        <v>0</v>
      </c>
      <c r="BT1291">
        <v>0</v>
      </c>
      <c r="BU1291">
        <v>0</v>
      </c>
      <c r="CE1291" t="str">
        <f t="shared" si="512"/>
        <v>22:02:34.862</v>
      </c>
      <c r="CF1291">
        <v>862343666</v>
      </c>
      <c r="CS1291">
        <v>3</v>
      </c>
      <c r="CT1291">
        <v>2</v>
      </c>
      <c r="CU1291">
        <v>0</v>
      </c>
      <c r="CV1291">
        <v>2</v>
      </c>
      <c r="CW1291">
        <v>0</v>
      </c>
      <c r="CX1291">
        <v>5</v>
      </c>
      <c r="CY1291">
        <v>7</v>
      </c>
      <c r="CZ1291" t="s">
        <v>131</v>
      </c>
      <c r="DA1291">
        <v>300</v>
      </c>
      <c r="DB1291">
        <v>0</v>
      </c>
      <c r="DC1291" t="s">
        <v>157</v>
      </c>
      <c r="DD1291" t="s">
        <v>158</v>
      </c>
      <c r="DG1291">
        <v>8353506</v>
      </c>
      <c r="DI1291">
        <v>1</v>
      </c>
      <c r="DJ1291">
        <v>0</v>
      </c>
      <c r="DK1291">
        <v>1</v>
      </c>
      <c r="DL1291">
        <v>0</v>
      </c>
      <c r="DM1291">
        <v>0</v>
      </c>
      <c r="DN1291">
        <v>1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 t="shared" si="513"/>
        <v>07/09/2023 22:02:35.188</v>
      </c>
      <c r="C1292" t="str">
        <f t="shared" si="510"/>
        <v>FFDFD3C0</v>
      </c>
      <c r="D1292" t="s">
        <v>123</v>
      </c>
      <c r="E1292">
        <v>7</v>
      </c>
      <c r="F1292">
        <v>2007</v>
      </c>
      <c r="G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0</v>
      </c>
      <c r="P1292">
        <v>1</v>
      </c>
      <c r="Q1292">
        <v>0</v>
      </c>
      <c r="S1292" t="str">
        <f t="shared" si="511"/>
        <v>22:02:34.000</v>
      </c>
      <c r="T1292" t="str">
        <f t="shared" si="511"/>
        <v>22:02:34.000</v>
      </c>
      <c r="U1292" t="str">
        <f t="shared" si="506"/>
        <v>A14F74</v>
      </c>
      <c r="V1292">
        <v>0</v>
      </c>
      <c r="W1292">
        <v>0</v>
      </c>
      <c r="X1292">
        <v>6</v>
      </c>
      <c r="Y1292">
        <v>0</v>
      </c>
      <c r="AA1292">
        <v>1</v>
      </c>
      <c r="AB1292">
        <v>8</v>
      </c>
      <c r="AC1292">
        <v>3</v>
      </c>
      <c r="AD1292">
        <v>0</v>
      </c>
      <c r="AE1292">
        <v>9</v>
      </c>
      <c r="AF1292" t="s">
        <v>126</v>
      </c>
      <c r="AG1292">
        <v>0</v>
      </c>
      <c r="AH1292">
        <v>3</v>
      </c>
      <c r="AI1292">
        <v>2</v>
      </c>
      <c r="AJ1292">
        <v>0</v>
      </c>
      <c r="AK1292" t="s">
        <v>473</v>
      </c>
      <c r="AL1292">
        <v>32.791871999999998</v>
      </c>
      <c r="AM1292" t="s">
        <v>474</v>
      </c>
      <c r="AN1292">
        <v>-117.120566</v>
      </c>
      <c r="AO1292">
        <v>25</v>
      </c>
      <c r="AP1292">
        <v>1700</v>
      </c>
      <c r="AQ1292" t="s">
        <v>129</v>
      </c>
      <c r="AR1292">
        <v>126</v>
      </c>
      <c r="AS1292">
        <v>-44</v>
      </c>
      <c r="AT1292">
        <v>0</v>
      </c>
      <c r="BB1292" t="str">
        <f t="shared" si="507"/>
        <v>1200</v>
      </c>
      <c r="BC1292">
        <v>1</v>
      </c>
      <c r="BD1292" t="str">
        <f t="shared" si="508"/>
        <v xml:space="preserve">N1839R  </v>
      </c>
      <c r="BE1292">
        <v>1</v>
      </c>
      <c r="BG1292">
        <v>0</v>
      </c>
      <c r="BH1292">
        <v>0</v>
      </c>
      <c r="BI1292">
        <v>0</v>
      </c>
      <c r="BJ1292">
        <v>1475</v>
      </c>
      <c r="BK1292">
        <v>-225</v>
      </c>
      <c r="BL1292" t="s">
        <v>130</v>
      </c>
      <c r="BM1292">
        <v>1</v>
      </c>
      <c r="BN1292">
        <v>1</v>
      </c>
      <c r="BO1292">
        <v>0</v>
      </c>
      <c r="BP1292">
        <v>0</v>
      </c>
      <c r="BS1292">
        <v>0</v>
      </c>
      <c r="BT1292">
        <v>0</v>
      </c>
      <c r="BU1292">
        <v>0</v>
      </c>
      <c r="CE1292" t="str">
        <f t="shared" si="512"/>
        <v>22:02:34.862</v>
      </c>
      <c r="CF1292">
        <v>862343666</v>
      </c>
      <c r="CS1292">
        <v>3</v>
      </c>
      <c r="CT1292">
        <v>2</v>
      </c>
      <c r="CU1292">
        <v>0</v>
      </c>
      <c r="CV1292">
        <v>2</v>
      </c>
      <c r="CW1292">
        <v>0</v>
      </c>
      <c r="CX1292">
        <v>5</v>
      </c>
      <c r="CY1292">
        <v>7</v>
      </c>
      <c r="CZ1292" t="s">
        <v>131</v>
      </c>
      <c r="DA1292">
        <v>300</v>
      </c>
      <c r="DB1292">
        <v>0</v>
      </c>
      <c r="DC1292" t="s">
        <v>157</v>
      </c>
      <c r="DD1292" t="s">
        <v>158</v>
      </c>
      <c r="DG1292">
        <v>8353506</v>
      </c>
      <c r="DI1292">
        <v>1</v>
      </c>
      <c r="DJ1292">
        <v>0</v>
      </c>
      <c r="DK1292">
        <v>1</v>
      </c>
      <c r="DL1292">
        <v>0</v>
      </c>
      <c r="DM1292">
        <v>0</v>
      </c>
      <c r="DN1292">
        <v>1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 t="shared" si="513"/>
        <v>07/09/2023 22:02:35.188</v>
      </c>
      <c r="C1293" t="str">
        <f t="shared" si="510"/>
        <v>FFDFD3C0</v>
      </c>
      <c r="D1293" t="s">
        <v>138</v>
      </c>
      <c r="E1293">
        <v>20</v>
      </c>
      <c r="F1293">
        <v>1020</v>
      </c>
      <c r="G1293" t="s">
        <v>139</v>
      </c>
      <c r="J1293" t="s">
        <v>140</v>
      </c>
      <c r="K1293">
        <v>0</v>
      </c>
      <c r="L1293">
        <v>3</v>
      </c>
      <c r="M1293">
        <v>0</v>
      </c>
      <c r="N1293">
        <v>2</v>
      </c>
      <c r="O1293">
        <v>0</v>
      </c>
      <c r="P1293">
        <v>1</v>
      </c>
      <c r="Q1293">
        <v>0</v>
      </c>
      <c r="S1293" t="str">
        <f t="shared" si="511"/>
        <v>22:02:34.000</v>
      </c>
      <c r="T1293" t="str">
        <f t="shared" si="511"/>
        <v>22:02:34.000</v>
      </c>
      <c r="U1293" t="str">
        <f t="shared" si="506"/>
        <v>A14F74</v>
      </c>
      <c r="V1293">
        <v>0</v>
      </c>
      <c r="W1293">
        <v>0</v>
      </c>
      <c r="X1293">
        <v>6</v>
      </c>
      <c r="Y1293">
        <v>0</v>
      </c>
      <c r="AA1293">
        <v>1</v>
      </c>
      <c r="AB1293">
        <v>8</v>
      </c>
      <c r="AC1293">
        <v>3</v>
      </c>
      <c r="AD1293">
        <v>0</v>
      </c>
      <c r="AE1293">
        <v>9</v>
      </c>
      <c r="AF1293" t="s">
        <v>126</v>
      </c>
      <c r="AG1293">
        <v>0</v>
      </c>
      <c r="AH1293">
        <v>3</v>
      </c>
      <c r="AI1293">
        <v>2</v>
      </c>
      <c r="AJ1293">
        <v>0</v>
      </c>
      <c r="AK1293" t="s">
        <v>473</v>
      </c>
      <c r="AL1293">
        <v>32.791871999999998</v>
      </c>
      <c r="AM1293" t="s">
        <v>474</v>
      </c>
      <c r="AN1293">
        <v>-117.120566</v>
      </c>
      <c r="AO1293">
        <v>25</v>
      </c>
      <c r="AP1293">
        <v>1700</v>
      </c>
      <c r="AQ1293" t="s">
        <v>129</v>
      </c>
      <c r="AR1293">
        <v>126</v>
      </c>
      <c r="AS1293">
        <v>-44</v>
      </c>
      <c r="AT1293">
        <v>0</v>
      </c>
      <c r="BB1293" t="str">
        <f t="shared" si="507"/>
        <v>1200</v>
      </c>
      <c r="BC1293">
        <v>1</v>
      </c>
      <c r="BD1293" t="str">
        <f t="shared" si="508"/>
        <v xml:space="preserve">N1839R  </v>
      </c>
      <c r="BE1293">
        <v>1</v>
      </c>
      <c r="BG1293">
        <v>0</v>
      </c>
      <c r="BH1293">
        <v>0</v>
      </c>
      <c r="BI1293">
        <v>0</v>
      </c>
      <c r="BJ1293">
        <v>1475</v>
      </c>
      <c r="BK1293">
        <v>-225</v>
      </c>
      <c r="BL1293" t="s">
        <v>130</v>
      </c>
      <c r="BM1293">
        <v>1</v>
      </c>
      <c r="BN1293">
        <v>1</v>
      </c>
      <c r="BO1293">
        <v>0</v>
      </c>
      <c r="BP1293">
        <v>0</v>
      </c>
      <c r="BS1293">
        <v>0</v>
      </c>
      <c r="BT1293">
        <v>0</v>
      </c>
      <c r="BU1293">
        <v>0</v>
      </c>
      <c r="CE1293" t="str">
        <f t="shared" si="512"/>
        <v>22:02:34.862</v>
      </c>
      <c r="CF1293">
        <v>862343666</v>
      </c>
      <c r="CS1293">
        <v>3</v>
      </c>
      <c r="CT1293">
        <v>2</v>
      </c>
      <c r="CU1293">
        <v>0</v>
      </c>
      <c r="CV1293">
        <v>2</v>
      </c>
      <c r="CW1293">
        <v>0</v>
      </c>
      <c r="CX1293">
        <v>5</v>
      </c>
      <c r="CY1293">
        <v>7</v>
      </c>
      <c r="CZ1293" t="s">
        <v>131</v>
      </c>
      <c r="DA1293">
        <v>300</v>
      </c>
      <c r="DB1293">
        <v>0</v>
      </c>
      <c r="DC1293" t="s">
        <v>157</v>
      </c>
      <c r="DD1293" t="s">
        <v>158</v>
      </c>
      <c r="DG1293">
        <v>8353506</v>
      </c>
      <c r="DI1293">
        <v>1</v>
      </c>
      <c r="DJ1293">
        <v>0</v>
      </c>
      <c r="DK1293">
        <v>1</v>
      </c>
      <c r="DL1293">
        <v>0</v>
      </c>
      <c r="DM1293">
        <v>0</v>
      </c>
      <c r="DN1293">
        <v>1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 t="shared" si="513"/>
        <v>07/09/2023 22:02:35.188</v>
      </c>
      <c r="C1294" t="str">
        <f t="shared" si="510"/>
        <v>FFDFD3C0</v>
      </c>
      <c r="D1294" t="s">
        <v>149</v>
      </c>
      <c r="E1294">
        <v>3</v>
      </c>
      <c r="H1294">
        <v>166</v>
      </c>
      <c r="I1294" t="s">
        <v>139</v>
      </c>
      <c r="J1294" t="s">
        <v>150</v>
      </c>
      <c r="K1294">
        <v>0</v>
      </c>
      <c r="L1294">
        <v>3</v>
      </c>
      <c r="M1294">
        <v>0</v>
      </c>
      <c r="N1294">
        <v>2</v>
      </c>
      <c r="O1294">
        <v>0</v>
      </c>
      <c r="P1294">
        <v>1</v>
      </c>
      <c r="Q1294">
        <v>0</v>
      </c>
      <c r="S1294" t="str">
        <f t="shared" si="511"/>
        <v>22:02:34.000</v>
      </c>
      <c r="T1294" t="str">
        <f t="shared" si="511"/>
        <v>22:02:34.000</v>
      </c>
      <c r="U1294" t="str">
        <f t="shared" si="506"/>
        <v>A14F74</v>
      </c>
      <c r="V1294">
        <v>0</v>
      </c>
      <c r="W1294">
        <v>0</v>
      </c>
      <c r="X1294">
        <v>6</v>
      </c>
      <c r="Y1294">
        <v>0</v>
      </c>
      <c r="AA1294">
        <v>1</v>
      </c>
      <c r="AB1294">
        <v>8</v>
      </c>
      <c r="AC1294">
        <v>3</v>
      </c>
      <c r="AD1294">
        <v>0</v>
      </c>
      <c r="AE1294">
        <v>9</v>
      </c>
      <c r="AF1294" t="s">
        <v>126</v>
      </c>
      <c r="AG1294">
        <v>0</v>
      </c>
      <c r="AH1294">
        <v>3</v>
      </c>
      <c r="AI1294">
        <v>2</v>
      </c>
      <c r="AJ1294">
        <v>0</v>
      </c>
      <c r="AK1294" t="s">
        <v>473</v>
      </c>
      <c r="AL1294">
        <v>32.791871999999998</v>
      </c>
      <c r="AM1294" t="s">
        <v>474</v>
      </c>
      <c r="AN1294">
        <v>-117.120566</v>
      </c>
      <c r="AO1294">
        <v>25</v>
      </c>
      <c r="AP1294">
        <v>1700</v>
      </c>
      <c r="AQ1294" t="s">
        <v>129</v>
      </c>
      <c r="AR1294">
        <v>126</v>
      </c>
      <c r="AS1294">
        <v>-44</v>
      </c>
      <c r="AT1294">
        <v>0</v>
      </c>
      <c r="BB1294" t="str">
        <f t="shared" si="507"/>
        <v>1200</v>
      </c>
      <c r="BC1294">
        <v>1</v>
      </c>
      <c r="BD1294" t="str">
        <f t="shared" si="508"/>
        <v xml:space="preserve">N1839R  </v>
      </c>
      <c r="BE1294">
        <v>1</v>
      </c>
      <c r="BG1294">
        <v>0</v>
      </c>
      <c r="BH1294">
        <v>0</v>
      </c>
      <c r="BI1294">
        <v>0</v>
      </c>
      <c r="BJ1294">
        <v>1475</v>
      </c>
      <c r="BK1294">
        <v>-225</v>
      </c>
      <c r="BL1294" t="s">
        <v>130</v>
      </c>
      <c r="BM1294">
        <v>1</v>
      </c>
      <c r="BN1294">
        <v>1</v>
      </c>
      <c r="BO1294">
        <v>0</v>
      </c>
      <c r="BP1294">
        <v>0</v>
      </c>
      <c r="BS1294">
        <v>0</v>
      </c>
      <c r="BT1294">
        <v>0</v>
      </c>
      <c r="BU1294">
        <v>0</v>
      </c>
      <c r="CE1294" t="str">
        <f t="shared" si="512"/>
        <v>22:02:34.862</v>
      </c>
      <c r="CF1294">
        <v>862343666</v>
      </c>
      <c r="CS1294">
        <v>3</v>
      </c>
      <c r="CT1294">
        <v>2</v>
      </c>
      <c r="CU1294">
        <v>0</v>
      </c>
      <c r="CV1294">
        <v>2</v>
      </c>
      <c r="CW1294">
        <v>0</v>
      </c>
      <c r="CX1294">
        <v>5</v>
      </c>
      <c r="CY1294">
        <v>7</v>
      </c>
      <c r="CZ1294" t="s">
        <v>131</v>
      </c>
      <c r="DA1294">
        <v>300</v>
      </c>
      <c r="DB1294">
        <v>0</v>
      </c>
      <c r="DC1294" t="s">
        <v>157</v>
      </c>
      <c r="DD1294" t="s">
        <v>158</v>
      </c>
      <c r="DG1294">
        <v>8353506</v>
      </c>
      <c r="DI1294">
        <v>1</v>
      </c>
      <c r="DJ1294">
        <v>0</v>
      </c>
      <c r="DK1294">
        <v>1</v>
      </c>
      <c r="DL1294">
        <v>0</v>
      </c>
      <c r="DM1294">
        <v>0</v>
      </c>
      <c r="DN1294">
        <v>1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 t="shared" si="513"/>
        <v>07/09/2023 22:02:35.188</v>
      </c>
      <c r="C1295" t="str">
        <f t="shared" si="510"/>
        <v>FFDFD3C0</v>
      </c>
      <c r="D1295" t="s">
        <v>144</v>
      </c>
      <c r="E1295">
        <v>6</v>
      </c>
      <c r="H1295">
        <v>210</v>
      </c>
      <c r="I1295" t="s">
        <v>145</v>
      </c>
      <c r="J1295" t="s">
        <v>146</v>
      </c>
      <c r="K1295">
        <v>0</v>
      </c>
      <c r="L1295">
        <v>3</v>
      </c>
      <c r="M1295">
        <v>0</v>
      </c>
      <c r="N1295">
        <v>2</v>
      </c>
      <c r="O1295">
        <v>0</v>
      </c>
      <c r="P1295">
        <v>1</v>
      </c>
      <c r="Q1295">
        <v>0</v>
      </c>
      <c r="S1295" t="str">
        <f t="shared" si="511"/>
        <v>22:02:34.000</v>
      </c>
      <c r="T1295" t="str">
        <f t="shared" si="511"/>
        <v>22:02:34.000</v>
      </c>
      <c r="U1295" t="str">
        <f t="shared" si="506"/>
        <v>A14F74</v>
      </c>
      <c r="V1295">
        <v>0</v>
      </c>
      <c r="W1295">
        <v>0</v>
      </c>
      <c r="X1295">
        <v>6</v>
      </c>
      <c r="Y1295">
        <v>0</v>
      </c>
      <c r="AA1295">
        <v>1</v>
      </c>
      <c r="AB1295">
        <v>8</v>
      </c>
      <c r="AC1295">
        <v>3</v>
      </c>
      <c r="AD1295">
        <v>0</v>
      </c>
      <c r="AE1295">
        <v>9</v>
      </c>
      <c r="AF1295" t="s">
        <v>126</v>
      </c>
      <c r="AG1295">
        <v>0</v>
      </c>
      <c r="AH1295">
        <v>0</v>
      </c>
      <c r="AI1295">
        <v>2</v>
      </c>
      <c r="AJ1295">
        <v>0</v>
      </c>
      <c r="AK1295" t="s">
        <v>473</v>
      </c>
      <c r="AL1295">
        <v>32.791871999999998</v>
      </c>
      <c r="AM1295" t="s">
        <v>474</v>
      </c>
      <c r="AN1295">
        <v>-117.120566</v>
      </c>
      <c r="AO1295">
        <v>25</v>
      </c>
      <c r="AP1295">
        <v>1700</v>
      </c>
      <c r="AQ1295" t="s">
        <v>129</v>
      </c>
      <c r="AR1295">
        <v>126</v>
      </c>
      <c r="AS1295">
        <v>-44</v>
      </c>
      <c r="AT1295">
        <v>0</v>
      </c>
      <c r="BB1295" t="str">
        <f t="shared" si="507"/>
        <v>1200</v>
      </c>
      <c r="BC1295">
        <v>1</v>
      </c>
      <c r="BD1295" t="str">
        <f t="shared" si="508"/>
        <v xml:space="preserve">N1839R  </v>
      </c>
      <c r="BE1295">
        <v>1</v>
      </c>
      <c r="BG1295">
        <v>0</v>
      </c>
      <c r="BH1295">
        <v>0</v>
      </c>
      <c r="BI1295">
        <v>0</v>
      </c>
      <c r="BJ1295">
        <v>1475</v>
      </c>
      <c r="BK1295">
        <v>-225</v>
      </c>
      <c r="BL1295" t="s">
        <v>130</v>
      </c>
      <c r="BM1295">
        <v>1</v>
      </c>
      <c r="BN1295">
        <v>1</v>
      </c>
      <c r="BO1295">
        <v>0</v>
      </c>
      <c r="BP1295">
        <v>0</v>
      </c>
      <c r="BS1295">
        <v>0</v>
      </c>
      <c r="BT1295">
        <v>0</v>
      </c>
      <c r="BU1295">
        <v>0</v>
      </c>
      <c r="CE1295" t="str">
        <f t="shared" si="512"/>
        <v>22:02:34.862</v>
      </c>
      <c r="CF1295">
        <v>862343666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5</v>
      </c>
      <c r="CY1295">
        <v>7</v>
      </c>
      <c r="CZ1295" t="s">
        <v>131</v>
      </c>
      <c r="DA1295">
        <v>300</v>
      </c>
      <c r="DB1295">
        <v>0</v>
      </c>
      <c r="DC1295" t="s">
        <v>157</v>
      </c>
      <c r="DD1295" t="s">
        <v>158</v>
      </c>
      <c r="DG1295">
        <v>8353506</v>
      </c>
      <c r="DI1295">
        <v>1</v>
      </c>
      <c r="DJ1295">
        <v>0</v>
      </c>
      <c r="DK1295">
        <v>1</v>
      </c>
      <c r="DL1295">
        <v>0</v>
      </c>
      <c r="DM1295">
        <v>0</v>
      </c>
      <c r="DN1295">
        <v>1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 t="shared" si="513"/>
        <v>07/09/2023 22:02:35.188</v>
      </c>
      <c r="C1296" t="str">
        <f t="shared" si="510"/>
        <v>FFDFD3C0</v>
      </c>
      <c r="D1296" t="s">
        <v>141</v>
      </c>
      <c r="E1296">
        <v>15</v>
      </c>
      <c r="J1296" t="s">
        <v>142</v>
      </c>
      <c r="K1296">
        <v>0</v>
      </c>
      <c r="L1296">
        <v>3</v>
      </c>
      <c r="M1296">
        <v>0</v>
      </c>
      <c r="N1296">
        <v>2</v>
      </c>
      <c r="O1296">
        <v>0</v>
      </c>
      <c r="P1296">
        <v>1</v>
      </c>
      <c r="Q1296">
        <v>0</v>
      </c>
      <c r="S1296" t="str">
        <f t="shared" si="511"/>
        <v>22:02:34.000</v>
      </c>
      <c r="T1296" t="str">
        <f t="shared" si="511"/>
        <v>22:02:34.000</v>
      </c>
      <c r="U1296" t="str">
        <f t="shared" si="506"/>
        <v>A14F74</v>
      </c>
      <c r="V1296">
        <v>0</v>
      </c>
      <c r="W1296">
        <v>0</v>
      </c>
      <c r="X1296">
        <v>6</v>
      </c>
      <c r="Y1296">
        <v>0</v>
      </c>
      <c r="AA1296">
        <v>1</v>
      </c>
      <c r="AB1296">
        <v>8</v>
      </c>
      <c r="AC1296">
        <v>3</v>
      </c>
      <c r="AD1296">
        <v>0</v>
      </c>
      <c r="AE1296">
        <v>9</v>
      </c>
      <c r="AF1296" t="s">
        <v>126</v>
      </c>
      <c r="AG1296">
        <v>0</v>
      </c>
      <c r="AH1296">
        <v>3</v>
      </c>
      <c r="AI1296">
        <v>2</v>
      </c>
      <c r="AJ1296">
        <v>0</v>
      </c>
      <c r="AK1296" t="s">
        <v>473</v>
      </c>
      <c r="AL1296">
        <v>32.791871999999998</v>
      </c>
      <c r="AM1296" t="s">
        <v>474</v>
      </c>
      <c r="AN1296">
        <v>-117.120566</v>
      </c>
      <c r="AO1296">
        <v>25</v>
      </c>
      <c r="AP1296">
        <v>1700</v>
      </c>
      <c r="AQ1296" t="s">
        <v>129</v>
      </c>
      <c r="AR1296">
        <v>126</v>
      </c>
      <c r="AS1296">
        <v>-44</v>
      </c>
      <c r="AT1296">
        <v>0</v>
      </c>
      <c r="BB1296" t="str">
        <f t="shared" si="507"/>
        <v>1200</v>
      </c>
      <c r="BC1296">
        <v>1</v>
      </c>
      <c r="BD1296" t="str">
        <f t="shared" si="508"/>
        <v xml:space="preserve">N1839R  </v>
      </c>
      <c r="BE1296">
        <v>1</v>
      </c>
      <c r="BG1296">
        <v>0</v>
      </c>
      <c r="BH1296">
        <v>0</v>
      </c>
      <c r="BI1296">
        <v>0</v>
      </c>
      <c r="BJ1296">
        <v>1475</v>
      </c>
      <c r="BK1296">
        <v>-225</v>
      </c>
      <c r="BL1296" t="s">
        <v>130</v>
      </c>
      <c r="BM1296">
        <v>1</v>
      </c>
      <c r="BN1296">
        <v>1</v>
      </c>
      <c r="BO1296">
        <v>0</v>
      </c>
      <c r="BP1296">
        <v>0</v>
      </c>
      <c r="BS1296">
        <v>0</v>
      </c>
      <c r="BT1296">
        <v>0</v>
      </c>
      <c r="BU1296">
        <v>0</v>
      </c>
      <c r="CE1296" t="str">
        <f t="shared" si="512"/>
        <v>22:02:34.862</v>
      </c>
      <c r="CF1296">
        <v>862343666</v>
      </c>
      <c r="CS1296">
        <v>3</v>
      </c>
      <c r="CT1296">
        <v>2</v>
      </c>
      <c r="CU1296">
        <v>0</v>
      </c>
      <c r="CV1296">
        <v>2</v>
      </c>
      <c r="CW1296">
        <v>0</v>
      </c>
      <c r="CX1296">
        <v>5</v>
      </c>
      <c r="CY1296">
        <v>7</v>
      </c>
      <c r="CZ1296" t="s">
        <v>131</v>
      </c>
      <c r="DA1296">
        <v>300</v>
      </c>
      <c r="DB1296">
        <v>0</v>
      </c>
      <c r="DC1296" t="s">
        <v>157</v>
      </c>
      <c r="DD1296" t="s">
        <v>158</v>
      </c>
      <c r="DG1296">
        <v>8353506</v>
      </c>
      <c r="DI1296">
        <v>1</v>
      </c>
      <c r="DJ1296">
        <v>0</v>
      </c>
      <c r="DK1296">
        <v>1</v>
      </c>
      <c r="DL1296">
        <v>0</v>
      </c>
      <c r="DM1296">
        <v>0</v>
      </c>
      <c r="DN1296">
        <v>1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 t="shared" si="513"/>
        <v>07/09/2023 22:02:35.188</v>
      </c>
      <c r="C1297" t="str">
        <f t="shared" si="510"/>
        <v>FFDFD3C0</v>
      </c>
      <c r="D1297" t="s">
        <v>134</v>
      </c>
      <c r="E1297">
        <v>3</v>
      </c>
      <c r="H1297">
        <v>3</v>
      </c>
      <c r="I1297" t="s">
        <v>135</v>
      </c>
      <c r="J1297" t="s">
        <v>126</v>
      </c>
      <c r="K1297">
        <v>0</v>
      </c>
      <c r="L1297">
        <v>3</v>
      </c>
      <c r="M1297">
        <v>0</v>
      </c>
      <c r="N1297">
        <v>2</v>
      </c>
      <c r="O1297">
        <v>0</v>
      </c>
      <c r="P1297">
        <v>1</v>
      </c>
      <c r="Q1297">
        <v>0</v>
      </c>
      <c r="S1297" t="str">
        <f t="shared" si="511"/>
        <v>22:02:34.000</v>
      </c>
      <c r="T1297" t="str">
        <f t="shared" si="511"/>
        <v>22:02:34.000</v>
      </c>
      <c r="U1297" t="str">
        <f t="shared" si="506"/>
        <v>A14F74</v>
      </c>
      <c r="V1297">
        <v>0</v>
      </c>
      <c r="W1297">
        <v>0</v>
      </c>
      <c r="X1297">
        <v>6</v>
      </c>
      <c r="Y1297">
        <v>0</v>
      </c>
      <c r="AA1297">
        <v>1</v>
      </c>
      <c r="AB1297">
        <v>8</v>
      </c>
      <c r="AC1297">
        <v>3</v>
      </c>
      <c r="AD1297">
        <v>0</v>
      </c>
      <c r="AE1297">
        <v>9</v>
      </c>
      <c r="AF1297" t="s">
        <v>126</v>
      </c>
      <c r="AG1297">
        <v>0</v>
      </c>
      <c r="AH1297">
        <v>3</v>
      </c>
      <c r="AI1297">
        <v>2</v>
      </c>
      <c r="AJ1297">
        <v>0</v>
      </c>
      <c r="AK1297" t="s">
        <v>473</v>
      </c>
      <c r="AL1297">
        <v>32.791871999999998</v>
      </c>
      <c r="AM1297" t="s">
        <v>474</v>
      </c>
      <c r="AN1297">
        <v>-117.120566</v>
      </c>
      <c r="AO1297">
        <v>25</v>
      </c>
      <c r="AP1297">
        <v>1700</v>
      </c>
      <c r="AQ1297" t="s">
        <v>129</v>
      </c>
      <c r="AR1297">
        <v>126</v>
      </c>
      <c r="AS1297">
        <v>-44</v>
      </c>
      <c r="AT1297">
        <v>0</v>
      </c>
      <c r="BB1297" t="str">
        <f t="shared" si="507"/>
        <v>1200</v>
      </c>
      <c r="BC1297">
        <v>1</v>
      </c>
      <c r="BD1297" t="str">
        <f t="shared" si="508"/>
        <v xml:space="preserve">N1839R  </v>
      </c>
      <c r="BE1297">
        <v>1</v>
      </c>
      <c r="BG1297">
        <v>0</v>
      </c>
      <c r="BH1297">
        <v>0</v>
      </c>
      <c r="BI1297">
        <v>0</v>
      </c>
      <c r="BJ1297">
        <v>1475</v>
      </c>
      <c r="BK1297">
        <v>-225</v>
      </c>
      <c r="BL1297" t="s">
        <v>130</v>
      </c>
      <c r="BM1297">
        <v>1</v>
      </c>
      <c r="BN1297">
        <v>1</v>
      </c>
      <c r="BO1297">
        <v>0</v>
      </c>
      <c r="BP1297">
        <v>0</v>
      </c>
      <c r="BS1297">
        <v>0</v>
      </c>
      <c r="BT1297">
        <v>0</v>
      </c>
      <c r="BU1297">
        <v>0</v>
      </c>
      <c r="CE1297" t="str">
        <f t="shared" si="512"/>
        <v>22:02:34.862</v>
      </c>
      <c r="CF1297">
        <v>862343666</v>
      </c>
      <c r="CS1297">
        <v>3</v>
      </c>
      <c r="CT1297">
        <v>2</v>
      </c>
      <c r="CU1297">
        <v>0</v>
      </c>
      <c r="CV1297">
        <v>2</v>
      </c>
      <c r="CW1297">
        <v>0</v>
      </c>
      <c r="CX1297">
        <v>5</v>
      </c>
      <c r="CY1297">
        <v>7</v>
      </c>
      <c r="CZ1297" t="s">
        <v>131</v>
      </c>
      <c r="DA1297">
        <v>300</v>
      </c>
      <c r="DB1297">
        <v>0</v>
      </c>
      <c r="DC1297" t="s">
        <v>157</v>
      </c>
      <c r="DD1297" t="s">
        <v>158</v>
      </c>
      <c r="DG1297">
        <v>8353506</v>
      </c>
      <c r="DI1297">
        <v>1</v>
      </c>
      <c r="DJ1297">
        <v>0</v>
      </c>
      <c r="DK1297">
        <v>1</v>
      </c>
      <c r="DL1297">
        <v>0</v>
      </c>
      <c r="DM1297">
        <v>0</v>
      </c>
      <c r="DN1297">
        <v>1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"07/09/2023 22:02:35.594"</f>
        <v>07/09/2023 22:02:35.594</v>
      </c>
      <c r="C1298" t="str">
        <f t="shared" si="510"/>
        <v>FFDFD3C0</v>
      </c>
      <c r="D1298" t="s">
        <v>138</v>
      </c>
      <c r="E1298">
        <v>20</v>
      </c>
      <c r="F1298">
        <v>1020</v>
      </c>
      <c r="G1298" t="s">
        <v>139</v>
      </c>
      <c r="J1298" t="s">
        <v>140</v>
      </c>
      <c r="K1298">
        <v>0</v>
      </c>
      <c r="L1298">
        <v>3</v>
      </c>
      <c r="M1298">
        <v>0</v>
      </c>
      <c r="N1298">
        <v>2</v>
      </c>
      <c r="O1298">
        <v>0</v>
      </c>
      <c r="P1298">
        <v>1</v>
      </c>
      <c r="Q1298">
        <v>0</v>
      </c>
      <c r="S1298" t="str">
        <f t="shared" ref="S1298:T1305" si="514">"22:02:35.000"</f>
        <v>22:02:35.000</v>
      </c>
      <c r="T1298" t="str">
        <f t="shared" si="514"/>
        <v>22:02:35.000</v>
      </c>
      <c r="U1298" t="str">
        <f t="shared" si="506"/>
        <v>A14F74</v>
      </c>
      <c r="V1298">
        <v>0</v>
      </c>
      <c r="W1298">
        <v>0</v>
      </c>
      <c r="X1298">
        <v>6</v>
      </c>
      <c r="Y1298">
        <v>0</v>
      </c>
      <c r="AA1298">
        <v>1</v>
      </c>
      <c r="AB1298">
        <v>8</v>
      </c>
      <c r="AC1298">
        <v>3</v>
      </c>
      <c r="AD1298">
        <v>0</v>
      </c>
      <c r="AE1298">
        <v>9</v>
      </c>
      <c r="AF1298" t="s">
        <v>126</v>
      </c>
      <c r="AG1298">
        <v>0</v>
      </c>
      <c r="AH1298">
        <v>3</v>
      </c>
      <c r="AI1298">
        <v>2</v>
      </c>
      <c r="AJ1298">
        <v>0</v>
      </c>
      <c r="AK1298" t="s">
        <v>475</v>
      </c>
      <c r="AL1298">
        <v>32.791657000000001</v>
      </c>
      <c r="AM1298" t="s">
        <v>476</v>
      </c>
      <c r="AN1298">
        <v>-117.11985799999999</v>
      </c>
      <c r="AO1298">
        <v>25</v>
      </c>
      <c r="AP1298">
        <v>1700</v>
      </c>
      <c r="AQ1298" t="s">
        <v>129</v>
      </c>
      <c r="AR1298">
        <v>126</v>
      </c>
      <c r="AS1298">
        <v>-44</v>
      </c>
      <c r="AT1298">
        <v>0</v>
      </c>
      <c r="BB1298" t="str">
        <f t="shared" si="507"/>
        <v>1200</v>
      </c>
      <c r="BC1298">
        <v>1</v>
      </c>
      <c r="BD1298" t="str">
        <f t="shared" si="508"/>
        <v xml:space="preserve">N1839R  </v>
      </c>
      <c r="BE1298">
        <v>1</v>
      </c>
      <c r="BG1298">
        <v>0</v>
      </c>
      <c r="BH1298">
        <v>0</v>
      </c>
      <c r="BI1298">
        <v>0</v>
      </c>
      <c r="BJ1298">
        <v>1475</v>
      </c>
      <c r="BK1298">
        <v>-225</v>
      </c>
      <c r="BL1298" t="s">
        <v>130</v>
      </c>
      <c r="BM1298">
        <v>1</v>
      </c>
      <c r="BN1298">
        <v>1</v>
      </c>
      <c r="BO1298">
        <v>0</v>
      </c>
      <c r="BP1298">
        <v>0</v>
      </c>
      <c r="BS1298">
        <v>0</v>
      </c>
      <c r="BT1298">
        <v>0</v>
      </c>
      <c r="BU1298">
        <v>0</v>
      </c>
      <c r="CE1298" t="str">
        <f t="shared" ref="CE1298:CE1305" si="515">"22:02:35.361"</f>
        <v>22:02:35.361</v>
      </c>
      <c r="CF1298">
        <v>360780862</v>
      </c>
      <c r="CS1298">
        <v>3</v>
      </c>
      <c r="CT1298">
        <v>2</v>
      </c>
      <c r="CU1298">
        <v>0</v>
      </c>
      <c r="CV1298">
        <v>2</v>
      </c>
      <c r="CW1298">
        <v>0</v>
      </c>
      <c r="CX1298">
        <v>5</v>
      </c>
      <c r="CY1298">
        <v>7</v>
      </c>
      <c r="CZ1298" t="s">
        <v>131</v>
      </c>
      <c r="DA1298">
        <v>745</v>
      </c>
      <c r="DB1298">
        <v>0</v>
      </c>
      <c r="DC1298" t="s">
        <v>262</v>
      </c>
      <c r="DD1298" t="s">
        <v>263</v>
      </c>
      <c r="DG1298">
        <v>15622985</v>
      </c>
      <c r="DI1298">
        <v>1</v>
      </c>
      <c r="DJ1298">
        <v>0</v>
      </c>
      <c r="DK1298">
        <v>0</v>
      </c>
      <c r="DL1298">
        <v>0</v>
      </c>
      <c r="DM1298">
        <v>0</v>
      </c>
      <c r="DN1298">
        <v>1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"07/09/2023 22:02:35.594"</f>
        <v>07/09/2023 22:02:35.594</v>
      </c>
      <c r="C1299" t="str">
        <f t="shared" si="510"/>
        <v>FFDFD3C0</v>
      </c>
      <c r="D1299" t="s">
        <v>149</v>
      </c>
      <c r="E1299">
        <v>3</v>
      </c>
      <c r="H1299">
        <v>166</v>
      </c>
      <c r="I1299" t="s">
        <v>139</v>
      </c>
      <c r="J1299" t="s">
        <v>150</v>
      </c>
      <c r="K1299">
        <v>0</v>
      </c>
      <c r="L1299">
        <v>3</v>
      </c>
      <c r="M1299">
        <v>0</v>
      </c>
      <c r="N1299">
        <v>2</v>
      </c>
      <c r="O1299">
        <v>0</v>
      </c>
      <c r="P1299">
        <v>1</v>
      </c>
      <c r="Q1299">
        <v>0</v>
      </c>
      <c r="S1299" t="str">
        <f t="shared" si="514"/>
        <v>22:02:35.000</v>
      </c>
      <c r="T1299" t="str">
        <f t="shared" si="514"/>
        <v>22:02:35.000</v>
      </c>
      <c r="U1299" t="str">
        <f t="shared" si="506"/>
        <v>A14F74</v>
      </c>
      <c r="V1299">
        <v>0</v>
      </c>
      <c r="W1299">
        <v>0</v>
      </c>
      <c r="X1299">
        <v>6</v>
      </c>
      <c r="Y1299">
        <v>0</v>
      </c>
      <c r="AA1299">
        <v>1</v>
      </c>
      <c r="AB1299">
        <v>8</v>
      </c>
      <c r="AC1299">
        <v>3</v>
      </c>
      <c r="AD1299">
        <v>0</v>
      </c>
      <c r="AE1299">
        <v>9</v>
      </c>
      <c r="AF1299" t="s">
        <v>126</v>
      </c>
      <c r="AG1299">
        <v>0</v>
      </c>
      <c r="AH1299">
        <v>3</v>
      </c>
      <c r="AI1299">
        <v>2</v>
      </c>
      <c r="AJ1299">
        <v>0</v>
      </c>
      <c r="AK1299" t="s">
        <v>475</v>
      </c>
      <c r="AL1299">
        <v>32.791657000000001</v>
      </c>
      <c r="AM1299" t="s">
        <v>476</v>
      </c>
      <c r="AN1299">
        <v>-117.11985799999999</v>
      </c>
      <c r="AO1299">
        <v>25</v>
      </c>
      <c r="AP1299">
        <v>1700</v>
      </c>
      <c r="AQ1299" t="s">
        <v>129</v>
      </c>
      <c r="AR1299">
        <v>126</v>
      </c>
      <c r="AS1299">
        <v>-44</v>
      </c>
      <c r="AT1299">
        <v>0</v>
      </c>
      <c r="BB1299" t="str">
        <f t="shared" si="507"/>
        <v>1200</v>
      </c>
      <c r="BC1299">
        <v>1</v>
      </c>
      <c r="BD1299" t="str">
        <f t="shared" si="508"/>
        <v xml:space="preserve">N1839R  </v>
      </c>
      <c r="BE1299">
        <v>1</v>
      </c>
      <c r="BG1299">
        <v>0</v>
      </c>
      <c r="BH1299">
        <v>0</v>
      </c>
      <c r="BI1299">
        <v>0</v>
      </c>
      <c r="BJ1299">
        <v>1475</v>
      </c>
      <c r="BK1299">
        <v>-225</v>
      </c>
      <c r="BL1299" t="s">
        <v>130</v>
      </c>
      <c r="BM1299">
        <v>1</v>
      </c>
      <c r="BN1299">
        <v>1</v>
      </c>
      <c r="BO1299">
        <v>0</v>
      </c>
      <c r="BP1299">
        <v>0</v>
      </c>
      <c r="BS1299">
        <v>0</v>
      </c>
      <c r="BT1299">
        <v>0</v>
      </c>
      <c r="BU1299">
        <v>0</v>
      </c>
      <c r="CE1299" t="str">
        <f t="shared" si="515"/>
        <v>22:02:35.361</v>
      </c>
      <c r="CF1299">
        <v>361424015</v>
      </c>
      <c r="CS1299">
        <v>3</v>
      </c>
      <c r="CT1299">
        <v>2</v>
      </c>
      <c r="CU1299">
        <v>0</v>
      </c>
      <c r="CV1299">
        <v>2</v>
      </c>
      <c r="CW1299">
        <v>0</v>
      </c>
      <c r="CX1299">
        <v>2</v>
      </c>
      <c r="CY1299">
        <v>7</v>
      </c>
      <c r="CZ1299" t="s">
        <v>131</v>
      </c>
      <c r="DA1299">
        <v>292</v>
      </c>
      <c r="DB1299">
        <v>0</v>
      </c>
      <c r="DC1299" t="s">
        <v>316</v>
      </c>
      <c r="DD1299" t="s">
        <v>317</v>
      </c>
      <c r="DG1299">
        <v>1246263</v>
      </c>
      <c r="DI1299">
        <v>1</v>
      </c>
      <c r="DJ1299">
        <v>0</v>
      </c>
      <c r="DK1299">
        <v>1</v>
      </c>
      <c r="DL1299">
        <v>0</v>
      </c>
      <c r="DM1299">
        <v>0</v>
      </c>
      <c r="DN1299">
        <v>1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"07/09/2023 22:02:35.594"</f>
        <v>07/09/2023 22:02:35.594</v>
      </c>
      <c r="C1300" t="str">
        <f t="shared" si="510"/>
        <v>FFDFD3C0</v>
      </c>
      <c r="D1300" t="s">
        <v>144</v>
      </c>
      <c r="E1300">
        <v>6</v>
      </c>
      <c r="H1300">
        <v>210</v>
      </c>
      <c r="I1300" t="s">
        <v>145</v>
      </c>
      <c r="J1300" t="s">
        <v>146</v>
      </c>
      <c r="K1300">
        <v>0</v>
      </c>
      <c r="L1300">
        <v>3</v>
      </c>
      <c r="M1300">
        <v>0</v>
      </c>
      <c r="N1300">
        <v>2</v>
      </c>
      <c r="O1300">
        <v>0</v>
      </c>
      <c r="P1300">
        <v>1</v>
      </c>
      <c r="Q1300">
        <v>0</v>
      </c>
      <c r="S1300" t="str">
        <f t="shared" si="514"/>
        <v>22:02:35.000</v>
      </c>
      <c r="T1300" t="str">
        <f t="shared" si="514"/>
        <v>22:02:35.000</v>
      </c>
      <c r="U1300" t="str">
        <f t="shared" si="506"/>
        <v>A14F74</v>
      </c>
      <c r="V1300">
        <v>0</v>
      </c>
      <c r="W1300">
        <v>0</v>
      </c>
      <c r="X1300">
        <v>6</v>
      </c>
      <c r="Y1300">
        <v>0</v>
      </c>
      <c r="AA1300">
        <v>1</v>
      </c>
      <c r="AB1300">
        <v>8</v>
      </c>
      <c r="AC1300">
        <v>3</v>
      </c>
      <c r="AD1300">
        <v>0</v>
      </c>
      <c r="AE1300">
        <v>9</v>
      </c>
      <c r="AF1300" t="s">
        <v>126</v>
      </c>
      <c r="AG1300">
        <v>0</v>
      </c>
      <c r="AH1300">
        <v>0</v>
      </c>
      <c r="AI1300">
        <v>2</v>
      </c>
      <c r="AJ1300">
        <v>0</v>
      </c>
      <c r="AK1300" t="s">
        <v>475</v>
      </c>
      <c r="AL1300">
        <v>32.791657000000001</v>
      </c>
      <c r="AM1300" t="s">
        <v>476</v>
      </c>
      <c r="AN1300">
        <v>-117.11985799999999</v>
      </c>
      <c r="AO1300">
        <v>25</v>
      </c>
      <c r="AP1300">
        <v>1700</v>
      </c>
      <c r="AQ1300" t="s">
        <v>129</v>
      </c>
      <c r="AR1300">
        <v>126</v>
      </c>
      <c r="AS1300">
        <v>-44</v>
      </c>
      <c r="AT1300">
        <v>0</v>
      </c>
      <c r="BB1300" t="str">
        <f t="shared" si="507"/>
        <v>1200</v>
      </c>
      <c r="BC1300">
        <v>1</v>
      </c>
      <c r="BD1300" t="str">
        <f t="shared" si="508"/>
        <v xml:space="preserve">N1839R  </v>
      </c>
      <c r="BE1300">
        <v>1</v>
      </c>
      <c r="BG1300">
        <v>0</v>
      </c>
      <c r="BH1300">
        <v>0</v>
      </c>
      <c r="BI1300">
        <v>0</v>
      </c>
      <c r="BJ1300">
        <v>1475</v>
      </c>
      <c r="BK1300">
        <v>-225</v>
      </c>
      <c r="BL1300" t="s">
        <v>130</v>
      </c>
      <c r="BM1300">
        <v>1</v>
      </c>
      <c r="BN1300">
        <v>1</v>
      </c>
      <c r="BO1300">
        <v>0</v>
      </c>
      <c r="BP1300">
        <v>0</v>
      </c>
      <c r="BS1300">
        <v>0</v>
      </c>
      <c r="BT1300">
        <v>0</v>
      </c>
      <c r="BU1300">
        <v>0</v>
      </c>
      <c r="CE1300" t="str">
        <f t="shared" si="515"/>
        <v>22:02:35.361</v>
      </c>
      <c r="CF1300">
        <v>360780862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5</v>
      </c>
      <c r="CY1300">
        <v>7</v>
      </c>
      <c r="CZ1300" t="s">
        <v>131</v>
      </c>
      <c r="DA1300">
        <v>745</v>
      </c>
      <c r="DB1300">
        <v>0</v>
      </c>
      <c r="DC1300" t="s">
        <v>262</v>
      </c>
      <c r="DD1300" t="s">
        <v>263</v>
      </c>
      <c r="DG1300">
        <v>15622985</v>
      </c>
      <c r="DI1300">
        <v>1</v>
      </c>
      <c r="DJ1300">
        <v>0</v>
      </c>
      <c r="DK1300">
        <v>1</v>
      </c>
      <c r="DL1300">
        <v>0</v>
      </c>
      <c r="DM1300">
        <v>0</v>
      </c>
      <c r="DN1300">
        <v>1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"07/09/2023 22:02:35.610"</f>
        <v>07/09/2023 22:02:35.610</v>
      </c>
      <c r="C1301" t="str">
        <f t="shared" si="510"/>
        <v>FFDFD3C0</v>
      </c>
      <c r="D1301" t="s">
        <v>141</v>
      </c>
      <c r="E1301">
        <v>15</v>
      </c>
      <c r="J1301" t="s">
        <v>142</v>
      </c>
      <c r="K1301">
        <v>0</v>
      </c>
      <c r="L1301">
        <v>3</v>
      </c>
      <c r="M1301">
        <v>0</v>
      </c>
      <c r="N1301">
        <v>2</v>
      </c>
      <c r="O1301">
        <v>0</v>
      </c>
      <c r="P1301">
        <v>1</v>
      </c>
      <c r="Q1301">
        <v>0</v>
      </c>
      <c r="S1301" t="str">
        <f t="shared" si="514"/>
        <v>22:02:35.000</v>
      </c>
      <c r="T1301" t="str">
        <f t="shared" si="514"/>
        <v>22:02:35.000</v>
      </c>
      <c r="U1301" t="str">
        <f t="shared" si="506"/>
        <v>A14F74</v>
      </c>
      <c r="V1301">
        <v>0</v>
      </c>
      <c r="W1301">
        <v>0</v>
      </c>
      <c r="X1301">
        <v>6</v>
      </c>
      <c r="Y1301">
        <v>0</v>
      </c>
      <c r="AA1301">
        <v>1</v>
      </c>
      <c r="AB1301">
        <v>8</v>
      </c>
      <c r="AC1301">
        <v>3</v>
      </c>
      <c r="AD1301">
        <v>0</v>
      </c>
      <c r="AE1301">
        <v>9</v>
      </c>
      <c r="AF1301" t="s">
        <v>126</v>
      </c>
      <c r="AG1301">
        <v>0</v>
      </c>
      <c r="AH1301">
        <v>3</v>
      </c>
      <c r="AI1301">
        <v>2</v>
      </c>
      <c r="AJ1301">
        <v>0</v>
      </c>
      <c r="AK1301" t="s">
        <v>475</v>
      </c>
      <c r="AL1301">
        <v>32.791657000000001</v>
      </c>
      <c r="AM1301" t="s">
        <v>476</v>
      </c>
      <c r="AN1301">
        <v>-117.11985799999999</v>
      </c>
      <c r="AO1301">
        <v>25</v>
      </c>
      <c r="AP1301">
        <v>1700</v>
      </c>
      <c r="AQ1301" t="s">
        <v>129</v>
      </c>
      <c r="AR1301">
        <v>126</v>
      </c>
      <c r="AS1301">
        <v>-44</v>
      </c>
      <c r="AT1301">
        <v>0</v>
      </c>
      <c r="BB1301" t="str">
        <f t="shared" si="507"/>
        <v>1200</v>
      </c>
      <c r="BC1301">
        <v>1</v>
      </c>
      <c r="BD1301" t="str">
        <f t="shared" si="508"/>
        <v xml:space="preserve">N1839R  </v>
      </c>
      <c r="BE1301">
        <v>1</v>
      </c>
      <c r="BG1301">
        <v>0</v>
      </c>
      <c r="BH1301">
        <v>0</v>
      </c>
      <c r="BI1301">
        <v>0</v>
      </c>
      <c r="BJ1301">
        <v>1475</v>
      </c>
      <c r="BK1301">
        <v>-225</v>
      </c>
      <c r="BL1301" t="s">
        <v>130</v>
      </c>
      <c r="BM1301">
        <v>1</v>
      </c>
      <c r="BN1301">
        <v>1</v>
      </c>
      <c r="BO1301">
        <v>0</v>
      </c>
      <c r="BP1301">
        <v>0</v>
      </c>
      <c r="BS1301">
        <v>0</v>
      </c>
      <c r="BT1301">
        <v>0</v>
      </c>
      <c r="BU1301">
        <v>0</v>
      </c>
      <c r="CE1301" t="str">
        <f t="shared" si="515"/>
        <v>22:02:35.361</v>
      </c>
      <c r="CF1301">
        <v>360780862</v>
      </c>
      <c r="CS1301">
        <v>3</v>
      </c>
      <c r="CT1301">
        <v>2</v>
      </c>
      <c r="CU1301">
        <v>0</v>
      </c>
      <c r="CV1301">
        <v>2</v>
      </c>
      <c r="CW1301">
        <v>0</v>
      </c>
      <c r="CX1301">
        <v>5</v>
      </c>
      <c r="CY1301">
        <v>7</v>
      </c>
      <c r="CZ1301" t="s">
        <v>131</v>
      </c>
      <c r="DA1301">
        <v>745</v>
      </c>
      <c r="DB1301">
        <v>0</v>
      </c>
      <c r="DC1301" t="s">
        <v>262</v>
      </c>
      <c r="DD1301" t="s">
        <v>263</v>
      </c>
      <c r="DG1301">
        <v>15622985</v>
      </c>
      <c r="DI1301">
        <v>1</v>
      </c>
      <c r="DJ1301">
        <v>0</v>
      </c>
      <c r="DK1301">
        <v>1</v>
      </c>
      <c r="DL1301">
        <v>0</v>
      </c>
      <c r="DM1301">
        <v>0</v>
      </c>
      <c r="DN1301">
        <v>1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"07/09/2023 22:02:35.657"</f>
        <v>07/09/2023 22:02:35.657</v>
      </c>
      <c r="C1302" t="str">
        <f t="shared" si="510"/>
        <v>FFDFD3C0</v>
      </c>
      <c r="D1302" t="s">
        <v>134</v>
      </c>
      <c r="E1302">
        <v>3</v>
      </c>
      <c r="H1302">
        <v>3</v>
      </c>
      <c r="I1302" t="s">
        <v>135</v>
      </c>
      <c r="J1302" t="s">
        <v>126</v>
      </c>
      <c r="K1302">
        <v>0</v>
      </c>
      <c r="L1302">
        <v>3</v>
      </c>
      <c r="M1302">
        <v>0</v>
      </c>
      <c r="N1302">
        <v>2</v>
      </c>
      <c r="O1302">
        <v>0</v>
      </c>
      <c r="P1302">
        <v>1</v>
      </c>
      <c r="Q1302">
        <v>0</v>
      </c>
      <c r="S1302" t="str">
        <f t="shared" si="514"/>
        <v>22:02:35.000</v>
      </c>
      <c r="T1302" t="str">
        <f t="shared" si="514"/>
        <v>22:02:35.000</v>
      </c>
      <c r="U1302" t="str">
        <f t="shared" si="506"/>
        <v>A14F74</v>
      </c>
      <c r="V1302">
        <v>0</v>
      </c>
      <c r="W1302">
        <v>0</v>
      </c>
      <c r="X1302">
        <v>6</v>
      </c>
      <c r="Y1302">
        <v>0</v>
      </c>
      <c r="AA1302">
        <v>1</v>
      </c>
      <c r="AB1302">
        <v>8</v>
      </c>
      <c r="AC1302">
        <v>3</v>
      </c>
      <c r="AD1302">
        <v>0</v>
      </c>
      <c r="AE1302">
        <v>9</v>
      </c>
      <c r="AF1302" t="s">
        <v>126</v>
      </c>
      <c r="AG1302">
        <v>0</v>
      </c>
      <c r="AH1302">
        <v>3</v>
      </c>
      <c r="AI1302">
        <v>2</v>
      </c>
      <c r="AJ1302">
        <v>0</v>
      </c>
      <c r="AK1302" t="s">
        <v>475</v>
      </c>
      <c r="AL1302">
        <v>32.791657000000001</v>
      </c>
      <c r="AM1302" t="s">
        <v>476</v>
      </c>
      <c r="AN1302">
        <v>-117.11985799999999</v>
      </c>
      <c r="AO1302">
        <v>25</v>
      </c>
      <c r="AP1302">
        <v>1700</v>
      </c>
      <c r="AQ1302" t="s">
        <v>129</v>
      </c>
      <c r="AR1302">
        <v>126</v>
      </c>
      <c r="AS1302">
        <v>-44</v>
      </c>
      <c r="AT1302">
        <v>0</v>
      </c>
      <c r="BB1302" t="str">
        <f t="shared" si="507"/>
        <v>1200</v>
      </c>
      <c r="BC1302">
        <v>1</v>
      </c>
      <c r="BD1302" t="str">
        <f t="shared" si="508"/>
        <v xml:space="preserve">N1839R  </v>
      </c>
      <c r="BE1302">
        <v>1</v>
      </c>
      <c r="BG1302">
        <v>0</v>
      </c>
      <c r="BH1302">
        <v>0</v>
      </c>
      <c r="BI1302">
        <v>0</v>
      </c>
      <c r="BJ1302">
        <v>1475</v>
      </c>
      <c r="BK1302">
        <v>-225</v>
      </c>
      <c r="BL1302" t="s">
        <v>130</v>
      </c>
      <c r="BM1302">
        <v>1</v>
      </c>
      <c r="BN1302">
        <v>1</v>
      </c>
      <c r="BO1302">
        <v>0</v>
      </c>
      <c r="BP1302">
        <v>0</v>
      </c>
      <c r="BS1302">
        <v>0</v>
      </c>
      <c r="BT1302">
        <v>0</v>
      </c>
      <c r="BU1302">
        <v>0</v>
      </c>
      <c r="CE1302" t="str">
        <f t="shared" si="515"/>
        <v>22:02:35.361</v>
      </c>
      <c r="CF1302">
        <v>360780862</v>
      </c>
      <c r="CS1302">
        <v>3</v>
      </c>
      <c r="CT1302">
        <v>2</v>
      </c>
      <c r="CU1302">
        <v>0</v>
      </c>
      <c r="CV1302">
        <v>2</v>
      </c>
      <c r="CW1302">
        <v>0</v>
      </c>
      <c r="CX1302">
        <v>5</v>
      </c>
      <c r="CY1302">
        <v>7</v>
      </c>
      <c r="CZ1302" t="s">
        <v>131</v>
      </c>
      <c r="DA1302">
        <v>745</v>
      </c>
      <c r="DB1302">
        <v>0</v>
      </c>
      <c r="DC1302" t="s">
        <v>262</v>
      </c>
      <c r="DD1302" t="s">
        <v>263</v>
      </c>
      <c r="DG1302">
        <v>15622985</v>
      </c>
      <c r="DI1302">
        <v>1</v>
      </c>
      <c r="DJ1302">
        <v>0</v>
      </c>
      <c r="DK1302">
        <v>1</v>
      </c>
      <c r="DL1302">
        <v>0</v>
      </c>
      <c r="DM1302">
        <v>0</v>
      </c>
      <c r="DN1302">
        <v>1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"07/09/2023 22:02:35.672"</f>
        <v>07/09/2023 22:02:35.672</v>
      </c>
      <c r="C1303" t="str">
        <f t="shared" si="510"/>
        <v>FFDFD3C0</v>
      </c>
      <c r="D1303" t="s">
        <v>147</v>
      </c>
      <c r="E1303">
        <v>8</v>
      </c>
      <c r="H1303">
        <v>225</v>
      </c>
      <c r="I1303" t="s">
        <v>148</v>
      </c>
      <c r="J1303" t="s">
        <v>126</v>
      </c>
      <c r="K1303">
        <v>0</v>
      </c>
      <c r="L1303">
        <v>3</v>
      </c>
      <c r="M1303">
        <v>0</v>
      </c>
      <c r="N1303">
        <v>2</v>
      </c>
      <c r="O1303">
        <v>0</v>
      </c>
      <c r="P1303">
        <v>1</v>
      </c>
      <c r="Q1303">
        <v>0</v>
      </c>
      <c r="S1303" t="str">
        <f t="shared" si="514"/>
        <v>22:02:35.000</v>
      </c>
      <c r="T1303" t="str">
        <f t="shared" si="514"/>
        <v>22:02:35.000</v>
      </c>
      <c r="U1303" t="str">
        <f t="shared" si="506"/>
        <v>A14F74</v>
      </c>
      <c r="V1303">
        <v>0</v>
      </c>
      <c r="W1303">
        <v>0</v>
      </c>
      <c r="X1303">
        <v>6</v>
      </c>
      <c r="Y1303">
        <v>0</v>
      </c>
      <c r="AA1303">
        <v>1</v>
      </c>
      <c r="AB1303">
        <v>8</v>
      </c>
      <c r="AC1303">
        <v>3</v>
      </c>
      <c r="AD1303">
        <v>0</v>
      </c>
      <c r="AE1303">
        <v>9</v>
      </c>
      <c r="AF1303" t="s">
        <v>126</v>
      </c>
      <c r="AG1303">
        <v>0</v>
      </c>
      <c r="AH1303">
        <v>3</v>
      </c>
      <c r="AI1303">
        <v>2</v>
      </c>
      <c r="AJ1303">
        <v>0</v>
      </c>
      <c r="AK1303" t="s">
        <v>475</v>
      </c>
      <c r="AL1303">
        <v>32.791657000000001</v>
      </c>
      <c r="AM1303" t="s">
        <v>476</v>
      </c>
      <c r="AN1303">
        <v>-117.11985799999999</v>
      </c>
      <c r="AO1303">
        <v>25</v>
      </c>
      <c r="AP1303">
        <v>1700</v>
      </c>
      <c r="AQ1303" t="s">
        <v>129</v>
      </c>
      <c r="AR1303">
        <v>126</v>
      </c>
      <c r="AS1303">
        <v>-44</v>
      </c>
      <c r="AT1303">
        <v>0</v>
      </c>
      <c r="BB1303" t="str">
        <f t="shared" si="507"/>
        <v>1200</v>
      </c>
      <c r="BC1303">
        <v>1</v>
      </c>
      <c r="BD1303" t="str">
        <f t="shared" si="508"/>
        <v xml:space="preserve">N1839R  </v>
      </c>
      <c r="BE1303">
        <v>1</v>
      </c>
      <c r="BG1303">
        <v>0</v>
      </c>
      <c r="BH1303">
        <v>0</v>
      </c>
      <c r="BI1303">
        <v>0</v>
      </c>
      <c r="BJ1303">
        <v>1475</v>
      </c>
      <c r="BK1303">
        <v>-225</v>
      </c>
      <c r="BL1303" t="s">
        <v>130</v>
      </c>
      <c r="BM1303">
        <v>1</v>
      </c>
      <c r="BN1303">
        <v>1</v>
      </c>
      <c r="BO1303">
        <v>0</v>
      </c>
      <c r="BP1303">
        <v>0</v>
      </c>
      <c r="BS1303">
        <v>0</v>
      </c>
      <c r="BT1303">
        <v>0</v>
      </c>
      <c r="BU1303">
        <v>0</v>
      </c>
      <c r="CE1303" t="str">
        <f t="shared" si="515"/>
        <v>22:02:35.361</v>
      </c>
      <c r="CF1303">
        <v>360780862</v>
      </c>
      <c r="CS1303">
        <v>3</v>
      </c>
      <c r="CT1303">
        <v>2</v>
      </c>
      <c r="CU1303">
        <v>0</v>
      </c>
      <c r="CV1303">
        <v>2</v>
      </c>
      <c r="CW1303">
        <v>0</v>
      </c>
      <c r="CX1303">
        <v>5</v>
      </c>
      <c r="CY1303">
        <v>7</v>
      </c>
      <c r="CZ1303" t="s">
        <v>131</v>
      </c>
      <c r="DA1303">
        <v>745</v>
      </c>
      <c r="DB1303">
        <v>0</v>
      </c>
      <c r="DC1303" t="s">
        <v>262</v>
      </c>
      <c r="DD1303" t="s">
        <v>263</v>
      </c>
      <c r="DG1303">
        <v>15622985</v>
      </c>
      <c r="DI1303">
        <v>1</v>
      </c>
      <c r="DJ1303">
        <v>0</v>
      </c>
      <c r="DK1303">
        <v>1</v>
      </c>
      <c r="DL1303">
        <v>0</v>
      </c>
      <c r="DM1303">
        <v>0</v>
      </c>
      <c r="DN1303">
        <v>1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"07/09/2023 22:02:35.672"</f>
        <v>07/09/2023 22:02:35.672</v>
      </c>
      <c r="C1304" t="str">
        <f t="shared" si="510"/>
        <v>FFDFD3C0</v>
      </c>
      <c r="D1304" t="s">
        <v>134</v>
      </c>
      <c r="E1304">
        <v>4</v>
      </c>
      <c r="H1304">
        <v>4</v>
      </c>
      <c r="I1304" t="s">
        <v>143</v>
      </c>
      <c r="J1304" t="s">
        <v>126</v>
      </c>
      <c r="K1304">
        <v>0</v>
      </c>
      <c r="L1304">
        <v>3</v>
      </c>
      <c r="M1304">
        <v>0</v>
      </c>
      <c r="N1304">
        <v>2</v>
      </c>
      <c r="O1304">
        <v>0</v>
      </c>
      <c r="P1304">
        <v>1</v>
      </c>
      <c r="Q1304">
        <v>0</v>
      </c>
      <c r="S1304" t="str">
        <f t="shared" si="514"/>
        <v>22:02:35.000</v>
      </c>
      <c r="T1304" t="str">
        <f t="shared" si="514"/>
        <v>22:02:35.000</v>
      </c>
      <c r="U1304" t="str">
        <f t="shared" si="506"/>
        <v>A14F74</v>
      </c>
      <c r="V1304">
        <v>0</v>
      </c>
      <c r="W1304">
        <v>0</v>
      </c>
      <c r="X1304">
        <v>6</v>
      </c>
      <c r="Y1304">
        <v>0</v>
      </c>
      <c r="AA1304">
        <v>1</v>
      </c>
      <c r="AB1304">
        <v>8</v>
      </c>
      <c r="AC1304">
        <v>3</v>
      </c>
      <c r="AD1304">
        <v>0</v>
      </c>
      <c r="AE1304">
        <v>9</v>
      </c>
      <c r="AF1304" t="s">
        <v>126</v>
      </c>
      <c r="AG1304">
        <v>0</v>
      </c>
      <c r="AH1304">
        <v>3</v>
      </c>
      <c r="AI1304">
        <v>2</v>
      </c>
      <c r="AJ1304">
        <v>0</v>
      </c>
      <c r="AK1304" t="s">
        <v>475</v>
      </c>
      <c r="AL1304">
        <v>32.791657000000001</v>
      </c>
      <c r="AM1304" t="s">
        <v>476</v>
      </c>
      <c r="AN1304">
        <v>-117.11985799999999</v>
      </c>
      <c r="AO1304">
        <v>25</v>
      </c>
      <c r="AP1304">
        <v>1700</v>
      </c>
      <c r="AQ1304" t="s">
        <v>129</v>
      </c>
      <c r="AR1304">
        <v>126</v>
      </c>
      <c r="AS1304">
        <v>-44</v>
      </c>
      <c r="AT1304">
        <v>0</v>
      </c>
      <c r="BB1304" t="str">
        <f t="shared" si="507"/>
        <v>1200</v>
      </c>
      <c r="BC1304">
        <v>1</v>
      </c>
      <c r="BD1304" t="str">
        <f t="shared" si="508"/>
        <v xml:space="preserve">N1839R  </v>
      </c>
      <c r="BE1304">
        <v>1</v>
      </c>
      <c r="BG1304">
        <v>0</v>
      </c>
      <c r="BH1304">
        <v>0</v>
      </c>
      <c r="BI1304">
        <v>0</v>
      </c>
      <c r="BJ1304">
        <v>1475</v>
      </c>
      <c r="BK1304">
        <v>-225</v>
      </c>
      <c r="BL1304" t="s">
        <v>130</v>
      </c>
      <c r="BM1304">
        <v>1</v>
      </c>
      <c r="BN1304">
        <v>1</v>
      </c>
      <c r="BO1304">
        <v>0</v>
      </c>
      <c r="BP1304">
        <v>0</v>
      </c>
      <c r="BS1304">
        <v>0</v>
      </c>
      <c r="BT1304">
        <v>0</v>
      </c>
      <c r="BU1304">
        <v>0</v>
      </c>
      <c r="CE1304" t="str">
        <f t="shared" si="515"/>
        <v>22:02:35.361</v>
      </c>
      <c r="CF1304">
        <v>360780862</v>
      </c>
      <c r="CS1304">
        <v>3</v>
      </c>
      <c r="CT1304">
        <v>2</v>
      </c>
      <c r="CU1304">
        <v>0</v>
      </c>
      <c r="CV1304">
        <v>2</v>
      </c>
      <c r="CW1304">
        <v>0</v>
      </c>
      <c r="CX1304">
        <v>5</v>
      </c>
      <c r="CY1304">
        <v>7</v>
      </c>
      <c r="CZ1304" t="s">
        <v>131</v>
      </c>
      <c r="DA1304">
        <v>745</v>
      </c>
      <c r="DB1304">
        <v>0</v>
      </c>
      <c r="DC1304" t="s">
        <v>262</v>
      </c>
      <c r="DD1304" t="s">
        <v>263</v>
      </c>
      <c r="DG1304">
        <v>15622985</v>
      </c>
      <c r="DI1304">
        <v>1</v>
      </c>
      <c r="DJ1304">
        <v>0</v>
      </c>
      <c r="DK1304">
        <v>1</v>
      </c>
      <c r="DL1304">
        <v>0</v>
      </c>
      <c r="DM1304">
        <v>0</v>
      </c>
      <c r="DN1304">
        <v>1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"07/09/2023 22:02:35.672"</f>
        <v>07/09/2023 22:02:35.672</v>
      </c>
      <c r="C1305" t="str">
        <f t="shared" si="510"/>
        <v>FFDFD3C0</v>
      </c>
      <c r="D1305" t="s">
        <v>123</v>
      </c>
      <c r="E1305">
        <v>7</v>
      </c>
      <c r="F1305">
        <v>2007</v>
      </c>
      <c r="G1305" t="s">
        <v>124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0</v>
      </c>
      <c r="P1305">
        <v>1</v>
      </c>
      <c r="Q1305">
        <v>0</v>
      </c>
      <c r="S1305" t="str">
        <f t="shared" si="514"/>
        <v>22:02:35.000</v>
      </c>
      <c r="T1305" t="str">
        <f t="shared" si="514"/>
        <v>22:02:35.000</v>
      </c>
      <c r="U1305" t="str">
        <f t="shared" si="506"/>
        <v>A14F74</v>
      </c>
      <c r="V1305">
        <v>0</v>
      </c>
      <c r="W1305">
        <v>0</v>
      </c>
      <c r="X1305">
        <v>6</v>
      </c>
      <c r="Y1305">
        <v>0</v>
      </c>
      <c r="AA1305">
        <v>1</v>
      </c>
      <c r="AB1305">
        <v>8</v>
      </c>
      <c r="AC1305">
        <v>3</v>
      </c>
      <c r="AD1305">
        <v>0</v>
      </c>
      <c r="AE1305">
        <v>9</v>
      </c>
      <c r="AF1305" t="s">
        <v>126</v>
      </c>
      <c r="AG1305">
        <v>0</v>
      </c>
      <c r="AH1305">
        <v>3</v>
      </c>
      <c r="AI1305">
        <v>2</v>
      </c>
      <c r="AJ1305">
        <v>0</v>
      </c>
      <c r="AK1305" t="s">
        <v>475</v>
      </c>
      <c r="AL1305">
        <v>32.791657000000001</v>
      </c>
      <c r="AM1305" t="s">
        <v>476</v>
      </c>
      <c r="AN1305">
        <v>-117.11985799999999</v>
      </c>
      <c r="AO1305">
        <v>25</v>
      </c>
      <c r="AP1305">
        <v>1700</v>
      </c>
      <c r="AQ1305" t="s">
        <v>129</v>
      </c>
      <c r="AR1305">
        <v>126</v>
      </c>
      <c r="AS1305">
        <v>-44</v>
      </c>
      <c r="AT1305">
        <v>0</v>
      </c>
      <c r="BB1305" t="str">
        <f t="shared" si="507"/>
        <v>1200</v>
      </c>
      <c r="BC1305">
        <v>1</v>
      </c>
      <c r="BD1305" t="str">
        <f t="shared" si="508"/>
        <v xml:space="preserve">N1839R  </v>
      </c>
      <c r="BE1305">
        <v>1</v>
      </c>
      <c r="BG1305">
        <v>0</v>
      </c>
      <c r="BH1305">
        <v>0</v>
      </c>
      <c r="BI1305">
        <v>0</v>
      </c>
      <c r="BJ1305">
        <v>1475</v>
      </c>
      <c r="BK1305">
        <v>-225</v>
      </c>
      <c r="BL1305" t="s">
        <v>130</v>
      </c>
      <c r="BM1305">
        <v>1</v>
      </c>
      <c r="BN1305">
        <v>1</v>
      </c>
      <c r="BO1305">
        <v>0</v>
      </c>
      <c r="BP1305">
        <v>0</v>
      </c>
      <c r="BS1305">
        <v>0</v>
      </c>
      <c r="BT1305">
        <v>0</v>
      </c>
      <c r="BU1305">
        <v>0</v>
      </c>
      <c r="CE1305" t="str">
        <f t="shared" si="515"/>
        <v>22:02:35.361</v>
      </c>
      <c r="CF1305">
        <v>360780862</v>
      </c>
      <c r="CS1305">
        <v>3</v>
      </c>
      <c r="CT1305">
        <v>2</v>
      </c>
      <c r="CU1305">
        <v>0</v>
      </c>
      <c r="CV1305">
        <v>2</v>
      </c>
      <c r="CW1305">
        <v>0</v>
      </c>
      <c r="CX1305">
        <v>5</v>
      </c>
      <c r="CY1305">
        <v>7</v>
      </c>
      <c r="CZ1305" t="s">
        <v>131</v>
      </c>
      <c r="DA1305">
        <v>745</v>
      </c>
      <c r="DB1305">
        <v>0</v>
      </c>
      <c r="DC1305" t="s">
        <v>262</v>
      </c>
      <c r="DD1305" t="s">
        <v>263</v>
      </c>
      <c r="DG1305">
        <v>15622985</v>
      </c>
      <c r="DI1305">
        <v>1</v>
      </c>
      <c r="DJ1305">
        <v>0</v>
      </c>
      <c r="DK1305">
        <v>1</v>
      </c>
      <c r="DL1305">
        <v>0</v>
      </c>
      <c r="DM1305">
        <v>0</v>
      </c>
      <c r="DN1305">
        <v>1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 t="shared" ref="A1306:A1313" si="516">"07/09/2023 22:02:36.908"</f>
        <v>07/09/2023 22:02:36.908</v>
      </c>
      <c r="C1306" t="str">
        <f t="shared" si="510"/>
        <v>FFDFD3C0</v>
      </c>
      <c r="D1306" t="s">
        <v>147</v>
      </c>
      <c r="E1306">
        <v>8</v>
      </c>
      <c r="H1306">
        <v>225</v>
      </c>
      <c r="I1306" t="s">
        <v>148</v>
      </c>
      <c r="J1306" t="s">
        <v>126</v>
      </c>
      <c r="K1306">
        <v>0</v>
      </c>
      <c r="L1306">
        <v>3</v>
      </c>
      <c r="M1306">
        <v>0</v>
      </c>
      <c r="N1306">
        <v>2</v>
      </c>
      <c r="O1306">
        <v>0</v>
      </c>
      <c r="P1306">
        <v>1</v>
      </c>
      <c r="Q1306">
        <v>0</v>
      </c>
      <c r="S1306" t="str">
        <f t="shared" ref="S1306:T1313" si="517">"22:02:36.000"</f>
        <v>22:02:36.000</v>
      </c>
      <c r="T1306" t="str">
        <f t="shared" si="517"/>
        <v>22:02:36.000</v>
      </c>
      <c r="U1306" t="str">
        <f t="shared" si="506"/>
        <v>A14F74</v>
      </c>
      <c r="V1306">
        <v>0</v>
      </c>
      <c r="W1306">
        <v>0</v>
      </c>
      <c r="X1306">
        <v>6</v>
      </c>
      <c r="Y1306">
        <v>0</v>
      </c>
      <c r="AA1306">
        <v>1</v>
      </c>
      <c r="AB1306">
        <v>8</v>
      </c>
      <c r="AC1306">
        <v>3</v>
      </c>
      <c r="AD1306">
        <v>0</v>
      </c>
      <c r="AE1306">
        <v>9</v>
      </c>
      <c r="AF1306" t="s">
        <v>126</v>
      </c>
      <c r="AG1306">
        <v>0</v>
      </c>
      <c r="AH1306">
        <v>3</v>
      </c>
      <c r="AI1306">
        <v>2</v>
      </c>
      <c r="AJ1306">
        <v>0</v>
      </c>
      <c r="AK1306" t="s">
        <v>477</v>
      </c>
      <c r="AL1306">
        <v>32.791443000000001</v>
      </c>
      <c r="AM1306" t="s">
        <v>478</v>
      </c>
      <c r="AN1306">
        <v>-117.11917200000001</v>
      </c>
      <c r="AO1306">
        <v>25</v>
      </c>
      <c r="AP1306">
        <v>1700</v>
      </c>
      <c r="AQ1306" t="s">
        <v>129</v>
      </c>
      <c r="AR1306">
        <v>126</v>
      </c>
      <c r="AS1306">
        <v>-44</v>
      </c>
      <c r="AT1306">
        <v>0</v>
      </c>
      <c r="BB1306" t="str">
        <f t="shared" si="507"/>
        <v>1200</v>
      </c>
      <c r="BC1306">
        <v>1</v>
      </c>
      <c r="BD1306" t="str">
        <f t="shared" si="508"/>
        <v xml:space="preserve">N1839R  </v>
      </c>
      <c r="BE1306">
        <v>1</v>
      </c>
      <c r="BG1306">
        <v>0</v>
      </c>
      <c r="BH1306">
        <v>0</v>
      </c>
      <c r="BI1306">
        <v>0</v>
      </c>
      <c r="BJ1306">
        <v>1475</v>
      </c>
      <c r="BK1306">
        <v>-225</v>
      </c>
      <c r="BL1306" t="s">
        <v>130</v>
      </c>
      <c r="BM1306">
        <v>1</v>
      </c>
      <c r="BN1306">
        <v>1</v>
      </c>
      <c r="BO1306">
        <v>0</v>
      </c>
      <c r="BP1306">
        <v>0</v>
      </c>
      <c r="BS1306">
        <v>0</v>
      </c>
      <c r="BT1306">
        <v>0</v>
      </c>
      <c r="BU1306">
        <v>0</v>
      </c>
      <c r="CE1306" t="str">
        <f t="shared" ref="CE1306:CE1313" si="518">"22:02:36.616"</f>
        <v>22:02:36.616</v>
      </c>
      <c r="CF1306">
        <v>615531308</v>
      </c>
      <c r="CS1306">
        <v>3</v>
      </c>
      <c r="CT1306">
        <v>2</v>
      </c>
      <c r="CU1306">
        <v>0</v>
      </c>
      <c r="CV1306">
        <v>2</v>
      </c>
      <c r="CW1306">
        <v>0</v>
      </c>
      <c r="CX1306">
        <v>6</v>
      </c>
      <c r="CY1306">
        <v>7</v>
      </c>
      <c r="CZ1306" t="s">
        <v>131</v>
      </c>
      <c r="DA1306">
        <v>745</v>
      </c>
      <c r="DB1306">
        <v>0</v>
      </c>
      <c r="DC1306" t="s">
        <v>262</v>
      </c>
      <c r="DD1306" t="s">
        <v>263</v>
      </c>
      <c r="DG1306">
        <v>15623081</v>
      </c>
      <c r="DI1306">
        <v>1</v>
      </c>
      <c r="DJ1306">
        <v>0</v>
      </c>
      <c r="DK1306">
        <v>0</v>
      </c>
      <c r="DL1306">
        <v>0</v>
      </c>
      <c r="DM1306">
        <v>0</v>
      </c>
      <c r="DN1306">
        <v>1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 t="shared" si="516"/>
        <v>07/09/2023 22:02:36.908</v>
      </c>
      <c r="C1307" t="str">
        <f t="shared" si="510"/>
        <v>FFDFD3C0</v>
      </c>
      <c r="D1307" t="s">
        <v>134</v>
      </c>
      <c r="E1307">
        <v>4</v>
      </c>
      <c r="H1307">
        <v>4</v>
      </c>
      <c r="I1307" t="s">
        <v>143</v>
      </c>
      <c r="J1307" t="s">
        <v>126</v>
      </c>
      <c r="K1307">
        <v>0</v>
      </c>
      <c r="L1307">
        <v>3</v>
      </c>
      <c r="M1307">
        <v>0</v>
      </c>
      <c r="N1307">
        <v>2</v>
      </c>
      <c r="O1307">
        <v>0</v>
      </c>
      <c r="P1307">
        <v>1</v>
      </c>
      <c r="Q1307">
        <v>0</v>
      </c>
      <c r="S1307" t="str">
        <f t="shared" si="517"/>
        <v>22:02:36.000</v>
      </c>
      <c r="T1307" t="str">
        <f t="shared" si="517"/>
        <v>22:02:36.000</v>
      </c>
      <c r="U1307" t="str">
        <f t="shared" si="506"/>
        <v>A14F74</v>
      </c>
      <c r="V1307">
        <v>0</v>
      </c>
      <c r="W1307">
        <v>0</v>
      </c>
      <c r="X1307">
        <v>6</v>
      </c>
      <c r="Y1307">
        <v>0</v>
      </c>
      <c r="AA1307">
        <v>1</v>
      </c>
      <c r="AB1307">
        <v>8</v>
      </c>
      <c r="AC1307">
        <v>3</v>
      </c>
      <c r="AD1307">
        <v>0</v>
      </c>
      <c r="AE1307">
        <v>9</v>
      </c>
      <c r="AF1307" t="s">
        <v>126</v>
      </c>
      <c r="AG1307">
        <v>0</v>
      </c>
      <c r="AH1307">
        <v>3</v>
      </c>
      <c r="AI1307">
        <v>2</v>
      </c>
      <c r="AJ1307">
        <v>0</v>
      </c>
      <c r="AK1307" t="s">
        <v>477</v>
      </c>
      <c r="AL1307">
        <v>32.791443000000001</v>
      </c>
      <c r="AM1307" t="s">
        <v>478</v>
      </c>
      <c r="AN1307">
        <v>-117.11917200000001</v>
      </c>
      <c r="AO1307">
        <v>25</v>
      </c>
      <c r="AP1307">
        <v>1700</v>
      </c>
      <c r="AQ1307" t="s">
        <v>129</v>
      </c>
      <c r="AR1307">
        <v>126</v>
      </c>
      <c r="AS1307">
        <v>-44</v>
      </c>
      <c r="AT1307">
        <v>0</v>
      </c>
      <c r="BB1307" t="str">
        <f t="shared" si="507"/>
        <v>1200</v>
      </c>
      <c r="BC1307">
        <v>1</v>
      </c>
      <c r="BD1307" t="str">
        <f t="shared" si="508"/>
        <v xml:space="preserve">N1839R  </v>
      </c>
      <c r="BE1307">
        <v>1</v>
      </c>
      <c r="BG1307">
        <v>0</v>
      </c>
      <c r="BH1307">
        <v>0</v>
      </c>
      <c r="BI1307">
        <v>0</v>
      </c>
      <c r="BJ1307">
        <v>1475</v>
      </c>
      <c r="BK1307">
        <v>-225</v>
      </c>
      <c r="BL1307" t="s">
        <v>130</v>
      </c>
      <c r="BM1307">
        <v>1</v>
      </c>
      <c r="BN1307">
        <v>1</v>
      </c>
      <c r="BO1307">
        <v>0</v>
      </c>
      <c r="BP1307">
        <v>0</v>
      </c>
      <c r="BS1307">
        <v>0</v>
      </c>
      <c r="BT1307">
        <v>0</v>
      </c>
      <c r="BU1307">
        <v>0</v>
      </c>
      <c r="CE1307" t="str">
        <f t="shared" si="518"/>
        <v>22:02:36.616</v>
      </c>
      <c r="CF1307">
        <v>615531308</v>
      </c>
      <c r="CS1307">
        <v>3</v>
      </c>
      <c r="CT1307">
        <v>2</v>
      </c>
      <c r="CU1307">
        <v>0</v>
      </c>
      <c r="CV1307">
        <v>2</v>
      </c>
      <c r="CW1307">
        <v>0</v>
      </c>
      <c r="CX1307">
        <v>6</v>
      </c>
      <c r="CY1307">
        <v>7</v>
      </c>
      <c r="CZ1307" t="s">
        <v>131</v>
      </c>
      <c r="DA1307">
        <v>745</v>
      </c>
      <c r="DB1307">
        <v>0</v>
      </c>
      <c r="DC1307" t="s">
        <v>262</v>
      </c>
      <c r="DD1307" t="s">
        <v>263</v>
      </c>
      <c r="DG1307">
        <v>15623081</v>
      </c>
      <c r="DI1307">
        <v>1</v>
      </c>
      <c r="DJ1307">
        <v>0</v>
      </c>
      <c r="DK1307">
        <v>1</v>
      </c>
      <c r="DL1307">
        <v>0</v>
      </c>
      <c r="DM1307">
        <v>0</v>
      </c>
      <c r="DN1307">
        <v>1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 t="shared" si="516"/>
        <v>07/09/2023 22:02:36.908</v>
      </c>
      <c r="C1308" t="str">
        <f t="shared" si="510"/>
        <v>FFDFD3C0</v>
      </c>
      <c r="D1308" t="s">
        <v>123</v>
      </c>
      <c r="E1308">
        <v>7</v>
      </c>
      <c r="F1308">
        <v>2007</v>
      </c>
      <c r="G1308" t="s">
        <v>124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0</v>
      </c>
      <c r="P1308">
        <v>1</v>
      </c>
      <c r="Q1308">
        <v>0</v>
      </c>
      <c r="S1308" t="str">
        <f t="shared" si="517"/>
        <v>22:02:36.000</v>
      </c>
      <c r="T1308" t="str">
        <f t="shared" si="517"/>
        <v>22:02:36.000</v>
      </c>
      <c r="U1308" t="str">
        <f t="shared" si="506"/>
        <v>A14F74</v>
      </c>
      <c r="V1308">
        <v>0</v>
      </c>
      <c r="W1308">
        <v>0</v>
      </c>
      <c r="X1308">
        <v>6</v>
      </c>
      <c r="Y1308">
        <v>0</v>
      </c>
      <c r="AA1308">
        <v>1</v>
      </c>
      <c r="AB1308">
        <v>8</v>
      </c>
      <c r="AC1308">
        <v>3</v>
      </c>
      <c r="AD1308">
        <v>0</v>
      </c>
      <c r="AE1308">
        <v>9</v>
      </c>
      <c r="AF1308" t="s">
        <v>126</v>
      </c>
      <c r="AG1308">
        <v>0</v>
      </c>
      <c r="AH1308">
        <v>3</v>
      </c>
      <c r="AI1308">
        <v>2</v>
      </c>
      <c r="AJ1308">
        <v>0</v>
      </c>
      <c r="AK1308" t="s">
        <v>477</v>
      </c>
      <c r="AL1308">
        <v>32.791443000000001</v>
      </c>
      <c r="AM1308" t="s">
        <v>478</v>
      </c>
      <c r="AN1308">
        <v>-117.11917200000001</v>
      </c>
      <c r="AO1308">
        <v>25</v>
      </c>
      <c r="AP1308">
        <v>1700</v>
      </c>
      <c r="AQ1308" t="s">
        <v>129</v>
      </c>
      <c r="AR1308">
        <v>126</v>
      </c>
      <c r="AS1308">
        <v>-44</v>
      </c>
      <c r="AT1308">
        <v>0</v>
      </c>
      <c r="BB1308" t="str">
        <f t="shared" si="507"/>
        <v>1200</v>
      </c>
      <c r="BC1308">
        <v>1</v>
      </c>
      <c r="BD1308" t="str">
        <f t="shared" si="508"/>
        <v xml:space="preserve">N1839R  </v>
      </c>
      <c r="BE1308">
        <v>1</v>
      </c>
      <c r="BG1308">
        <v>0</v>
      </c>
      <c r="BH1308">
        <v>0</v>
      </c>
      <c r="BI1308">
        <v>0</v>
      </c>
      <c r="BJ1308">
        <v>1475</v>
      </c>
      <c r="BK1308">
        <v>-225</v>
      </c>
      <c r="BL1308" t="s">
        <v>130</v>
      </c>
      <c r="BM1308">
        <v>1</v>
      </c>
      <c r="BN1308">
        <v>1</v>
      </c>
      <c r="BO1308">
        <v>0</v>
      </c>
      <c r="BP1308">
        <v>0</v>
      </c>
      <c r="BS1308">
        <v>0</v>
      </c>
      <c r="BT1308">
        <v>0</v>
      </c>
      <c r="BU1308">
        <v>0</v>
      </c>
      <c r="CE1308" t="str">
        <f t="shared" si="518"/>
        <v>22:02:36.616</v>
      </c>
      <c r="CF1308">
        <v>615531308</v>
      </c>
      <c r="CS1308">
        <v>3</v>
      </c>
      <c r="CT1308">
        <v>2</v>
      </c>
      <c r="CU1308">
        <v>0</v>
      </c>
      <c r="CV1308">
        <v>2</v>
      </c>
      <c r="CW1308">
        <v>0</v>
      </c>
      <c r="CX1308">
        <v>6</v>
      </c>
      <c r="CY1308">
        <v>7</v>
      </c>
      <c r="CZ1308" t="s">
        <v>131</v>
      </c>
      <c r="DA1308">
        <v>745</v>
      </c>
      <c r="DB1308">
        <v>0</v>
      </c>
      <c r="DC1308" t="s">
        <v>262</v>
      </c>
      <c r="DD1308" t="s">
        <v>263</v>
      </c>
      <c r="DG1308">
        <v>15623081</v>
      </c>
      <c r="DI1308">
        <v>1</v>
      </c>
      <c r="DJ1308">
        <v>0</v>
      </c>
      <c r="DK1308">
        <v>1</v>
      </c>
      <c r="DL1308">
        <v>0</v>
      </c>
      <c r="DM1308">
        <v>0</v>
      </c>
      <c r="DN1308">
        <v>1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 t="shared" si="516"/>
        <v>07/09/2023 22:02:36.908</v>
      </c>
      <c r="C1309" t="str">
        <f t="shared" si="510"/>
        <v>FFDFD3C0</v>
      </c>
      <c r="D1309" t="s">
        <v>138</v>
      </c>
      <c r="E1309">
        <v>20</v>
      </c>
      <c r="F1309">
        <v>1020</v>
      </c>
      <c r="G1309" t="s">
        <v>139</v>
      </c>
      <c r="J1309" t="s">
        <v>140</v>
      </c>
      <c r="K1309">
        <v>0</v>
      </c>
      <c r="L1309">
        <v>3</v>
      </c>
      <c r="M1309">
        <v>0</v>
      </c>
      <c r="N1309">
        <v>2</v>
      </c>
      <c r="O1309">
        <v>0</v>
      </c>
      <c r="P1309">
        <v>1</v>
      </c>
      <c r="Q1309">
        <v>0</v>
      </c>
      <c r="S1309" t="str">
        <f t="shared" si="517"/>
        <v>22:02:36.000</v>
      </c>
      <c r="T1309" t="str">
        <f t="shared" si="517"/>
        <v>22:02:36.000</v>
      </c>
      <c r="U1309" t="str">
        <f t="shared" si="506"/>
        <v>A14F74</v>
      </c>
      <c r="V1309">
        <v>0</v>
      </c>
      <c r="W1309">
        <v>0</v>
      </c>
      <c r="X1309">
        <v>6</v>
      </c>
      <c r="Y1309">
        <v>0</v>
      </c>
      <c r="AA1309">
        <v>1</v>
      </c>
      <c r="AB1309">
        <v>8</v>
      </c>
      <c r="AC1309">
        <v>3</v>
      </c>
      <c r="AD1309">
        <v>0</v>
      </c>
      <c r="AE1309">
        <v>9</v>
      </c>
      <c r="AF1309" t="s">
        <v>126</v>
      </c>
      <c r="AG1309">
        <v>0</v>
      </c>
      <c r="AH1309">
        <v>3</v>
      </c>
      <c r="AI1309">
        <v>2</v>
      </c>
      <c r="AJ1309">
        <v>0</v>
      </c>
      <c r="AK1309" t="s">
        <v>477</v>
      </c>
      <c r="AL1309">
        <v>32.791443000000001</v>
      </c>
      <c r="AM1309" t="s">
        <v>478</v>
      </c>
      <c r="AN1309">
        <v>-117.11917200000001</v>
      </c>
      <c r="AO1309">
        <v>25</v>
      </c>
      <c r="AP1309">
        <v>1700</v>
      </c>
      <c r="AQ1309" t="s">
        <v>129</v>
      </c>
      <c r="AR1309">
        <v>126</v>
      </c>
      <c r="AS1309">
        <v>-44</v>
      </c>
      <c r="AT1309">
        <v>0</v>
      </c>
      <c r="BB1309" t="str">
        <f t="shared" si="507"/>
        <v>1200</v>
      </c>
      <c r="BC1309">
        <v>1</v>
      </c>
      <c r="BD1309" t="str">
        <f t="shared" si="508"/>
        <v xml:space="preserve">N1839R  </v>
      </c>
      <c r="BE1309">
        <v>1</v>
      </c>
      <c r="BG1309">
        <v>0</v>
      </c>
      <c r="BH1309">
        <v>0</v>
      </c>
      <c r="BI1309">
        <v>0</v>
      </c>
      <c r="BJ1309">
        <v>1475</v>
      </c>
      <c r="BK1309">
        <v>-225</v>
      </c>
      <c r="BL1309" t="s">
        <v>130</v>
      </c>
      <c r="BM1309">
        <v>1</v>
      </c>
      <c r="BN1309">
        <v>1</v>
      </c>
      <c r="BO1309">
        <v>0</v>
      </c>
      <c r="BP1309">
        <v>0</v>
      </c>
      <c r="BS1309">
        <v>0</v>
      </c>
      <c r="BT1309">
        <v>0</v>
      </c>
      <c r="BU1309">
        <v>0</v>
      </c>
      <c r="CE1309" t="str">
        <f t="shared" si="518"/>
        <v>22:02:36.616</v>
      </c>
      <c r="CF1309">
        <v>615531308</v>
      </c>
      <c r="CS1309">
        <v>3</v>
      </c>
      <c r="CT1309">
        <v>2</v>
      </c>
      <c r="CU1309">
        <v>0</v>
      </c>
      <c r="CV1309">
        <v>2</v>
      </c>
      <c r="CW1309">
        <v>0</v>
      </c>
      <c r="CX1309">
        <v>6</v>
      </c>
      <c r="CY1309">
        <v>7</v>
      </c>
      <c r="CZ1309" t="s">
        <v>131</v>
      </c>
      <c r="DA1309">
        <v>745</v>
      </c>
      <c r="DB1309">
        <v>0</v>
      </c>
      <c r="DC1309" t="s">
        <v>262</v>
      </c>
      <c r="DD1309" t="s">
        <v>263</v>
      </c>
      <c r="DG1309">
        <v>15623081</v>
      </c>
      <c r="DI1309">
        <v>1</v>
      </c>
      <c r="DJ1309">
        <v>0</v>
      </c>
      <c r="DK1309">
        <v>1</v>
      </c>
      <c r="DL1309">
        <v>0</v>
      </c>
      <c r="DM1309">
        <v>0</v>
      </c>
      <c r="DN1309">
        <v>1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 t="shared" si="516"/>
        <v>07/09/2023 22:02:36.908</v>
      </c>
      <c r="C1310" t="str">
        <f t="shared" si="510"/>
        <v>FFDFD3C0</v>
      </c>
      <c r="D1310" t="s">
        <v>149</v>
      </c>
      <c r="E1310">
        <v>3</v>
      </c>
      <c r="H1310">
        <v>166</v>
      </c>
      <c r="I1310" t="s">
        <v>139</v>
      </c>
      <c r="J1310" t="s">
        <v>150</v>
      </c>
      <c r="K1310">
        <v>0</v>
      </c>
      <c r="L1310">
        <v>3</v>
      </c>
      <c r="M1310">
        <v>0</v>
      </c>
      <c r="N1310">
        <v>2</v>
      </c>
      <c r="O1310">
        <v>0</v>
      </c>
      <c r="P1310">
        <v>1</v>
      </c>
      <c r="Q1310">
        <v>0</v>
      </c>
      <c r="S1310" t="str">
        <f t="shared" si="517"/>
        <v>22:02:36.000</v>
      </c>
      <c r="T1310" t="str">
        <f t="shared" si="517"/>
        <v>22:02:36.000</v>
      </c>
      <c r="U1310" t="str">
        <f t="shared" si="506"/>
        <v>A14F74</v>
      </c>
      <c r="V1310">
        <v>0</v>
      </c>
      <c r="W1310">
        <v>0</v>
      </c>
      <c r="X1310">
        <v>6</v>
      </c>
      <c r="Y1310">
        <v>0</v>
      </c>
      <c r="AA1310">
        <v>1</v>
      </c>
      <c r="AB1310">
        <v>8</v>
      </c>
      <c r="AC1310">
        <v>3</v>
      </c>
      <c r="AD1310">
        <v>0</v>
      </c>
      <c r="AE1310">
        <v>9</v>
      </c>
      <c r="AF1310" t="s">
        <v>126</v>
      </c>
      <c r="AG1310">
        <v>0</v>
      </c>
      <c r="AH1310">
        <v>3</v>
      </c>
      <c r="AI1310">
        <v>2</v>
      </c>
      <c r="AJ1310">
        <v>0</v>
      </c>
      <c r="AK1310" t="s">
        <v>477</v>
      </c>
      <c r="AL1310">
        <v>32.791443000000001</v>
      </c>
      <c r="AM1310" t="s">
        <v>478</v>
      </c>
      <c r="AN1310">
        <v>-117.11917200000001</v>
      </c>
      <c r="AO1310">
        <v>25</v>
      </c>
      <c r="AP1310">
        <v>1700</v>
      </c>
      <c r="AQ1310" t="s">
        <v>129</v>
      </c>
      <c r="AR1310">
        <v>126</v>
      </c>
      <c r="AS1310">
        <v>-44</v>
      </c>
      <c r="AT1310">
        <v>0</v>
      </c>
      <c r="BB1310" t="str">
        <f t="shared" si="507"/>
        <v>1200</v>
      </c>
      <c r="BC1310">
        <v>1</v>
      </c>
      <c r="BD1310" t="str">
        <f t="shared" si="508"/>
        <v xml:space="preserve">N1839R  </v>
      </c>
      <c r="BE1310">
        <v>1</v>
      </c>
      <c r="BG1310">
        <v>0</v>
      </c>
      <c r="BH1310">
        <v>0</v>
      </c>
      <c r="BI1310">
        <v>0</v>
      </c>
      <c r="BJ1310">
        <v>1475</v>
      </c>
      <c r="BK1310">
        <v>-225</v>
      </c>
      <c r="BL1310" t="s">
        <v>130</v>
      </c>
      <c r="BM1310">
        <v>1</v>
      </c>
      <c r="BN1310">
        <v>1</v>
      </c>
      <c r="BO1310">
        <v>0</v>
      </c>
      <c r="BP1310">
        <v>0</v>
      </c>
      <c r="BS1310">
        <v>0</v>
      </c>
      <c r="BT1310">
        <v>0</v>
      </c>
      <c r="BU1310">
        <v>0</v>
      </c>
      <c r="CE1310" t="str">
        <f t="shared" si="518"/>
        <v>22:02:36.616</v>
      </c>
      <c r="CF1310">
        <v>615593164</v>
      </c>
      <c r="CS1310">
        <v>3</v>
      </c>
      <c r="CT1310">
        <v>2</v>
      </c>
      <c r="CU1310">
        <v>0</v>
      </c>
      <c r="CV1310">
        <v>2</v>
      </c>
      <c r="CW1310">
        <v>0</v>
      </c>
      <c r="CX1310">
        <v>4</v>
      </c>
      <c r="CY1310">
        <v>7</v>
      </c>
      <c r="CZ1310" t="s">
        <v>131</v>
      </c>
      <c r="DA1310">
        <v>300</v>
      </c>
      <c r="DB1310">
        <v>0</v>
      </c>
      <c r="DC1310" t="s">
        <v>157</v>
      </c>
      <c r="DD1310" t="s">
        <v>158</v>
      </c>
      <c r="DG1310">
        <v>8353865</v>
      </c>
      <c r="DI1310">
        <v>1</v>
      </c>
      <c r="DJ1310">
        <v>0</v>
      </c>
      <c r="DK1310">
        <v>1</v>
      </c>
      <c r="DL1310">
        <v>0</v>
      </c>
      <c r="DM1310">
        <v>0</v>
      </c>
      <c r="DN1310">
        <v>1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 t="shared" si="516"/>
        <v>07/09/2023 22:02:36.908</v>
      </c>
      <c r="C1311" t="str">
        <f t="shared" si="510"/>
        <v>FFDFD3C0</v>
      </c>
      <c r="D1311" t="s">
        <v>144</v>
      </c>
      <c r="E1311">
        <v>6</v>
      </c>
      <c r="H1311">
        <v>210</v>
      </c>
      <c r="I1311" t="s">
        <v>145</v>
      </c>
      <c r="J1311" t="s">
        <v>146</v>
      </c>
      <c r="K1311">
        <v>0</v>
      </c>
      <c r="L1311">
        <v>3</v>
      </c>
      <c r="M1311">
        <v>0</v>
      </c>
      <c r="N1311">
        <v>2</v>
      </c>
      <c r="O1311">
        <v>0</v>
      </c>
      <c r="P1311">
        <v>1</v>
      </c>
      <c r="Q1311">
        <v>0</v>
      </c>
      <c r="S1311" t="str">
        <f t="shared" si="517"/>
        <v>22:02:36.000</v>
      </c>
      <c r="T1311" t="str">
        <f t="shared" si="517"/>
        <v>22:02:36.000</v>
      </c>
      <c r="U1311" t="str">
        <f t="shared" si="506"/>
        <v>A14F74</v>
      </c>
      <c r="V1311">
        <v>0</v>
      </c>
      <c r="W1311">
        <v>0</v>
      </c>
      <c r="X1311">
        <v>6</v>
      </c>
      <c r="Y1311">
        <v>0</v>
      </c>
      <c r="AA1311">
        <v>1</v>
      </c>
      <c r="AB1311">
        <v>8</v>
      </c>
      <c r="AC1311">
        <v>3</v>
      </c>
      <c r="AD1311">
        <v>0</v>
      </c>
      <c r="AE1311">
        <v>9</v>
      </c>
      <c r="AF1311" t="s">
        <v>126</v>
      </c>
      <c r="AG1311">
        <v>0</v>
      </c>
      <c r="AH1311">
        <v>0</v>
      </c>
      <c r="AI1311">
        <v>2</v>
      </c>
      <c r="AJ1311">
        <v>0</v>
      </c>
      <c r="AK1311" t="s">
        <v>477</v>
      </c>
      <c r="AL1311">
        <v>32.791443000000001</v>
      </c>
      <c r="AM1311" t="s">
        <v>478</v>
      </c>
      <c r="AN1311">
        <v>-117.11917200000001</v>
      </c>
      <c r="AO1311">
        <v>25</v>
      </c>
      <c r="AP1311">
        <v>1700</v>
      </c>
      <c r="AQ1311" t="s">
        <v>129</v>
      </c>
      <c r="AR1311">
        <v>126</v>
      </c>
      <c r="AS1311">
        <v>-44</v>
      </c>
      <c r="AT1311">
        <v>0</v>
      </c>
      <c r="BB1311" t="str">
        <f t="shared" si="507"/>
        <v>1200</v>
      </c>
      <c r="BC1311">
        <v>1</v>
      </c>
      <c r="BD1311" t="str">
        <f t="shared" si="508"/>
        <v xml:space="preserve">N1839R  </v>
      </c>
      <c r="BE1311">
        <v>1</v>
      </c>
      <c r="BG1311">
        <v>0</v>
      </c>
      <c r="BH1311">
        <v>0</v>
      </c>
      <c r="BI1311">
        <v>0</v>
      </c>
      <c r="BJ1311">
        <v>1475</v>
      </c>
      <c r="BK1311">
        <v>-225</v>
      </c>
      <c r="BL1311" t="s">
        <v>130</v>
      </c>
      <c r="BM1311">
        <v>1</v>
      </c>
      <c r="BN1311">
        <v>1</v>
      </c>
      <c r="BO1311">
        <v>0</v>
      </c>
      <c r="BP1311">
        <v>0</v>
      </c>
      <c r="BS1311">
        <v>0</v>
      </c>
      <c r="BT1311">
        <v>0</v>
      </c>
      <c r="BU1311">
        <v>0</v>
      </c>
      <c r="CE1311" t="str">
        <f t="shared" si="518"/>
        <v>22:02:36.616</v>
      </c>
      <c r="CF1311">
        <v>615531308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6</v>
      </c>
      <c r="CY1311">
        <v>7</v>
      </c>
      <c r="CZ1311" t="s">
        <v>131</v>
      </c>
      <c r="DA1311">
        <v>745</v>
      </c>
      <c r="DB1311">
        <v>0</v>
      </c>
      <c r="DC1311" t="s">
        <v>262</v>
      </c>
      <c r="DD1311" t="s">
        <v>263</v>
      </c>
      <c r="DG1311">
        <v>15623081</v>
      </c>
      <c r="DI1311">
        <v>1</v>
      </c>
      <c r="DJ1311">
        <v>0</v>
      </c>
      <c r="DK1311">
        <v>1</v>
      </c>
      <c r="DL1311">
        <v>0</v>
      </c>
      <c r="DM1311">
        <v>0</v>
      </c>
      <c r="DN1311">
        <v>1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 t="shared" si="516"/>
        <v>07/09/2023 22:02:36.908</v>
      </c>
      <c r="C1312" t="str">
        <f t="shared" si="510"/>
        <v>FFDFD3C0</v>
      </c>
      <c r="D1312" t="s">
        <v>141</v>
      </c>
      <c r="E1312">
        <v>15</v>
      </c>
      <c r="J1312" t="s">
        <v>142</v>
      </c>
      <c r="K1312">
        <v>0</v>
      </c>
      <c r="L1312">
        <v>3</v>
      </c>
      <c r="M1312">
        <v>0</v>
      </c>
      <c r="N1312">
        <v>2</v>
      </c>
      <c r="O1312">
        <v>0</v>
      </c>
      <c r="P1312">
        <v>1</v>
      </c>
      <c r="Q1312">
        <v>0</v>
      </c>
      <c r="S1312" t="str">
        <f t="shared" si="517"/>
        <v>22:02:36.000</v>
      </c>
      <c r="T1312" t="str">
        <f t="shared" si="517"/>
        <v>22:02:36.000</v>
      </c>
      <c r="U1312" t="str">
        <f t="shared" si="506"/>
        <v>A14F74</v>
      </c>
      <c r="V1312">
        <v>0</v>
      </c>
      <c r="W1312">
        <v>0</v>
      </c>
      <c r="X1312">
        <v>6</v>
      </c>
      <c r="Y1312">
        <v>0</v>
      </c>
      <c r="AA1312">
        <v>1</v>
      </c>
      <c r="AB1312">
        <v>8</v>
      </c>
      <c r="AC1312">
        <v>3</v>
      </c>
      <c r="AD1312">
        <v>0</v>
      </c>
      <c r="AE1312">
        <v>9</v>
      </c>
      <c r="AF1312" t="s">
        <v>126</v>
      </c>
      <c r="AG1312">
        <v>0</v>
      </c>
      <c r="AH1312">
        <v>3</v>
      </c>
      <c r="AI1312">
        <v>2</v>
      </c>
      <c r="AJ1312">
        <v>0</v>
      </c>
      <c r="AK1312" t="s">
        <v>477</v>
      </c>
      <c r="AL1312">
        <v>32.791443000000001</v>
      </c>
      <c r="AM1312" t="s">
        <v>478</v>
      </c>
      <c r="AN1312">
        <v>-117.11917200000001</v>
      </c>
      <c r="AO1312">
        <v>25</v>
      </c>
      <c r="AP1312">
        <v>1700</v>
      </c>
      <c r="AQ1312" t="s">
        <v>129</v>
      </c>
      <c r="AR1312">
        <v>126</v>
      </c>
      <c r="AS1312">
        <v>-44</v>
      </c>
      <c r="AT1312">
        <v>0</v>
      </c>
      <c r="BB1312" t="str">
        <f t="shared" si="507"/>
        <v>1200</v>
      </c>
      <c r="BC1312">
        <v>1</v>
      </c>
      <c r="BD1312" t="str">
        <f t="shared" si="508"/>
        <v xml:space="preserve">N1839R  </v>
      </c>
      <c r="BE1312">
        <v>1</v>
      </c>
      <c r="BG1312">
        <v>0</v>
      </c>
      <c r="BH1312">
        <v>0</v>
      </c>
      <c r="BI1312">
        <v>0</v>
      </c>
      <c r="BJ1312">
        <v>1475</v>
      </c>
      <c r="BK1312">
        <v>-225</v>
      </c>
      <c r="BL1312" t="s">
        <v>130</v>
      </c>
      <c r="BM1312">
        <v>1</v>
      </c>
      <c r="BN1312">
        <v>1</v>
      </c>
      <c r="BO1312">
        <v>0</v>
      </c>
      <c r="BP1312">
        <v>0</v>
      </c>
      <c r="BS1312">
        <v>0</v>
      </c>
      <c r="BT1312">
        <v>0</v>
      </c>
      <c r="BU1312">
        <v>0</v>
      </c>
      <c r="CE1312" t="str">
        <f t="shared" si="518"/>
        <v>22:02:36.616</v>
      </c>
      <c r="CF1312">
        <v>615531308</v>
      </c>
      <c r="CS1312">
        <v>3</v>
      </c>
      <c r="CT1312">
        <v>2</v>
      </c>
      <c r="CU1312">
        <v>0</v>
      </c>
      <c r="CV1312">
        <v>2</v>
      </c>
      <c r="CW1312">
        <v>0</v>
      </c>
      <c r="CX1312">
        <v>6</v>
      </c>
      <c r="CY1312">
        <v>7</v>
      </c>
      <c r="CZ1312" t="s">
        <v>131</v>
      </c>
      <c r="DA1312">
        <v>745</v>
      </c>
      <c r="DB1312">
        <v>0</v>
      </c>
      <c r="DC1312" t="s">
        <v>262</v>
      </c>
      <c r="DD1312" t="s">
        <v>263</v>
      </c>
      <c r="DG1312">
        <v>15623081</v>
      </c>
      <c r="DI1312">
        <v>1</v>
      </c>
      <c r="DJ1312">
        <v>0</v>
      </c>
      <c r="DK1312">
        <v>1</v>
      </c>
      <c r="DL1312">
        <v>0</v>
      </c>
      <c r="DM1312">
        <v>0</v>
      </c>
      <c r="DN1312">
        <v>1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 t="shared" si="516"/>
        <v>07/09/2023 22:02:36.908</v>
      </c>
      <c r="C1313" t="str">
        <f t="shared" si="510"/>
        <v>FFDFD3C0</v>
      </c>
      <c r="D1313" t="s">
        <v>134</v>
      </c>
      <c r="E1313">
        <v>3</v>
      </c>
      <c r="H1313">
        <v>3</v>
      </c>
      <c r="I1313" t="s">
        <v>135</v>
      </c>
      <c r="J1313" t="s">
        <v>126</v>
      </c>
      <c r="K1313">
        <v>0</v>
      </c>
      <c r="L1313">
        <v>3</v>
      </c>
      <c r="M1313">
        <v>0</v>
      </c>
      <c r="N1313">
        <v>2</v>
      </c>
      <c r="O1313">
        <v>0</v>
      </c>
      <c r="P1313">
        <v>1</v>
      </c>
      <c r="Q1313">
        <v>0</v>
      </c>
      <c r="S1313" t="str">
        <f t="shared" si="517"/>
        <v>22:02:36.000</v>
      </c>
      <c r="T1313" t="str">
        <f t="shared" si="517"/>
        <v>22:02:36.000</v>
      </c>
      <c r="U1313" t="str">
        <f t="shared" si="506"/>
        <v>A14F74</v>
      </c>
      <c r="V1313">
        <v>0</v>
      </c>
      <c r="W1313">
        <v>0</v>
      </c>
      <c r="X1313">
        <v>6</v>
      </c>
      <c r="Y1313">
        <v>0</v>
      </c>
      <c r="AA1313">
        <v>1</v>
      </c>
      <c r="AB1313">
        <v>8</v>
      </c>
      <c r="AC1313">
        <v>3</v>
      </c>
      <c r="AD1313">
        <v>0</v>
      </c>
      <c r="AE1313">
        <v>9</v>
      </c>
      <c r="AF1313" t="s">
        <v>126</v>
      </c>
      <c r="AG1313">
        <v>0</v>
      </c>
      <c r="AH1313">
        <v>3</v>
      </c>
      <c r="AI1313">
        <v>2</v>
      </c>
      <c r="AJ1313">
        <v>0</v>
      </c>
      <c r="AK1313" t="s">
        <v>477</v>
      </c>
      <c r="AL1313">
        <v>32.791443000000001</v>
      </c>
      <c r="AM1313" t="s">
        <v>478</v>
      </c>
      <c r="AN1313">
        <v>-117.11917200000001</v>
      </c>
      <c r="AO1313">
        <v>25</v>
      </c>
      <c r="AP1313">
        <v>1700</v>
      </c>
      <c r="AQ1313" t="s">
        <v>129</v>
      </c>
      <c r="AR1313">
        <v>126</v>
      </c>
      <c r="AS1313">
        <v>-44</v>
      </c>
      <c r="AT1313">
        <v>0</v>
      </c>
      <c r="BB1313" t="str">
        <f t="shared" si="507"/>
        <v>1200</v>
      </c>
      <c r="BC1313">
        <v>1</v>
      </c>
      <c r="BD1313" t="str">
        <f t="shared" si="508"/>
        <v xml:space="preserve">N1839R  </v>
      </c>
      <c r="BE1313">
        <v>1</v>
      </c>
      <c r="BG1313">
        <v>0</v>
      </c>
      <c r="BH1313">
        <v>0</v>
      </c>
      <c r="BI1313">
        <v>0</v>
      </c>
      <c r="BJ1313">
        <v>1475</v>
      </c>
      <c r="BK1313">
        <v>-225</v>
      </c>
      <c r="BL1313" t="s">
        <v>130</v>
      </c>
      <c r="BM1313">
        <v>1</v>
      </c>
      <c r="BN1313">
        <v>1</v>
      </c>
      <c r="BO1313">
        <v>0</v>
      </c>
      <c r="BP1313">
        <v>0</v>
      </c>
      <c r="BS1313">
        <v>0</v>
      </c>
      <c r="BT1313">
        <v>0</v>
      </c>
      <c r="BU1313">
        <v>0</v>
      </c>
      <c r="CE1313" t="str">
        <f t="shared" si="518"/>
        <v>22:02:36.616</v>
      </c>
      <c r="CF1313">
        <v>615531308</v>
      </c>
      <c r="CS1313">
        <v>3</v>
      </c>
      <c r="CT1313">
        <v>2</v>
      </c>
      <c r="CU1313">
        <v>0</v>
      </c>
      <c r="CV1313">
        <v>2</v>
      </c>
      <c r="CW1313">
        <v>0</v>
      </c>
      <c r="CX1313">
        <v>6</v>
      </c>
      <c r="CY1313">
        <v>7</v>
      </c>
      <c r="CZ1313" t="s">
        <v>131</v>
      </c>
      <c r="DA1313">
        <v>745</v>
      </c>
      <c r="DB1313">
        <v>0</v>
      </c>
      <c r="DC1313" t="s">
        <v>262</v>
      </c>
      <c r="DD1313" t="s">
        <v>263</v>
      </c>
      <c r="DG1313">
        <v>15623081</v>
      </c>
      <c r="DI1313">
        <v>1</v>
      </c>
      <c r="DJ1313">
        <v>0</v>
      </c>
      <c r="DK1313">
        <v>1</v>
      </c>
      <c r="DL1313">
        <v>0</v>
      </c>
      <c r="DM1313">
        <v>0</v>
      </c>
      <c r="DN1313">
        <v>1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"07/09/2023 22:02:37.642"</f>
        <v>07/09/2023 22:02:37.642</v>
      </c>
      <c r="C1314" t="str">
        <f t="shared" si="510"/>
        <v>FFDFD3C0</v>
      </c>
      <c r="D1314" t="s">
        <v>141</v>
      </c>
      <c r="E1314">
        <v>15</v>
      </c>
      <c r="J1314" t="s">
        <v>142</v>
      </c>
      <c r="K1314">
        <v>0</v>
      </c>
      <c r="L1314">
        <v>3</v>
      </c>
      <c r="M1314">
        <v>0</v>
      </c>
      <c r="N1314">
        <v>2</v>
      </c>
      <c r="O1314">
        <v>0</v>
      </c>
      <c r="P1314">
        <v>1</v>
      </c>
      <c r="Q1314">
        <v>0</v>
      </c>
      <c r="S1314" t="str">
        <f t="shared" ref="S1314:T1321" si="519">"22:02:37.000"</f>
        <v>22:02:37.000</v>
      </c>
      <c r="T1314" t="str">
        <f t="shared" si="519"/>
        <v>22:02:37.000</v>
      </c>
      <c r="U1314" t="str">
        <f t="shared" si="506"/>
        <v>A14F74</v>
      </c>
      <c r="V1314">
        <v>0</v>
      </c>
      <c r="W1314">
        <v>0</v>
      </c>
      <c r="X1314">
        <v>6</v>
      </c>
      <c r="Y1314">
        <v>0</v>
      </c>
      <c r="AA1314">
        <v>1</v>
      </c>
      <c r="AB1314">
        <v>8</v>
      </c>
      <c r="AC1314">
        <v>3</v>
      </c>
      <c r="AD1314">
        <v>0</v>
      </c>
      <c r="AE1314">
        <v>9</v>
      </c>
      <c r="AF1314" t="s">
        <v>126</v>
      </c>
      <c r="AG1314">
        <v>0</v>
      </c>
      <c r="AH1314">
        <v>3</v>
      </c>
      <c r="AI1314">
        <v>2</v>
      </c>
      <c r="AJ1314">
        <v>0</v>
      </c>
      <c r="AK1314" t="s">
        <v>479</v>
      </c>
      <c r="AL1314">
        <v>32.791249999999998</v>
      </c>
      <c r="AM1314" t="s">
        <v>480</v>
      </c>
      <c r="AN1314">
        <v>-117.118464</v>
      </c>
      <c r="AO1314">
        <v>25</v>
      </c>
      <c r="AP1314">
        <v>1700</v>
      </c>
      <c r="AQ1314" t="s">
        <v>129</v>
      </c>
      <c r="AR1314">
        <v>127</v>
      </c>
      <c r="AS1314">
        <v>-37</v>
      </c>
      <c r="AT1314">
        <v>0</v>
      </c>
      <c r="BB1314" t="str">
        <f t="shared" si="507"/>
        <v>1200</v>
      </c>
      <c r="BC1314">
        <v>1</v>
      </c>
      <c r="BD1314" t="str">
        <f t="shared" si="508"/>
        <v xml:space="preserve">N1839R  </v>
      </c>
      <c r="BE1314">
        <v>1</v>
      </c>
      <c r="BG1314">
        <v>0</v>
      </c>
      <c r="BH1314">
        <v>0</v>
      </c>
      <c r="BI1314">
        <v>0</v>
      </c>
      <c r="BJ1314">
        <v>1475</v>
      </c>
      <c r="BK1314">
        <v>-225</v>
      </c>
      <c r="BL1314" t="s">
        <v>130</v>
      </c>
      <c r="BM1314">
        <v>1</v>
      </c>
      <c r="BN1314">
        <v>1</v>
      </c>
      <c r="BO1314">
        <v>0</v>
      </c>
      <c r="BP1314">
        <v>0</v>
      </c>
      <c r="BS1314">
        <v>0</v>
      </c>
      <c r="BT1314">
        <v>0</v>
      </c>
      <c r="BU1314">
        <v>0</v>
      </c>
      <c r="CE1314" t="str">
        <f t="shared" ref="CE1314:CE1321" si="520">"22:02:37.309"</f>
        <v>22:02:37.309</v>
      </c>
      <c r="CF1314">
        <v>309280916</v>
      </c>
      <c r="CS1314">
        <v>3</v>
      </c>
      <c r="CT1314">
        <v>2</v>
      </c>
      <c r="CU1314">
        <v>0</v>
      </c>
      <c r="CV1314">
        <v>2</v>
      </c>
      <c r="CW1314">
        <v>0</v>
      </c>
      <c r="CX1314">
        <v>5</v>
      </c>
      <c r="CY1314">
        <v>7</v>
      </c>
      <c r="CZ1314" t="s">
        <v>131</v>
      </c>
      <c r="DA1314">
        <v>745</v>
      </c>
      <c r="DB1314">
        <v>0</v>
      </c>
      <c r="DC1314" t="s">
        <v>262</v>
      </c>
      <c r="DD1314" t="s">
        <v>263</v>
      </c>
      <c r="DG1314">
        <v>15623123</v>
      </c>
      <c r="DI1314">
        <v>1</v>
      </c>
      <c r="DJ1314">
        <v>0</v>
      </c>
      <c r="DK1314">
        <v>0</v>
      </c>
      <c r="DL1314">
        <v>0</v>
      </c>
      <c r="DM1314">
        <v>0</v>
      </c>
      <c r="DN1314">
        <v>1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"07/09/2023 22:02:37.642"</f>
        <v>07/09/2023 22:02:37.642</v>
      </c>
      <c r="C1315" t="str">
        <f t="shared" si="510"/>
        <v>FFDFD3C0</v>
      </c>
      <c r="D1315" t="s">
        <v>134</v>
      </c>
      <c r="E1315">
        <v>3</v>
      </c>
      <c r="H1315">
        <v>3</v>
      </c>
      <c r="I1315" t="s">
        <v>135</v>
      </c>
      <c r="J1315" t="s">
        <v>126</v>
      </c>
      <c r="K1315">
        <v>0</v>
      </c>
      <c r="L1315">
        <v>3</v>
      </c>
      <c r="M1315">
        <v>0</v>
      </c>
      <c r="N1315">
        <v>2</v>
      </c>
      <c r="O1315">
        <v>0</v>
      </c>
      <c r="P1315">
        <v>1</v>
      </c>
      <c r="Q1315">
        <v>0</v>
      </c>
      <c r="S1315" t="str">
        <f t="shared" si="519"/>
        <v>22:02:37.000</v>
      </c>
      <c r="T1315" t="str">
        <f t="shared" si="519"/>
        <v>22:02:37.000</v>
      </c>
      <c r="U1315" t="str">
        <f t="shared" si="506"/>
        <v>A14F74</v>
      </c>
      <c r="V1315">
        <v>0</v>
      </c>
      <c r="W1315">
        <v>0</v>
      </c>
      <c r="X1315">
        <v>6</v>
      </c>
      <c r="Y1315">
        <v>0</v>
      </c>
      <c r="AA1315">
        <v>1</v>
      </c>
      <c r="AB1315">
        <v>8</v>
      </c>
      <c r="AC1315">
        <v>3</v>
      </c>
      <c r="AD1315">
        <v>0</v>
      </c>
      <c r="AE1315">
        <v>9</v>
      </c>
      <c r="AF1315" t="s">
        <v>126</v>
      </c>
      <c r="AG1315">
        <v>0</v>
      </c>
      <c r="AH1315">
        <v>3</v>
      </c>
      <c r="AI1315">
        <v>2</v>
      </c>
      <c r="AJ1315">
        <v>0</v>
      </c>
      <c r="AK1315" t="s">
        <v>479</v>
      </c>
      <c r="AL1315">
        <v>32.791249999999998</v>
      </c>
      <c r="AM1315" t="s">
        <v>480</v>
      </c>
      <c r="AN1315">
        <v>-117.118464</v>
      </c>
      <c r="AO1315">
        <v>25</v>
      </c>
      <c r="AP1315">
        <v>1700</v>
      </c>
      <c r="AQ1315" t="s">
        <v>129</v>
      </c>
      <c r="AR1315">
        <v>127</v>
      </c>
      <c r="AS1315">
        <v>-37</v>
      </c>
      <c r="AT1315">
        <v>0</v>
      </c>
      <c r="BB1315" t="str">
        <f t="shared" si="507"/>
        <v>1200</v>
      </c>
      <c r="BC1315">
        <v>1</v>
      </c>
      <c r="BD1315" t="str">
        <f t="shared" si="508"/>
        <v xml:space="preserve">N1839R  </v>
      </c>
      <c r="BE1315">
        <v>1</v>
      </c>
      <c r="BG1315">
        <v>0</v>
      </c>
      <c r="BH1315">
        <v>0</v>
      </c>
      <c r="BI1315">
        <v>0</v>
      </c>
      <c r="BJ1315">
        <v>1475</v>
      </c>
      <c r="BK1315">
        <v>-225</v>
      </c>
      <c r="BL1315" t="s">
        <v>130</v>
      </c>
      <c r="BM1315">
        <v>1</v>
      </c>
      <c r="BN1315">
        <v>1</v>
      </c>
      <c r="BO1315">
        <v>0</v>
      </c>
      <c r="BP1315">
        <v>0</v>
      </c>
      <c r="BS1315">
        <v>0</v>
      </c>
      <c r="BT1315">
        <v>0</v>
      </c>
      <c r="BU1315">
        <v>0</v>
      </c>
      <c r="CE1315" t="str">
        <f t="shared" si="520"/>
        <v>22:02:37.309</v>
      </c>
      <c r="CF1315">
        <v>309280916</v>
      </c>
      <c r="CS1315">
        <v>3</v>
      </c>
      <c r="CT1315">
        <v>2</v>
      </c>
      <c r="CU1315">
        <v>0</v>
      </c>
      <c r="CV1315">
        <v>2</v>
      </c>
      <c r="CW1315">
        <v>0</v>
      </c>
      <c r="CX1315">
        <v>5</v>
      </c>
      <c r="CY1315">
        <v>7</v>
      </c>
      <c r="CZ1315" t="s">
        <v>131</v>
      </c>
      <c r="DA1315">
        <v>745</v>
      </c>
      <c r="DB1315">
        <v>0</v>
      </c>
      <c r="DC1315" t="s">
        <v>262</v>
      </c>
      <c r="DD1315" t="s">
        <v>263</v>
      </c>
      <c r="DG1315">
        <v>15623123</v>
      </c>
      <c r="DI1315">
        <v>1</v>
      </c>
      <c r="DJ1315">
        <v>0</v>
      </c>
      <c r="DK1315">
        <v>1</v>
      </c>
      <c r="DL1315">
        <v>0</v>
      </c>
      <c r="DM1315">
        <v>0</v>
      </c>
      <c r="DN1315">
        <v>1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"07/09/2023 22:02:37.658"</f>
        <v>07/09/2023 22:02:37.658</v>
      </c>
      <c r="C1316" t="str">
        <f t="shared" si="510"/>
        <v>FFDFD3C0</v>
      </c>
      <c r="D1316" t="s">
        <v>147</v>
      </c>
      <c r="E1316">
        <v>8</v>
      </c>
      <c r="H1316">
        <v>225</v>
      </c>
      <c r="I1316" t="s">
        <v>148</v>
      </c>
      <c r="J1316" t="s">
        <v>126</v>
      </c>
      <c r="K1316">
        <v>0</v>
      </c>
      <c r="L1316">
        <v>3</v>
      </c>
      <c r="M1316">
        <v>0</v>
      </c>
      <c r="N1316">
        <v>2</v>
      </c>
      <c r="O1316">
        <v>0</v>
      </c>
      <c r="P1316">
        <v>1</v>
      </c>
      <c r="Q1316">
        <v>0</v>
      </c>
      <c r="S1316" t="str">
        <f t="shared" si="519"/>
        <v>22:02:37.000</v>
      </c>
      <c r="T1316" t="str">
        <f t="shared" si="519"/>
        <v>22:02:37.000</v>
      </c>
      <c r="U1316" t="str">
        <f t="shared" si="506"/>
        <v>A14F74</v>
      </c>
      <c r="V1316">
        <v>0</v>
      </c>
      <c r="W1316">
        <v>0</v>
      </c>
      <c r="X1316">
        <v>6</v>
      </c>
      <c r="Y1316">
        <v>0</v>
      </c>
      <c r="AA1316">
        <v>1</v>
      </c>
      <c r="AB1316">
        <v>8</v>
      </c>
      <c r="AC1316">
        <v>3</v>
      </c>
      <c r="AD1316">
        <v>0</v>
      </c>
      <c r="AE1316">
        <v>9</v>
      </c>
      <c r="AF1316" t="s">
        <v>126</v>
      </c>
      <c r="AG1316">
        <v>0</v>
      </c>
      <c r="AH1316">
        <v>3</v>
      </c>
      <c r="AI1316">
        <v>2</v>
      </c>
      <c r="AJ1316">
        <v>0</v>
      </c>
      <c r="AK1316" t="s">
        <v>479</v>
      </c>
      <c r="AL1316">
        <v>32.791249999999998</v>
      </c>
      <c r="AM1316" t="s">
        <v>480</v>
      </c>
      <c r="AN1316">
        <v>-117.118464</v>
      </c>
      <c r="AO1316">
        <v>25</v>
      </c>
      <c r="AP1316">
        <v>1700</v>
      </c>
      <c r="AQ1316" t="s">
        <v>129</v>
      </c>
      <c r="AR1316">
        <v>127</v>
      </c>
      <c r="AS1316">
        <v>-37</v>
      </c>
      <c r="AT1316">
        <v>0</v>
      </c>
      <c r="BB1316" t="str">
        <f t="shared" si="507"/>
        <v>1200</v>
      </c>
      <c r="BC1316">
        <v>1</v>
      </c>
      <c r="BD1316" t="str">
        <f t="shared" si="508"/>
        <v xml:space="preserve">N1839R  </v>
      </c>
      <c r="BE1316">
        <v>1</v>
      </c>
      <c r="BG1316">
        <v>0</v>
      </c>
      <c r="BH1316">
        <v>0</v>
      </c>
      <c r="BI1316">
        <v>0</v>
      </c>
      <c r="BJ1316">
        <v>1475</v>
      </c>
      <c r="BK1316">
        <v>-225</v>
      </c>
      <c r="BL1316" t="s">
        <v>130</v>
      </c>
      <c r="BM1316">
        <v>1</v>
      </c>
      <c r="BN1316">
        <v>1</v>
      </c>
      <c r="BO1316">
        <v>0</v>
      </c>
      <c r="BP1316">
        <v>0</v>
      </c>
      <c r="BS1316">
        <v>0</v>
      </c>
      <c r="BT1316">
        <v>0</v>
      </c>
      <c r="BU1316">
        <v>0</v>
      </c>
      <c r="CE1316" t="str">
        <f t="shared" si="520"/>
        <v>22:02:37.309</v>
      </c>
      <c r="CF1316">
        <v>309280916</v>
      </c>
      <c r="CS1316">
        <v>3</v>
      </c>
      <c r="CT1316">
        <v>2</v>
      </c>
      <c r="CU1316">
        <v>0</v>
      </c>
      <c r="CV1316">
        <v>2</v>
      </c>
      <c r="CW1316">
        <v>0</v>
      </c>
      <c r="CX1316">
        <v>5</v>
      </c>
      <c r="CY1316">
        <v>7</v>
      </c>
      <c r="CZ1316" t="s">
        <v>131</v>
      </c>
      <c r="DA1316">
        <v>745</v>
      </c>
      <c r="DB1316">
        <v>0</v>
      </c>
      <c r="DC1316" t="s">
        <v>262</v>
      </c>
      <c r="DD1316" t="s">
        <v>263</v>
      </c>
      <c r="DG1316">
        <v>15623123</v>
      </c>
      <c r="DI1316">
        <v>1</v>
      </c>
      <c r="DJ1316">
        <v>0</v>
      </c>
      <c r="DK1316">
        <v>1</v>
      </c>
      <c r="DL1316">
        <v>0</v>
      </c>
      <c r="DM1316">
        <v>0</v>
      </c>
      <c r="DN1316">
        <v>1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"07/09/2023 22:02:37.658"</f>
        <v>07/09/2023 22:02:37.658</v>
      </c>
      <c r="C1317" t="str">
        <f t="shared" si="510"/>
        <v>FFDFD3C0</v>
      </c>
      <c r="D1317" t="s">
        <v>134</v>
      </c>
      <c r="E1317">
        <v>4</v>
      </c>
      <c r="H1317">
        <v>4</v>
      </c>
      <c r="I1317" t="s">
        <v>143</v>
      </c>
      <c r="J1317" t="s">
        <v>126</v>
      </c>
      <c r="K1317">
        <v>0</v>
      </c>
      <c r="L1317">
        <v>3</v>
      </c>
      <c r="M1317">
        <v>0</v>
      </c>
      <c r="N1317">
        <v>2</v>
      </c>
      <c r="O1317">
        <v>0</v>
      </c>
      <c r="P1317">
        <v>1</v>
      </c>
      <c r="Q1317">
        <v>0</v>
      </c>
      <c r="S1317" t="str">
        <f t="shared" si="519"/>
        <v>22:02:37.000</v>
      </c>
      <c r="T1317" t="str">
        <f t="shared" si="519"/>
        <v>22:02:37.000</v>
      </c>
      <c r="U1317" t="str">
        <f t="shared" si="506"/>
        <v>A14F74</v>
      </c>
      <c r="V1317">
        <v>0</v>
      </c>
      <c r="W1317">
        <v>0</v>
      </c>
      <c r="X1317">
        <v>6</v>
      </c>
      <c r="Y1317">
        <v>0</v>
      </c>
      <c r="AA1317">
        <v>1</v>
      </c>
      <c r="AB1317">
        <v>8</v>
      </c>
      <c r="AC1317">
        <v>3</v>
      </c>
      <c r="AD1317">
        <v>0</v>
      </c>
      <c r="AE1317">
        <v>9</v>
      </c>
      <c r="AF1317" t="s">
        <v>126</v>
      </c>
      <c r="AG1317">
        <v>0</v>
      </c>
      <c r="AH1317">
        <v>3</v>
      </c>
      <c r="AI1317">
        <v>2</v>
      </c>
      <c r="AJ1317">
        <v>0</v>
      </c>
      <c r="AK1317" t="s">
        <v>479</v>
      </c>
      <c r="AL1317">
        <v>32.791249999999998</v>
      </c>
      <c r="AM1317" t="s">
        <v>480</v>
      </c>
      <c r="AN1317">
        <v>-117.118464</v>
      </c>
      <c r="AO1317">
        <v>25</v>
      </c>
      <c r="AP1317">
        <v>1700</v>
      </c>
      <c r="AQ1317" t="s">
        <v>129</v>
      </c>
      <c r="AR1317">
        <v>127</v>
      </c>
      <c r="AS1317">
        <v>-37</v>
      </c>
      <c r="AT1317">
        <v>0</v>
      </c>
      <c r="BB1317" t="str">
        <f t="shared" si="507"/>
        <v>1200</v>
      </c>
      <c r="BC1317">
        <v>1</v>
      </c>
      <c r="BD1317" t="str">
        <f t="shared" si="508"/>
        <v xml:space="preserve">N1839R  </v>
      </c>
      <c r="BE1317">
        <v>1</v>
      </c>
      <c r="BG1317">
        <v>0</v>
      </c>
      <c r="BH1317">
        <v>0</v>
      </c>
      <c r="BI1317">
        <v>0</v>
      </c>
      <c r="BJ1317">
        <v>1475</v>
      </c>
      <c r="BK1317">
        <v>-225</v>
      </c>
      <c r="BL1317" t="s">
        <v>130</v>
      </c>
      <c r="BM1317">
        <v>1</v>
      </c>
      <c r="BN1317">
        <v>1</v>
      </c>
      <c r="BO1317">
        <v>0</v>
      </c>
      <c r="BP1317">
        <v>0</v>
      </c>
      <c r="BS1317">
        <v>0</v>
      </c>
      <c r="BT1317">
        <v>0</v>
      </c>
      <c r="BU1317">
        <v>0</v>
      </c>
      <c r="CE1317" t="str">
        <f t="shared" si="520"/>
        <v>22:02:37.309</v>
      </c>
      <c r="CF1317">
        <v>309280916</v>
      </c>
      <c r="CS1317">
        <v>3</v>
      </c>
      <c r="CT1317">
        <v>2</v>
      </c>
      <c r="CU1317">
        <v>0</v>
      </c>
      <c r="CV1317">
        <v>2</v>
      </c>
      <c r="CW1317">
        <v>0</v>
      </c>
      <c r="CX1317">
        <v>5</v>
      </c>
      <c r="CY1317">
        <v>7</v>
      </c>
      <c r="CZ1317" t="s">
        <v>131</v>
      </c>
      <c r="DA1317">
        <v>745</v>
      </c>
      <c r="DB1317">
        <v>0</v>
      </c>
      <c r="DC1317" t="s">
        <v>262</v>
      </c>
      <c r="DD1317" t="s">
        <v>263</v>
      </c>
      <c r="DG1317">
        <v>15623123</v>
      </c>
      <c r="DI1317">
        <v>1</v>
      </c>
      <c r="DJ1317">
        <v>0</v>
      </c>
      <c r="DK1317">
        <v>1</v>
      </c>
      <c r="DL1317">
        <v>0</v>
      </c>
      <c r="DM1317">
        <v>0</v>
      </c>
      <c r="DN1317">
        <v>1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"07/09/2023 22:02:37.674"</f>
        <v>07/09/2023 22:02:37.674</v>
      </c>
      <c r="C1318" t="str">
        <f t="shared" si="510"/>
        <v>FFDFD3C0</v>
      </c>
      <c r="D1318" t="s">
        <v>123</v>
      </c>
      <c r="E1318">
        <v>7</v>
      </c>
      <c r="F1318">
        <v>2007</v>
      </c>
      <c r="G1318" t="s">
        <v>124</v>
      </c>
      <c r="J1318" t="s">
        <v>125</v>
      </c>
      <c r="K1318">
        <v>0</v>
      </c>
      <c r="L1318">
        <v>3</v>
      </c>
      <c r="M1318">
        <v>0</v>
      </c>
      <c r="N1318">
        <v>2</v>
      </c>
      <c r="O1318">
        <v>0</v>
      </c>
      <c r="P1318">
        <v>1</v>
      </c>
      <c r="Q1318">
        <v>0</v>
      </c>
      <c r="S1318" t="str">
        <f t="shared" si="519"/>
        <v>22:02:37.000</v>
      </c>
      <c r="T1318" t="str">
        <f t="shared" si="519"/>
        <v>22:02:37.000</v>
      </c>
      <c r="U1318" t="str">
        <f t="shared" si="506"/>
        <v>A14F74</v>
      </c>
      <c r="V1318">
        <v>0</v>
      </c>
      <c r="W1318">
        <v>0</v>
      </c>
      <c r="X1318">
        <v>6</v>
      </c>
      <c r="Y1318">
        <v>0</v>
      </c>
      <c r="AA1318">
        <v>1</v>
      </c>
      <c r="AB1318">
        <v>8</v>
      </c>
      <c r="AC1318">
        <v>3</v>
      </c>
      <c r="AD1318">
        <v>0</v>
      </c>
      <c r="AE1318">
        <v>9</v>
      </c>
      <c r="AF1318" t="s">
        <v>126</v>
      </c>
      <c r="AG1318">
        <v>0</v>
      </c>
      <c r="AH1318">
        <v>3</v>
      </c>
      <c r="AI1318">
        <v>2</v>
      </c>
      <c r="AJ1318">
        <v>0</v>
      </c>
      <c r="AK1318" t="s">
        <v>479</v>
      </c>
      <c r="AL1318">
        <v>32.791249999999998</v>
      </c>
      <c r="AM1318" t="s">
        <v>480</v>
      </c>
      <c r="AN1318">
        <v>-117.118464</v>
      </c>
      <c r="AO1318">
        <v>25</v>
      </c>
      <c r="AP1318">
        <v>1700</v>
      </c>
      <c r="AQ1318" t="s">
        <v>129</v>
      </c>
      <c r="AR1318">
        <v>127</v>
      </c>
      <c r="AS1318">
        <v>-37</v>
      </c>
      <c r="AT1318">
        <v>0</v>
      </c>
      <c r="BB1318" t="str">
        <f t="shared" si="507"/>
        <v>1200</v>
      </c>
      <c r="BC1318">
        <v>1</v>
      </c>
      <c r="BD1318" t="str">
        <f t="shared" si="508"/>
        <v xml:space="preserve">N1839R  </v>
      </c>
      <c r="BE1318">
        <v>1</v>
      </c>
      <c r="BG1318">
        <v>0</v>
      </c>
      <c r="BH1318">
        <v>0</v>
      </c>
      <c r="BI1318">
        <v>0</v>
      </c>
      <c r="BJ1318">
        <v>1475</v>
      </c>
      <c r="BK1318">
        <v>-225</v>
      </c>
      <c r="BL1318" t="s">
        <v>130</v>
      </c>
      <c r="BM1318">
        <v>1</v>
      </c>
      <c r="BN1318">
        <v>1</v>
      </c>
      <c r="BO1318">
        <v>0</v>
      </c>
      <c r="BP1318">
        <v>0</v>
      </c>
      <c r="BS1318">
        <v>0</v>
      </c>
      <c r="BT1318">
        <v>0</v>
      </c>
      <c r="BU1318">
        <v>0</v>
      </c>
      <c r="CE1318" t="str">
        <f t="shared" si="520"/>
        <v>22:02:37.309</v>
      </c>
      <c r="CF1318">
        <v>309280916</v>
      </c>
      <c r="CS1318">
        <v>3</v>
      </c>
      <c r="CT1318">
        <v>2</v>
      </c>
      <c r="CU1318">
        <v>0</v>
      </c>
      <c r="CV1318">
        <v>2</v>
      </c>
      <c r="CW1318">
        <v>0</v>
      </c>
      <c r="CX1318">
        <v>5</v>
      </c>
      <c r="CY1318">
        <v>7</v>
      </c>
      <c r="CZ1318" t="s">
        <v>131</v>
      </c>
      <c r="DA1318">
        <v>745</v>
      </c>
      <c r="DB1318">
        <v>0</v>
      </c>
      <c r="DC1318" t="s">
        <v>262</v>
      </c>
      <c r="DD1318" t="s">
        <v>263</v>
      </c>
      <c r="DG1318">
        <v>15623123</v>
      </c>
      <c r="DI1318">
        <v>1</v>
      </c>
      <c r="DJ1318">
        <v>0</v>
      </c>
      <c r="DK1318">
        <v>1</v>
      </c>
      <c r="DL1318">
        <v>0</v>
      </c>
      <c r="DM1318">
        <v>0</v>
      </c>
      <c r="DN1318">
        <v>1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"07/09/2023 22:02:37.689"</f>
        <v>07/09/2023 22:02:37.689</v>
      </c>
      <c r="C1319" t="str">
        <f t="shared" si="510"/>
        <v>FFDFD3C0</v>
      </c>
      <c r="D1319" t="s">
        <v>138</v>
      </c>
      <c r="E1319">
        <v>20</v>
      </c>
      <c r="F1319">
        <v>1020</v>
      </c>
      <c r="G1319" t="s">
        <v>139</v>
      </c>
      <c r="J1319" t="s">
        <v>140</v>
      </c>
      <c r="K1319">
        <v>0</v>
      </c>
      <c r="L1319">
        <v>3</v>
      </c>
      <c r="M1319">
        <v>0</v>
      </c>
      <c r="N1319">
        <v>2</v>
      </c>
      <c r="O1319">
        <v>0</v>
      </c>
      <c r="P1319">
        <v>1</v>
      </c>
      <c r="Q1319">
        <v>0</v>
      </c>
      <c r="S1319" t="str">
        <f t="shared" si="519"/>
        <v>22:02:37.000</v>
      </c>
      <c r="T1319" t="str">
        <f t="shared" si="519"/>
        <v>22:02:37.000</v>
      </c>
      <c r="U1319" t="str">
        <f t="shared" si="506"/>
        <v>A14F74</v>
      </c>
      <c r="V1319">
        <v>0</v>
      </c>
      <c r="W1319">
        <v>0</v>
      </c>
      <c r="X1319">
        <v>6</v>
      </c>
      <c r="Y1319">
        <v>0</v>
      </c>
      <c r="AA1319">
        <v>1</v>
      </c>
      <c r="AB1319">
        <v>8</v>
      </c>
      <c r="AC1319">
        <v>3</v>
      </c>
      <c r="AD1319">
        <v>0</v>
      </c>
      <c r="AE1319">
        <v>9</v>
      </c>
      <c r="AF1319" t="s">
        <v>126</v>
      </c>
      <c r="AG1319">
        <v>0</v>
      </c>
      <c r="AH1319">
        <v>3</v>
      </c>
      <c r="AI1319">
        <v>2</v>
      </c>
      <c r="AJ1319">
        <v>0</v>
      </c>
      <c r="AK1319" t="s">
        <v>479</v>
      </c>
      <c r="AL1319">
        <v>32.791249999999998</v>
      </c>
      <c r="AM1319" t="s">
        <v>480</v>
      </c>
      <c r="AN1319">
        <v>-117.118464</v>
      </c>
      <c r="AO1319">
        <v>25</v>
      </c>
      <c r="AP1319">
        <v>1700</v>
      </c>
      <c r="AQ1319" t="s">
        <v>129</v>
      </c>
      <c r="AR1319">
        <v>127</v>
      </c>
      <c r="AS1319">
        <v>-37</v>
      </c>
      <c r="AT1319">
        <v>0</v>
      </c>
      <c r="BB1319" t="str">
        <f t="shared" si="507"/>
        <v>1200</v>
      </c>
      <c r="BC1319">
        <v>1</v>
      </c>
      <c r="BD1319" t="str">
        <f t="shared" si="508"/>
        <v xml:space="preserve">N1839R  </v>
      </c>
      <c r="BE1319">
        <v>1</v>
      </c>
      <c r="BG1319">
        <v>0</v>
      </c>
      <c r="BH1319">
        <v>0</v>
      </c>
      <c r="BI1319">
        <v>0</v>
      </c>
      <c r="BJ1319">
        <v>1475</v>
      </c>
      <c r="BK1319">
        <v>-225</v>
      </c>
      <c r="BL1319" t="s">
        <v>130</v>
      </c>
      <c r="BM1319">
        <v>1</v>
      </c>
      <c r="BN1319">
        <v>1</v>
      </c>
      <c r="BO1319">
        <v>0</v>
      </c>
      <c r="BP1319">
        <v>0</v>
      </c>
      <c r="BS1319">
        <v>0</v>
      </c>
      <c r="BT1319">
        <v>0</v>
      </c>
      <c r="BU1319">
        <v>0</v>
      </c>
      <c r="CE1319" t="str">
        <f t="shared" si="520"/>
        <v>22:02:37.309</v>
      </c>
      <c r="CF1319">
        <v>309280916</v>
      </c>
      <c r="CS1319">
        <v>3</v>
      </c>
      <c r="CT1319">
        <v>2</v>
      </c>
      <c r="CU1319">
        <v>0</v>
      </c>
      <c r="CV1319">
        <v>2</v>
      </c>
      <c r="CW1319">
        <v>0</v>
      </c>
      <c r="CX1319">
        <v>5</v>
      </c>
      <c r="CY1319">
        <v>7</v>
      </c>
      <c r="CZ1319" t="s">
        <v>131</v>
      </c>
      <c r="DA1319">
        <v>745</v>
      </c>
      <c r="DB1319">
        <v>0</v>
      </c>
      <c r="DC1319" t="s">
        <v>262</v>
      </c>
      <c r="DD1319" t="s">
        <v>263</v>
      </c>
      <c r="DG1319">
        <v>15623123</v>
      </c>
      <c r="DI1319">
        <v>1</v>
      </c>
      <c r="DJ1319">
        <v>0</v>
      </c>
      <c r="DK1319">
        <v>1</v>
      </c>
      <c r="DL1319">
        <v>0</v>
      </c>
      <c r="DM1319">
        <v>0</v>
      </c>
      <c r="DN1319">
        <v>1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"07/09/2023 22:02:37.689"</f>
        <v>07/09/2023 22:02:37.689</v>
      </c>
      <c r="C1320" t="str">
        <f t="shared" si="510"/>
        <v>FFDFD3C0</v>
      </c>
      <c r="D1320" t="s">
        <v>149</v>
      </c>
      <c r="E1320">
        <v>3</v>
      </c>
      <c r="H1320">
        <v>166</v>
      </c>
      <c r="I1320" t="s">
        <v>139</v>
      </c>
      <c r="J1320" t="s">
        <v>150</v>
      </c>
      <c r="K1320">
        <v>0</v>
      </c>
      <c r="L1320">
        <v>3</v>
      </c>
      <c r="M1320">
        <v>0</v>
      </c>
      <c r="N1320">
        <v>2</v>
      </c>
      <c r="O1320">
        <v>0</v>
      </c>
      <c r="P1320">
        <v>1</v>
      </c>
      <c r="Q1320">
        <v>0</v>
      </c>
      <c r="S1320" t="str">
        <f t="shared" si="519"/>
        <v>22:02:37.000</v>
      </c>
      <c r="T1320" t="str">
        <f t="shared" si="519"/>
        <v>22:02:37.000</v>
      </c>
      <c r="U1320" t="str">
        <f t="shared" si="506"/>
        <v>A14F74</v>
      </c>
      <c r="V1320">
        <v>0</v>
      </c>
      <c r="W1320">
        <v>0</v>
      </c>
      <c r="X1320">
        <v>6</v>
      </c>
      <c r="Y1320">
        <v>0</v>
      </c>
      <c r="AA1320">
        <v>1</v>
      </c>
      <c r="AB1320">
        <v>8</v>
      </c>
      <c r="AC1320">
        <v>3</v>
      </c>
      <c r="AD1320">
        <v>0</v>
      </c>
      <c r="AE1320">
        <v>9</v>
      </c>
      <c r="AF1320" t="s">
        <v>126</v>
      </c>
      <c r="AG1320">
        <v>0</v>
      </c>
      <c r="AH1320">
        <v>3</v>
      </c>
      <c r="AI1320">
        <v>2</v>
      </c>
      <c r="AJ1320">
        <v>0</v>
      </c>
      <c r="AK1320" t="s">
        <v>479</v>
      </c>
      <c r="AL1320">
        <v>32.791249999999998</v>
      </c>
      <c r="AM1320" t="s">
        <v>480</v>
      </c>
      <c r="AN1320">
        <v>-117.118464</v>
      </c>
      <c r="AO1320">
        <v>25</v>
      </c>
      <c r="AP1320">
        <v>1700</v>
      </c>
      <c r="AQ1320" t="s">
        <v>129</v>
      </c>
      <c r="AR1320">
        <v>127</v>
      </c>
      <c r="AS1320">
        <v>-37</v>
      </c>
      <c r="AT1320">
        <v>0</v>
      </c>
      <c r="BB1320" t="str">
        <f t="shared" si="507"/>
        <v>1200</v>
      </c>
      <c r="BC1320">
        <v>1</v>
      </c>
      <c r="BD1320" t="str">
        <f t="shared" si="508"/>
        <v xml:space="preserve">N1839R  </v>
      </c>
      <c r="BE1320">
        <v>1</v>
      </c>
      <c r="BG1320">
        <v>0</v>
      </c>
      <c r="BH1320">
        <v>0</v>
      </c>
      <c r="BI1320">
        <v>0</v>
      </c>
      <c r="BJ1320">
        <v>1475</v>
      </c>
      <c r="BK1320">
        <v>-225</v>
      </c>
      <c r="BL1320" t="s">
        <v>130</v>
      </c>
      <c r="BM1320">
        <v>1</v>
      </c>
      <c r="BN1320">
        <v>1</v>
      </c>
      <c r="BO1320">
        <v>0</v>
      </c>
      <c r="BP1320">
        <v>0</v>
      </c>
      <c r="BS1320">
        <v>0</v>
      </c>
      <c r="BT1320">
        <v>0</v>
      </c>
      <c r="BU1320">
        <v>0</v>
      </c>
      <c r="CE1320" t="str">
        <f t="shared" si="520"/>
        <v>22:02:37.309</v>
      </c>
      <c r="CF1320">
        <v>309362392</v>
      </c>
      <c r="CS1320">
        <v>3</v>
      </c>
      <c r="CT1320">
        <v>2</v>
      </c>
      <c r="CU1320">
        <v>0</v>
      </c>
      <c r="CV1320">
        <v>2</v>
      </c>
      <c r="CW1320">
        <v>0</v>
      </c>
      <c r="CX1320">
        <v>3</v>
      </c>
      <c r="CY1320">
        <v>7</v>
      </c>
      <c r="CZ1320" t="s">
        <v>131</v>
      </c>
      <c r="DA1320">
        <v>286</v>
      </c>
      <c r="DB1320">
        <v>0</v>
      </c>
      <c r="DC1320" t="s">
        <v>132</v>
      </c>
      <c r="DD1320" t="s">
        <v>133</v>
      </c>
      <c r="DG1320">
        <v>16174845</v>
      </c>
      <c r="DI1320">
        <v>1</v>
      </c>
      <c r="DJ1320">
        <v>0</v>
      </c>
      <c r="DK1320">
        <v>1</v>
      </c>
      <c r="DL1320">
        <v>0</v>
      </c>
      <c r="DM1320">
        <v>0</v>
      </c>
      <c r="DN1320">
        <v>1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"07/09/2023 22:02:37.689"</f>
        <v>07/09/2023 22:02:37.689</v>
      </c>
      <c r="C1321" t="str">
        <f t="shared" si="510"/>
        <v>FFDFD3C0</v>
      </c>
      <c r="D1321" t="s">
        <v>144</v>
      </c>
      <c r="E1321">
        <v>6</v>
      </c>
      <c r="H1321">
        <v>210</v>
      </c>
      <c r="I1321" t="s">
        <v>145</v>
      </c>
      <c r="J1321" t="s">
        <v>146</v>
      </c>
      <c r="K1321">
        <v>0</v>
      </c>
      <c r="L1321">
        <v>3</v>
      </c>
      <c r="M1321">
        <v>0</v>
      </c>
      <c r="N1321">
        <v>2</v>
      </c>
      <c r="O1321">
        <v>0</v>
      </c>
      <c r="P1321">
        <v>1</v>
      </c>
      <c r="Q1321">
        <v>0</v>
      </c>
      <c r="S1321" t="str">
        <f t="shared" si="519"/>
        <v>22:02:37.000</v>
      </c>
      <c r="T1321" t="str">
        <f t="shared" si="519"/>
        <v>22:02:37.000</v>
      </c>
      <c r="U1321" t="str">
        <f t="shared" si="506"/>
        <v>A14F74</v>
      </c>
      <c r="V1321">
        <v>0</v>
      </c>
      <c r="W1321">
        <v>0</v>
      </c>
      <c r="X1321">
        <v>6</v>
      </c>
      <c r="Y1321">
        <v>0</v>
      </c>
      <c r="AA1321">
        <v>1</v>
      </c>
      <c r="AB1321">
        <v>8</v>
      </c>
      <c r="AC1321">
        <v>3</v>
      </c>
      <c r="AD1321">
        <v>0</v>
      </c>
      <c r="AE1321">
        <v>9</v>
      </c>
      <c r="AF1321" t="s">
        <v>126</v>
      </c>
      <c r="AG1321">
        <v>0</v>
      </c>
      <c r="AH1321">
        <v>0</v>
      </c>
      <c r="AI1321">
        <v>2</v>
      </c>
      <c r="AJ1321">
        <v>0</v>
      </c>
      <c r="AK1321" t="s">
        <v>479</v>
      </c>
      <c r="AL1321">
        <v>32.791249999999998</v>
      </c>
      <c r="AM1321" t="s">
        <v>480</v>
      </c>
      <c r="AN1321">
        <v>-117.118464</v>
      </c>
      <c r="AO1321">
        <v>25</v>
      </c>
      <c r="AP1321">
        <v>1700</v>
      </c>
      <c r="AQ1321" t="s">
        <v>129</v>
      </c>
      <c r="AR1321">
        <v>127</v>
      </c>
      <c r="AS1321">
        <v>-37</v>
      </c>
      <c r="AT1321">
        <v>0</v>
      </c>
      <c r="BB1321" t="str">
        <f t="shared" si="507"/>
        <v>1200</v>
      </c>
      <c r="BC1321">
        <v>1</v>
      </c>
      <c r="BD1321" t="str">
        <f t="shared" si="508"/>
        <v xml:space="preserve">N1839R  </v>
      </c>
      <c r="BE1321">
        <v>1</v>
      </c>
      <c r="BG1321">
        <v>0</v>
      </c>
      <c r="BH1321">
        <v>0</v>
      </c>
      <c r="BI1321">
        <v>0</v>
      </c>
      <c r="BJ1321">
        <v>1475</v>
      </c>
      <c r="BK1321">
        <v>-225</v>
      </c>
      <c r="BL1321" t="s">
        <v>130</v>
      </c>
      <c r="BM1321">
        <v>1</v>
      </c>
      <c r="BN1321">
        <v>1</v>
      </c>
      <c r="BO1321">
        <v>0</v>
      </c>
      <c r="BP1321">
        <v>0</v>
      </c>
      <c r="BS1321">
        <v>0</v>
      </c>
      <c r="BT1321">
        <v>0</v>
      </c>
      <c r="BU1321">
        <v>0</v>
      </c>
      <c r="CE1321" t="str">
        <f t="shared" si="520"/>
        <v>22:02:37.309</v>
      </c>
      <c r="CF1321">
        <v>309280916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5</v>
      </c>
      <c r="CY1321">
        <v>7</v>
      </c>
      <c r="CZ1321" t="s">
        <v>131</v>
      </c>
      <c r="DA1321">
        <v>745</v>
      </c>
      <c r="DB1321">
        <v>0</v>
      </c>
      <c r="DC1321" t="s">
        <v>262</v>
      </c>
      <c r="DD1321" t="s">
        <v>263</v>
      </c>
      <c r="DG1321">
        <v>15623123</v>
      </c>
      <c r="DI1321">
        <v>1</v>
      </c>
      <c r="DJ1321">
        <v>0</v>
      </c>
      <c r="DK1321">
        <v>1</v>
      </c>
      <c r="DL1321">
        <v>0</v>
      </c>
      <c r="DM1321">
        <v>0</v>
      </c>
      <c r="DN1321">
        <v>1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"07/09/2023 22:02:39.255"</f>
        <v>07/09/2023 22:02:39.255</v>
      </c>
      <c r="C1322" t="str">
        <f t="shared" si="510"/>
        <v>FFDFD3C0</v>
      </c>
      <c r="D1322" t="s">
        <v>144</v>
      </c>
      <c r="E1322">
        <v>6</v>
      </c>
      <c r="H1322">
        <v>210</v>
      </c>
      <c r="I1322" t="s">
        <v>145</v>
      </c>
      <c r="J1322" t="s">
        <v>146</v>
      </c>
      <c r="K1322">
        <v>0</v>
      </c>
      <c r="L1322">
        <v>3</v>
      </c>
      <c r="M1322">
        <v>0</v>
      </c>
      <c r="N1322">
        <v>2</v>
      </c>
      <c r="O1322">
        <v>0</v>
      </c>
      <c r="P1322">
        <v>1</v>
      </c>
      <c r="Q1322">
        <v>0</v>
      </c>
      <c r="S1322" t="str">
        <f t="shared" ref="S1322:T1328" si="521">"22:02:38.000"</f>
        <v>22:02:38.000</v>
      </c>
      <c r="T1322" t="str">
        <f t="shared" si="521"/>
        <v>22:02:38.000</v>
      </c>
      <c r="U1322" t="str">
        <f t="shared" si="506"/>
        <v>A14F74</v>
      </c>
      <c r="V1322">
        <v>0</v>
      </c>
      <c r="W1322">
        <v>0</v>
      </c>
      <c r="X1322">
        <v>6</v>
      </c>
      <c r="Y1322">
        <v>0</v>
      </c>
      <c r="AA1322">
        <v>1</v>
      </c>
      <c r="AB1322">
        <v>8</v>
      </c>
      <c r="AC1322">
        <v>3</v>
      </c>
      <c r="AD1322">
        <v>0</v>
      </c>
      <c r="AE1322">
        <v>9</v>
      </c>
      <c r="AF1322" t="s">
        <v>126</v>
      </c>
      <c r="AG1322">
        <v>0</v>
      </c>
      <c r="AH1322">
        <v>0</v>
      </c>
      <c r="AI1322">
        <v>2</v>
      </c>
      <c r="AJ1322">
        <v>0</v>
      </c>
      <c r="AK1322" t="s">
        <v>481</v>
      </c>
      <c r="AL1322">
        <v>32.7911</v>
      </c>
      <c r="AM1322" t="s">
        <v>482</v>
      </c>
      <c r="AN1322">
        <v>-117.117755</v>
      </c>
      <c r="AO1322">
        <v>25</v>
      </c>
      <c r="AP1322">
        <v>1700</v>
      </c>
      <c r="AQ1322" t="s">
        <v>129</v>
      </c>
      <c r="AR1322">
        <v>125</v>
      </c>
      <c r="AS1322">
        <v>-43</v>
      </c>
      <c r="AT1322">
        <v>0</v>
      </c>
      <c r="BB1322" t="str">
        <f t="shared" si="507"/>
        <v>1200</v>
      </c>
      <c r="BC1322">
        <v>1</v>
      </c>
      <c r="BD1322" t="str">
        <f t="shared" si="508"/>
        <v xml:space="preserve">N1839R  </v>
      </c>
      <c r="BE1322">
        <v>1</v>
      </c>
      <c r="BG1322">
        <v>0</v>
      </c>
      <c r="BH1322">
        <v>0</v>
      </c>
      <c r="BI1322">
        <v>0</v>
      </c>
      <c r="BJ1322">
        <v>1475</v>
      </c>
      <c r="BK1322">
        <v>-225</v>
      </c>
      <c r="BL1322" t="s">
        <v>130</v>
      </c>
      <c r="BM1322">
        <v>1</v>
      </c>
      <c r="BN1322">
        <v>1</v>
      </c>
      <c r="BO1322">
        <v>0</v>
      </c>
      <c r="BP1322">
        <v>0</v>
      </c>
      <c r="BS1322">
        <v>0</v>
      </c>
      <c r="BT1322">
        <v>0</v>
      </c>
      <c r="BU1322">
        <v>0</v>
      </c>
      <c r="CE1322" t="str">
        <f t="shared" ref="CE1322:CE1328" si="522">"22:02:38.981"</f>
        <v>22:02:38.981</v>
      </c>
      <c r="CF1322">
        <v>980532073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6</v>
      </c>
      <c r="CY1322">
        <v>7</v>
      </c>
      <c r="CZ1322" t="s">
        <v>131</v>
      </c>
      <c r="DA1322">
        <v>745</v>
      </c>
      <c r="DB1322">
        <v>0</v>
      </c>
      <c r="DC1322" t="s">
        <v>262</v>
      </c>
      <c r="DD1322" t="s">
        <v>263</v>
      </c>
      <c r="DG1322">
        <v>15623231</v>
      </c>
      <c r="DI1322">
        <v>1</v>
      </c>
      <c r="DJ1322">
        <v>0</v>
      </c>
      <c r="DK1322">
        <v>0</v>
      </c>
      <c r="DL1322">
        <v>0</v>
      </c>
      <c r="DM1322">
        <v>0</v>
      </c>
      <c r="DN1322">
        <v>1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 t="shared" ref="A1323:A1328" si="523">"07/09/2023 22:02:39.286"</f>
        <v>07/09/2023 22:02:39.286</v>
      </c>
      <c r="C1323" t="str">
        <f t="shared" si="510"/>
        <v>FFDFD3C0</v>
      </c>
      <c r="D1323" t="s">
        <v>141</v>
      </c>
      <c r="E1323">
        <v>15</v>
      </c>
      <c r="J1323" t="s">
        <v>142</v>
      </c>
      <c r="K1323">
        <v>0</v>
      </c>
      <c r="L1323">
        <v>3</v>
      </c>
      <c r="M1323">
        <v>0</v>
      </c>
      <c r="N1323">
        <v>2</v>
      </c>
      <c r="O1323">
        <v>0</v>
      </c>
      <c r="P1323">
        <v>1</v>
      </c>
      <c r="Q1323">
        <v>0</v>
      </c>
      <c r="S1323" t="str">
        <f t="shared" si="521"/>
        <v>22:02:38.000</v>
      </c>
      <c r="T1323" t="str">
        <f t="shared" si="521"/>
        <v>22:02:38.000</v>
      </c>
      <c r="U1323" t="str">
        <f t="shared" si="506"/>
        <v>A14F74</v>
      </c>
      <c r="V1323">
        <v>0</v>
      </c>
      <c r="W1323">
        <v>0</v>
      </c>
      <c r="X1323">
        <v>6</v>
      </c>
      <c r="Y1323">
        <v>0</v>
      </c>
      <c r="AA1323">
        <v>1</v>
      </c>
      <c r="AB1323">
        <v>8</v>
      </c>
      <c r="AC1323">
        <v>3</v>
      </c>
      <c r="AD1323">
        <v>0</v>
      </c>
      <c r="AE1323">
        <v>9</v>
      </c>
      <c r="AF1323" t="s">
        <v>126</v>
      </c>
      <c r="AG1323">
        <v>0</v>
      </c>
      <c r="AH1323">
        <v>3</v>
      </c>
      <c r="AI1323">
        <v>2</v>
      </c>
      <c r="AJ1323">
        <v>0</v>
      </c>
      <c r="AK1323" t="s">
        <v>481</v>
      </c>
      <c r="AL1323">
        <v>32.7911</v>
      </c>
      <c r="AM1323" t="s">
        <v>482</v>
      </c>
      <c r="AN1323">
        <v>-117.117755</v>
      </c>
      <c r="AO1323">
        <v>25</v>
      </c>
      <c r="AP1323">
        <v>1700</v>
      </c>
      <c r="AQ1323" t="s">
        <v>129</v>
      </c>
      <c r="AR1323">
        <v>125</v>
      </c>
      <c r="AS1323">
        <v>-43</v>
      </c>
      <c r="AT1323">
        <v>0</v>
      </c>
      <c r="BB1323" t="str">
        <f t="shared" si="507"/>
        <v>1200</v>
      </c>
      <c r="BC1323">
        <v>1</v>
      </c>
      <c r="BD1323" t="str">
        <f t="shared" si="508"/>
        <v xml:space="preserve">N1839R  </v>
      </c>
      <c r="BE1323">
        <v>1</v>
      </c>
      <c r="BG1323">
        <v>0</v>
      </c>
      <c r="BH1323">
        <v>0</v>
      </c>
      <c r="BI1323">
        <v>0</v>
      </c>
      <c r="BJ1323">
        <v>1475</v>
      </c>
      <c r="BK1323">
        <v>-225</v>
      </c>
      <c r="BL1323" t="s">
        <v>130</v>
      </c>
      <c r="BM1323">
        <v>1</v>
      </c>
      <c r="BN1323">
        <v>1</v>
      </c>
      <c r="BO1323">
        <v>0</v>
      </c>
      <c r="BP1323">
        <v>0</v>
      </c>
      <c r="BS1323">
        <v>0</v>
      </c>
      <c r="BT1323">
        <v>0</v>
      </c>
      <c r="BU1323">
        <v>0</v>
      </c>
      <c r="CE1323" t="str">
        <f t="shared" si="522"/>
        <v>22:02:38.981</v>
      </c>
      <c r="CF1323">
        <v>980532073</v>
      </c>
      <c r="CS1323">
        <v>3</v>
      </c>
      <c r="CT1323">
        <v>2</v>
      </c>
      <c r="CU1323">
        <v>0</v>
      </c>
      <c r="CV1323">
        <v>2</v>
      </c>
      <c r="CW1323">
        <v>0</v>
      </c>
      <c r="CX1323">
        <v>6</v>
      </c>
      <c r="CY1323">
        <v>7</v>
      </c>
      <c r="CZ1323" t="s">
        <v>131</v>
      </c>
      <c r="DA1323">
        <v>745</v>
      </c>
      <c r="DB1323">
        <v>0</v>
      </c>
      <c r="DC1323" t="s">
        <v>262</v>
      </c>
      <c r="DD1323" t="s">
        <v>263</v>
      </c>
      <c r="DG1323">
        <v>15623231</v>
      </c>
      <c r="DI1323">
        <v>1</v>
      </c>
      <c r="DJ1323">
        <v>0</v>
      </c>
      <c r="DK1323">
        <v>1</v>
      </c>
      <c r="DL1323">
        <v>0</v>
      </c>
      <c r="DM1323">
        <v>0</v>
      </c>
      <c r="DN1323">
        <v>1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 t="shared" si="523"/>
        <v>07/09/2023 22:02:39.286</v>
      </c>
      <c r="C1324" t="str">
        <f t="shared" si="510"/>
        <v>FFDFD3C0</v>
      </c>
      <c r="D1324" t="s">
        <v>134</v>
      </c>
      <c r="E1324">
        <v>3</v>
      </c>
      <c r="H1324">
        <v>3</v>
      </c>
      <c r="I1324" t="s">
        <v>135</v>
      </c>
      <c r="J1324" t="s">
        <v>126</v>
      </c>
      <c r="K1324">
        <v>0</v>
      </c>
      <c r="L1324">
        <v>3</v>
      </c>
      <c r="M1324">
        <v>0</v>
      </c>
      <c r="N1324">
        <v>2</v>
      </c>
      <c r="O1324">
        <v>0</v>
      </c>
      <c r="P1324">
        <v>1</v>
      </c>
      <c r="Q1324">
        <v>0</v>
      </c>
      <c r="S1324" t="str">
        <f t="shared" si="521"/>
        <v>22:02:38.000</v>
      </c>
      <c r="T1324" t="str">
        <f t="shared" si="521"/>
        <v>22:02:38.000</v>
      </c>
      <c r="U1324" t="str">
        <f t="shared" si="506"/>
        <v>A14F74</v>
      </c>
      <c r="V1324">
        <v>0</v>
      </c>
      <c r="W1324">
        <v>0</v>
      </c>
      <c r="X1324">
        <v>6</v>
      </c>
      <c r="Y1324">
        <v>0</v>
      </c>
      <c r="AA1324">
        <v>1</v>
      </c>
      <c r="AB1324">
        <v>8</v>
      </c>
      <c r="AC1324">
        <v>3</v>
      </c>
      <c r="AD1324">
        <v>0</v>
      </c>
      <c r="AE1324">
        <v>9</v>
      </c>
      <c r="AF1324" t="s">
        <v>126</v>
      </c>
      <c r="AG1324">
        <v>0</v>
      </c>
      <c r="AH1324">
        <v>3</v>
      </c>
      <c r="AI1324">
        <v>2</v>
      </c>
      <c r="AJ1324">
        <v>0</v>
      </c>
      <c r="AK1324" t="s">
        <v>481</v>
      </c>
      <c r="AL1324">
        <v>32.7911</v>
      </c>
      <c r="AM1324" t="s">
        <v>482</v>
      </c>
      <c r="AN1324">
        <v>-117.117755</v>
      </c>
      <c r="AO1324">
        <v>25</v>
      </c>
      <c r="AP1324">
        <v>1700</v>
      </c>
      <c r="AQ1324" t="s">
        <v>129</v>
      </c>
      <c r="AR1324">
        <v>125</v>
      </c>
      <c r="AS1324">
        <v>-43</v>
      </c>
      <c r="AT1324">
        <v>0</v>
      </c>
      <c r="BB1324" t="str">
        <f t="shared" si="507"/>
        <v>1200</v>
      </c>
      <c r="BC1324">
        <v>1</v>
      </c>
      <c r="BD1324" t="str">
        <f t="shared" si="508"/>
        <v xml:space="preserve">N1839R  </v>
      </c>
      <c r="BE1324">
        <v>1</v>
      </c>
      <c r="BG1324">
        <v>0</v>
      </c>
      <c r="BH1324">
        <v>0</v>
      </c>
      <c r="BI1324">
        <v>0</v>
      </c>
      <c r="BJ1324">
        <v>1475</v>
      </c>
      <c r="BK1324">
        <v>-225</v>
      </c>
      <c r="BL1324" t="s">
        <v>130</v>
      </c>
      <c r="BM1324">
        <v>1</v>
      </c>
      <c r="BN1324">
        <v>1</v>
      </c>
      <c r="BO1324">
        <v>0</v>
      </c>
      <c r="BP1324">
        <v>0</v>
      </c>
      <c r="BS1324">
        <v>0</v>
      </c>
      <c r="BT1324">
        <v>0</v>
      </c>
      <c r="BU1324">
        <v>0</v>
      </c>
      <c r="CE1324" t="str">
        <f t="shared" si="522"/>
        <v>22:02:38.981</v>
      </c>
      <c r="CF1324">
        <v>980532073</v>
      </c>
      <c r="CS1324">
        <v>3</v>
      </c>
      <c r="CT1324">
        <v>2</v>
      </c>
      <c r="CU1324">
        <v>0</v>
      </c>
      <c r="CV1324">
        <v>2</v>
      </c>
      <c r="CW1324">
        <v>0</v>
      </c>
      <c r="CX1324">
        <v>6</v>
      </c>
      <c r="CY1324">
        <v>7</v>
      </c>
      <c r="CZ1324" t="s">
        <v>131</v>
      </c>
      <c r="DA1324">
        <v>745</v>
      </c>
      <c r="DB1324">
        <v>0</v>
      </c>
      <c r="DC1324" t="s">
        <v>262</v>
      </c>
      <c r="DD1324" t="s">
        <v>263</v>
      </c>
      <c r="DG1324">
        <v>15623231</v>
      </c>
      <c r="DI1324">
        <v>1</v>
      </c>
      <c r="DJ1324">
        <v>0</v>
      </c>
      <c r="DK1324">
        <v>1</v>
      </c>
      <c r="DL1324">
        <v>0</v>
      </c>
      <c r="DM1324">
        <v>0</v>
      </c>
      <c r="DN1324">
        <v>1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 t="shared" si="523"/>
        <v>07/09/2023 22:02:39.286</v>
      </c>
      <c r="C1325" t="str">
        <f t="shared" si="510"/>
        <v>FFDFD3C0</v>
      </c>
      <c r="D1325" t="s">
        <v>147</v>
      </c>
      <c r="E1325">
        <v>8</v>
      </c>
      <c r="H1325">
        <v>225</v>
      </c>
      <c r="I1325" t="s">
        <v>148</v>
      </c>
      <c r="J1325" t="s">
        <v>126</v>
      </c>
      <c r="K1325">
        <v>0</v>
      </c>
      <c r="L1325">
        <v>3</v>
      </c>
      <c r="M1325">
        <v>0</v>
      </c>
      <c r="N1325">
        <v>2</v>
      </c>
      <c r="O1325">
        <v>0</v>
      </c>
      <c r="P1325">
        <v>1</v>
      </c>
      <c r="Q1325">
        <v>0</v>
      </c>
      <c r="S1325" t="str">
        <f t="shared" si="521"/>
        <v>22:02:38.000</v>
      </c>
      <c r="T1325" t="str">
        <f t="shared" si="521"/>
        <v>22:02:38.000</v>
      </c>
      <c r="U1325" t="str">
        <f t="shared" si="506"/>
        <v>A14F74</v>
      </c>
      <c r="V1325">
        <v>0</v>
      </c>
      <c r="W1325">
        <v>0</v>
      </c>
      <c r="X1325">
        <v>6</v>
      </c>
      <c r="Y1325">
        <v>0</v>
      </c>
      <c r="AA1325">
        <v>1</v>
      </c>
      <c r="AB1325">
        <v>8</v>
      </c>
      <c r="AC1325">
        <v>3</v>
      </c>
      <c r="AD1325">
        <v>0</v>
      </c>
      <c r="AE1325">
        <v>9</v>
      </c>
      <c r="AF1325" t="s">
        <v>126</v>
      </c>
      <c r="AG1325">
        <v>0</v>
      </c>
      <c r="AH1325">
        <v>3</v>
      </c>
      <c r="AI1325">
        <v>2</v>
      </c>
      <c r="AJ1325">
        <v>0</v>
      </c>
      <c r="AK1325" t="s">
        <v>481</v>
      </c>
      <c r="AL1325">
        <v>32.7911</v>
      </c>
      <c r="AM1325" t="s">
        <v>482</v>
      </c>
      <c r="AN1325">
        <v>-117.117755</v>
      </c>
      <c r="AO1325">
        <v>25</v>
      </c>
      <c r="AP1325">
        <v>1700</v>
      </c>
      <c r="AQ1325" t="s">
        <v>129</v>
      </c>
      <c r="AR1325">
        <v>125</v>
      </c>
      <c r="AS1325">
        <v>-43</v>
      </c>
      <c r="AT1325">
        <v>0</v>
      </c>
      <c r="BB1325" t="str">
        <f t="shared" si="507"/>
        <v>1200</v>
      </c>
      <c r="BC1325">
        <v>1</v>
      </c>
      <c r="BD1325" t="str">
        <f t="shared" si="508"/>
        <v xml:space="preserve">N1839R  </v>
      </c>
      <c r="BE1325">
        <v>1</v>
      </c>
      <c r="BG1325">
        <v>0</v>
      </c>
      <c r="BH1325">
        <v>0</v>
      </c>
      <c r="BI1325">
        <v>0</v>
      </c>
      <c r="BJ1325">
        <v>1475</v>
      </c>
      <c r="BK1325">
        <v>-225</v>
      </c>
      <c r="BL1325" t="s">
        <v>130</v>
      </c>
      <c r="BM1325">
        <v>1</v>
      </c>
      <c r="BN1325">
        <v>1</v>
      </c>
      <c r="BO1325">
        <v>0</v>
      </c>
      <c r="BP1325">
        <v>0</v>
      </c>
      <c r="BS1325">
        <v>0</v>
      </c>
      <c r="BT1325">
        <v>0</v>
      </c>
      <c r="BU1325">
        <v>0</v>
      </c>
      <c r="CE1325" t="str">
        <f t="shared" si="522"/>
        <v>22:02:38.981</v>
      </c>
      <c r="CF1325">
        <v>980532073</v>
      </c>
      <c r="CS1325">
        <v>3</v>
      </c>
      <c r="CT1325">
        <v>2</v>
      </c>
      <c r="CU1325">
        <v>0</v>
      </c>
      <c r="CV1325">
        <v>2</v>
      </c>
      <c r="CW1325">
        <v>0</v>
      </c>
      <c r="CX1325">
        <v>6</v>
      </c>
      <c r="CY1325">
        <v>7</v>
      </c>
      <c r="CZ1325" t="s">
        <v>131</v>
      </c>
      <c r="DA1325">
        <v>745</v>
      </c>
      <c r="DB1325">
        <v>0</v>
      </c>
      <c r="DC1325" t="s">
        <v>262</v>
      </c>
      <c r="DD1325" t="s">
        <v>263</v>
      </c>
      <c r="DG1325">
        <v>15623231</v>
      </c>
      <c r="DI1325">
        <v>1</v>
      </c>
      <c r="DJ1325">
        <v>0</v>
      </c>
      <c r="DK1325">
        <v>1</v>
      </c>
      <c r="DL1325">
        <v>0</v>
      </c>
      <c r="DM1325">
        <v>0</v>
      </c>
      <c r="DN1325">
        <v>1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 t="shared" si="523"/>
        <v>07/09/2023 22:02:39.286</v>
      </c>
      <c r="C1326" t="str">
        <f t="shared" si="510"/>
        <v>FFDFD3C0</v>
      </c>
      <c r="D1326" t="s">
        <v>134</v>
      </c>
      <c r="E1326">
        <v>4</v>
      </c>
      <c r="H1326">
        <v>4</v>
      </c>
      <c r="I1326" t="s">
        <v>143</v>
      </c>
      <c r="J1326" t="s">
        <v>126</v>
      </c>
      <c r="K1326">
        <v>0</v>
      </c>
      <c r="L1326">
        <v>3</v>
      </c>
      <c r="M1326">
        <v>0</v>
      </c>
      <c r="N1326">
        <v>2</v>
      </c>
      <c r="O1326">
        <v>0</v>
      </c>
      <c r="P1326">
        <v>1</v>
      </c>
      <c r="Q1326">
        <v>0</v>
      </c>
      <c r="S1326" t="str">
        <f t="shared" si="521"/>
        <v>22:02:38.000</v>
      </c>
      <c r="T1326" t="str">
        <f t="shared" si="521"/>
        <v>22:02:38.000</v>
      </c>
      <c r="U1326" t="str">
        <f t="shared" si="506"/>
        <v>A14F74</v>
      </c>
      <c r="V1326">
        <v>0</v>
      </c>
      <c r="W1326">
        <v>0</v>
      </c>
      <c r="X1326">
        <v>6</v>
      </c>
      <c r="Y1326">
        <v>0</v>
      </c>
      <c r="AA1326">
        <v>1</v>
      </c>
      <c r="AB1326">
        <v>8</v>
      </c>
      <c r="AC1326">
        <v>3</v>
      </c>
      <c r="AD1326">
        <v>0</v>
      </c>
      <c r="AE1326">
        <v>9</v>
      </c>
      <c r="AF1326" t="s">
        <v>126</v>
      </c>
      <c r="AG1326">
        <v>0</v>
      </c>
      <c r="AH1326">
        <v>3</v>
      </c>
      <c r="AI1326">
        <v>2</v>
      </c>
      <c r="AJ1326">
        <v>0</v>
      </c>
      <c r="AK1326" t="s">
        <v>481</v>
      </c>
      <c r="AL1326">
        <v>32.7911</v>
      </c>
      <c r="AM1326" t="s">
        <v>482</v>
      </c>
      <c r="AN1326">
        <v>-117.117755</v>
      </c>
      <c r="AO1326">
        <v>25</v>
      </c>
      <c r="AP1326">
        <v>1700</v>
      </c>
      <c r="AQ1326" t="s">
        <v>129</v>
      </c>
      <c r="AR1326">
        <v>125</v>
      </c>
      <c r="AS1326">
        <v>-43</v>
      </c>
      <c r="AT1326">
        <v>0</v>
      </c>
      <c r="BB1326" t="str">
        <f t="shared" si="507"/>
        <v>1200</v>
      </c>
      <c r="BC1326">
        <v>1</v>
      </c>
      <c r="BD1326" t="str">
        <f t="shared" si="508"/>
        <v xml:space="preserve">N1839R  </v>
      </c>
      <c r="BE1326">
        <v>1</v>
      </c>
      <c r="BG1326">
        <v>0</v>
      </c>
      <c r="BH1326">
        <v>0</v>
      </c>
      <c r="BI1326">
        <v>0</v>
      </c>
      <c r="BJ1326">
        <v>1475</v>
      </c>
      <c r="BK1326">
        <v>-225</v>
      </c>
      <c r="BL1326" t="s">
        <v>130</v>
      </c>
      <c r="BM1326">
        <v>1</v>
      </c>
      <c r="BN1326">
        <v>1</v>
      </c>
      <c r="BO1326">
        <v>0</v>
      </c>
      <c r="BP1326">
        <v>0</v>
      </c>
      <c r="BS1326">
        <v>0</v>
      </c>
      <c r="BT1326">
        <v>0</v>
      </c>
      <c r="BU1326">
        <v>0</v>
      </c>
      <c r="CE1326" t="str">
        <f t="shared" si="522"/>
        <v>22:02:38.981</v>
      </c>
      <c r="CF1326">
        <v>980532073</v>
      </c>
      <c r="CS1326">
        <v>3</v>
      </c>
      <c r="CT1326">
        <v>2</v>
      </c>
      <c r="CU1326">
        <v>0</v>
      </c>
      <c r="CV1326">
        <v>2</v>
      </c>
      <c r="CW1326">
        <v>0</v>
      </c>
      <c r="CX1326">
        <v>6</v>
      </c>
      <c r="CY1326">
        <v>7</v>
      </c>
      <c r="CZ1326" t="s">
        <v>131</v>
      </c>
      <c r="DA1326">
        <v>745</v>
      </c>
      <c r="DB1326">
        <v>0</v>
      </c>
      <c r="DC1326" t="s">
        <v>262</v>
      </c>
      <c r="DD1326" t="s">
        <v>263</v>
      </c>
      <c r="DG1326">
        <v>15623231</v>
      </c>
      <c r="DI1326">
        <v>1</v>
      </c>
      <c r="DJ1326">
        <v>0</v>
      </c>
      <c r="DK1326">
        <v>1</v>
      </c>
      <c r="DL1326">
        <v>0</v>
      </c>
      <c r="DM1326">
        <v>0</v>
      </c>
      <c r="DN1326">
        <v>1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 t="shared" si="523"/>
        <v>07/09/2023 22:02:39.286</v>
      </c>
      <c r="C1327" t="str">
        <f t="shared" si="510"/>
        <v>FFDFD3C0</v>
      </c>
      <c r="D1327" t="s">
        <v>123</v>
      </c>
      <c r="E1327">
        <v>7</v>
      </c>
      <c r="F1327">
        <v>2007</v>
      </c>
      <c r="G1327" t="s">
        <v>124</v>
      </c>
      <c r="J1327" t="s">
        <v>125</v>
      </c>
      <c r="K1327">
        <v>0</v>
      </c>
      <c r="L1327">
        <v>3</v>
      </c>
      <c r="M1327">
        <v>0</v>
      </c>
      <c r="N1327">
        <v>2</v>
      </c>
      <c r="O1327">
        <v>0</v>
      </c>
      <c r="P1327">
        <v>1</v>
      </c>
      <c r="Q1327">
        <v>0</v>
      </c>
      <c r="S1327" t="str">
        <f t="shared" si="521"/>
        <v>22:02:38.000</v>
      </c>
      <c r="T1327" t="str">
        <f t="shared" si="521"/>
        <v>22:02:38.000</v>
      </c>
      <c r="U1327" t="str">
        <f t="shared" si="506"/>
        <v>A14F74</v>
      </c>
      <c r="V1327">
        <v>0</v>
      </c>
      <c r="W1327">
        <v>0</v>
      </c>
      <c r="X1327">
        <v>6</v>
      </c>
      <c r="Y1327">
        <v>0</v>
      </c>
      <c r="AA1327">
        <v>1</v>
      </c>
      <c r="AB1327">
        <v>8</v>
      </c>
      <c r="AC1327">
        <v>3</v>
      </c>
      <c r="AD1327">
        <v>0</v>
      </c>
      <c r="AE1327">
        <v>9</v>
      </c>
      <c r="AF1327" t="s">
        <v>126</v>
      </c>
      <c r="AG1327">
        <v>0</v>
      </c>
      <c r="AH1327">
        <v>3</v>
      </c>
      <c r="AI1327">
        <v>2</v>
      </c>
      <c r="AJ1327">
        <v>0</v>
      </c>
      <c r="AK1327" t="s">
        <v>481</v>
      </c>
      <c r="AL1327">
        <v>32.7911</v>
      </c>
      <c r="AM1327" t="s">
        <v>482</v>
      </c>
      <c r="AN1327">
        <v>-117.117755</v>
      </c>
      <c r="AO1327">
        <v>25</v>
      </c>
      <c r="AP1327">
        <v>1700</v>
      </c>
      <c r="AQ1327" t="s">
        <v>129</v>
      </c>
      <c r="AR1327">
        <v>125</v>
      </c>
      <c r="AS1327">
        <v>-43</v>
      </c>
      <c r="AT1327">
        <v>0</v>
      </c>
      <c r="BB1327" t="str">
        <f t="shared" si="507"/>
        <v>1200</v>
      </c>
      <c r="BC1327">
        <v>1</v>
      </c>
      <c r="BD1327" t="str">
        <f t="shared" si="508"/>
        <v xml:space="preserve">N1839R  </v>
      </c>
      <c r="BE1327">
        <v>1</v>
      </c>
      <c r="BG1327">
        <v>0</v>
      </c>
      <c r="BH1327">
        <v>0</v>
      </c>
      <c r="BI1327">
        <v>0</v>
      </c>
      <c r="BJ1327">
        <v>1475</v>
      </c>
      <c r="BK1327">
        <v>-225</v>
      </c>
      <c r="BL1327" t="s">
        <v>130</v>
      </c>
      <c r="BM1327">
        <v>1</v>
      </c>
      <c r="BN1327">
        <v>1</v>
      </c>
      <c r="BO1327">
        <v>0</v>
      </c>
      <c r="BP1327">
        <v>0</v>
      </c>
      <c r="BS1327">
        <v>0</v>
      </c>
      <c r="BT1327">
        <v>0</v>
      </c>
      <c r="BU1327">
        <v>0</v>
      </c>
      <c r="CE1327" t="str">
        <f t="shared" si="522"/>
        <v>22:02:38.981</v>
      </c>
      <c r="CF1327">
        <v>980532073</v>
      </c>
      <c r="CS1327">
        <v>3</v>
      </c>
      <c r="CT1327">
        <v>2</v>
      </c>
      <c r="CU1327">
        <v>0</v>
      </c>
      <c r="CV1327">
        <v>2</v>
      </c>
      <c r="CW1327">
        <v>0</v>
      </c>
      <c r="CX1327">
        <v>6</v>
      </c>
      <c r="CY1327">
        <v>7</v>
      </c>
      <c r="CZ1327" t="s">
        <v>131</v>
      </c>
      <c r="DA1327">
        <v>745</v>
      </c>
      <c r="DB1327">
        <v>0</v>
      </c>
      <c r="DC1327" t="s">
        <v>262</v>
      </c>
      <c r="DD1327" t="s">
        <v>263</v>
      </c>
      <c r="DG1327">
        <v>15623231</v>
      </c>
      <c r="DI1327">
        <v>1</v>
      </c>
      <c r="DJ1327">
        <v>0</v>
      </c>
      <c r="DK1327">
        <v>1</v>
      </c>
      <c r="DL1327">
        <v>0</v>
      </c>
      <c r="DM1327">
        <v>0</v>
      </c>
      <c r="DN1327">
        <v>1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 t="shared" si="523"/>
        <v>07/09/2023 22:02:39.286</v>
      </c>
      <c r="C1328" t="str">
        <f t="shared" si="510"/>
        <v>FFDFD3C0</v>
      </c>
      <c r="D1328" t="s">
        <v>138</v>
      </c>
      <c r="E1328">
        <v>20</v>
      </c>
      <c r="F1328">
        <v>1020</v>
      </c>
      <c r="G1328" t="s">
        <v>139</v>
      </c>
      <c r="J1328" t="s">
        <v>140</v>
      </c>
      <c r="K1328">
        <v>0</v>
      </c>
      <c r="L1328">
        <v>3</v>
      </c>
      <c r="M1328">
        <v>0</v>
      </c>
      <c r="N1328">
        <v>2</v>
      </c>
      <c r="O1328">
        <v>0</v>
      </c>
      <c r="P1328">
        <v>1</v>
      </c>
      <c r="Q1328">
        <v>0</v>
      </c>
      <c r="S1328" t="str">
        <f t="shared" si="521"/>
        <v>22:02:38.000</v>
      </c>
      <c r="T1328" t="str">
        <f t="shared" si="521"/>
        <v>22:02:38.000</v>
      </c>
      <c r="U1328" t="str">
        <f t="shared" si="506"/>
        <v>A14F74</v>
      </c>
      <c r="V1328">
        <v>0</v>
      </c>
      <c r="W1328">
        <v>0</v>
      </c>
      <c r="X1328">
        <v>6</v>
      </c>
      <c r="Y1328">
        <v>0</v>
      </c>
      <c r="AA1328">
        <v>1</v>
      </c>
      <c r="AB1328">
        <v>8</v>
      </c>
      <c r="AC1328">
        <v>3</v>
      </c>
      <c r="AD1328">
        <v>0</v>
      </c>
      <c r="AE1328">
        <v>9</v>
      </c>
      <c r="AF1328" t="s">
        <v>126</v>
      </c>
      <c r="AG1328">
        <v>0</v>
      </c>
      <c r="AH1328">
        <v>3</v>
      </c>
      <c r="AI1328">
        <v>2</v>
      </c>
      <c r="AJ1328">
        <v>0</v>
      </c>
      <c r="AK1328" t="s">
        <v>481</v>
      </c>
      <c r="AL1328">
        <v>32.7911</v>
      </c>
      <c r="AM1328" t="s">
        <v>482</v>
      </c>
      <c r="AN1328">
        <v>-117.117755</v>
      </c>
      <c r="AO1328">
        <v>25</v>
      </c>
      <c r="AP1328">
        <v>1700</v>
      </c>
      <c r="AQ1328" t="s">
        <v>129</v>
      </c>
      <c r="AR1328">
        <v>125</v>
      </c>
      <c r="AS1328">
        <v>-43</v>
      </c>
      <c r="AT1328">
        <v>0</v>
      </c>
      <c r="BB1328" t="str">
        <f t="shared" si="507"/>
        <v>1200</v>
      </c>
      <c r="BC1328">
        <v>1</v>
      </c>
      <c r="BD1328" t="str">
        <f t="shared" si="508"/>
        <v xml:space="preserve">N1839R  </v>
      </c>
      <c r="BE1328">
        <v>1</v>
      </c>
      <c r="BG1328">
        <v>0</v>
      </c>
      <c r="BH1328">
        <v>0</v>
      </c>
      <c r="BI1328">
        <v>0</v>
      </c>
      <c r="BJ1328">
        <v>1475</v>
      </c>
      <c r="BK1328">
        <v>-225</v>
      </c>
      <c r="BL1328" t="s">
        <v>130</v>
      </c>
      <c r="BM1328">
        <v>1</v>
      </c>
      <c r="BN1328">
        <v>1</v>
      </c>
      <c r="BO1328">
        <v>0</v>
      </c>
      <c r="BP1328">
        <v>0</v>
      </c>
      <c r="BS1328">
        <v>0</v>
      </c>
      <c r="BT1328">
        <v>0</v>
      </c>
      <c r="BU1328">
        <v>0</v>
      </c>
      <c r="CE1328" t="str">
        <f t="shared" si="522"/>
        <v>22:02:38.981</v>
      </c>
      <c r="CF1328">
        <v>980532073</v>
      </c>
      <c r="CS1328">
        <v>3</v>
      </c>
      <c r="CT1328">
        <v>2</v>
      </c>
      <c r="CU1328">
        <v>0</v>
      </c>
      <c r="CV1328">
        <v>2</v>
      </c>
      <c r="CW1328">
        <v>0</v>
      </c>
      <c r="CX1328">
        <v>6</v>
      </c>
      <c r="CY1328">
        <v>7</v>
      </c>
      <c r="CZ1328" t="s">
        <v>131</v>
      </c>
      <c r="DA1328">
        <v>745</v>
      </c>
      <c r="DB1328">
        <v>0</v>
      </c>
      <c r="DC1328" t="s">
        <v>262</v>
      </c>
      <c r="DD1328" t="s">
        <v>263</v>
      </c>
      <c r="DG1328">
        <v>15623231</v>
      </c>
      <c r="DI1328">
        <v>1</v>
      </c>
      <c r="DJ1328">
        <v>0</v>
      </c>
      <c r="DK1328">
        <v>1</v>
      </c>
      <c r="DL1328">
        <v>0</v>
      </c>
      <c r="DM1328">
        <v>0</v>
      </c>
      <c r="DN1328">
        <v>1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"07/09/2023 22:02:39.897"</f>
        <v>07/09/2023 22:02:39.897</v>
      </c>
      <c r="C1329" t="str">
        <f t="shared" si="510"/>
        <v>FFDFD3C0</v>
      </c>
      <c r="D1329" t="s">
        <v>134</v>
      </c>
      <c r="E1329">
        <v>4</v>
      </c>
      <c r="H1329">
        <v>4</v>
      </c>
      <c r="I1329" t="s">
        <v>143</v>
      </c>
      <c r="J1329" t="s">
        <v>126</v>
      </c>
      <c r="K1329">
        <v>0</v>
      </c>
      <c r="L1329">
        <v>3</v>
      </c>
      <c r="M1329">
        <v>0</v>
      </c>
      <c r="N1329">
        <v>2</v>
      </c>
      <c r="O1329">
        <v>0</v>
      </c>
      <c r="P1329">
        <v>1</v>
      </c>
      <c r="Q1329">
        <v>0</v>
      </c>
      <c r="S1329" t="str">
        <f t="shared" ref="S1329:T1336" si="524">"22:02:39.000"</f>
        <v>22:02:39.000</v>
      </c>
      <c r="T1329" t="str">
        <f t="shared" si="524"/>
        <v>22:02:39.000</v>
      </c>
      <c r="U1329" t="str">
        <f t="shared" si="506"/>
        <v>A14F74</v>
      </c>
      <c r="V1329">
        <v>0</v>
      </c>
      <c r="W1329">
        <v>0</v>
      </c>
      <c r="X1329">
        <v>6</v>
      </c>
      <c r="Y1329">
        <v>0</v>
      </c>
      <c r="AA1329">
        <v>1</v>
      </c>
      <c r="AB1329">
        <v>8</v>
      </c>
      <c r="AC1329">
        <v>3</v>
      </c>
      <c r="AD1329">
        <v>0</v>
      </c>
      <c r="AE1329">
        <v>9</v>
      </c>
      <c r="AF1329" t="s">
        <v>126</v>
      </c>
      <c r="AG1329">
        <v>0</v>
      </c>
      <c r="AH1329">
        <v>3</v>
      </c>
      <c r="AI1329">
        <v>2</v>
      </c>
      <c r="AJ1329">
        <v>0</v>
      </c>
      <c r="AK1329" t="s">
        <v>483</v>
      </c>
      <c r="AL1329">
        <v>32.790928000000001</v>
      </c>
      <c r="AM1329" t="s">
        <v>484</v>
      </c>
      <c r="AN1329">
        <v>-117.117047</v>
      </c>
      <c r="AO1329">
        <v>25</v>
      </c>
      <c r="AP1329">
        <v>1800</v>
      </c>
      <c r="AQ1329" t="s">
        <v>129</v>
      </c>
      <c r="AR1329">
        <v>126</v>
      </c>
      <c r="AS1329">
        <v>-39</v>
      </c>
      <c r="AT1329">
        <v>64</v>
      </c>
      <c r="BB1329" t="str">
        <f t="shared" si="507"/>
        <v>1200</v>
      </c>
      <c r="BC1329">
        <v>1</v>
      </c>
      <c r="BD1329" t="str">
        <f t="shared" si="508"/>
        <v xml:space="preserve">N1839R  </v>
      </c>
      <c r="BE1329">
        <v>1</v>
      </c>
      <c r="BG1329">
        <v>0</v>
      </c>
      <c r="BH1329">
        <v>0</v>
      </c>
      <c r="BI1329">
        <v>0</v>
      </c>
      <c r="BJ1329">
        <v>1475</v>
      </c>
      <c r="BK1329">
        <v>-325</v>
      </c>
      <c r="BL1329" t="s">
        <v>130</v>
      </c>
      <c r="BM1329">
        <v>1</v>
      </c>
      <c r="BN1329">
        <v>1</v>
      </c>
      <c r="BO1329">
        <v>0</v>
      </c>
      <c r="BP1329">
        <v>0</v>
      </c>
      <c r="BS1329">
        <v>0</v>
      </c>
      <c r="BT1329">
        <v>0</v>
      </c>
      <c r="BU1329">
        <v>0</v>
      </c>
      <c r="CE1329" t="str">
        <f t="shared" ref="CE1329:CE1336" si="525">"22:02:39.671"</f>
        <v>22:02:39.671</v>
      </c>
      <c r="CF1329">
        <v>670531620</v>
      </c>
      <c r="CS1329">
        <v>3</v>
      </c>
      <c r="CT1329">
        <v>2</v>
      </c>
      <c r="CU1329">
        <v>0</v>
      </c>
      <c r="CV1329">
        <v>2</v>
      </c>
      <c r="CW1329">
        <v>0</v>
      </c>
      <c r="CX1329">
        <v>5</v>
      </c>
      <c r="CY1329">
        <v>7</v>
      </c>
      <c r="CZ1329" t="s">
        <v>131</v>
      </c>
      <c r="DA1329">
        <v>745</v>
      </c>
      <c r="DB1329">
        <v>0</v>
      </c>
      <c r="DC1329" t="s">
        <v>262</v>
      </c>
      <c r="DD1329" t="s">
        <v>263</v>
      </c>
      <c r="DG1329">
        <v>15623288</v>
      </c>
      <c r="DI1329">
        <v>1</v>
      </c>
      <c r="DJ1329">
        <v>0</v>
      </c>
      <c r="DK1329">
        <v>0</v>
      </c>
      <c r="DL1329">
        <v>0</v>
      </c>
      <c r="DM1329">
        <v>0</v>
      </c>
      <c r="DN1329">
        <v>1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"07/09/2023 22:02:39.912"</f>
        <v>07/09/2023 22:02:39.912</v>
      </c>
      <c r="C1330" t="str">
        <f t="shared" si="510"/>
        <v>FFDFD3C0</v>
      </c>
      <c r="D1330" t="s">
        <v>123</v>
      </c>
      <c r="E1330">
        <v>7</v>
      </c>
      <c r="F1330">
        <v>2007</v>
      </c>
      <c r="G1330" t="s">
        <v>124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0</v>
      </c>
      <c r="P1330">
        <v>1</v>
      </c>
      <c r="Q1330">
        <v>0</v>
      </c>
      <c r="S1330" t="str">
        <f t="shared" si="524"/>
        <v>22:02:39.000</v>
      </c>
      <c r="T1330" t="str">
        <f t="shared" si="524"/>
        <v>22:02:39.000</v>
      </c>
      <c r="U1330" t="str">
        <f t="shared" si="506"/>
        <v>A14F74</v>
      </c>
      <c r="V1330">
        <v>0</v>
      </c>
      <c r="W1330">
        <v>0</v>
      </c>
      <c r="X1330">
        <v>6</v>
      </c>
      <c r="Y1330">
        <v>0</v>
      </c>
      <c r="AA1330">
        <v>1</v>
      </c>
      <c r="AB1330">
        <v>8</v>
      </c>
      <c r="AC1330">
        <v>3</v>
      </c>
      <c r="AD1330">
        <v>0</v>
      </c>
      <c r="AE1330">
        <v>9</v>
      </c>
      <c r="AF1330" t="s">
        <v>126</v>
      </c>
      <c r="AG1330">
        <v>0</v>
      </c>
      <c r="AH1330">
        <v>3</v>
      </c>
      <c r="AI1330">
        <v>2</v>
      </c>
      <c r="AJ1330">
        <v>0</v>
      </c>
      <c r="AK1330" t="s">
        <v>483</v>
      </c>
      <c r="AL1330">
        <v>32.790928000000001</v>
      </c>
      <c r="AM1330" t="s">
        <v>484</v>
      </c>
      <c r="AN1330">
        <v>-117.117047</v>
      </c>
      <c r="AO1330">
        <v>25</v>
      </c>
      <c r="AP1330">
        <v>1800</v>
      </c>
      <c r="AQ1330" t="s">
        <v>129</v>
      </c>
      <c r="AR1330">
        <v>126</v>
      </c>
      <c r="AS1330">
        <v>-39</v>
      </c>
      <c r="AT1330">
        <v>64</v>
      </c>
      <c r="BB1330" t="str">
        <f t="shared" si="507"/>
        <v>1200</v>
      </c>
      <c r="BC1330">
        <v>1</v>
      </c>
      <c r="BD1330" t="str">
        <f t="shared" si="508"/>
        <v xml:space="preserve">N1839R  </v>
      </c>
      <c r="BE1330">
        <v>1</v>
      </c>
      <c r="BG1330">
        <v>0</v>
      </c>
      <c r="BH1330">
        <v>0</v>
      </c>
      <c r="BI1330">
        <v>0</v>
      </c>
      <c r="BJ1330">
        <v>1475</v>
      </c>
      <c r="BK1330">
        <v>-325</v>
      </c>
      <c r="BL1330" t="s">
        <v>130</v>
      </c>
      <c r="BM1330">
        <v>1</v>
      </c>
      <c r="BN1330">
        <v>1</v>
      </c>
      <c r="BO1330">
        <v>0</v>
      </c>
      <c r="BP1330">
        <v>0</v>
      </c>
      <c r="BS1330">
        <v>0</v>
      </c>
      <c r="BT1330">
        <v>0</v>
      </c>
      <c r="BU1330">
        <v>0</v>
      </c>
      <c r="CE1330" t="str">
        <f t="shared" si="525"/>
        <v>22:02:39.671</v>
      </c>
      <c r="CF1330">
        <v>670531620</v>
      </c>
      <c r="CS1330">
        <v>3</v>
      </c>
      <c r="CT1330">
        <v>2</v>
      </c>
      <c r="CU1330">
        <v>0</v>
      </c>
      <c r="CV1330">
        <v>2</v>
      </c>
      <c r="CW1330">
        <v>0</v>
      </c>
      <c r="CX1330">
        <v>5</v>
      </c>
      <c r="CY1330">
        <v>7</v>
      </c>
      <c r="CZ1330" t="s">
        <v>131</v>
      </c>
      <c r="DA1330">
        <v>745</v>
      </c>
      <c r="DB1330">
        <v>0</v>
      </c>
      <c r="DC1330" t="s">
        <v>262</v>
      </c>
      <c r="DD1330" t="s">
        <v>263</v>
      </c>
      <c r="DG1330">
        <v>15623288</v>
      </c>
      <c r="DI1330">
        <v>1</v>
      </c>
      <c r="DJ1330">
        <v>0</v>
      </c>
      <c r="DK1330">
        <v>1</v>
      </c>
      <c r="DL1330">
        <v>0</v>
      </c>
      <c r="DM1330">
        <v>0</v>
      </c>
      <c r="DN1330">
        <v>1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"07/09/2023 22:02:39.928"</f>
        <v>07/09/2023 22:02:39.928</v>
      </c>
      <c r="C1331" t="str">
        <f t="shared" si="510"/>
        <v>FFDFD3C0</v>
      </c>
      <c r="D1331" t="s">
        <v>138</v>
      </c>
      <c r="E1331">
        <v>20</v>
      </c>
      <c r="F1331">
        <v>1020</v>
      </c>
      <c r="G1331" t="s">
        <v>139</v>
      </c>
      <c r="J1331" t="s">
        <v>140</v>
      </c>
      <c r="K1331">
        <v>0</v>
      </c>
      <c r="L1331">
        <v>3</v>
      </c>
      <c r="M1331">
        <v>0</v>
      </c>
      <c r="N1331">
        <v>2</v>
      </c>
      <c r="O1331">
        <v>0</v>
      </c>
      <c r="P1331">
        <v>1</v>
      </c>
      <c r="Q1331">
        <v>0</v>
      </c>
      <c r="S1331" t="str">
        <f t="shared" si="524"/>
        <v>22:02:39.000</v>
      </c>
      <c r="T1331" t="str">
        <f t="shared" si="524"/>
        <v>22:02:39.000</v>
      </c>
      <c r="U1331" t="str">
        <f t="shared" si="506"/>
        <v>A14F74</v>
      </c>
      <c r="V1331">
        <v>0</v>
      </c>
      <c r="W1331">
        <v>0</v>
      </c>
      <c r="X1331">
        <v>6</v>
      </c>
      <c r="Y1331">
        <v>0</v>
      </c>
      <c r="AA1331">
        <v>1</v>
      </c>
      <c r="AB1331">
        <v>8</v>
      </c>
      <c r="AC1331">
        <v>3</v>
      </c>
      <c r="AD1331">
        <v>0</v>
      </c>
      <c r="AE1331">
        <v>9</v>
      </c>
      <c r="AF1331" t="s">
        <v>126</v>
      </c>
      <c r="AG1331">
        <v>0</v>
      </c>
      <c r="AH1331">
        <v>3</v>
      </c>
      <c r="AI1331">
        <v>2</v>
      </c>
      <c r="AJ1331">
        <v>0</v>
      </c>
      <c r="AK1331" t="s">
        <v>483</v>
      </c>
      <c r="AL1331">
        <v>32.790928000000001</v>
      </c>
      <c r="AM1331" t="s">
        <v>484</v>
      </c>
      <c r="AN1331">
        <v>-117.117047</v>
      </c>
      <c r="AO1331">
        <v>25</v>
      </c>
      <c r="AP1331">
        <v>1800</v>
      </c>
      <c r="AQ1331" t="s">
        <v>129</v>
      </c>
      <c r="AR1331">
        <v>126</v>
      </c>
      <c r="AS1331">
        <v>-39</v>
      </c>
      <c r="AT1331">
        <v>64</v>
      </c>
      <c r="BB1331" t="str">
        <f t="shared" si="507"/>
        <v>1200</v>
      </c>
      <c r="BC1331">
        <v>1</v>
      </c>
      <c r="BD1331" t="str">
        <f t="shared" si="508"/>
        <v xml:space="preserve">N1839R  </v>
      </c>
      <c r="BE1331">
        <v>1</v>
      </c>
      <c r="BG1331">
        <v>0</v>
      </c>
      <c r="BH1331">
        <v>0</v>
      </c>
      <c r="BI1331">
        <v>0</v>
      </c>
      <c r="BJ1331">
        <v>1475</v>
      </c>
      <c r="BK1331">
        <v>-325</v>
      </c>
      <c r="BL1331" t="s">
        <v>130</v>
      </c>
      <c r="BM1331">
        <v>1</v>
      </c>
      <c r="BN1331">
        <v>1</v>
      </c>
      <c r="BO1331">
        <v>0</v>
      </c>
      <c r="BP1331">
        <v>0</v>
      </c>
      <c r="BS1331">
        <v>0</v>
      </c>
      <c r="BT1331">
        <v>0</v>
      </c>
      <c r="BU1331">
        <v>0</v>
      </c>
      <c r="CE1331" t="str">
        <f t="shared" si="525"/>
        <v>22:02:39.671</v>
      </c>
      <c r="CF1331">
        <v>670531620</v>
      </c>
      <c r="CS1331">
        <v>3</v>
      </c>
      <c r="CT1331">
        <v>2</v>
      </c>
      <c r="CU1331">
        <v>0</v>
      </c>
      <c r="CV1331">
        <v>2</v>
      </c>
      <c r="CW1331">
        <v>0</v>
      </c>
      <c r="CX1331">
        <v>5</v>
      </c>
      <c r="CY1331">
        <v>7</v>
      </c>
      <c r="CZ1331" t="s">
        <v>131</v>
      </c>
      <c r="DA1331">
        <v>745</v>
      </c>
      <c r="DB1331">
        <v>0</v>
      </c>
      <c r="DC1331" t="s">
        <v>262</v>
      </c>
      <c r="DD1331" t="s">
        <v>263</v>
      </c>
      <c r="DG1331">
        <v>15623288</v>
      </c>
      <c r="DI1331">
        <v>1</v>
      </c>
      <c r="DJ1331">
        <v>0</v>
      </c>
      <c r="DK1331">
        <v>1</v>
      </c>
      <c r="DL1331">
        <v>0</v>
      </c>
      <c r="DM1331">
        <v>0</v>
      </c>
      <c r="DN1331">
        <v>1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"07/09/2023 22:02:39.928"</f>
        <v>07/09/2023 22:02:39.928</v>
      </c>
      <c r="C1332" t="str">
        <f t="shared" si="510"/>
        <v>FFDFD3C0</v>
      </c>
      <c r="D1332" t="s">
        <v>149</v>
      </c>
      <c r="E1332">
        <v>3</v>
      </c>
      <c r="H1332">
        <v>166</v>
      </c>
      <c r="I1332" t="s">
        <v>139</v>
      </c>
      <c r="J1332" t="s">
        <v>150</v>
      </c>
      <c r="K1332">
        <v>0</v>
      </c>
      <c r="L1332">
        <v>3</v>
      </c>
      <c r="M1332">
        <v>0</v>
      </c>
      <c r="N1332">
        <v>2</v>
      </c>
      <c r="O1332">
        <v>0</v>
      </c>
      <c r="P1332">
        <v>1</v>
      </c>
      <c r="Q1332">
        <v>0</v>
      </c>
      <c r="S1332" t="str">
        <f t="shared" si="524"/>
        <v>22:02:39.000</v>
      </c>
      <c r="T1332" t="str">
        <f t="shared" si="524"/>
        <v>22:02:39.000</v>
      </c>
      <c r="U1332" t="str">
        <f t="shared" si="506"/>
        <v>A14F74</v>
      </c>
      <c r="V1332">
        <v>0</v>
      </c>
      <c r="W1332">
        <v>0</v>
      </c>
      <c r="X1332">
        <v>6</v>
      </c>
      <c r="Y1332">
        <v>0</v>
      </c>
      <c r="AA1332">
        <v>1</v>
      </c>
      <c r="AB1332">
        <v>8</v>
      </c>
      <c r="AC1332">
        <v>3</v>
      </c>
      <c r="AD1332">
        <v>0</v>
      </c>
      <c r="AE1332">
        <v>9</v>
      </c>
      <c r="AF1332" t="s">
        <v>126</v>
      </c>
      <c r="AG1332">
        <v>0</v>
      </c>
      <c r="AH1332">
        <v>3</v>
      </c>
      <c r="AI1332">
        <v>2</v>
      </c>
      <c r="AJ1332">
        <v>0</v>
      </c>
      <c r="AK1332" t="s">
        <v>483</v>
      </c>
      <c r="AL1332">
        <v>32.790928000000001</v>
      </c>
      <c r="AM1332" t="s">
        <v>484</v>
      </c>
      <c r="AN1332">
        <v>-117.117047</v>
      </c>
      <c r="AO1332">
        <v>25</v>
      </c>
      <c r="AP1332">
        <v>1800</v>
      </c>
      <c r="AQ1332" t="s">
        <v>129</v>
      </c>
      <c r="AR1332">
        <v>126</v>
      </c>
      <c r="AS1332">
        <v>-39</v>
      </c>
      <c r="AT1332">
        <v>64</v>
      </c>
      <c r="BB1332" t="str">
        <f t="shared" si="507"/>
        <v>1200</v>
      </c>
      <c r="BC1332">
        <v>1</v>
      </c>
      <c r="BD1332" t="str">
        <f t="shared" si="508"/>
        <v xml:space="preserve">N1839R  </v>
      </c>
      <c r="BE1332">
        <v>1</v>
      </c>
      <c r="BG1332">
        <v>0</v>
      </c>
      <c r="BH1332">
        <v>0</v>
      </c>
      <c r="BI1332">
        <v>0</v>
      </c>
      <c r="BJ1332">
        <v>1475</v>
      </c>
      <c r="BK1332">
        <v>-325</v>
      </c>
      <c r="BL1332" t="s">
        <v>130</v>
      </c>
      <c r="BM1332">
        <v>1</v>
      </c>
      <c r="BN1332">
        <v>1</v>
      </c>
      <c r="BO1332">
        <v>0</v>
      </c>
      <c r="BP1332">
        <v>0</v>
      </c>
      <c r="BS1332">
        <v>0</v>
      </c>
      <c r="BT1332">
        <v>0</v>
      </c>
      <c r="BU1332">
        <v>0</v>
      </c>
      <c r="CE1332" t="str">
        <f t="shared" si="525"/>
        <v>22:02:39.671</v>
      </c>
      <c r="CF1332">
        <v>670593018</v>
      </c>
      <c r="CS1332">
        <v>3</v>
      </c>
      <c r="CT1332">
        <v>2</v>
      </c>
      <c r="CU1332">
        <v>0</v>
      </c>
      <c r="CV1332">
        <v>2</v>
      </c>
      <c r="CW1332">
        <v>0</v>
      </c>
      <c r="CX1332">
        <v>4</v>
      </c>
      <c r="CY1332">
        <v>7</v>
      </c>
      <c r="CZ1332" t="s">
        <v>131</v>
      </c>
      <c r="DA1332">
        <v>300</v>
      </c>
      <c r="DB1332">
        <v>0</v>
      </c>
      <c r="DC1332" t="s">
        <v>157</v>
      </c>
      <c r="DD1332" t="s">
        <v>158</v>
      </c>
      <c r="DG1332">
        <v>8354536</v>
      </c>
      <c r="DI1332">
        <v>1</v>
      </c>
      <c r="DJ1332">
        <v>0</v>
      </c>
      <c r="DK1332">
        <v>1</v>
      </c>
      <c r="DL1332">
        <v>0</v>
      </c>
      <c r="DM1332">
        <v>0</v>
      </c>
      <c r="DN1332">
        <v>1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"07/09/2023 22:02:39.928"</f>
        <v>07/09/2023 22:02:39.928</v>
      </c>
      <c r="C1333" t="str">
        <f t="shared" si="510"/>
        <v>FFDFD3C0</v>
      </c>
      <c r="D1333" t="s">
        <v>144</v>
      </c>
      <c r="E1333">
        <v>6</v>
      </c>
      <c r="H1333">
        <v>210</v>
      </c>
      <c r="I1333" t="s">
        <v>145</v>
      </c>
      <c r="J1333" t="s">
        <v>146</v>
      </c>
      <c r="K1333">
        <v>0</v>
      </c>
      <c r="L1333">
        <v>3</v>
      </c>
      <c r="M1333">
        <v>0</v>
      </c>
      <c r="N1333">
        <v>2</v>
      </c>
      <c r="O1333">
        <v>0</v>
      </c>
      <c r="P1333">
        <v>1</v>
      </c>
      <c r="Q1333">
        <v>0</v>
      </c>
      <c r="S1333" t="str">
        <f t="shared" si="524"/>
        <v>22:02:39.000</v>
      </c>
      <c r="T1333" t="str">
        <f t="shared" si="524"/>
        <v>22:02:39.000</v>
      </c>
      <c r="U1333" t="str">
        <f t="shared" si="506"/>
        <v>A14F74</v>
      </c>
      <c r="V1333">
        <v>0</v>
      </c>
      <c r="W1333">
        <v>0</v>
      </c>
      <c r="X1333">
        <v>6</v>
      </c>
      <c r="Y1333">
        <v>0</v>
      </c>
      <c r="AA1333">
        <v>1</v>
      </c>
      <c r="AB1333">
        <v>8</v>
      </c>
      <c r="AC1333">
        <v>3</v>
      </c>
      <c r="AD1333">
        <v>0</v>
      </c>
      <c r="AE1333">
        <v>9</v>
      </c>
      <c r="AF1333" t="s">
        <v>126</v>
      </c>
      <c r="AG1333">
        <v>0</v>
      </c>
      <c r="AH1333">
        <v>0</v>
      </c>
      <c r="AI1333">
        <v>2</v>
      </c>
      <c r="AJ1333">
        <v>0</v>
      </c>
      <c r="AK1333" t="s">
        <v>483</v>
      </c>
      <c r="AL1333">
        <v>32.790928000000001</v>
      </c>
      <c r="AM1333" t="s">
        <v>484</v>
      </c>
      <c r="AN1333">
        <v>-117.117047</v>
      </c>
      <c r="AO1333">
        <v>25</v>
      </c>
      <c r="AP1333">
        <v>1800</v>
      </c>
      <c r="AQ1333" t="s">
        <v>129</v>
      </c>
      <c r="AR1333">
        <v>126</v>
      </c>
      <c r="AS1333">
        <v>-39</v>
      </c>
      <c r="AT1333">
        <v>64</v>
      </c>
      <c r="BB1333" t="str">
        <f t="shared" si="507"/>
        <v>1200</v>
      </c>
      <c r="BC1333">
        <v>1</v>
      </c>
      <c r="BD1333" t="str">
        <f t="shared" si="508"/>
        <v xml:space="preserve">N1839R  </v>
      </c>
      <c r="BE1333">
        <v>1</v>
      </c>
      <c r="BG1333">
        <v>0</v>
      </c>
      <c r="BH1333">
        <v>0</v>
      </c>
      <c r="BI1333">
        <v>0</v>
      </c>
      <c r="BJ1333">
        <v>1475</v>
      </c>
      <c r="BK1333">
        <v>-325</v>
      </c>
      <c r="BL1333" t="s">
        <v>130</v>
      </c>
      <c r="BM1333">
        <v>1</v>
      </c>
      <c r="BN1333">
        <v>1</v>
      </c>
      <c r="BO1333">
        <v>0</v>
      </c>
      <c r="BP1333">
        <v>0</v>
      </c>
      <c r="BS1333">
        <v>0</v>
      </c>
      <c r="BT1333">
        <v>0</v>
      </c>
      <c r="BU1333">
        <v>0</v>
      </c>
      <c r="CE1333" t="str">
        <f t="shared" si="525"/>
        <v>22:02:39.671</v>
      </c>
      <c r="CF1333">
        <v>670531620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5</v>
      </c>
      <c r="CY1333">
        <v>7</v>
      </c>
      <c r="CZ1333" t="s">
        <v>131</v>
      </c>
      <c r="DA1333">
        <v>745</v>
      </c>
      <c r="DB1333">
        <v>0</v>
      </c>
      <c r="DC1333" t="s">
        <v>262</v>
      </c>
      <c r="DD1333" t="s">
        <v>263</v>
      </c>
      <c r="DG1333">
        <v>15623288</v>
      </c>
      <c r="DI1333">
        <v>1</v>
      </c>
      <c r="DJ1333">
        <v>0</v>
      </c>
      <c r="DK1333">
        <v>1</v>
      </c>
      <c r="DL1333">
        <v>0</v>
      </c>
      <c r="DM1333">
        <v>0</v>
      </c>
      <c r="DN1333">
        <v>1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"07/09/2023 22:02:39.959"</f>
        <v>07/09/2023 22:02:39.959</v>
      </c>
      <c r="C1334" t="str">
        <f t="shared" si="510"/>
        <v>FFDFD3C0</v>
      </c>
      <c r="D1334" t="s">
        <v>141</v>
      </c>
      <c r="E1334">
        <v>15</v>
      </c>
      <c r="J1334" t="s">
        <v>142</v>
      </c>
      <c r="K1334">
        <v>0</v>
      </c>
      <c r="L1334">
        <v>3</v>
      </c>
      <c r="M1334">
        <v>0</v>
      </c>
      <c r="N1334">
        <v>2</v>
      </c>
      <c r="O1334">
        <v>0</v>
      </c>
      <c r="P1334">
        <v>1</v>
      </c>
      <c r="Q1334">
        <v>0</v>
      </c>
      <c r="S1334" t="str">
        <f t="shared" si="524"/>
        <v>22:02:39.000</v>
      </c>
      <c r="T1334" t="str">
        <f t="shared" si="524"/>
        <v>22:02:39.000</v>
      </c>
      <c r="U1334" t="str">
        <f t="shared" si="506"/>
        <v>A14F74</v>
      </c>
      <c r="V1334">
        <v>0</v>
      </c>
      <c r="W1334">
        <v>0</v>
      </c>
      <c r="X1334">
        <v>6</v>
      </c>
      <c r="Y1334">
        <v>0</v>
      </c>
      <c r="AA1334">
        <v>1</v>
      </c>
      <c r="AB1334">
        <v>8</v>
      </c>
      <c r="AC1334">
        <v>3</v>
      </c>
      <c r="AD1334">
        <v>0</v>
      </c>
      <c r="AE1334">
        <v>9</v>
      </c>
      <c r="AF1334" t="s">
        <v>126</v>
      </c>
      <c r="AG1334">
        <v>0</v>
      </c>
      <c r="AH1334">
        <v>3</v>
      </c>
      <c r="AI1334">
        <v>2</v>
      </c>
      <c r="AJ1334">
        <v>0</v>
      </c>
      <c r="AK1334" t="s">
        <v>483</v>
      </c>
      <c r="AL1334">
        <v>32.790928000000001</v>
      </c>
      <c r="AM1334" t="s">
        <v>484</v>
      </c>
      <c r="AN1334">
        <v>-117.117047</v>
      </c>
      <c r="AO1334">
        <v>25</v>
      </c>
      <c r="AP1334">
        <v>1800</v>
      </c>
      <c r="AQ1334" t="s">
        <v>129</v>
      </c>
      <c r="AR1334">
        <v>126</v>
      </c>
      <c r="AS1334">
        <v>-39</v>
      </c>
      <c r="AT1334">
        <v>64</v>
      </c>
      <c r="BB1334" t="str">
        <f t="shared" si="507"/>
        <v>1200</v>
      </c>
      <c r="BC1334">
        <v>1</v>
      </c>
      <c r="BD1334" t="str">
        <f t="shared" si="508"/>
        <v xml:space="preserve">N1839R  </v>
      </c>
      <c r="BE1334">
        <v>1</v>
      </c>
      <c r="BG1334">
        <v>0</v>
      </c>
      <c r="BH1334">
        <v>0</v>
      </c>
      <c r="BI1334">
        <v>0</v>
      </c>
      <c r="BJ1334">
        <v>1475</v>
      </c>
      <c r="BK1334">
        <v>-325</v>
      </c>
      <c r="BL1334" t="s">
        <v>130</v>
      </c>
      <c r="BM1334">
        <v>1</v>
      </c>
      <c r="BN1334">
        <v>1</v>
      </c>
      <c r="BO1334">
        <v>0</v>
      </c>
      <c r="BP1334">
        <v>0</v>
      </c>
      <c r="BS1334">
        <v>0</v>
      </c>
      <c r="BT1334">
        <v>0</v>
      </c>
      <c r="BU1334">
        <v>0</v>
      </c>
      <c r="CE1334" t="str">
        <f t="shared" si="525"/>
        <v>22:02:39.671</v>
      </c>
      <c r="CF1334">
        <v>670531620</v>
      </c>
      <c r="CS1334">
        <v>3</v>
      </c>
      <c r="CT1334">
        <v>2</v>
      </c>
      <c r="CU1334">
        <v>0</v>
      </c>
      <c r="CV1334">
        <v>2</v>
      </c>
      <c r="CW1334">
        <v>0</v>
      </c>
      <c r="CX1334">
        <v>5</v>
      </c>
      <c r="CY1334">
        <v>7</v>
      </c>
      <c r="CZ1334" t="s">
        <v>131</v>
      </c>
      <c r="DA1334">
        <v>745</v>
      </c>
      <c r="DB1334">
        <v>0</v>
      </c>
      <c r="DC1334" t="s">
        <v>262</v>
      </c>
      <c r="DD1334" t="s">
        <v>263</v>
      </c>
      <c r="DG1334">
        <v>15623288</v>
      </c>
      <c r="DI1334">
        <v>1</v>
      </c>
      <c r="DJ1334">
        <v>0</v>
      </c>
      <c r="DK1334">
        <v>1</v>
      </c>
      <c r="DL1334">
        <v>0</v>
      </c>
      <c r="DM1334">
        <v>0</v>
      </c>
      <c r="DN1334">
        <v>1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"07/09/2023 22:02:39.959"</f>
        <v>07/09/2023 22:02:39.959</v>
      </c>
      <c r="C1335" t="str">
        <f t="shared" si="510"/>
        <v>FFDFD3C0</v>
      </c>
      <c r="D1335" t="s">
        <v>134</v>
      </c>
      <c r="E1335">
        <v>3</v>
      </c>
      <c r="H1335">
        <v>3</v>
      </c>
      <c r="I1335" t="s">
        <v>135</v>
      </c>
      <c r="J1335" t="s">
        <v>126</v>
      </c>
      <c r="K1335">
        <v>0</v>
      </c>
      <c r="L1335">
        <v>3</v>
      </c>
      <c r="M1335">
        <v>0</v>
      </c>
      <c r="N1335">
        <v>2</v>
      </c>
      <c r="O1335">
        <v>0</v>
      </c>
      <c r="P1335">
        <v>1</v>
      </c>
      <c r="Q1335">
        <v>0</v>
      </c>
      <c r="S1335" t="str">
        <f t="shared" si="524"/>
        <v>22:02:39.000</v>
      </c>
      <c r="T1335" t="str">
        <f t="shared" si="524"/>
        <v>22:02:39.000</v>
      </c>
      <c r="U1335" t="str">
        <f t="shared" si="506"/>
        <v>A14F74</v>
      </c>
      <c r="V1335">
        <v>0</v>
      </c>
      <c r="W1335">
        <v>0</v>
      </c>
      <c r="X1335">
        <v>6</v>
      </c>
      <c r="Y1335">
        <v>0</v>
      </c>
      <c r="AA1335">
        <v>1</v>
      </c>
      <c r="AB1335">
        <v>8</v>
      </c>
      <c r="AC1335">
        <v>3</v>
      </c>
      <c r="AD1335">
        <v>0</v>
      </c>
      <c r="AE1335">
        <v>9</v>
      </c>
      <c r="AF1335" t="s">
        <v>126</v>
      </c>
      <c r="AG1335">
        <v>0</v>
      </c>
      <c r="AH1335">
        <v>3</v>
      </c>
      <c r="AI1335">
        <v>2</v>
      </c>
      <c r="AJ1335">
        <v>0</v>
      </c>
      <c r="AK1335" t="s">
        <v>483</v>
      </c>
      <c r="AL1335">
        <v>32.790928000000001</v>
      </c>
      <c r="AM1335" t="s">
        <v>484</v>
      </c>
      <c r="AN1335">
        <v>-117.117047</v>
      </c>
      <c r="AO1335">
        <v>25</v>
      </c>
      <c r="AP1335">
        <v>1800</v>
      </c>
      <c r="AQ1335" t="s">
        <v>129</v>
      </c>
      <c r="AR1335">
        <v>126</v>
      </c>
      <c r="AS1335">
        <v>-39</v>
      </c>
      <c r="AT1335">
        <v>64</v>
      </c>
      <c r="BB1335" t="str">
        <f t="shared" si="507"/>
        <v>1200</v>
      </c>
      <c r="BC1335">
        <v>1</v>
      </c>
      <c r="BD1335" t="str">
        <f t="shared" si="508"/>
        <v xml:space="preserve">N1839R  </v>
      </c>
      <c r="BE1335">
        <v>1</v>
      </c>
      <c r="BG1335">
        <v>0</v>
      </c>
      <c r="BH1335">
        <v>0</v>
      </c>
      <c r="BI1335">
        <v>0</v>
      </c>
      <c r="BJ1335">
        <v>1475</v>
      </c>
      <c r="BK1335">
        <v>-325</v>
      </c>
      <c r="BL1335" t="s">
        <v>130</v>
      </c>
      <c r="BM1335">
        <v>1</v>
      </c>
      <c r="BN1335">
        <v>1</v>
      </c>
      <c r="BO1335">
        <v>0</v>
      </c>
      <c r="BP1335">
        <v>0</v>
      </c>
      <c r="BS1335">
        <v>0</v>
      </c>
      <c r="BT1335">
        <v>0</v>
      </c>
      <c r="BU1335">
        <v>0</v>
      </c>
      <c r="CE1335" t="str">
        <f t="shared" si="525"/>
        <v>22:02:39.671</v>
      </c>
      <c r="CF1335">
        <v>670531620</v>
      </c>
      <c r="CS1335">
        <v>3</v>
      </c>
      <c r="CT1335">
        <v>2</v>
      </c>
      <c r="CU1335">
        <v>0</v>
      </c>
      <c r="CV1335">
        <v>2</v>
      </c>
      <c r="CW1335">
        <v>0</v>
      </c>
      <c r="CX1335">
        <v>5</v>
      </c>
      <c r="CY1335">
        <v>7</v>
      </c>
      <c r="CZ1335" t="s">
        <v>131</v>
      </c>
      <c r="DA1335">
        <v>745</v>
      </c>
      <c r="DB1335">
        <v>0</v>
      </c>
      <c r="DC1335" t="s">
        <v>262</v>
      </c>
      <c r="DD1335" t="s">
        <v>263</v>
      </c>
      <c r="DG1335">
        <v>15623288</v>
      </c>
      <c r="DI1335">
        <v>1</v>
      </c>
      <c r="DJ1335">
        <v>0</v>
      </c>
      <c r="DK1335">
        <v>1</v>
      </c>
      <c r="DL1335">
        <v>0</v>
      </c>
      <c r="DM1335">
        <v>0</v>
      </c>
      <c r="DN1335">
        <v>1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"07/09/2023 22:02:39.959"</f>
        <v>07/09/2023 22:02:39.959</v>
      </c>
      <c r="C1336" t="str">
        <f t="shared" si="510"/>
        <v>FFDFD3C0</v>
      </c>
      <c r="D1336" t="s">
        <v>147</v>
      </c>
      <c r="E1336">
        <v>8</v>
      </c>
      <c r="H1336">
        <v>225</v>
      </c>
      <c r="I1336" t="s">
        <v>148</v>
      </c>
      <c r="J1336" t="s">
        <v>126</v>
      </c>
      <c r="K1336">
        <v>0</v>
      </c>
      <c r="L1336">
        <v>3</v>
      </c>
      <c r="M1336">
        <v>0</v>
      </c>
      <c r="N1336">
        <v>2</v>
      </c>
      <c r="O1336">
        <v>0</v>
      </c>
      <c r="P1336">
        <v>1</v>
      </c>
      <c r="Q1336">
        <v>0</v>
      </c>
      <c r="S1336" t="str">
        <f t="shared" si="524"/>
        <v>22:02:39.000</v>
      </c>
      <c r="T1336" t="str">
        <f t="shared" si="524"/>
        <v>22:02:39.000</v>
      </c>
      <c r="U1336" t="str">
        <f t="shared" si="506"/>
        <v>A14F74</v>
      </c>
      <c r="V1336">
        <v>0</v>
      </c>
      <c r="W1336">
        <v>0</v>
      </c>
      <c r="X1336">
        <v>6</v>
      </c>
      <c r="Y1336">
        <v>0</v>
      </c>
      <c r="AA1336">
        <v>1</v>
      </c>
      <c r="AB1336">
        <v>8</v>
      </c>
      <c r="AC1336">
        <v>3</v>
      </c>
      <c r="AD1336">
        <v>0</v>
      </c>
      <c r="AE1336">
        <v>9</v>
      </c>
      <c r="AF1336" t="s">
        <v>126</v>
      </c>
      <c r="AG1336">
        <v>0</v>
      </c>
      <c r="AH1336">
        <v>3</v>
      </c>
      <c r="AI1336">
        <v>2</v>
      </c>
      <c r="AJ1336">
        <v>0</v>
      </c>
      <c r="AK1336" t="s">
        <v>483</v>
      </c>
      <c r="AL1336">
        <v>32.790928000000001</v>
      </c>
      <c r="AM1336" t="s">
        <v>484</v>
      </c>
      <c r="AN1336">
        <v>-117.117047</v>
      </c>
      <c r="AO1336">
        <v>25</v>
      </c>
      <c r="AP1336">
        <v>1800</v>
      </c>
      <c r="AQ1336" t="s">
        <v>129</v>
      </c>
      <c r="AR1336">
        <v>126</v>
      </c>
      <c r="AS1336">
        <v>-39</v>
      </c>
      <c r="AT1336">
        <v>64</v>
      </c>
      <c r="BB1336" t="str">
        <f t="shared" si="507"/>
        <v>1200</v>
      </c>
      <c r="BC1336">
        <v>1</v>
      </c>
      <c r="BD1336" t="str">
        <f t="shared" si="508"/>
        <v xml:space="preserve">N1839R  </v>
      </c>
      <c r="BE1336">
        <v>1</v>
      </c>
      <c r="BG1336">
        <v>0</v>
      </c>
      <c r="BH1336">
        <v>0</v>
      </c>
      <c r="BI1336">
        <v>0</v>
      </c>
      <c r="BJ1336">
        <v>1475</v>
      </c>
      <c r="BK1336">
        <v>-325</v>
      </c>
      <c r="BL1336" t="s">
        <v>130</v>
      </c>
      <c r="BM1336">
        <v>1</v>
      </c>
      <c r="BN1336">
        <v>1</v>
      </c>
      <c r="BO1336">
        <v>0</v>
      </c>
      <c r="BP1336">
        <v>0</v>
      </c>
      <c r="BS1336">
        <v>0</v>
      </c>
      <c r="BT1336">
        <v>0</v>
      </c>
      <c r="BU1336">
        <v>0</v>
      </c>
      <c r="CE1336" t="str">
        <f t="shared" si="525"/>
        <v>22:02:39.671</v>
      </c>
      <c r="CF1336">
        <v>670531620</v>
      </c>
      <c r="CS1336">
        <v>3</v>
      </c>
      <c r="CT1336">
        <v>2</v>
      </c>
      <c r="CU1336">
        <v>0</v>
      </c>
      <c r="CV1336">
        <v>2</v>
      </c>
      <c r="CW1336">
        <v>0</v>
      </c>
      <c r="CX1336">
        <v>5</v>
      </c>
      <c r="CY1336">
        <v>7</v>
      </c>
      <c r="CZ1336" t="s">
        <v>131</v>
      </c>
      <c r="DA1336">
        <v>745</v>
      </c>
      <c r="DB1336">
        <v>0</v>
      </c>
      <c r="DC1336" t="s">
        <v>262</v>
      </c>
      <c r="DD1336" t="s">
        <v>263</v>
      </c>
      <c r="DG1336">
        <v>15623288</v>
      </c>
      <c r="DI1336">
        <v>1</v>
      </c>
      <c r="DJ1336">
        <v>0</v>
      </c>
      <c r="DK1336">
        <v>1</v>
      </c>
      <c r="DL1336">
        <v>0</v>
      </c>
      <c r="DM1336">
        <v>0</v>
      </c>
      <c r="DN1336">
        <v>1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"07/09/2023 22:02:40.991"</f>
        <v>07/09/2023 22:02:40.991</v>
      </c>
      <c r="C1337" t="str">
        <f t="shared" si="510"/>
        <v>FFDFD3C0</v>
      </c>
      <c r="D1337" t="s">
        <v>147</v>
      </c>
      <c r="E1337">
        <v>8</v>
      </c>
      <c r="H1337">
        <v>225</v>
      </c>
      <c r="I1337" t="s">
        <v>148</v>
      </c>
      <c r="J1337" t="s">
        <v>126</v>
      </c>
      <c r="K1337">
        <v>0</v>
      </c>
      <c r="L1337">
        <v>3</v>
      </c>
      <c r="M1337">
        <v>0</v>
      </c>
      <c r="N1337">
        <v>2</v>
      </c>
      <c r="O1337">
        <v>0</v>
      </c>
      <c r="P1337">
        <v>1</v>
      </c>
      <c r="Q1337">
        <v>0</v>
      </c>
      <c r="S1337" t="str">
        <f t="shared" ref="S1337:T1344" si="526">"22:02:40.000"</f>
        <v>22:02:40.000</v>
      </c>
      <c r="T1337" t="str">
        <f t="shared" si="526"/>
        <v>22:02:40.000</v>
      </c>
      <c r="U1337" t="str">
        <f t="shared" si="506"/>
        <v>A14F74</v>
      </c>
      <c r="V1337">
        <v>0</v>
      </c>
      <c r="W1337">
        <v>0</v>
      </c>
      <c r="X1337">
        <v>6</v>
      </c>
      <c r="Y1337">
        <v>0</v>
      </c>
      <c r="AA1337">
        <v>1</v>
      </c>
      <c r="AB1337">
        <v>8</v>
      </c>
      <c r="AC1337">
        <v>3</v>
      </c>
      <c r="AD1337">
        <v>0</v>
      </c>
      <c r="AE1337">
        <v>9</v>
      </c>
      <c r="AF1337" t="s">
        <v>126</v>
      </c>
      <c r="AG1337">
        <v>0</v>
      </c>
      <c r="AH1337">
        <v>3</v>
      </c>
      <c r="AI1337">
        <v>2</v>
      </c>
      <c r="AJ1337">
        <v>0</v>
      </c>
      <c r="AK1337" t="s">
        <v>485</v>
      </c>
      <c r="AL1337">
        <v>32.790756000000002</v>
      </c>
      <c r="AM1337" t="s">
        <v>486</v>
      </c>
      <c r="AN1337">
        <v>-117.116339</v>
      </c>
      <c r="AO1337">
        <v>25</v>
      </c>
      <c r="AP1337">
        <v>1700</v>
      </c>
      <c r="AQ1337" t="s">
        <v>129</v>
      </c>
      <c r="AR1337">
        <v>127</v>
      </c>
      <c r="AS1337">
        <v>-32</v>
      </c>
      <c r="AT1337">
        <v>256</v>
      </c>
      <c r="BB1337" t="str">
        <f t="shared" si="507"/>
        <v>1200</v>
      </c>
      <c r="BC1337">
        <v>1</v>
      </c>
      <c r="BD1337" t="str">
        <f t="shared" si="508"/>
        <v xml:space="preserve">N1839R  </v>
      </c>
      <c r="BE1337">
        <v>1</v>
      </c>
      <c r="BG1337">
        <v>0</v>
      </c>
      <c r="BH1337">
        <v>0</v>
      </c>
      <c r="BI1337">
        <v>0</v>
      </c>
      <c r="BJ1337">
        <v>1500</v>
      </c>
      <c r="BK1337">
        <v>-200</v>
      </c>
      <c r="BL1337" t="s">
        <v>130</v>
      </c>
      <c r="BM1337">
        <v>1</v>
      </c>
      <c r="BN1337">
        <v>1</v>
      </c>
      <c r="BO1337">
        <v>0</v>
      </c>
      <c r="BP1337">
        <v>0</v>
      </c>
      <c r="BS1337">
        <v>0</v>
      </c>
      <c r="BT1337">
        <v>0</v>
      </c>
      <c r="BU1337">
        <v>0</v>
      </c>
      <c r="CE1337" t="str">
        <f t="shared" ref="CE1337:CE1344" si="527">"22:02:40.758"</f>
        <v>22:02:40.758</v>
      </c>
      <c r="CF1337">
        <v>758282115</v>
      </c>
      <c r="CS1337">
        <v>3</v>
      </c>
      <c r="CT1337">
        <v>2</v>
      </c>
      <c r="CU1337">
        <v>0</v>
      </c>
      <c r="CV1337">
        <v>2</v>
      </c>
      <c r="CW1337">
        <v>0</v>
      </c>
      <c r="CX1337">
        <v>5</v>
      </c>
      <c r="CY1337">
        <v>7</v>
      </c>
      <c r="CZ1337" t="s">
        <v>131</v>
      </c>
      <c r="DA1337">
        <v>745</v>
      </c>
      <c r="DB1337">
        <v>0</v>
      </c>
      <c r="DC1337" t="s">
        <v>262</v>
      </c>
      <c r="DD1337" t="s">
        <v>263</v>
      </c>
      <c r="DG1337">
        <v>15623367</v>
      </c>
      <c r="DI1337">
        <v>1</v>
      </c>
      <c r="DJ1337">
        <v>0</v>
      </c>
      <c r="DK1337">
        <v>0</v>
      </c>
      <c r="DL1337">
        <v>0</v>
      </c>
      <c r="DM1337">
        <v>0</v>
      </c>
      <c r="DN1337">
        <v>1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"07/09/2023 22:02:40.991"</f>
        <v>07/09/2023 22:02:40.991</v>
      </c>
      <c r="C1338" t="str">
        <f t="shared" si="510"/>
        <v>FFDFD3C0</v>
      </c>
      <c r="D1338" t="s">
        <v>134</v>
      </c>
      <c r="E1338">
        <v>4</v>
      </c>
      <c r="H1338">
        <v>4</v>
      </c>
      <c r="I1338" t="s">
        <v>143</v>
      </c>
      <c r="J1338" t="s">
        <v>126</v>
      </c>
      <c r="K1338">
        <v>0</v>
      </c>
      <c r="L1338">
        <v>3</v>
      </c>
      <c r="M1338">
        <v>0</v>
      </c>
      <c r="N1338">
        <v>2</v>
      </c>
      <c r="O1338">
        <v>0</v>
      </c>
      <c r="P1338">
        <v>1</v>
      </c>
      <c r="Q1338">
        <v>0</v>
      </c>
      <c r="S1338" t="str">
        <f t="shared" si="526"/>
        <v>22:02:40.000</v>
      </c>
      <c r="T1338" t="str">
        <f t="shared" si="526"/>
        <v>22:02:40.000</v>
      </c>
      <c r="U1338" t="str">
        <f t="shared" si="506"/>
        <v>A14F74</v>
      </c>
      <c r="V1338">
        <v>0</v>
      </c>
      <c r="W1338">
        <v>0</v>
      </c>
      <c r="X1338">
        <v>6</v>
      </c>
      <c r="Y1338">
        <v>0</v>
      </c>
      <c r="AA1338">
        <v>1</v>
      </c>
      <c r="AB1338">
        <v>8</v>
      </c>
      <c r="AC1338">
        <v>3</v>
      </c>
      <c r="AD1338">
        <v>0</v>
      </c>
      <c r="AE1338">
        <v>9</v>
      </c>
      <c r="AF1338" t="s">
        <v>126</v>
      </c>
      <c r="AG1338">
        <v>0</v>
      </c>
      <c r="AH1338">
        <v>3</v>
      </c>
      <c r="AI1338">
        <v>2</v>
      </c>
      <c r="AJ1338">
        <v>0</v>
      </c>
      <c r="AK1338" t="s">
        <v>485</v>
      </c>
      <c r="AL1338">
        <v>32.790756000000002</v>
      </c>
      <c r="AM1338" t="s">
        <v>486</v>
      </c>
      <c r="AN1338">
        <v>-117.116339</v>
      </c>
      <c r="AO1338">
        <v>25</v>
      </c>
      <c r="AP1338">
        <v>1700</v>
      </c>
      <c r="AQ1338" t="s">
        <v>129</v>
      </c>
      <c r="AR1338">
        <v>127</v>
      </c>
      <c r="AS1338">
        <v>-32</v>
      </c>
      <c r="AT1338">
        <v>256</v>
      </c>
      <c r="BB1338" t="str">
        <f t="shared" si="507"/>
        <v>1200</v>
      </c>
      <c r="BC1338">
        <v>1</v>
      </c>
      <c r="BD1338" t="str">
        <f t="shared" si="508"/>
        <v xml:space="preserve">N1839R  </v>
      </c>
      <c r="BE1338">
        <v>1</v>
      </c>
      <c r="BG1338">
        <v>0</v>
      </c>
      <c r="BH1338">
        <v>0</v>
      </c>
      <c r="BI1338">
        <v>0</v>
      </c>
      <c r="BJ1338">
        <v>1500</v>
      </c>
      <c r="BK1338">
        <v>-200</v>
      </c>
      <c r="BL1338" t="s">
        <v>130</v>
      </c>
      <c r="BM1338">
        <v>1</v>
      </c>
      <c r="BN1338">
        <v>1</v>
      </c>
      <c r="BO1338">
        <v>0</v>
      </c>
      <c r="BP1338">
        <v>0</v>
      </c>
      <c r="BS1338">
        <v>0</v>
      </c>
      <c r="BT1338">
        <v>0</v>
      </c>
      <c r="BU1338">
        <v>0</v>
      </c>
      <c r="CE1338" t="str">
        <f t="shared" si="527"/>
        <v>22:02:40.758</v>
      </c>
      <c r="CF1338">
        <v>758282115</v>
      </c>
      <c r="CS1338">
        <v>3</v>
      </c>
      <c r="CT1338">
        <v>2</v>
      </c>
      <c r="CU1338">
        <v>0</v>
      </c>
      <c r="CV1338">
        <v>2</v>
      </c>
      <c r="CW1338">
        <v>0</v>
      </c>
      <c r="CX1338">
        <v>5</v>
      </c>
      <c r="CY1338">
        <v>7</v>
      </c>
      <c r="CZ1338" t="s">
        <v>131</v>
      </c>
      <c r="DA1338">
        <v>745</v>
      </c>
      <c r="DB1338">
        <v>0</v>
      </c>
      <c r="DC1338" t="s">
        <v>262</v>
      </c>
      <c r="DD1338" t="s">
        <v>263</v>
      </c>
      <c r="DG1338">
        <v>15623367</v>
      </c>
      <c r="DI1338">
        <v>1</v>
      </c>
      <c r="DJ1338">
        <v>0</v>
      </c>
      <c r="DK1338">
        <v>1</v>
      </c>
      <c r="DL1338">
        <v>0</v>
      </c>
      <c r="DM1338">
        <v>0</v>
      </c>
      <c r="DN1338">
        <v>1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"07/09/2023 22:02:40.991"</f>
        <v>07/09/2023 22:02:40.991</v>
      </c>
      <c r="C1339" t="str">
        <f t="shared" si="510"/>
        <v>FFDFD3C0</v>
      </c>
      <c r="D1339" t="s">
        <v>123</v>
      </c>
      <c r="E1339">
        <v>7</v>
      </c>
      <c r="F1339">
        <v>2007</v>
      </c>
      <c r="G1339" t="s">
        <v>124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0</v>
      </c>
      <c r="P1339">
        <v>1</v>
      </c>
      <c r="Q1339">
        <v>0</v>
      </c>
      <c r="S1339" t="str">
        <f t="shared" si="526"/>
        <v>22:02:40.000</v>
      </c>
      <c r="T1339" t="str">
        <f t="shared" si="526"/>
        <v>22:02:40.000</v>
      </c>
      <c r="U1339" t="str">
        <f t="shared" si="506"/>
        <v>A14F74</v>
      </c>
      <c r="V1339">
        <v>0</v>
      </c>
      <c r="W1339">
        <v>0</v>
      </c>
      <c r="X1339">
        <v>6</v>
      </c>
      <c r="Y1339">
        <v>0</v>
      </c>
      <c r="AA1339">
        <v>1</v>
      </c>
      <c r="AB1339">
        <v>8</v>
      </c>
      <c r="AC1339">
        <v>3</v>
      </c>
      <c r="AD1339">
        <v>0</v>
      </c>
      <c r="AE1339">
        <v>9</v>
      </c>
      <c r="AF1339" t="s">
        <v>126</v>
      </c>
      <c r="AG1339">
        <v>0</v>
      </c>
      <c r="AH1339">
        <v>3</v>
      </c>
      <c r="AI1339">
        <v>2</v>
      </c>
      <c r="AJ1339">
        <v>0</v>
      </c>
      <c r="AK1339" t="s">
        <v>485</v>
      </c>
      <c r="AL1339">
        <v>32.790756000000002</v>
      </c>
      <c r="AM1339" t="s">
        <v>486</v>
      </c>
      <c r="AN1339">
        <v>-117.116339</v>
      </c>
      <c r="AO1339">
        <v>25</v>
      </c>
      <c r="AP1339">
        <v>1700</v>
      </c>
      <c r="AQ1339" t="s">
        <v>129</v>
      </c>
      <c r="AR1339">
        <v>127</v>
      </c>
      <c r="AS1339">
        <v>-32</v>
      </c>
      <c r="AT1339">
        <v>256</v>
      </c>
      <c r="BB1339" t="str">
        <f t="shared" si="507"/>
        <v>1200</v>
      </c>
      <c r="BC1339">
        <v>1</v>
      </c>
      <c r="BD1339" t="str">
        <f t="shared" si="508"/>
        <v xml:space="preserve">N1839R  </v>
      </c>
      <c r="BE1339">
        <v>1</v>
      </c>
      <c r="BG1339">
        <v>0</v>
      </c>
      <c r="BH1339">
        <v>0</v>
      </c>
      <c r="BI1339">
        <v>0</v>
      </c>
      <c r="BJ1339">
        <v>1500</v>
      </c>
      <c r="BK1339">
        <v>-200</v>
      </c>
      <c r="BL1339" t="s">
        <v>130</v>
      </c>
      <c r="BM1339">
        <v>1</v>
      </c>
      <c r="BN1339">
        <v>1</v>
      </c>
      <c r="BO1339">
        <v>0</v>
      </c>
      <c r="BP1339">
        <v>0</v>
      </c>
      <c r="BS1339">
        <v>0</v>
      </c>
      <c r="BT1339">
        <v>0</v>
      </c>
      <c r="BU1339">
        <v>0</v>
      </c>
      <c r="CE1339" t="str">
        <f t="shared" si="527"/>
        <v>22:02:40.758</v>
      </c>
      <c r="CF1339">
        <v>758282115</v>
      </c>
      <c r="CS1339">
        <v>3</v>
      </c>
      <c r="CT1339">
        <v>2</v>
      </c>
      <c r="CU1339">
        <v>0</v>
      </c>
      <c r="CV1339">
        <v>2</v>
      </c>
      <c r="CW1339">
        <v>0</v>
      </c>
      <c r="CX1339">
        <v>5</v>
      </c>
      <c r="CY1339">
        <v>7</v>
      </c>
      <c r="CZ1339" t="s">
        <v>131</v>
      </c>
      <c r="DA1339">
        <v>745</v>
      </c>
      <c r="DB1339">
        <v>0</v>
      </c>
      <c r="DC1339" t="s">
        <v>262</v>
      </c>
      <c r="DD1339" t="s">
        <v>263</v>
      </c>
      <c r="DG1339">
        <v>15623367</v>
      </c>
      <c r="DI1339">
        <v>1</v>
      </c>
      <c r="DJ1339">
        <v>0</v>
      </c>
      <c r="DK1339">
        <v>1</v>
      </c>
      <c r="DL1339">
        <v>0</v>
      </c>
      <c r="DM1339">
        <v>0</v>
      </c>
      <c r="DN1339">
        <v>1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"07/09/2023 22:02:41.038"</f>
        <v>07/09/2023 22:02:41.038</v>
      </c>
      <c r="C1340" t="str">
        <f t="shared" si="510"/>
        <v>FFDFD3C0</v>
      </c>
      <c r="D1340" t="s">
        <v>138</v>
      </c>
      <c r="E1340">
        <v>20</v>
      </c>
      <c r="F1340">
        <v>1020</v>
      </c>
      <c r="G1340" t="s">
        <v>139</v>
      </c>
      <c r="J1340" t="s">
        <v>140</v>
      </c>
      <c r="K1340">
        <v>0</v>
      </c>
      <c r="L1340">
        <v>3</v>
      </c>
      <c r="M1340">
        <v>0</v>
      </c>
      <c r="N1340">
        <v>2</v>
      </c>
      <c r="O1340">
        <v>0</v>
      </c>
      <c r="P1340">
        <v>1</v>
      </c>
      <c r="Q1340">
        <v>0</v>
      </c>
      <c r="S1340" t="str">
        <f t="shared" si="526"/>
        <v>22:02:40.000</v>
      </c>
      <c r="T1340" t="str">
        <f t="shared" si="526"/>
        <v>22:02:40.000</v>
      </c>
      <c r="U1340" t="str">
        <f t="shared" si="506"/>
        <v>A14F74</v>
      </c>
      <c r="V1340">
        <v>0</v>
      </c>
      <c r="W1340">
        <v>0</v>
      </c>
      <c r="X1340">
        <v>6</v>
      </c>
      <c r="Y1340">
        <v>0</v>
      </c>
      <c r="AA1340">
        <v>1</v>
      </c>
      <c r="AB1340">
        <v>8</v>
      </c>
      <c r="AC1340">
        <v>3</v>
      </c>
      <c r="AD1340">
        <v>0</v>
      </c>
      <c r="AE1340">
        <v>9</v>
      </c>
      <c r="AF1340" t="s">
        <v>126</v>
      </c>
      <c r="AG1340">
        <v>0</v>
      </c>
      <c r="AH1340">
        <v>3</v>
      </c>
      <c r="AI1340">
        <v>2</v>
      </c>
      <c r="AJ1340">
        <v>0</v>
      </c>
      <c r="AK1340" t="s">
        <v>485</v>
      </c>
      <c r="AL1340">
        <v>32.790756000000002</v>
      </c>
      <c r="AM1340" t="s">
        <v>486</v>
      </c>
      <c r="AN1340">
        <v>-117.116339</v>
      </c>
      <c r="AO1340">
        <v>25</v>
      </c>
      <c r="AP1340">
        <v>1700</v>
      </c>
      <c r="AQ1340" t="s">
        <v>129</v>
      </c>
      <c r="AR1340">
        <v>127</v>
      </c>
      <c r="AS1340">
        <v>-32</v>
      </c>
      <c r="AT1340">
        <v>256</v>
      </c>
      <c r="BB1340" t="str">
        <f t="shared" si="507"/>
        <v>1200</v>
      </c>
      <c r="BC1340">
        <v>1</v>
      </c>
      <c r="BD1340" t="str">
        <f t="shared" si="508"/>
        <v xml:space="preserve">N1839R  </v>
      </c>
      <c r="BE1340">
        <v>1</v>
      </c>
      <c r="BG1340">
        <v>0</v>
      </c>
      <c r="BH1340">
        <v>0</v>
      </c>
      <c r="BI1340">
        <v>0</v>
      </c>
      <c r="BJ1340">
        <v>1500</v>
      </c>
      <c r="BK1340">
        <v>-200</v>
      </c>
      <c r="BL1340" t="s">
        <v>130</v>
      </c>
      <c r="BM1340">
        <v>1</v>
      </c>
      <c r="BN1340">
        <v>1</v>
      </c>
      <c r="BO1340">
        <v>0</v>
      </c>
      <c r="BP1340">
        <v>0</v>
      </c>
      <c r="BS1340">
        <v>0</v>
      </c>
      <c r="BT1340">
        <v>0</v>
      </c>
      <c r="BU1340">
        <v>0</v>
      </c>
      <c r="CE1340" t="str">
        <f t="shared" si="527"/>
        <v>22:02:40.758</v>
      </c>
      <c r="CF1340">
        <v>758282115</v>
      </c>
      <c r="CS1340">
        <v>3</v>
      </c>
      <c r="CT1340">
        <v>2</v>
      </c>
      <c r="CU1340">
        <v>0</v>
      </c>
      <c r="CV1340">
        <v>2</v>
      </c>
      <c r="CW1340">
        <v>0</v>
      </c>
      <c r="CX1340">
        <v>5</v>
      </c>
      <c r="CY1340">
        <v>7</v>
      </c>
      <c r="CZ1340" t="s">
        <v>131</v>
      </c>
      <c r="DA1340">
        <v>745</v>
      </c>
      <c r="DB1340">
        <v>0</v>
      </c>
      <c r="DC1340" t="s">
        <v>262</v>
      </c>
      <c r="DD1340" t="s">
        <v>263</v>
      </c>
      <c r="DG1340">
        <v>15623367</v>
      </c>
      <c r="DI1340">
        <v>1</v>
      </c>
      <c r="DJ1340">
        <v>0</v>
      </c>
      <c r="DK1340">
        <v>1</v>
      </c>
      <c r="DL1340">
        <v>0</v>
      </c>
      <c r="DM1340">
        <v>0</v>
      </c>
      <c r="DN1340">
        <v>1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"07/09/2023 22:02:41.038"</f>
        <v>07/09/2023 22:02:41.038</v>
      </c>
      <c r="C1341" t="str">
        <f t="shared" si="510"/>
        <v>FFDFD3C0</v>
      </c>
      <c r="D1341" t="s">
        <v>149</v>
      </c>
      <c r="E1341">
        <v>3</v>
      </c>
      <c r="H1341">
        <v>166</v>
      </c>
      <c r="I1341" t="s">
        <v>139</v>
      </c>
      <c r="J1341" t="s">
        <v>150</v>
      </c>
      <c r="K1341">
        <v>0</v>
      </c>
      <c r="L1341">
        <v>3</v>
      </c>
      <c r="M1341">
        <v>0</v>
      </c>
      <c r="N1341">
        <v>2</v>
      </c>
      <c r="O1341">
        <v>0</v>
      </c>
      <c r="P1341">
        <v>1</v>
      </c>
      <c r="Q1341">
        <v>0</v>
      </c>
      <c r="S1341" t="str">
        <f t="shared" si="526"/>
        <v>22:02:40.000</v>
      </c>
      <c r="T1341" t="str">
        <f t="shared" si="526"/>
        <v>22:02:40.000</v>
      </c>
      <c r="U1341" t="str">
        <f t="shared" si="506"/>
        <v>A14F74</v>
      </c>
      <c r="V1341">
        <v>0</v>
      </c>
      <c r="W1341">
        <v>0</v>
      </c>
      <c r="X1341">
        <v>6</v>
      </c>
      <c r="Y1341">
        <v>0</v>
      </c>
      <c r="AA1341">
        <v>1</v>
      </c>
      <c r="AB1341">
        <v>8</v>
      </c>
      <c r="AC1341">
        <v>3</v>
      </c>
      <c r="AD1341">
        <v>0</v>
      </c>
      <c r="AE1341">
        <v>9</v>
      </c>
      <c r="AF1341" t="s">
        <v>126</v>
      </c>
      <c r="AG1341">
        <v>0</v>
      </c>
      <c r="AH1341">
        <v>3</v>
      </c>
      <c r="AI1341">
        <v>2</v>
      </c>
      <c r="AJ1341">
        <v>0</v>
      </c>
      <c r="AK1341" t="s">
        <v>485</v>
      </c>
      <c r="AL1341">
        <v>32.790756000000002</v>
      </c>
      <c r="AM1341" t="s">
        <v>486</v>
      </c>
      <c r="AN1341">
        <v>-117.116339</v>
      </c>
      <c r="AO1341">
        <v>25</v>
      </c>
      <c r="AP1341">
        <v>1700</v>
      </c>
      <c r="AQ1341" t="s">
        <v>129</v>
      </c>
      <c r="AR1341">
        <v>127</v>
      </c>
      <c r="AS1341">
        <v>-32</v>
      </c>
      <c r="AT1341">
        <v>256</v>
      </c>
      <c r="BB1341" t="str">
        <f t="shared" si="507"/>
        <v>1200</v>
      </c>
      <c r="BC1341">
        <v>1</v>
      </c>
      <c r="BD1341" t="str">
        <f t="shared" si="508"/>
        <v xml:space="preserve">N1839R  </v>
      </c>
      <c r="BE1341">
        <v>1</v>
      </c>
      <c r="BG1341">
        <v>0</v>
      </c>
      <c r="BH1341">
        <v>0</v>
      </c>
      <c r="BI1341">
        <v>0</v>
      </c>
      <c r="BJ1341">
        <v>1500</v>
      </c>
      <c r="BK1341">
        <v>-200</v>
      </c>
      <c r="BL1341" t="s">
        <v>130</v>
      </c>
      <c r="BM1341">
        <v>1</v>
      </c>
      <c r="BN1341">
        <v>1</v>
      </c>
      <c r="BO1341">
        <v>0</v>
      </c>
      <c r="BP1341">
        <v>0</v>
      </c>
      <c r="BS1341">
        <v>0</v>
      </c>
      <c r="BT1341">
        <v>0</v>
      </c>
      <c r="BU1341">
        <v>0</v>
      </c>
      <c r="CE1341" t="str">
        <f t="shared" si="527"/>
        <v>22:02:40.758</v>
      </c>
      <c r="CF1341">
        <v>758343287</v>
      </c>
      <c r="CS1341">
        <v>3</v>
      </c>
      <c r="CT1341">
        <v>2</v>
      </c>
      <c r="CU1341">
        <v>0</v>
      </c>
      <c r="CV1341">
        <v>2</v>
      </c>
      <c r="CW1341">
        <v>0</v>
      </c>
      <c r="CX1341">
        <v>5</v>
      </c>
      <c r="CY1341">
        <v>7</v>
      </c>
      <c r="CZ1341" t="s">
        <v>131</v>
      </c>
      <c r="DA1341">
        <v>300</v>
      </c>
      <c r="DB1341">
        <v>0</v>
      </c>
      <c r="DC1341" t="s">
        <v>157</v>
      </c>
      <c r="DD1341" t="s">
        <v>158</v>
      </c>
      <c r="DG1341">
        <v>8354761</v>
      </c>
      <c r="DI1341">
        <v>1</v>
      </c>
      <c r="DJ1341">
        <v>0</v>
      </c>
      <c r="DK1341">
        <v>1</v>
      </c>
      <c r="DL1341">
        <v>0</v>
      </c>
      <c r="DM1341">
        <v>0</v>
      </c>
      <c r="DN1341">
        <v>1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"07/09/2023 22:02:41.038"</f>
        <v>07/09/2023 22:02:41.038</v>
      </c>
      <c r="C1342" t="str">
        <f t="shared" si="510"/>
        <v>FFDFD3C0</v>
      </c>
      <c r="D1342" t="s">
        <v>144</v>
      </c>
      <c r="E1342">
        <v>6</v>
      </c>
      <c r="H1342">
        <v>210</v>
      </c>
      <c r="I1342" t="s">
        <v>145</v>
      </c>
      <c r="J1342" t="s">
        <v>146</v>
      </c>
      <c r="K1342">
        <v>0</v>
      </c>
      <c r="L1342">
        <v>3</v>
      </c>
      <c r="M1342">
        <v>0</v>
      </c>
      <c r="N1342">
        <v>2</v>
      </c>
      <c r="O1342">
        <v>0</v>
      </c>
      <c r="P1342">
        <v>1</v>
      </c>
      <c r="Q1342">
        <v>0</v>
      </c>
      <c r="S1342" t="str">
        <f t="shared" si="526"/>
        <v>22:02:40.000</v>
      </c>
      <c r="T1342" t="str">
        <f t="shared" si="526"/>
        <v>22:02:40.000</v>
      </c>
      <c r="U1342" t="str">
        <f t="shared" si="506"/>
        <v>A14F74</v>
      </c>
      <c r="V1342">
        <v>0</v>
      </c>
      <c r="W1342">
        <v>0</v>
      </c>
      <c r="X1342">
        <v>6</v>
      </c>
      <c r="Y1342">
        <v>0</v>
      </c>
      <c r="AA1342">
        <v>1</v>
      </c>
      <c r="AB1342">
        <v>8</v>
      </c>
      <c r="AC1342">
        <v>3</v>
      </c>
      <c r="AD1342">
        <v>0</v>
      </c>
      <c r="AE1342">
        <v>9</v>
      </c>
      <c r="AF1342" t="s">
        <v>126</v>
      </c>
      <c r="AG1342">
        <v>0</v>
      </c>
      <c r="AH1342">
        <v>0</v>
      </c>
      <c r="AI1342">
        <v>2</v>
      </c>
      <c r="AJ1342">
        <v>0</v>
      </c>
      <c r="AK1342" t="s">
        <v>485</v>
      </c>
      <c r="AL1342">
        <v>32.790756000000002</v>
      </c>
      <c r="AM1342" t="s">
        <v>486</v>
      </c>
      <c r="AN1342">
        <v>-117.116339</v>
      </c>
      <c r="AO1342">
        <v>25</v>
      </c>
      <c r="AP1342">
        <v>1700</v>
      </c>
      <c r="AQ1342" t="s">
        <v>129</v>
      </c>
      <c r="AR1342">
        <v>127</v>
      </c>
      <c r="AS1342">
        <v>-32</v>
      </c>
      <c r="AT1342">
        <v>256</v>
      </c>
      <c r="BB1342" t="str">
        <f t="shared" si="507"/>
        <v>1200</v>
      </c>
      <c r="BC1342">
        <v>1</v>
      </c>
      <c r="BD1342" t="str">
        <f t="shared" si="508"/>
        <v xml:space="preserve">N1839R  </v>
      </c>
      <c r="BE1342">
        <v>1</v>
      </c>
      <c r="BG1342">
        <v>0</v>
      </c>
      <c r="BH1342">
        <v>0</v>
      </c>
      <c r="BI1342">
        <v>0</v>
      </c>
      <c r="BJ1342">
        <v>1500</v>
      </c>
      <c r="BK1342">
        <v>-200</v>
      </c>
      <c r="BL1342" t="s">
        <v>130</v>
      </c>
      <c r="BM1342">
        <v>1</v>
      </c>
      <c r="BN1342">
        <v>1</v>
      </c>
      <c r="BO1342">
        <v>0</v>
      </c>
      <c r="BP1342">
        <v>0</v>
      </c>
      <c r="BS1342">
        <v>0</v>
      </c>
      <c r="BT1342">
        <v>0</v>
      </c>
      <c r="BU1342">
        <v>0</v>
      </c>
      <c r="CE1342" t="str">
        <f t="shared" si="527"/>
        <v>22:02:40.758</v>
      </c>
      <c r="CF1342">
        <v>758282115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5</v>
      </c>
      <c r="CY1342">
        <v>7</v>
      </c>
      <c r="CZ1342" t="s">
        <v>131</v>
      </c>
      <c r="DA1342">
        <v>745</v>
      </c>
      <c r="DB1342">
        <v>0</v>
      </c>
      <c r="DC1342" t="s">
        <v>262</v>
      </c>
      <c r="DD1342" t="s">
        <v>263</v>
      </c>
      <c r="DG1342">
        <v>15623367</v>
      </c>
      <c r="DI1342">
        <v>1</v>
      </c>
      <c r="DJ1342">
        <v>0</v>
      </c>
      <c r="DK1342">
        <v>1</v>
      </c>
      <c r="DL1342">
        <v>0</v>
      </c>
      <c r="DM1342">
        <v>0</v>
      </c>
      <c r="DN1342">
        <v>1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>"07/09/2023 22:02:41.038"</f>
        <v>07/09/2023 22:02:41.038</v>
      </c>
      <c r="C1343" t="str">
        <f t="shared" si="510"/>
        <v>FFDFD3C0</v>
      </c>
      <c r="D1343" t="s">
        <v>141</v>
      </c>
      <c r="E1343">
        <v>15</v>
      </c>
      <c r="J1343" t="s">
        <v>142</v>
      </c>
      <c r="K1343">
        <v>0</v>
      </c>
      <c r="L1343">
        <v>3</v>
      </c>
      <c r="M1343">
        <v>0</v>
      </c>
      <c r="N1343">
        <v>2</v>
      </c>
      <c r="O1343">
        <v>0</v>
      </c>
      <c r="P1343">
        <v>1</v>
      </c>
      <c r="Q1343">
        <v>0</v>
      </c>
      <c r="S1343" t="str">
        <f t="shared" si="526"/>
        <v>22:02:40.000</v>
      </c>
      <c r="T1343" t="str">
        <f t="shared" si="526"/>
        <v>22:02:40.000</v>
      </c>
      <c r="U1343" t="str">
        <f t="shared" si="506"/>
        <v>A14F74</v>
      </c>
      <c r="V1343">
        <v>0</v>
      </c>
      <c r="W1343">
        <v>0</v>
      </c>
      <c r="X1343">
        <v>6</v>
      </c>
      <c r="Y1343">
        <v>0</v>
      </c>
      <c r="AA1343">
        <v>1</v>
      </c>
      <c r="AB1343">
        <v>8</v>
      </c>
      <c r="AC1343">
        <v>3</v>
      </c>
      <c r="AD1343">
        <v>0</v>
      </c>
      <c r="AE1343">
        <v>9</v>
      </c>
      <c r="AF1343" t="s">
        <v>126</v>
      </c>
      <c r="AG1343">
        <v>0</v>
      </c>
      <c r="AH1343">
        <v>3</v>
      </c>
      <c r="AI1343">
        <v>2</v>
      </c>
      <c r="AJ1343">
        <v>0</v>
      </c>
      <c r="AK1343" t="s">
        <v>485</v>
      </c>
      <c r="AL1343">
        <v>32.790756000000002</v>
      </c>
      <c r="AM1343" t="s">
        <v>486</v>
      </c>
      <c r="AN1343">
        <v>-117.116339</v>
      </c>
      <c r="AO1343">
        <v>25</v>
      </c>
      <c r="AP1343">
        <v>1700</v>
      </c>
      <c r="AQ1343" t="s">
        <v>129</v>
      </c>
      <c r="AR1343">
        <v>127</v>
      </c>
      <c r="AS1343">
        <v>-32</v>
      </c>
      <c r="AT1343">
        <v>256</v>
      </c>
      <c r="BB1343" t="str">
        <f t="shared" si="507"/>
        <v>1200</v>
      </c>
      <c r="BC1343">
        <v>1</v>
      </c>
      <c r="BD1343" t="str">
        <f t="shared" si="508"/>
        <v xml:space="preserve">N1839R  </v>
      </c>
      <c r="BE1343">
        <v>1</v>
      </c>
      <c r="BG1343">
        <v>0</v>
      </c>
      <c r="BH1343">
        <v>0</v>
      </c>
      <c r="BI1343">
        <v>0</v>
      </c>
      <c r="BJ1343">
        <v>1500</v>
      </c>
      <c r="BK1343">
        <v>-200</v>
      </c>
      <c r="BL1343" t="s">
        <v>130</v>
      </c>
      <c r="BM1343">
        <v>1</v>
      </c>
      <c r="BN1343">
        <v>1</v>
      </c>
      <c r="BO1343">
        <v>0</v>
      </c>
      <c r="BP1343">
        <v>0</v>
      </c>
      <c r="BS1343">
        <v>0</v>
      </c>
      <c r="BT1343">
        <v>0</v>
      </c>
      <c r="BU1343">
        <v>0</v>
      </c>
      <c r="CE1343" t="str">
        <f t="shared" si="527"/>
        <v>22:02:40.758</v>
      </c>
      <c r="CF1343">
        <v>758282115</v>
      </c>
      <c r="CS1343">
        <v>3</v>
      </c>
      <c r="CT1343">
        <v>2</v>
      </c>
      <c r="CU1343">
        <v>0</v>
      </c>
      <c r="CV1343">
        <v>2</v>
      </c>
      <c r="CW1343">
        <v>0</v>
      </c>
      <c r="CX1343">
        <v>5</v>
      </c>
      <c r="CY1343">
        <v>7</v>
      </c>
      <c r="CZ1343" t="s">
        <v>131</v>
      </c>
      <c r="DA1343">
        <v>745</v>
      </c>
      <c r="DB1343">
        <v>0</v>
      </c>
      <c r="DC1343" t="s">
        <v>262</v>
      </c>
      <c r="DD1343" t="s">
        <v>263</v>
      </c>
      <c r="DG1343">
        <v>15623367</v>
      </c>
      <c r="DI1343">
        <v>1</v>
      </c>
      <c r="DJ1343">
        <v>0</v>
      </c>
      <c r="DK1343">
        <v>1</v>
      </c>
      <c r="DL1343">
        <v>0</v>
      </c>
      <c r="DM1343">
        <v>0</v>
      </c>
      <c r="DN1343">
        <v>1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>"07/09/2023 22:02:41.038"</f>
        <v>07/09/2023 22:02:41.038</v>
      </c>
      <c r="C1344" t="str">
        <f t="shared" si="510"/>
        <v>FFDFD3C0</v>
      </c>
      <c r="D1344" t="s">
        <v>134</v>
      </c>
      <c r="E1344">
        <v>3</v>
      </c>
      <c r="H1344">
        <v>3</v>
      </c>
      <c r="I1344" t="s">
        <v>135</v>
      </c>
      <c r="J1344" t="s">
        <v>126</v>
      </c>
      <c r="K1344">
        <v>0</v>
      </c>
      <c r="L1344">
        <v>3</v>
      </c>
      <c r="M1344">
        <v>0</v>
      </c>
      <c r="N1344">
        <v>2</v>
      </c>
      <c r="O1344">
        <v>0</v>
      </c>
      <c r="P1344">
        <v>1</v>
      </c>
      <c r="Q1344">
        <v>0</v>
      </c>
      <c r="S1344" t="str">
        <f t="shared" si="526"/>
        <v>22:02:40.000</v>
      </c>
      <c r="T1344" t="str">
        <f t="shared" si="526"/>
        <v>22:02:40.000</v>
      </c>
      <c r="U1344" t="str">
        <f t="shared" si="506"/>
        <v>A14F74</v>
      </c>
      <c r="V1344">
        <v>0</v>
      </c>
      <c r="W1344">
        <v>0</v>
      </c>
      <c r="X1344">
        <v>6</v>
      </c>
      <c r="Y1344">
        <v>0</v>
      </c>
      <c r="AA1344">
        <v>1</v>
      </c>
      <c r="AB1344">
        <v>8</v>
      </c>
      <c r="AC1344">
        <v>3</v>
      </c>
      <c r="AD1344">
        <v>0</v>
      </c>
      <c r="AE1344">
        <v>9</v>
      </c>
      <c r="AF1344" t="s">
        <v>126</v>
      </c>
      <c r="AG1344">
        <v>0</v>
      </c>
      <c r="AH1344">
        <v>3</v>
      </c>
      <c r="AI1344">
        <v>2</v>
      </c>
      <c r="AJ1344">
        <v>0</v>
      </c>
      <c r="AK1344" t="s">
        <v>485</v>
      </c>
      <c r="AL1344">
        <v>32.790756000000002</v>
      </c>
      <c r="AM1344" t="s">
        <v>486</v>
      </c>
      <c r="AN1344">
        <v>-117.116339</v>
      </c>
      <c r="AO1344">
        <v>25</v>
      </c>
      <c r="AP1344">
        <v>1700</v>
      </c>
      <c r="AQ1344" t="s">
        <v>129</v>
      </c>
      <c r="AR1344">
        <v>127</v>
      </c>
      <c r="AS1344">
        <v>-32</v>
      </c>
      <c r="AT1344">
        <v>256</v>
      </c>
      <c r="BB1344" t="str">
        <f t="shared" si="507"/>
        <v>1200</v>
      </c>
      <c r="BC1344">
        <v>1</v>
      </c>
      <c r="BD1344" t="str">
        <f t="shared" si="508"/>
        <v xml:space="preserve">N1839R  </v>
      </c>
      <c r="BE1344">
        <v>1</v>
      </c>
      <c r="BG1344">
        <v>0</v>
      </c>
      <c r="BH1344">
        <v>0</v>
      </c>
      <c r="BI1344">
        <v>0</v>
      </c>
      <c r="BJ1344">
        <v>1500</v>
      </c>
      <c r="BK1344">
        <v>-200</v>
      </c>
      <c r="BL1344" t="s">
        <v>130</v>
      </c>
      <c r="BM1344">
        <v>1</v>
      </c>
      <c r="BN1344">
        <v>1</v>
      </c>
      <c r="BO1344">
        <v>0</v>
      </c>
      <c r="BP1344">
        <v>0</v>
      </c>
      <c r="BS1344">
        <v>0</v>
      </c>
      <c r="BT1344">
        <v>0</v>
      </c>
      <c r="BU1344">
        <v>0</v>
      </c>
      <c r="CE1344" t="str">
        <f t="shared" si="527"/>
        <v>22:02:40.758</v>
      </c>
      <c r="CF1344">
        <v>758282115</v>
      </c>
      <c r="CS1344">
        <v>3</v>
      </c>
      <c r="CT1344">
        <v>2</v>
      </c>
      <c r="CU1344">
        <v>0</v>
      </c>
      <c r="CV1344">
        <v>2</v>
      </c>
      <c r="CW1344">
        <v>0</v>
      </c>
      <c r="CX1344">
        <v>5</v>
      </c>
      <c r="CY1344">
        <v>7</v>
      </c>
      <c r="CZ1344" t="s">
        <v>131</v>
      </c>
      <c r="DA1344">
        <v>745</v>
      </c>
      <c r="DB1344">
        <v>0</v>
      </c>
      <c r="DC1344" t="s">
        <v>262</v>
      </c>
      <c r="DD1344" t="s">
        <v>263</v>
      </c>
      <c r="DG1344">
        <v>15623367</v>
      </c>
      <c r="DI1344">
        <v>1</v>
      </c>
      <c r="DJ1344">
        <v>0</v>
      </c>
      <c r="DK1344">
        <v>1</v>
      </c>
      <c r="DL1344">
        <v>0</v>
      </c>
      <c r="DM1344">
        <v>0</v>
      </c>
      <c r="DN1344">
        <v>1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>"07/09/2023 22:02:41.506"</f>
        <v>07/09/2023 22:02:41.506</v>
      </c>
      <c r="C1345" t="str">
        <f t="shared" si="510"/>
        <v>FFDFD3C0</v>
      </c>
      <c r="D1345" t="s">
        <v>134</v>
      </c>
      <c r="E1345">
        <v>4</v>
      </c>
      <c r="H1345">
        <v>4</v>
      </c>
      <c r="I1345" t="s">
        <v>143</v>
      </c>
      <c r="J1345" t="s">
        <v>126</v>
      </c>
      <c r="K1345">
        <v>0</v>
      </c>
      <c r="L1345">
        <v>3</v>
      </c>
      <c r="M1345">
        <v>0</v>
      </c>
      <c r="N1345">
        <v>2</v>
      </c>
      <c r="O1345">
        <v>0</v>
      </c>
      <c r="P1345">
        <v>1</v>
      </c>
      <c r="Q1345">
        <v>0</v>
      </c>
      <c r="S1345" t="str">
        <f t="shared" ref="S1345:T1351" si="528">"22:02:41.000"</f>
        <v>22:02:41.000</v>
      </c>
      <c r="T1345" t="str">
        <f t="shared" si="528"/>
        <v>22:02:41.000</v>
      </c>
      <c r="U1345" t="str">
        <f t="shared" si="506"/>
        <v>A14F74</v>
      </c>
      <c r="V1345">
        <v>0</v>
      </c>
      <c r="W1345">
        <v>0</v>
      </c>
      <c r="X1345">
        <v>6</v>
      </c>
      <c r="Y1345">
        <v>0</v>
      </c>
      <c r="AA1345">
        <v>1</v>
      </c>
      <c r="AB1345">
        <v>8</v>
      </c>
      <c r="AC1345">
        <v>3</v>
      </c>
      <c r="AD1345">
        <v>0</v>
      </c>
      <c r="AE1345">
        <v>9</v>
      </c>
      <c r="AF1345" t="s">
        <v>126</v>
      </c>
      <c r="AG1345">
        <v>0</v>
      </c>
      <c r="AH1345">
        <v>3</v>
      </c>
      <c r="AI1345">
        <v>2</v>
      </c>
      <c r="AJ1345">
        <v>0</v>
      </c>
      <c r="AK1345" t="s">
        <v>487</v>
      </c>
      <c r="AL1345">
        <v>32.790605999999997</v>
      </c>
      <c r="AM1345" t="s">
        <v>488</v>
      </c>
      <c r="AN1345">
        <v>-117.11563099999999</v>
      </c>
      <c r="AO1345">
        <v>25</v>
      </c>
      <c r="AP1345">
        <v>1700</v>
      </c>
      <c r="AQ1345" t="s">
        <v>129</v>
      </c>
      <c r="AR1345">
        <v>127</v>
      </c>
      <c r="AS1345">
        <v>-31</v>
      </c>
      <c r="AT1345">
        <v>256</v>
      </c>
      <c r="BB1345" t="str">
        <f t="shared" si="507"/>
        <v>1200</v>
      </c>
      <c r="BC1345">
        <v>1</v>
      </c>
      <c r="BD1345" t="str">
        <f t="shared" si="508"/>
        <v xml:space="preserve">N1839R  </v>
      </c>
      <c r="BE1345">
        <v>1</v>
      </c>
      <c r="BG1345">
        <v>0</v>
      </c>
      <c r="BH1345">
        <v>0</v>
      </c>
      <c r="BI1345">
        <v>0</v>
      </c>
      <c r="BJ1345">
        <v>1500</v>
      </c>
      <c r="BK1345">
        <v>-200</v>
      </c>
      <c r="BL1345" t="s">
        <v>130</v>
      </c>
      <c r="BM1345">
        <v>1</v>
      </c>
      <c r="BN1345">
        <v>1</v>
      </c>
      <c r="BO1345">
        <v>0</v>
      </c>
      <c r="BP1345">
        <v>0</v>
      </c>
      <c r="BS1345">
        <v>0</v>
      </c>
      <c r="BT1345">
        <v>0</v>
      </c>
      <c r="BU1345">
        <v>0</v>
      </c>
      <c r="CE1345" t="str">
        <f t="shared" ref="CE1345:CE1351" si="529">"22:02:41.245"</f>
        <v>22:02:41.245</v>
      </c>
      <c r="CF1345">
        <v>244531412</v>
      </c>
      <c r="CS1345">
        <v>3</v>
      </c>
      <c r="CT1345">
        <v>2</v>
      </c>
      <c r="CU1345">
        <v>0</v>
      </c>
      <c r="CV1345">
        <v>2</v>
      </c>
      <c r="CW1345">
        <v>0</v>
      </c>
      <c r="CX1345">
        <v>5</v>
      </c>
      <c r="CY1345">
        <v>7</v>
      </c>
      <c r="CZ1345" t="s">
        <v>131</v>
      </c>
      <c r="DA1345">
        <v>745</v>
      </c>
      <c r="DB1345">
        <v>0</v>
      </c>
      <c r="DC1345" t="s">
        <v>262</v>
      </c>
      <c r="DD1345" t="s">
        <v>263</v>
      </c>
      <c r="DG1345">
        <v>15623403</v>
      </c>
      <c r="DI1345">
        <v>1</v>
      </c>
      <c r="DJ1345">
        <v>0</v>
      </c>
      <c r="DK1345">
        <v>0</v>
      </c>
      <c r="DL1345">
        <v>0</v>
      </c>
      <c r="DM1345">
        <v>0</v>
      </c>
      <c r="DN1345">
        <v>1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>"07/09/2023 22:02:41.506"</f>
        <v>07/09/2023 22:02:41.506</v>
      </c>
      <c r="C1346" t="str">
        <f t="shared" si="510"/>
        <v>FFDFD3C0</v>
      </c>
      <c r="D1346" t="s">
        <v>123</v>
      </c>
      <c r="E1346">
        <v>7</v>
      </c>
      <c r="F1346">
        <v>2007</v>
      </c>
      <c r="G1346" t="s">
        <v>124</v>
      </c>
      <c r="J1346" t="s">
        <v>125</v>
      </c>
      <c r="K1346">
        <v>0</v>
      </c>
      <c r="L1346">
        <v>3</v>
      </c>
      <c r="M1346">
        <v>0</v>
      </c>
      <c r="N1346">
        <v>2</v>
      </c>
      <c r="O1346">
        <v>0</v>
      </c>
      <c r="P1346">
        <v>1</v>
      </c>
      <c r="Q1346">
        <v>0</v>
      </c>
      <c r="S1346" t="str">
        <f t="shared" si="528"/>
        <v>22:02:41.000</v>
      </c>
      <c r="T1346" t="str">
        <f t="shared" si="528"/>
        <v>22:02:41.000</v>
      </c>
      <c r="U1346" t="str">
        <f t="shared" ref="U1346:U1409" si="530">"A14F74"</f>
        <v>A14F74</v>
      </c>
      <c r="V1346">
        <v>0</v>
      </c>
      <c r="W1346">
        <v>0</v>
      </c>
      <c r="X1346">
        <v>6</v>
      </c>
      <c r="Y1346">
        <v>0</v>
      </c>
      <c r="AA1346">
        <v>1</v>
      </c>
      <c r="AB1346">
        <v>8</v>
      </c>
      <c r="AC1346">
        <v>3</v>
      </c>
      <c r="AD1346">
        <v>0</v>
      </c>
      <c r="AE1346">
        <v>9</v>
      </c>
      <c r="AF1346" t="s">
        <v>126</v>
      </c>
      <c r="AG1346">
        <v>0</v>
      </c>
      <c r="AH1346">
        <v>3</v>
      </c>
      <c r="AI1346">
        <v>2</v>
      </c>
      <c r="AJ1346">
        <v>0</v>
      </c>
      <c r="AK1346" t="s">
        <v>487</v>
      </c>
      <c r="AL1346">
        <v>32.790605999999997</v>
      </c>
      <c r="AM1346" t="s">
        <v>488</v>
      </c>
      <c r="AN1346">
        <v>-117.11563099999999</v>
      </c>
      <c r="AO1346">
        <v>25</v>
      </c>
      <c r="AP1346">
        <v>1700</v>
      </c>
      <c r="AQ1346" t="s">
        <v>129</v>
      </c>
      <c r="AR1346">
        <v>127</v>
      </c>
      <c r="AS1346">
        <v>-31</v>
      </c>
      <c r="AT1346">
        <v>256</v>
      </c>
      <c r="BB1346" t="str">
        <f t="shared" ref="BB1346:BB1409" si="531">"1200"</f>
        <v>1200</v>
      </c>
      <c r="BC1346">
        <v>1</v>
      </c>
      <c r="BD1346" t="str">
        <f t="shared" ref="BD1346:BD1409" si="532">"N1839R  "</f>
        <v xml:space="preserve">N1839R  </v>
      </c>
      <c r="BE1346">
        <v>1</v>
      </c>
      <c r="BG1346">
        <v>0</v>
      </c>
      <c r="BH1346">
        <v>0</v>
      </c>
      <c r="BI1346">
        <v>0</v>
      </c>
      <c r="BJ1346">
        <v>1500</v>
      </c>
      <c r="BK1346">
        <v>-200</v>
      </c>
      <c r="BL1346" t="s">
        <v>130</v>
      </c>
      <c r="BM1346">
        <v>1</v>
      </c>
      <c r="BN1346">
        <v>1</v>
      </c>
      <c r="BO1346">
        <v>0</v>
      </c>
      <c r="BP1346">
        <v>0</v>
      </c>
      <c r="BS1346">
        <v>0</v>
      </c>
      <c r="BT1346">
        <v>0</v>
      </c>
      <c r="BU1346">
        <v>0</v>
      </c>
      <c r="CE1346" t="str">
        <f t="shared" si="529"/>
        <v>22:02:41.245</v>
      </c>
      <c r="CF1346">
        <v>244531412</v>
      </c>
      <c r="CS1346">
        <v>3</v>
      </c>
      <c r="CT1346">
        <v>2</v>
      </c>
      <c r="CU1346">
        <v>0</v>
      </c>
      <c r="CV1346">
        <v>2</v>
      </c>
      <c r="CW1346">
        <v>0</v>
      </c>
      <c r="CX1346">
        <v>5</v>
      </c>
      <c r="CY1346">
        <v>7</v>
      </c>
      <c r="CZ1346" t="s">
        <v>131</v>
      </c>
      <c r="DA1346">
        <v>745</v>
      </c>
      <c r="DB1346">
        <v>0</v>
      </c>
      <c r="DC1346" t="s">
        <v>262</v>
      </c>
      <c r="DD1346" t="s">
        <v>263</v>
      </c>
      <c r="DG1346">
        <v>15623403</v>
      </c>
      <c r="DI1346">
        <v>1</v>
      </c>
      <c r="DJ1346">
        <v>0</v>
      </c>
      <c r="DK1346">
        <v>1</v>
      </c>
      <c r="DL1346">
        <v>0</v>
      </c>
      <c r="DM1346">
        <v>0</v>
      </c>
      <c r="DN1346">
        <v>1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>"07/09/2023 22:02:41.506"</f>
        <v>07/09/2023 22:02:41.506</v>
      </c>
      <c r="C1347" t="str">
        <f t="shared" si="510"/>
        <v>FFDFD3C0</v>
      </c>
      <c r="D1347" t="s">
        <v>138</v>
      </c>
      <c r="E1347">
        <v>20</v>
      </c>
      <c r="F1347">
        <v>1020</v>
      </c>
      <c r="G1347" t="s">
        <v>139</v>
      </c>
      <c r="J1347" t="s">
        <v>140</v>
      </c>
      <c r="K1347">
        <v>0</v>
      </c>
      <c r="L1347">
        <v>3</v>
      </c>
      <c r="M1347">
        <v>0</v>
      </c>
      <c r="N1347">
        <v>2</v>
      </c>
      <c r="O1347">
        <v>0</v>
      </c>
      <c r="P1347">
        <v>1</v>
      </c>
      <c r="Q1347">
        <v>0</v>
      </c>
      <c r="S1347" t="str">
        <f t="shared" si="528"/>
        <v>22:02:41.000</v>
      </c>
      <c r="T1347" t="str">
        <f t="shared" si="528"/>
        <v>22:02:41.000</v>
      </c>
      <c r="U1347" t="str">
        <f t="shared" si="530"/>
        <v>A14F74</v>
      </c>
      <c r="V1347">
        <v>0</v>
      </c>
      <c r="W1347">
        <v>0</v>
      </c>
      <c r="X1347">
        <v>6</v>
      </c>
      <c r="Y1347">
        <v>0</v>
      </c>
      <c r="AA1347">
        <v>1</v>
      </c>
      <c r="AB1347">
        <v>8</v>
      </c>
      <c r="AC1347">
        <v>3</v>
      </c>
      <c r="AD1347">
        <v>0</v>
      </c>
      <c r="AE1347">
        <v>9</v>
      </c>
      <c r="AF1347" t="s">
        <v>126</v>
      </c>
      <c r="AG1347">
        <v>0</v>
      </c>
      <c r="AH1347">
        <v>3</v>
      </c>
      <c r="AI1347">
        <v>2</v>
      </c>
      <c r="AJ1347">
        <v>0</v>
      </c>
      <c r="AK1347" t="s">
        <v>487</v>
      </c>
      <c r="AL1347">
        <v>32.790605999999997</v>
      </c>
      <c r="AM1347" t="s">
        <v>488</v>
      </c>
      <c r="AN1347">
        <v>-117.11563099999999</v>
      </c>
      <c r="AO1347">
        <v>25</v>
      </c>
      <c r="AP1347">
        <v>1700</v>
      </c>
      <c r="AQ1347" t="s">
        <v>129</v>
      </c>
      <c r="AR1347">
        <v>127</v>
      </c>
      <c r="AS1347">
        <v>-31</v>
      </c>
      <c r="AT1347">
        <v>256</v>
      </c>
      <c r="BB1347" t="str">
        <f t="shared" si="531"/>
        <v>1200</v>
      </c>
      <c r="BC1347">
        <v>1</v>
      </c>
      <c r="BD1347" t="str">
        <f t="shared" si="532"/>
        <v xml:space="preserve">N1839R  </v>
      </c>
      <c r="BE1347">
        <v>1</v>
      </c>
      <c r="BG1347">
        <v>0</v>
      </c>
      <c r="BH1347">
        <v>0</v>
      </c>
      <c r="BI1347">
        <v>0</v>
      </c>
      <c r="BJ1347">
        <v>1500</v>
      </c>
      <c r="BK1347">
        <v>-200</v>
      </c>
      <c r="BL1347" t="s">
        <v>130</v>
      </c>
      <c r="BM1347">
        <v>1</v>
      </c>
      <c r="BN1347">
        <v>1</v>
      </c>
      <c r="BO1347">
        <v>0</v>
      </c>
      <c r="BP1347">
        <v>0</v>
      </c>
      <c r="BS1347">
        <v>0</v>
      </c>
      <c r="BT1347">
        <v>0</v>
      </c>
      <c r="BU1347">
        <v>0</v>
      </c>
      <c r="CE1347" t="str">
        <f t="shared" si="529"/>
        <v>22:02:41.245</v>
      </c>
      <c r="CF1347">
        <v>244531412</v>
      </c>
      <c r="CS1347">
        <v>3</v>
      </c>
      <c r="CT1347">
        <v>2</v>
      </c>
      <c r="CU1347">
        <v>0</v>
      </c>
      <c r="CV1347">
        <v>2</v>
      </c>
      <c r="CW1347">
        <v>0</v>
      </c>
      <c r="CX1347">
        <v>5</v>
      </c>
      <c r="CY1347">
        <v>7</v>
      </c>
      <c r="CZ1347" t="s">
        <v>131</v>
      </c>
      <c r="DA1347">
        <v>745</v>
      </c>
      <c r="DB1347">
        <v>0</v>
      </c>
      <c r="DC1347" t="s">
        <v>262</v>
      </c>
      <c r="DD1347" t="s">
        <v>263</v>
      </c>
      <c r="DG1347">
        <v>15623403</v>
      </c>
      <c r="DI1347">
        <v>1</v>
      </c>
      <c r="DJ1347">
        <v>0</v>
      </c>
      <c r="DK1347">
        <v>1</v>
      </c>
      <c r="DL1347">
        <v>0</v>
      </c>
      <c r="DM1347">
        <v>0</v>
      </c>
      <c r="DN1347">
        <v>1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"07/09/2023 22:02:41.506"</f>
        <v>07/09/2023 22:02:41.506</v>
      </c>
      <c r="C1348" t="str">
        <f t="shared" si="510"/>
        <v>FFDFD3C0</v>
      </c>
      <c r="D1348" t="s">
        <v>144</v>
      </c>
      <c r="E1348">
        <v>6</v>
      </c>
      <c r="H1348">
        <v>210</v>
      </c>
      <c r="I1348" t="s">
        <v>145</v>
      </c>
      <c r="J1348" t="s">
        <v>146</v>
      </c>
      <c r="K1348">
        <v>0</v>
      </c>
      <c r="L1348">
        <v>3</v>
      </c>
      <c r="M1348">
        <v>0</v>
      </c>
      <c r="N1348">
        <v>2</v>
      </c>
      <c r="O1348">
        <v>0</v>
      </c>
      <c r="P1348">
        <v>1</v>
      </c>
      <c r="Q1348">
        <v>0</v>
      </c>
      <c r="S1348" t="str">
        <f t="shared" si="528"/>
        <v>22:02:41.000</v>
      </c>
      <c r="T1348" t="str">
        <f t="shared" si="528"/>
        <v>22:02:41.000</v>
      </c>
      <c r="U1348" t="str">
        <f t="shared" si="530"/>
        <v>A14F74</v>
      </c>
      <c r="V1348">
        <v>0</v>
      </c>
      <c r="W1348">
        <v>0</v>
      </c>
      <c r="X1348">
        <v>6</v>
      </c>
      <c r="Y1348">
        <v>0</v>
      </c>
      <c r="AA1348">
        <v>1</v>
      </c>
      <c r="AB1348">
        <v>8</v>
      </c>
      <c r="AC1348">
        <v>3</v>
      </c>
      <c r="AD1348">
        <v>0</v>
      </c>
      <c r="AE1348">
        <v>9</v>
      </c>
      <c r="AF1348" t="s">
        <v>126</v>
      </c>
      <c r="AG1348">
        <v>0</v>
      </c>
      <c r="AH1348">
        <v>0</v>
      </c>
      <c r="AI1348">
        <v>2</v>
      </c>
      <c r="AJ1348">
        <v>0</v>
      </c>
      <c r="AK1348" t="s">
        <v>487</v>
      </c>
      <c r="AL1348">
        <v>32.790605999999997</v>
      </c>
      <c r="AM1348" t="s">
        <v>488</v>
      </c>
      <c r="AN1348">
        <v>-117.11563099999999</v>
      </c>
      <c r="AO1348">
        <v>25</v>
      </c>
      <c r="AP1348">
        <v>1700</v>
      </c>
      <c r="AQ1348" t="s">
        <v>129</v>
      </c>
      <c r="AR1348">
        <v>127</v>
      </c>
      <c r="AS1348">
        <v>-31</v>
      </c>
      <c r="AT1348">
        <v>256</v>
      </c>
      <c r="BB1348" t="str">
        <f t="shared" si="531"/>
        <v>1200</v>
      </c>
      <c r="BC1348">
        <v>1</v>
      </c>
      <c r="BD1348" t="str">
        <f t="shared" si="532"/>
        <v xml:space="preserve">N1839R  </v>
      </c>
      <c r="BE1348">
        <v>1</v>
      </c>
      <c r="BG1348">
        <v>0</v>
      </c>
      <c r="BH1348">
        <v>0</v>
      </c>
      <c r="BI1348">
        <v>0</v>
      </c>
      <c r="BJ1348">
        <v>1500</v>
      </c>
      <c r="BK1348">
        <v>-200</v>
      </c>
      <c r="BL1348" t="s">
        <v>130</v>
      </c>
      <c r="BM1348">
        <v>1</v>
      </c>
      <c r="BN1348">
        <v>1</v>
      </c>
      <c r="BO1348">
        <v>0</v>
      </c>
      <c r="BP1348">
        <v>0</v>
      </c>
      <c r="BS1348">
        <v>0</v>
      </c>
      <c r="BT1348">
        <v>0</v>
      </c>
      <c r="BU1348">
        <v>0</v>
      </c>
      <c r="CE1348" t="str">
        <f t="shared" si="529"/>
        <v>22:02:41.245</v>
      </c>
      <c r="CF1348">
        <v>244531412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5</v>
      </c>
      <c r="CY1348">
        <v>7</v>
      </c>
      <c r="CZ1348" t="s">
        <v>131</v>
      </c>
      <c r="DA1348">
        <v>745</v>
      </c>
      <c r="DB1348">
        <v>0</v>
      </c>
      <c r="DC1348" t="s">
        <v>262</v>
      </c>
      <c r="DD1348" t="s">
        <v>263</v>
      </c>
      <c r="DG1348">
        <v>15623403</v>
      </c>
      <c r="DI1348">
        <v>1</v>
      </c>
      <c r="DJ1348">
        <v>0</v>
      </c>
      <c r="DK1348">
        <v>1</v>
      </c>
      <c r="DL1348">
        <v>0</v>
      </c>
      <c r="DM1348">
        <v>0</v>
      </c>
      <c r="DN1348">
        <v>1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"07/09/2023 22:02:41.506"</f>
        <v>07/09/2023 22:02:41.506</v>
      </c>
      <c r="C1349" t="str">
        <f t="shared" si="510"/>
        <v>FFDFD3C0</v>
      </c>
      <c r="D1349" t="s">
        <v>141</v>
      </c>
      <c r="E1349">
        <v>15</v>
      </c>
      <c r="J1349" t="s">
        <v>142</v>
      </c>
      <c r="K1349">
        <v>0</v>
      </c>
      <c r="L1349">
        <v>3</v>
      </c>
      <c r="M1349">
        <v>0</v>
      </c>
      <c r="N1349">
        <v>2</v>
      </c>
      <c r="O1349">
        <v>0</v>
      </c>
      <c r="P1349">
        <v>1</v>
      </c>
      <c r="Q1349">
        <v>0</v>
      </c>
      <c r="S1349" t="str">
        <f t="shared" si="528"/>
        <v>22:02:41.000</v>
      </c>
      <c r="T1349" t="str">
        <f t="shared" si="528"/>
        <v>22:02:41.000</v>
      </c>
      <c r="U1349" t="str">
        <f t="shared" si="530"/>
        <v>A14F74</v>
      </c>
      <c r="V1349">
        <v>0</v>
      </c>
      <c r="W1349">
        <v>0</v>
      </c>
      <c r="X1349">
        <v>6</v>
      </c>
      <c r="Y1349">
        <v>0</v>
      </c>
      <c r="AA1349">
        <v>1</v>
      </c>
      <c r="AB1349">
        <v>8</v>
      </c>
      <c r="AC1349">
        <v>3</v>
      </c>
      <c r="AD1349">
        <v>0</v>
      </c>
      <c r="AE1349">
        <v>9</v>
      </c>
      <c r="AF1349" t="s">
        <v>126</v>
      </c>
      <c r="AG1349">
        <v>0</v>
      </c>
      <c r="AH1349">
        <v>3</v>
      </c>
      <c r="AI1349">
        <v>2</v>
      </c>
      <c r="AJ1349">
        <v>0</v>
      </c>
      <c r="AK1349" t="s">
        <v>487</v>
      </c>
      <c r="AL1349">
        <v>32.790605999999997</v>
      </c>
      <c r="AM1349" t="s">
        <v>488</v>
      </c>
      <c r="AN1349">
        <v>-117.11563099999999</v>
      </c>
      <c r="AO1349">
        <v>25</v>
      </c>
      <c r="AP1349">
        <v>1700</v>
      </c>
      <c r="AQ1349" t="s">
        <v>129</v>
      </c>
      <c r="AR1349">
        <v>127</v>
      </c>
      <c r="AS1349">
        <v>-31</v>
      </c>
      <c r="AT1349">
        <v>256</v>
      </c>
      <c r="BB1349" t="str">
        <f t="shared" si="531"/>
        <v>1200</v>
      </c>
      <c r="BC1349">
        <v>1</v>
      </c>
      <c r="BD1349" t="str">
        <f t="shared" si="532"/>
        <v xml:space="preserve">N1839R  </v>
      </c>
      <c r="BE1349">
        <v>1</v>
      </c>
      <c r="BG1349">
        <v>0</v>
      </c>
      <c r="BH1349">
        <v>0</v>
      </c>
      <c r="BI1349">
        <v>0</v>
      </c>
      <c r="BJ1349">
        <v>1500</v>
      </c>
      <c r="BK1349">
        <v>-200</v>
      </c>
      <c r="BL1349" t="s">
        <v>130</v>
      </c>
      <c r="BM1349">
        <v>1</v>
      </c>
      <c r="BN1349">
        <v>1</v>
      </c>
      <c r="BO1349">
        <v>0</v>
      </c>
      <c r="BP1349">
        <v>0</v>
      </c>
      <c r="BS1349">
        <v>0</v>
      </c>
      <c r="BT1349">
        <v>0</v>
      </c>
      <c r="BU1349">
        <v>0</v>
      </c>
      <c r="CE1349" t="str">
        <f t="shared" si="529"/>
        <v>22:02:41.245</v>
      </c>
      <c r="CF1349">
        <v>244531412</v>
      </c>
      <c r="CS1349">
        <v>3</v>
      </c>
      <c r="CT1349">
        <v>2</v>
      </c>
      <c r="CU1349">
        <v>0</v>
      </c>
      <c r="CV1349">
        <v>2</v>
      </c>
      <c r="CW1349">
        <v>0</v>
      </c>
      <c r="CX1349">
        <v>5</v>
      </c>
      <c r="CY1349">
        <v>7</v>
      </c>
      <c r="CZ1349" t="s">
        <v>131</v>
      </c>
      <c r="DA1349">
        <v>745</v>
      </c>
      <c r="DB1349">
        <v>0</v>
      </c>
      <c r="DC1349" t="s">
        <v>262</v>
      </c>
      <c r="DD1349" t="s">
        <v>263</v>
      </c>
      <c r="DG1349">
        <v>15623403</v>
      </c>
      <c r="DI1349">
        <v>1</v>
      </c>
      <c r="DJ1349">
        <v>0</v>
      </c>
      <c r="DK1349">
        <v>1</v>
      </c>
      <c r="DL1349">
        <v>0</v>
      </c>
      <c r="DM1349">
        <v>0</v>
      </c>
      <c r="DN1349">
        <v>1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"07/09/2023 22:02:41.584"</f>
        <v>07/09/2023 22:02:41.584</v>
      </c>
      <c r="C1350" t="str">
        <f t="shared" si="510"/>
        <v>FFDFD3C0</v>
      </c>
      <c r="D1350" t="s">
        <v>134</v>
      </c>
      <c r="E1350">
        <v>3</v>
      </c>
      <c r="H1350">
        <v>3</v>
      </c>
      <c r="I1350" t="s">
        <v>135</v>
      </c>
      <c r="J1350" t="s">
        <v>126</v>
      </c>
      <c r="K1350">
        <v>0</v>
      </c>
      <c r="L1350">
        <v>3</v>
      </c>
      <c r="M1350">
        <v>0</v>
      </c>
      <c r="N1350">
        <v>2</v>
      </c>
      <c r="O1350">
        <v>0</v>
      </c>
      <c r="P1350">
        <v>1</v>
      </c>
      <c r="Q1350">
        <v>0</v>
      </c>
      <c r="S1350" t="str">
        <f t="shared" si="528"/>
        <v>22:02:41.000</v>
      </c>
      <c r="T1350" t="str">
        <f t="shared" si="528"/>
        <v>22:02:41.000</v>
      </c>
      <c r="U1350" t="str">
        <f t="shared" si="530"/>
        <v>A14F74</v>
      </c>
      <c r="V1350">
        <v>0</v>
      </c>
      <c r="W1350">
        <v>0</v>
      </c>
      <c r="X1350">
        <v>6</v>
      </c>
      <c r="Y1350">
        <v>0</v>
      </c>
      <c r="AA1350">
        <v>1</v>
      </c>
      <c r="AB1350">
        <v>8</v>
      </c>
      <c r="AC1350">
        <v>3</v>
      </c>
      <c r="AD1350">
        <v>0</v>
      </c>
      <c r="AE1350">
        <v>9</v>
      </c>
      <c r="AF1350" t="s">
        <v>126</v>
      </c>
      <c r="AG1350">
        <v>0</v>
      </c>
      <c r="AH1350">
        <v>3</v>
      </c>
      <c r="AI1350">
        <v>2</v>
      </c>
      <c r="AJ1350">
        <v>0</v>
      </c>
      <c r="AK1350" t="s">
        <v>487</v>
      </c>
      <c r="AL1350">
        <v>32.790605999999997</v>
      </c>
      <c r="AM1350" t="s">
        <v>488</v>
      </c>
      <c r="AN1350">
        <v>-117.11563099999999</v>
      </c>
      <c r="AO1350">
        <v>25</v>
      </c>
      <c r="AP1350">
        <v>1700</v>
      </c>
      <c r="AQ1350" t="s">
        <v>129</v>
      </c>
      <c r="AR1350">
        <v>127</v>
      </c>
      <c r="AS1350">
        <v>-31</v>
      </c>
      <c r="AT1350">
        <v>256</v>
      </c>
      <c r="BB1350" t="str">
        <f t="shared" si="531"/>
        <v>1200</v>
      </c>
      <c r="BC1350">
        <v>1</v>
      </c>
      <c r="BD1350" t="str">
        <f t="shared" si="532"/>
        <v xml:space="preserve">N1839R  </v>
      </c>
      <c r="BE1350">
        <v>1</v>
      </c>
      <c r="BG1350">
        <v>0</v>
      </c>
      <c r="BH1350">
        <v>0</v>
      </c>
      <c r="BI1350">
        <v>0</v>
      </c>
      <c r="BJ1350">
        <v>1500</v>
      </c>
      <c r="BK1350">
        <v>-200</v>
      </c>
      <c r="BL1350" t="s">
        <v>130</v>
      </c>
      <c r="BM1350">
        <v>1</v>
      </c>
      <c r="BN1350">
        <v>1</v>
      </c>
      <c r="BO1350">
        <v>0</v>
      </c>
      <c r="BP1350">
        <v>0</v>
      </c>
      <c r="BS1350">
        <v>0</v>
      </c>
      <c r="BT1350">
        <v>0</v>
      </c>
      <c r="BU1350">
        <v>0</v>
      </c>
      <c r="CE1350" t="str">
        <f t="shared" si="529"/>
        <v>22:02:41.245</v>
      </c>
      <c r="CF1350">
        <v>244531412</v>
      </c>
      <c r="CS1350">
        <v>3</v>
      </c>
      <c r="CT1350">
        <v>2</v>
      </c>
      <c r="CU1350">
        <v>0</v>
      </c>
      <c r="CV1350">
        <v>2</v>
      </c>
      <c r="CW1350">
        <v>0</v>
      </c>
      <c r="CX1350">
        <v>5</v>
      </c>
      <c r="CY1350">
        <v>7</v>
      </c>
      <c r="CZ1350" t="s">
        <v>131</v>
      </c>
      <c r="DA1350">
        <v>745</v>
      </c>
      <c r="DB1350">
        <v>0</v>
      </c>
      <c r="DC1350" t="s">
        <v>262</v>
      </c>
      <c r="DD1350" t="s">
        <v>263</v>
      </c>
      <c r="DG1350">
        <v>15623403</v>
      </c>
      <c r="DI1350">
        <v>1</v>
      </c>
      <c r="DJ1350">
        <v>0</v>
      </c>
      <c r="DK1350">
        <v>1</v>
      </c>
      <c r="DL1350">
        <v>0</v>
      </c>
      <c r="DM1350">
        <v>0</v>
      </c>
      <c r="DN1350">
        <v>1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"07/09/2023 22:02:41.631"</f>
        <v>07/09/2023 22:02:41.631</v>
      </c>
      <c r="C1351" t="str">
        <f t="shared" si="510"/>
        <v>FFDFD3C0</v>
      </c>
      <c r="D1351" t="s">
        <v>147</v>
      </c>
      <c r="E1351">
        <v>8</v>
      </c>
      <c r="H1351">
        <v>225</v>
      </c>
      <c r="I1351" t="s">
        <v>148</v>
      </c>
      <c r="J1351" t="s">
        <v>126</v>
      </c>
      <c r="K1351">
        <v>0</v>
      </c>
      <c r="L1351">
        <v>3</v>
      </c>
      <c r="M1351">
        <v>0</v>
      </c>
      <c r="N1351">
        <v>2</v>
      </c>
      <c r="O1351">
        <v>0</v>
      </c>
      <c r="P1351">
        <v>1</v>
      </c>
      <c r="Q1351">
        <v>0</v>
      </c>
      <c r="S1351" t="str">
        <f t="shared" si="528"/>
        <v>22:02:41.000</v>
      </c>
      <c r="T1351" t="str">
        <f t="shared" si="528"/>
        <v>22:02:41.000</v>
      </c>
      <c r="U1351" t="str">
        <f t="shared" si="530"/>
        <v>A14F74</v>
      </c>
      <c r="V1351">
        <v>0</v>
      </c>
      <c r="W1351">
        <v>0</v>
      </c>
      <c r="X1351">
        <v>6</v>
      </c>
      <c r="Y1351">
        <v>0</v>
      </c>
      <c r="AA1351">
        <v>1</v>
      </c>
      <c r="AB1351">
        <v>8</v>
      </c>
      <c r="AC1351">
        <v>3</v>
      </c>
      <c r="AD1351">
        <v>0</v>
      </c>
      <c r="AE1351">
        <v>9</v>
      </c>
      <c r="AF1351" t="s">
        <v>126</v>
      </c>
      <c r="AG1351">
        <v>0</v>
      </c>
      <c r="AH1351">
        <v>3</v>
      </c>
      <c r="AI1351">
        <v>2</v>
      </c>
      <c r="AJ1351">
        <v>0</v>
      </c>
      <c r="AK1351" t="s">
        <v>487</v>
      </c>
      <c r="AL1351">
        <v>32.790605999999997</v>
      </c>
      <c r="AM1351" t="s">
        <v>488</v>
      </c>
      <c r="AN1351">
        <v>-117.11563099999999</v>
      </c>
      <c r="AO1351">
        <v>25</v>
      </c>
      <c r="AP1351">
        <v>1700</v>
      </c>
      <c r="AQ1351" t="s">
        <v>129</v>
      </c>
      <c r="AR1351">
        <v>127</v>
      </c>
      <c r="AS1351">
        <v>-31</v>
      </c>
      <c r="AT1351">
        <v>256</v>
      </c>
      <c r="BB1351" t="str">
        <f t="shared" si="531"/>
        <v>1200</v>
      </c>
      <c r="BC1351">
        <v>1</v>
      </c>
      <c r="BD1351" t="str">
        <f t="shared" si="532"/>
        <v xml:space="preserve">N1839R  </v>
      </c>
      <c r="BE1351">
        <v>1</v>
      </c>
      <c r="BG1351">
        <v>0</v>
      </c>
      <c r="BH1351">
        <v>0</v>
      </c>
      <c r="BI1351">
        <v>0</v>
      </c>
      <c r="BJ1351">
        <v>1500</v>
      </c>
      <c r="BK1351">
        <v>-200</v>
      </c>
      <c r="BL1351" t="s">
        <v>130</v>
      </c>
      <c r="BM1351">
        <v>1</v>
      </c>
      <c r="BN1351">
        <v>1</v>
      </c>
      <c r="BO1351">
        <v>0</v>
      </c>
      <c r="BP1351">
        <v>0</v>
      </c>
      <c r="BS1351">
        <v>0</v>
      </c>
      <c r="BT1351">
        <v>0</v>
      </c>
      <c r="BU1351">
        <v>0</v>
      </c>
      <c r="CE1351" t="str">
        <f t="shared" si="529"/>
        <v>22:02:41.245</v>
      </c>
      <c r="CF1351">
        <v>244531412</v>
      </c>
      <c r="CS1351">
        <v>3</v>
      </c>
      <c r="CT1351">
        <v>2</v>
      </c>
      <c r="CU1351">
        <v>0</v>
      </c>
      <c r="CV1351">
        <v>2</v>
      </c>
      <c r="CW1351">
        <v>0</v>
      </c>
      <c r="CX1351">
        <v>5</v>
      </c>
      <c r="CY1351">
        <v>7</v>
      </c>
      <c r="CZ1351" t="s">
        <v>131</v>
      </c>
      <c r="DA1351">
        <v>745</v>
      </c>
      <c r="DB1351">
        <v>0</v>
      </c>
      <c r="DC1351" t="s">
        <v>262</v>
      </c>
      <c r="DD1351" t="s">
        <v>263</v>
      </c>
      <c r="DG1351">
        <v>15623403</v>
      </c>
      <c r="DI1351">
        <v>1</v>
      </c>
      <c r="DJ1351">
        <v>0</v>
      </c>
      <c r="DK1351">
        <v>0</v>
      </c>
      <c r="DL1351">
        <v>0</v>
      </c>
      <c r="DM1351">
        <v>0</v>
      </c>
      <c r="DN1351">
        <v>1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 t="shared" ref="A1352:A1358" si="533">"07/09/2023 22:02:42.616"</f>
        <v>07/09/2023 22:02:42.616</v>
      </c>
      <c r="C1352" t="str">
        <f t="shared" si="510"/>
        <v>FFDFD3C0</v>
      </c>
      <c r="D1352" t="s">
        <v>134</v>
      </c>
      <c r="E1352">
        <v>3</v>
      </c>
      <c r="H1352">
        <v>3</v>
      </c>
      <c r="I1352" t="s">
        <v>135</v>
      </c>
      <c r="J1352" t="s">
        <v>126</v>
      </c>
      <c r="K1352">
        <v>0</v>
      </c>
      <c r="L1352">
        <v>3</v>
      </c>
      <c r="M1352">
        <v>0</v>
      </c>
      <c r="N1352">
        <v>2</v>
      </c>
      <c r="O1352">
        <v>0</v>
      </c>
      <c r="P1352">
        <v>1</v>
      </c>
      <c r="Q1352">
        <v>0</v>
      </c>
      <c r="S1352" t="str">
        <f t="shared" ref="S1352:T1359" si="534">"22:02:42.000"</f>
        <v>22:02:42.000</v>
      </c>
      <c r="T1352" t="str">
        <f t="shared" si="534"/>
        <v>22:02:42.000</v>
      </c>
      <c r="U1352" t="str">
        <f t="shared" si="530"/>
        <v>A14F74</v>
      </c>
      <c r="V1352">
        <v>0</v>
      </c>
      <c r="W1352">
        <v>0</v>
      </c>
      <c r="X1352">
        <v>6</v>
      </c>
      <c r="Y1352">
        <v>0</v>
      </c>
      <c r="AA1352">
        <v>1</v>
      </c>
      <c r="AB1352">
        <v>8</v>
      </c>
      <c r="AC1352">
        <v>3</v>
      </c>
      <c r="AD1352">
        <v>0</v>
      </c>
      <c r="AE1352">
        <v>9</v>
      </c>
      <c r="AF1352" t="s">
        <v>126</v>
      </c>
      <c r="AG1352">
        <v>0</v>
      </c>
      <c r="AH1352">
        <v>3</v>
      </c>
      <c r="AI1352">
        <v>2</v>
      </c>
      <c r="AJ1352">
        <v>0</v>
      </c>
      <c r="AK1352" t="s">
        <v>489</v>
      </c>
      <c r="AL1352">
        <v>32.790455999999999</v>
      </c>
      <c r="AM1352" t="s">
        <v>490</v>
      </c>
      <c r="AN1352">
        <v>-117.114923</v>
      </c>
      <c r="AO1352">
        <v>25</v>
      </c>
      <c r="AP1352">
        <v>1700</v>
      </c>
      <c r="AQ1352" t="s">
        <v>129</v>
      </c>
      <c r="AR1352">
        <v>125</v>
      </c>
      <c r="AS1352">
        <v>-37</v>
      </c>
      <c r="AT1352">
        <v>256</v>
      </c>
      <c r="BB1352" t="str">
        <f t="shared" si="531"/>
        <v>1200</v>
      </c>
      <c r="BC1352">
        <v>1</v>
      </c>
      <c r="BD1352" t="str">
        <f t="shared" si="532"/>
        <v xml:space="preserve">N1839R  </v>
      </c>
      <c r="BE1352">
        <v>1</v>
      </c>
      <c r="BG1352">
        <v>0</v>
      </c>
      <c r="BH1352">
        <v>0</v>
      </c>
      <c r="BI1352">
        <v>0</v>
      </c>
      <c r="BJ1352">
        <v>1500</v>
      </c>
      <c r="BK1352">
        <v>-200</v>
      </c>
      <c r="BL1352" t="s">
        <v>130</v>
      </c>
      <c r="BM1352">
        <v>1</v>
      </c>
      <c r="BN1352">
        <v>1</v>
      </c>
      <c r="BO1352">
        <v>0</v>
      </c>
      <c r="BP1352">
        <v>0</v>
      </c>
      <c r="BS1352">
        <v>0</v>
      </c>
      <c r="BT1352">
        <v>0</v>
      </c>
      <c r="BU1352">
        <v>0</v>
      </c>
      <c r="CE1352" t="str">
        <f t="shared" ref="CE1352:CE1359" si="535">"22:02:42.349"</f>
        <v>22:02:42.349</v>
      </c>
      <c r="CF1352">
        <v>348781595</v>
      </c>
      <c r="CS1352">
        <v>3</v>
      </c>
      <c r="CT1352">
        <v>2</v>
      </c>
      <c r="CU1352">
        <v>0</v>
      </c>
      <c r="CV1352">
        <v>2</v>
      </c>
      <c r="CW1352">
        <v>0</v>
      </c>
      <c r="CX1352">
        <v>5</v>
      </c>
      <c r="CY1352">
        <v>7</v>
      </c>
      <c r="CZ1352" t="s">
        <v>131</v>
      </c>
      <c r="DA1352">
        <v>745</v>
      </c>
      <c r="DB1352">
        <v>0</v>
      </c>
      <c r="DC1352" t="s">
        <v>262</v>
      </c>
      <c r="DD1352" t="s">
        <v>263</v>
      </c>
      <c r="DG1352">
        <v>15623486</v>
      </c>
      <c r="DI1352">
        <v>1</v>
      </c>
      <c r="DJ1352">
        <v>0</v>
      </c>
      <c r="DK1352">
        <v>0</v>
      </c>
      <c r="DL1352">
        <v>0</v>
      </c>
      <c r="DM1352">
        <v>0</v>
      </c>
      <c r="DN1352">
        <v>1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 t="shared" si="533"/>
        <v>07/09/2023 22:02:42.616</v>
      </c>
      <c r="C1353" t="str">
        <f t="shared" si="510"/>
        <v>FFDFD3C0</v>
      </c>
      <c r="D1353" t="s">
        <v>147</v>
      </c>
      <c r="E1353">
        <v>8</v>
      </c>
      <c r="H1353">
        <v>225</v>
      </c>
      <c r="I1353" t="s">
        <v>148</v>
      </c>
      <c r="J1353" t="s">
        <v>126</v>
      </c>
      <c r="K1353">
        <v>0</v>
      </c>
      <c r="L1353">
        <v>3</v>
      </c>
      <c r="M1353">
        <v>0</v>
      </c>
      <c r="N1353">
        <v>2</v>
      </c>
      <c r="O1353">
        <v>0</v>
      </c>
      <c r="P1353">
        <v>1</v>
      </c>
      <c r="Q1353">
        <v>0</v>
      </c>
      <c r="S1353" t="str">
        <f t="shared" si="534"/>
        <v>22:02:42.000</v>
      </c>
      <c r="T1353" t="str">
        <f t="shared" si="534"/>
        <v>22:02:42.000</v>
      </c>
      <c r="U1353" t="str">
        <f t="shared" si="530"/>
        <v>A14F74</v>
      </c>
      <c r="V1353">
        <v>0</v>
      </c>
      <c r="W1353">
        <v>0</v>
      </c>
      <c r="X1353">
        <v>6</v>
      </c>
      <c r="Y1353">
        <v>0</v>
      </c>
      <c r="AA1353">
        <v>1</v>
      </c>
      <c r="AB1353">
        <v>8</v>
      </c>
      <c r="AC1353">
        <v>3</v>
      </c>
      <c r="AD1353">
        <v>0</v>
      </c>
      <c r="AE1353">
        <v>9</v>
      </c>
      <c r="AF1353" t="s">
        <v>126</v>
      </c>
      <c r="AG1353">
        <v>0</v>
      </c>
      <c r="AH1353">
        <v>3</v>
      </c>
      <c r="AI1353">
        <v>2</v>
      </c>
      <c r="AJ1353">
        <v>0</v>
      </c>
      <c r="AK1353" t="s">
        <v>489</v>
      </c>
      <c r="AL1353">
        <v>32.790455999999999</v>
      </c>
      <c r="AM1353" t="s">
        <v>490</v>
      </c>
      <c r="AN1353">
        <v>-117.114923</v>
      </c>
      <c r="AO1353">
        <v>25</v>
      </c>
      <c r="AP1353">
        <v>1700</v>
      </c>
      <c r="AQ1353" t="s">
        <v>129</v>
      </c>
      <c r="AR1353">
        <v>125</v>
      </c>
      <c r="AS1353">
        <v>-37</v>
      </c>
      <c r="AT1353">
        <v>256</v>
      </c>
      <c r="BB1353" t="str">
        <f t="shared" si="531"/>
        <v>1200</v>
      </c>
      <c r="BC1353">
        <v>1</v>
      </c>
      <c r="BD1353" t="str">
        <f t="shared" si="532"/>
        <v xml:space="preserve">N1839R  </v>
      </c>
      <c r="BE1353">
        <v>1</v>
      </c>
      <c r="BG1353">
        <v>0</v>
      </c>
      <c r="BH1353">
        <v>0</v>
      </c>
      <c r="BI1353">
        <v>0</v>
      </c>
      <c r="BJ1353">
        <v>1500</v>
      </c>
      <c r="BK1353">
        <v>-200</v>
      </c>
      <c r="BL1353" t="s">
        <v>130</v>
      </c>
      <c r="BM1353">
        <v>1</v>
      </c>
      <c r="BN1353">
        <v>1</v>
      </c>
      <c r="BO1353">
        <v>0</v>
      </c>
      <c r="BP1353">
        <v>0</v>
      </c>
      <c r="BS1353">
        <v>0</v>
      </c>
      <c r="BT1353">
        <v>0</v>
      </c>
      <c r="BU1353">
        <v>0</v>
      </c>
      <c r="CE1353" t="str">
        <f t="shared" si="535"/>
        <v>22:02:42.349</v>
      </c>
      <c r="CF1353">
        <v>348781595</v>
      </c>
      <c r="CS1353">
        <v>3</v>
      </c>
      <c r="CT1353">
        <v>2</v>
      </c>
      <c r="CU1353">
        <v>0</v>
      </c>
      <c r="CV1353">
        <v>2</v>
      </c>
      <c r="CW1353">
        <v>0</v>
      </c>
      <c r="CX1353">
        <v>5</v>
      </c>
      <c r="CY1353">
        <v>7</v>
      </c>
      <c r="CZ1353" t="s">
        <v>131</v>
      </c>
      <c r="DA1353">
        <v>745</v>
      </c>
      <c r="DB1353">
        <v>0</v>
      </c>
      <c r="DC1353" t="s">
        <v>262</v>
      </c>
      <c r="DD1353" t="s">
        <v>263</v>
      </c>
      <c r="DG1353">
        <v>15623486</v>
      </c>
      <c r="DI1353">
        <v>1</v>
      </c>
      <c r="DJ1353">
        <v>0</v>
      </c>
      <c r="DK1353">
        <v>1</v>
      </c>
      <c r="DL1353">
        <v>0</v>
      </c>
      <c r="DM1353">
        <v>0</v>
      </c>
      <c r="DN1353">
        <v>1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 t="shared" si="533"/>
        <v>07/09/2023 22:02:42.616</v>
      </c>
      <c r="C1354" t="str">
        <f t="shared" ref="C1354:C1417" si="536">"FFDFD3C0"</f>
        <v>FFDFD3C0</v>
      </c>
      <c r="D1354" t="s">
        <v>134</v>
      </c>
      <c r="E1354">
        <v>4</v>
      </c>
      <c r="H1354">
        <v>4</v>
      </c>
      <c r="I1354" t="s">
        <v>143</v>
      </c>
      <c r="J1354" t="s">
        <v>126</v>
      </c>
      <c r="K1354">
        <v>0</v>
      </c>
      <c r="L1354">
        <v>3</v>
      </c>
      <c r="M1354">
        <v>0</v>
      </c>
      <c r="N1354">
        <v>2</v>
      </c>
      <c r="O1354">
        <v>0</v>
      </c>
      <c r="P1354">
        <v>1</v>
      </c>
      <c r="Q1354">
        <v>0</v>
      </c>
      <c r="S1354" t="str">
        <f t="shared" si="534"/>
        <v>22:02:42.000</v>
      </c>
      <c r="T1354" t="str">
        <f t="shared" si="534"/>
        <v>22:02:42.000</v>
      </c>
      <c r="U1354" t="str">
        <f t="shared" si="530"/>
        <v>A14F74</v>
      </c>
      <c r="V1354">
        <v>0</v>
      </c>
      <c r="W1354">
        <v>0</v>
      </c>
      <c r="X1354">
        <v>6</v>
      </c>
      <c r="Y1354">
        <v>0</v>
      </c>
      <c r="AA1354">
        <v>1</v>
      </c>
      <c r="AB1354">
        <v>8</v>
      </c>
      <c r="AC1354">
        <v>3</v>
      </c>
      <c r="AD1354">
        <v>0</v>
      </c>
      <c r="AE1354">
        <v>9</v>
      </c>
      <c r="AF1354" t="s">
        <v>126</v>
      </c>
      <c r="AG1354">
        <v>0</v>
      </c>
      <c r="AH1354">
        <v>3</v>
      </c>
      <c r="AI1354">
        <v>2</v>
      </c>
      <c r="AJ1354">
        <v>0</v>
      </c>
      <c r="AK1354" t="s">
        <v>489</v>
      </c>
      <c r="AL1354">
        <v>32.790455999999999</v>
      </c>
      <c r="AM1354" t="s">
        <v>490</v>
      </c>
      <c r="AN1354">
        <v>-117.114923</v>
      </c>
      <c r="AO1354">
        <v>25</v>
      </c>
      <c r="AP1354">
        <v>1700</v>
      </c>
      <c r="AQ1354" t="s">
        <v>129</v>
      </c>
      <c r="AR1354">
        <v>125</v>
      </c>
      <c r="AS1354">
        <v>-37</v>
      </c>
      <c r="AT1354">
        <v>256</v>
      </c>
      <c r="BB1354" t="str">
        <f t="shared" si="531"/>
        <v>1200</v>
      </c>
      <c r="BC1354">
        <v>1</v>
      </c>
      <c r="BD1354" t="str">
        <f t="shared" si="532"/>
        <v xml:space="preserve">N1839R  </v>
      </c>
      <c r="BE1354">
        <v>1</v>
      </c>
      <c r="BG1354">
        <v>0</v>
      </c>
      <c r="BH1354">
        <v>0</v>
      </c>
      <c r="BI1354">
        <v>0</v>
      </c>
      <c r="BJ1354">
        <v>1500</v>
      </c>
      <c r="BK1354">
        <v>-200</v>
      </c>
      <c r="BL1354" t="s">
        <v>130</v>
      </c>
      <c r="BM1354">
        <v>1</v>
      </c>
      <c r="BN1354">
        <v>1</v>
      </c>
      <c r="BO1354">
        <v>0</v>
      </c>
      <c r="BP1354">
        <v>0</v>
      </c>
      <c r="BS1354">
        <v>0</v>
      </c>
      <c r="BT1354">
        <v>0</v>
      </c>
      <c r="BU1354">
        <v>0</v>
      </c>
      <c r="CE1354" t="str">
        <f t="shared" si="535"/>
        <v>22:02:42.349</v>
      </c>
      <c r="CF1354">
        <v>348781595</v>
      </c>
      <c r="CS1354">
        <v>3</v>
      </c>
      <c r="CT1354">
        <v>2</v>
      </c>
      <c r="CU1354">
        <v>0</v>
      </c>
      <c r="CV1354">
        <v>2</v>
      </c>
      <c r="CW1354">
        <v>0</v>
      </c>
      <c r="CX1354">
        <v>5</v>
      </c>
      <c r="CY1354">
        <v>7</v>
      </c>
      <c r="CZ1354" t="s">
        <v>131</v>
      </c>
      <c r="DA1354">
        <v>745</v>
      </c>
      <c r="DB1354">
        <v>0</v>
      </c>
      <c r="DC1354" t="s">
        <v>262</v>
      </c>
      <c r="DD1354" t="s">
        <v>263</v>
      </c>
      <c r="DG1354">
        <v>15623486</v>
      </c>
      <c r="DI1354">
        <v>1</v>
      </c>
      <c r="DJ1354">
        <v>0</v>
      </c>
      <c r="DK1354">
        <v>1</v>
      </c>
      <c r="DL1354">
        <v>0</v>
      </c>
      <c r="DM1354">
        <v>0</v>
      </c>
      <c r="DN1354">
        <v>1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 t="shared" si="533"/>
        <v>07/09/2023 22:02:42.616</v>
      </c>
      <c r="C1355" t="str">
        <f t="shared" si="536"/>
        <v>FFDFD3C0</v>
      </c>
      <c r="D1355" t="s">
        <v>123</v>
      </c>
      <c r="E1355">
        <v>7</v>
      </c>
      <c r="F1355">
        <v>2007</v>
      </c>
      <c r="G1355" t="s">
        <v>124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0</v>
      </c>
      <c r="P1355">
        <v>1</v>
      </c>
      <c r="Q1355">
        <v>0</v>
      </c>
      <c r="S1355" t="str">
        <f t="shared" si="534"/>
        <v>22:02:42.000</v>
      </c>
      <c r="T1355" t="str">
        <f t="shared" si="534"/>
        <v>22:02:42.000</v>
      </c>
      <c r="U1355" t="str">
        <f t="shared" si="530"/>
        <v>A14F74</v>
      </c>
      <c r="V1355">
        <v>0</v>
      </c>
      <c r="W1355">
        <v>0</v>
      </c>
      <c r="X1355">
        <v>6</v>
      </c>
      <c r="Y1355">
        <v>0</v>
      </c>
      <c r="AA1355">
        <v>1</v>
      </c>
      <c r="AB1355">
        <v>8</v>
      </c>
      <c r="AC1355">
        <v>3</v>
      </c>
      <c r="AD1355">
        <v>0</v>
      </c>
      <c r="AE1355">
        <v>9</v>
      </c>
      <c r="AF1355" t="s">
        <v>126</v>
      </c>
      <c r="AG1355">
        <v>0</v>
      </c>
      <c r="AH1355">
        <v>3</v>
      </c>
      <c r="AI1355">
        <v>2</v>
      </c>
      <c r="AJ1355">
        <v>0</v>
      </c>
      <c r="AK1355" t="s">
        <v>489</v>
      </c>
      <c r="AL1355">
        <v>32.790455999999999</v>
      </c>
      <c r="AM1355" t="s">
        <v>490</v>
      </c>
      <c r="AN1355">
        <v>-117.114923</v>
      </c>
      <c r="AO1355">
        <v>25</v>
      </c>
      <c r="AP1355">
        <v>1700</v>
      </c>
      <c r="AQ1355" t="s">
        <v>129</v>
      </c>
      <c r="AR1355">
        <v>125</v>
      </c>
      <c r="AS1355">
        <v>-37</v>
      </c>
      <c r="AT1355">
        <v>256</v>
      </c>
      <c r="BB1355" t="str">
        <f t="shared" si="531"/>
        <v>1200</v>
      </c>
      <c r="BC1355">
        <v>1</v>
      </c>
      <c r="BD1355" t="str">
        <f t="shared" si="532"/>
        <v xml:space="preserve">N1839R  </v>
      </c>
      <c r="BE1355">
        <v>1</v>
      </c>
      <c r="BG1355">
        <v>0</v>
      </c>
      <c r="BH1355">
        <v>0</v>
      </c>
      <c r="BI1355">
        <v>0</v>
      </c>
      <c r="BJ1355">
        <v>1500</v>
      </c>
      <c r="BK1355">
        <v>-200</v>
      </c>
      <c r="BL1355" t="s">
        <v>130</v>
      </c>
      <c r="BM1355">
        <v>1</v>
      </c>
      <c r="BN1355">
        <v>1</v>
      </c>
      <c r="BO1355">
        <v>0</v>
      </c>
      <c r="BP1355">
        <v>0</v>
      </c>
      <c r="BS1355">
        <v>0</v>
      </c>
      <c r="BT1355">
        <v>0</v>
      </c>
      <c r="BU1355">
        <v>0</v>
      </c>
      <c r="CE1355" t="str">
        <f t="shared" si="535"/>
        <v>22:02:42.349</v>
      </c>
      <c r="CF1355">
        <v>348781595</v>
      </c>
      <c r="CS1355">
        <v>3</v>
      </c>
      <c r="CT1355">
        <v>2</v>
      </c>
      <c r="CU1355">
        <v>0</v>
      </c>
      <c r="CV1355">
        <v>2</v>
      </c>
      <c r="CW1355">
        <v>0</v>
      </c>
      <c r="CX1355">
        <v>5</v>
      </c>
      <c r="CY1355">
        <v>7</v>
      </c>
      <c r="CZ1355" t="s">
        <v>131</v>
      </c>
      <c r="DA1355">
        <v>745</v>
      </c>
      <c r="DB1355">
        <v>0</v>
      </c>
      <c r="DC1355" t="s">
        <v>262</v>
      </c>
      <c r="DD1355" t="s">
        <v>263</v>
      </c>
      <c r="DG1355">
        <v>15623486</v>
      </c>
      <c r="DI1355">
        <v>1</v>
      </c>
      <c r="DJ1355">
        <v>0</v>
      </c>
      <c r="DK1355">
        <v>1</v>
      </c>
      <c r="DL1355">
        <v>0</v>
      </c>
      <c r="DM1355">
        <v>0</v>
      </c>
      <c r="DN1355">
        <v>1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 t="shared" si="533"/>
        <v>07/09/2023 22:02:42.616</v>
      </c>
      <c r="C1356" t="str">
        <f t="shared" si="536"/>
        <v>FFDFD3C0</v>
      </c>
      <c r="D1356" t="s">
        <v>138</v>
      </c>
      <c r="E1356">
        <v>20</v>
      </c>
      <c r="F1356">
        <v>1020</v>
      </c>
      <c r="G1356" t="s">
        <v>139</v>
      </c>
      <c r="J1356" t="s">
        <v>140</v>
      </c>
      <c r="K1356">
        <v>0</v>
      </c>
      <c r="L1356">
        <v>3</v>
      </c>
      <c r="M1356">
        <v>0</v>
      </c>
      <c r="N1356">
        <v>2</v>
      </c>
      <c r="O1356">
        <v>0</v>
      </c>
      <c r="P1356">
        <v>1</v>
      </c>
      <c r="Q1356">
        <v>0</v>
      </c>
      <c r="S1356" t="str">
        <f t="shared" si="534"/>
        <v>22:02:42.000</v>
      </c>
      <c r="T1356" t="str">
        <f t="shared" si="534"/>
        <v>22:02:42.000</v>
      </c>
      <c r="U1356" t="str">
        <f t="shared" si="530"/>
        <v>A14F74</v>
      </c>
      <c r="V1356">
        <v>0</v>
      </c>
      <c r="W1356">
        <v>0</v>
      </c>
      <c r="X1356">
        <v>6</v>
      </c>
      <c r="Y1356">
        <v>0</v>
      </c>
      <c r="AA1356">
        <v>1</v>
      </c>
      <c r="AB1356">
        <v>8</v>
      </c>
      <c r="AC1356">
        <v>3</v>
      </c>
      <c r="AD1356">
        <v>0</v>
      </c>
      <c r="AE1356">
        <v>9</v>
      </c>
      <c r="AF1356" t="s">
        <v>126</v>
      </c>
      <c r="AG1356">
        <v>0</v>
      </c>
      <c r="AH1356">
        <v>3</v>
      </c>
      <c r="AI1356">
        <v>2</v>
      </c>
      <c r="AJ1356">
        <v>0</v>
      </c>
      <c r="AK1356" t="s">
        <v>489</v>
      </c>
      <c r="AL1356">
        <v>32.790455999999999</v>
      </c>
      <c r="AM1356" t="s">
        <v>490</v>
      </c>
      <c r="AN1356">
        <v>-117.114923</v>
      </c>
      <c r="AO1356">
        <v>25</v>
      </c>
      <c r="AP1356">
        <v>1700</v>
      </c>
      <c r="AQ1356" t="s">
        <v>129</v>
      </c>
      <c r="AR1356">
        <v>125</v>
      </c>
      <c r="AS1356">
        <v>-37</v>
      </c>
      <c r="AT1356">
        <v>256</v>
      </c>
      <c r="BB1356" t="str">
        <f t="shared" si="531"/>
        <v>1200</v>
      </c>
      <c r="BC1356">
        <v>1</v>
      </c>
      <c r="BD1356" t="str">
        <f t="shared" si="532"/>
        <v xml:space="preserve">N1839R  </v>
      </c>
      <c r="BE1356">
        <v>1</v>
      </c>
      <c r="BG1356">
        <v>0</v>
      </c>
      <c r="BH1356">
        <v>0</v>
      </c>
      <c r="BI1356">
        <v>0</v>
      </c>
      <c r="BJ1356">
        <v>1500</v>
      </c>
      <c r="BK1356">
        <v>-200</v>
      </c>
      <c r="BL1356" t="s">
        <v>130</v>
      </c>
      <c r="BM1356">
        <v>1</v>
      </c>
      <c r="BN1356">
        <v>1</v>
      </c>
      <c r="BO1356">
        <v>0</v>
      </c>
      <c r="BP1356">
        <v>0</v>
      </c>
      <c r="BS1356">
        <v>0</v>
      </c>
      <c r="BT1356">
        <v>0</v>
      </c>
      <c r="BU1356">
        <v>0</v>
      </c>
      <c r="CE1356" t="str">
        <f t="shared" si="535"/>
        <v>22:02:42.349</v>
      </c>
      <c r="CF1356">
        <v>348781595</v>
      </c>
      <c r="CS1356">
        <v>3</v>
      </c>
      <c r="CT1356">
        <v>2</v>
      </c>
      <c r="CU1356">
        <v>0</v>
      </c>
      <c r="CV1356">
        <v>2</v>
      </c>
      <c r="CW1356">
        <v>0</v>
      </c>
      <c r="CX1356">
        <v>5</v>
      </c>
      <c r="CY1356">
        <v>7</v>
      </c>
      <c r="CZ1356" t="s">
        <v>131</v>
      </c>
      <c r="DA1356">
        <v>745</v>
      </c>
      <c r="DB1356">
        <v>0</v>
      </c>
      <c r="DC1356" t="s">
        <v>262</v>
      </c>
      <c r="DD1356" t="s">
        <v>263</v>
      </c>
      <c r="DG1356">
        <v>15623486</v>
      </c>
      <c r="DI1356">
        <v>1</v>
      </c>
      <c r="DJ1356">
        <v>0</v>
      </c>
      <c r="DK1356">
        <v>1</v>
      </c>
      <c r="DL1356">
        <v>0</v>
      </c>
      <c r="DM1356">
        <v>0</v>
      </c>
      <c r="DN1356">
        <v>1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 t="shared" si="533"/>
        <v>07/09/2023 22:02:42.616</v>
      </c>
      <c r="C1357" t="str">
        <f t="shared" si="536"/>
        <v>FFDFD3C0</v>
      </c>
      <c r="D1357" t="s">
        <v>149</v>
      </c>
      <c r="E1357">
        <v>3</v>
      </c>
      <c r="H1357">
        <v>166</v>
      </c>
      <c r="I1357" t="s">
        <v>139</v>
      </c>
      <c r="J1357" t="s">
        <v>150</v>
      </c>
      <c r="K1357">
        <v>0</v>
      </c>
      <c r="L1357">
        <v>3</v>
      </c>
      <c r="M1357">
        <v>0</v>
      </c>
      <c r="N1357">
        <v>2</v>
      </c>
      <c r="O1357">
        <v>0</v>
      </c>
      <c r="P1357">
        <v>1</v>
      </c>
      <c r="Q1357">
        <v>0</v>
      </c>
      <c r="S1357" t="str">
        <f t="shared" si="534"/>
        <v>22:02:42.000</v>
      </c>
      <c r="T1357" t="str">
        <f t="shared" si="534"/>
        <v>22:02:42.000</v>
      </c>
      <c r="U1357" t="str">
        <f t="shared" si="530"/>
        <v>A14F74</v>
      </c>
      <c r="V1357">
        <v>0</v>
      </c>
      <c r="W1357">
        <v>0</v>
      </c>
      <c r="X1357">
        <v>6</v>
      </c>
      <c r="Y1357">
        <v>0</v>
      </c>
      <c r="AA1357">
        <v>1</v>
      </c>
      <c r="AB1357">
        <v>8</v>
      </c>
      <c r="AC1357">
        <v>3</v>
      </c>
      <c r="AD1357">
        <v>0</v>
      </c>
      <c r="AE1357">
        <v>9</v>
      </c>
      <c r="AF1357" t="s">
        <v>126</v>
      </c>
      <c r="AG1357">
        <v>0</v>
      </c>
      <c r="AH1357">
        <v>3</v>
      </c>
      <c r="AI1357">
        <v>2</v>
      </c>
      <c r="AJ1357">
        <v>0</v>
      </c>
      <c r="AK1357" t="s">
        <v>489</v>
      </c>
      <c r="AL1357">
        <v>32.790455999999999</v>
      </c>
      <c r="AM1357" t="s">
        <v>490</v>
      </c>
      <c r="AN1357">
        <v>-117.114923</v>
      </c>
      <c r="AO1357">
        <v>25</v>
      </c>
      <c r="AP1357">
        <v>1700</v>
      </c>
      <c r="AQ1357" t="s">
        <v>129</v>
      </c>
      <c r="AR1357">
        <v>125</v>
      </c>
      <c r="AS1357">
        <v>-37</v>
      </c>
      <c r="AT1357">
        <v>256</v>
      </c>
      <c r="BB1357" t="str">
        <f t="shared" si="531"/>
        <v>1200</v>
      </c>
      <c r="BC1357">
        <v>1</v>
      </c>
      <c r="BD1357" t="str">
        <f t="shared" si="532"/>
        <v xml:space="preserve">N1839R  </v>
      </c>
      <c r="BE1357">
        <v>1</v>
      </c>
      <c r="BG1357">
        <v>0</v>
      </c>
      <c r="BH1357">
        <v>0</v>
      </c>
      <c r="BI1357">
        <v>0</v>
      </c>
      <c r="BJ1357">
        <v>1500</v>
      </c>
      <c r="BK1357">
        <v>-200</v>
      </c>
      <c r="BL1357" t="s">
        <v>130</v>
      </c>
      <c r="BM1357">
        <v>1</v>
      </c>
      <c r="BN1357">
        <v>1</v>
      </c>
      <c r="BO1357">
        <v>0</v>
      </c>
      <c r="BP1357">
        <v>0</v>
      </c>
      <c r="BS1357">
        <v>0</v>
      </c>
      <c r="BT1357">
        <v>0</v>
      </c>
      <c r="BU1357">
        <v>0</v>
      </c>
      <c r="CE1357" t="str">
        <f t="shared" si="535"/>
        <v>22:02:42.349</v>
      </c>
      <c r="CF1357">
        <v>348861519</v>
      </c>
      <c r="CS1357">
        <v>3</v>
      </c>
      <c r="CT1357">
        <v>2</v>
      </c>
      <c r="CU1357">
        <v>0</v>
      </c>
      <c r="CV1357">
        <v>2</v>
      </c>
      <c r="CW1357">
        <v>0</v>
      </c>
      <c r="CX1357">
        <v>1</v>
      </c>
      <c r="CY1357">
        <v>7</v>
      </c>
      <c r="CZ1357" t="s">
        <v>131</v>
      </c>
      <c r="DA1357">
        <v>286</v>
      </c>
      <c r="DB1357">
        <v>0</v>
      </c>
      <c r="DC1357" t="s">
        <v>132</v>
      </c>
      <c r="DD1357" t="s">
        <v>133</v>
      </c>
      <c r="DG1357">
        <v>16176453</v>
      </c>
      <c r="DI1357">
        <v>1</v>
      </c>
      <c r="DJ1357">
        <v>0</v>
      </c>
      <c r="DK1357">
        <v>1</v>
      </c>
      <c r="DL1357">
        <v>0</v>
      </c>
      <c r="DM1357">
        <v>0</v>
      </c>
      <c r="DN1357">
        <v>1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 t="shared" si="533"/>
        <v>07/09/2023 22:02:42.616</v>
      </c>
      <c r="C1358" t="str">
        <f t="shared" si="536"/>
        <v>FFDFD3C0</v>
      </c>
      <c r="D1358" t="s">
        <v>144</v>
      </c>
      <c r="E1358">
        <v>6</v>
      </c>
      <c r="H1358">
        <v>210</v>
      </c>
      <c r="I1358" t="s">
        <v>145</v>
      </c>
      <c r="J1358" t="s">
        <v>146</v>
      </c>
      <c r="K1358">
        <v>0</v>
      </c>
      <c r="L1358">
        <v>3</v>
      </c>
      <c r="M1358">
        <v>0</v>
      </c>
      <c r="N1358">
        <v>2</v>
      </c>
      <c r="O1358">
        <v>0</v>
      </c>
      <c r="P1358">
        <v>1</v>
      </c>
      <c r="Q1358">
        <v>0</v>
      </c>
      <c r="S1358" t="str">
        <f t="shared" si="534"/>
        <v>22:02:42.000</v>
      </c>
      <c r="T1358" t="str">
        <f t="shared" si="534"/>
        <v>22:02:42.000</v>
      </c>
      <c r="U1358" t="str">
        <f t="shared" si="530"/>
        <v>A14F74</v>
      </c>
      <c r="V1358">
        <v>0</v>
      </c>
      <c r="W1358">
        <v>0</v>
      </c>
      <c r="X1358">
        <v>6</v>
      </c>
      <c r="Y1358">
        <v>0</v>
      </c>
      <c r="AA1358">
        <v>1</v>
      </c>
      <c r="AB1358">
        <v>8</v>
      </c>
      <c r="AC1358">
        <v>3</v>
      </c>
      <c r="AD1358">
        <v>0</v>
      </c>
      <c r="AE1358">
        <v>9</v>
      </c>
      <c r="AF1358" t="s">
        <v>126</v>
      </c>
      <c r="AG1358">
        <v>0</v>
      </c>
      <c r="AH1358">
        <v>0</v>
      </c>
      <c r="AI1358">
        <v>2</v>
      </c>
      <c r="AJ1358">
        <v>0</v>
      </c>
      <c r="AK1358" t="s">
        <v>489</v>
      </c>
      <c r="AL1358">
        <v>32.790455999999999</v>
      </c>
      <c r="AM1358" t="s">
        <v>490</v>
      </c>
      <c r="AN1358">
        <v>-117.114923</v>
      </c>
      <c r="AO1358">
        <v>25</v>
      </c>
      <c r="AP1358">
        <v>1700</v>
      </c>
      <c r="AQ1358" t="s">
        <v>129</v>
      </c>
      <c r="AR1358">
        <v>125</v>
      </c>
      <c r="AS1358">
        <v>-37</v>
      </c>
      <c r="AT1358">
        <v>256</v>
      </c>
      <c r="BB1358" t="str">
        <f t="shared" si="531"/>
        <v>1200</v>
      </c>
      <c r="BC1358">
        <v>1</v>
      </c>
      <c r="BD1358" t="str">
        <f t="shared" si="532"/>
        <v xml:space="preserve">N1839R  </v>
      </c>
      <c r="BE1358">
        <v>1</v>
      </c>
      <c r="BG1358">
        <v>0</v>
      </c>
      <c r="BH1358">
        <v>0</v>
      </c>
      <c r="BI1358">
        <v>0</v>
      </c>
      <c r="BJ1358">
        <v>1500</v>
      </c>
      <c r="BK1358">
        <v>-200</v>
      </c>
      <c r="BL1358" t="s">
        <v>130</v>
      </c>
      <c r="BM1358">
        <v>1</v>
      </c>
      <c r="BN1358">
        <v>1</v>
      </c>
      <c r="BO1358">
        <v>0</v>
      </c>
      <c r="BP1358">
        <v>0</v>
      </c>
      <c r="BS1358">
        <v>0</v>
      </c>
      <c r="BT1358">
        <v>0</v>
      </c>
      <c r="BU1358">
        <v>0</v>
      </c>
      <c r="CE1358" t="str">
        <f t="shared" si="535"/>
        <v>22:02:42.349</v>
      </c>
      <c r="CF1358">
        <v>348781595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5</v>
      </c>
      <c r="CY1358">
        <v>7</v>
      </c>
      <c r="CZ1358" t="s">
        <v>131</v>
      </c>
      <c r="DA1358">
        <v>745</v>
      </c>
      <c r="DB1358">
        <v>0</v>
      </c>
      <c r="DC1358" t="s">
        <v>262</v>
      </c>
      <c r="DD1358" t="s">
        <v>263</v>
      </c>
      <c r="DG1358">
        <v>15623486</v>
      </c>
      <c r="DI1358">
        <v>1</v>
      </c>
      <c r="DJ1358">
        <v>0</v>
      </c>
      <c r="DK1358">
        <v>1</v>
      </c>
      <c r="DL1358">
        <v>0</v>
      </c>
      <c r="DM1358">
        <v>0</v>
      </c>
      <c r="DN1358">
        <v>1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"07/09/2023 22:02:42.663"</f>
        <v>07/09/2023 22:02:42.663</v>
      </c>
      <c r="C1359" t="str">
        <f t="shared" si="536"/>
        <v>FFDFD3C0</v>
      </c>
      <c r="D1359" t="s">
        <v>141</v>
      </c>
      <c r="E1359">
        <v>15</v>
      </c>
      <c r="J1359" t="s">
        <v>142</v>
      </c>
      <c r="K1359">
        <v>0</v>
      </c>
      <c r="L1359">
        <v>3</v>
      </c>
      <c r="M1359">
        <v>0</v>
      </c>
      <c r="N1359">
        <v>2</v>
      </c>
      <c r="O1359">
        <v>0</v>
      </c>
      <c r="P1359">
        <v>1</v>
      </c>
      <c r="Q1359">
        <v>0</v>
      </c>
      <c r="S1359" t="str">
        <f t="shared" si="534"/>
        <v>22:02:42.000</v>
      </c>
      <c r="T1359" t="str">
        <f t="shared" si="534"/>
        <v>22:02:42.000</v>
      </c>
      <c r="U1359" t="str">
        <f t="shared" si="530"/>
        <v>A14F74</v>
      </c>
      <c r="V1359">
        <v>0</v>
      </c>
      <c r="W1359">
        <v>0</v>
      </c>
      <c r="X1359">
        <v>6</v>
      </c>
      <c r="Y1359">
        <v>0</v>
      </c>
      <c r="AA1359">
        <v>1</v>
      </c>
      <c r="AB1359">
        <v>8</v>
      </c>
      <c r="AC1359">
        <v>3</v>
      </c>
      <c r="AD1359">
        <v>0</v>
      </c>
      <c r="AE1359">
        <v>9</v>
      </c>
      <c r="AF1359" t="s">
        <v>126</v>
      </c>
      <c r="AG1359">
        <v>0</v>
      </c>
      <c r="AH1359">
        <v>3</v>
      </c>
      <c r="AI1359">
        <v>2</v>
      </c>
      <c r="AJ1359">
        <v>0</v>
      </c>
      <c r="AK1359" t="s">
        <v>489</v>
      </c>
      <c r="AL1359">
        <v>32.790455999999999</v>
      </c>
      <c r="AM1359" t="s">
        <v>490</v>
      </c>
      <c r="AN1359">
        <v>-117.114923</v>
      </c>
      <c r="AO1359">
        <v>25</v>
      </c>
      <c r="AP1359">
        <v>1700</v>
      </c>
      <c r="AQ1359" t="s">
        <v>129</v>
      </c>
      <c r="AR1359">
        <v>125</v>
      </c>
      <c r="AS1359">
        <v>-37</v>
      </c>
      <c r="AT1359">
        <v>256</v>
      </c>
      <c r="BB1359" t="str">
        <f t="shared" si="531"/>
        <v>1200</v>
      </c>
      <c r="BC1359">
        <v>1</v>
      </c>
      <c r="BD1359" t="str">
        <f t="shared" si="532"/>
        <v xml:space="preserve">N1839R  </v>
      </c>
      <c r="BE1359">
        <v>1</v>
      </c>
      <c r="BG1359">
        <v>0</v>
      </c>
      <c r="BH1359">
        <v>0</v>
      </c>
      <c r="BI1359">
        <v>0</v>
      </c>
      <c r="BJ1359">
        <v>1500</v>
      </c>
      <c r="BK1359">
        <v>-200</v>
      </c>
      <c r="BL1359" t="s">
        <v>130</v>
      </c>
      <c r="BM1359">
        <v>1</v>
      </c>
      <c r="BN1359">
        <v>1</v>
      </c>
      <c r="BO1359">
        <v>0</v>
      </c>
      <c r="BP1359">
        <v>0</v>
      </c>
      <c r="BS1359">
        <v>0</v>
      </c>
      <c r="BT1359">
        <v>0</v>
      </c>
      <c r="BU1359">
        <v>0</v>
      </c>
      <c r="CE1359" t="str">
        <f t="shared" si="535"/>
        <v>22:02:42.349</v>
      </c>
      <c r="CF1359">
        <v>348781595</v>
      </c>
      <c r="CS1359">
        <v>3</v>
      </c>
      <c r="CT1359">
        <v>2</v>
      </c>
      <c r="CU1359">
        <v>0</v>
      </c>
      <c r="CV1359">
        <v>2</v>
      </c>
      <c r="CW1359">
        <v>0</v>
      </c>
      <c r="CX1359">
        <v>5</v>
      </c>
      <c r="CY1359">
        <v>7</v>
      </c>
      <c r="CZ1359" t="s">
        <v>131</v>
      </c>
      <c r="DA1359">
        <v>745</v>
      </c>
      <c r="DB1359">
        <v>0</v>
      </c>
      <c r="DC1359" t="s">
        <v>262</v>
      </c>
      <c r="DD1359" t="s">
        <v>263</v>
      </c>
      <c r="DG1359">
        <v>15623486</v>
      </c>
      <c r="DI1359">
        <v>1</v>
      </c>
      <c r="DJ1359">
        <v>0</v>
      </c>
      <c r="DK1359">
        <v>1</v>
      </c>
      <c r="DL1359">
        <v>0</v>
      </c>
      <c r="DM1359">
        <v>0</v>
      </c>
      <c r="DN1359">
        <v>1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"07/09/2023 22:02:43.489"</f>
        <v>07/09/2023 22:02:43.489</v>
      </c>
      <c r="C1360" t="str">
        <f t="shared" si="536"/>
        <v>FFDFD3C0</v>
      </c>
      <c r="D1360" t="s">
        <v>147</v>
      </c>
      <c r="E1360">
        <v>8</v>
      </c>
      <c r="H1360">
        <v>225</v>
      </c>
      <c r="I1360" t="s">
        <v>148</v>
      </c>
      <c r="J1360" t="s">
        <v>126</v>
      </c>
      <c r="K1360">
        <v>0</v>
      </c>
      <c r="L1360">
        <v>3</v>
      </c>
      <c r="M1360">
        <v>0</v>
      </c>
      <c r="N1360">
        <v>2</v>
      </c>
      <c r="O1360">
        <v>0</v>
      </c>
      <c r="P1360">
        <v>1</v>
      </c>
      <c r="Q1360">
        <v>0</v>
      </c>
      <c r="S1360" t="str">
        <f t="shared" ref="S1360:T1366" si="537">"22:02:43.000"</f>
        <v>22:02:43.000</v>
      </c>
      <c r="T1360" t="str">
        <f t="shared" si="537"/>
        <v>22:02:43.000</v>
      </c>
      <c r="U1360" t="str">
        <f t="shared" si="530"/>
        <v>A14F74</v>
      </c>
      <c r="V1360">
        <v>0</v>
      </c>
      <c r="W1360">
        <v>0</v>
      </c>
      <c r="X1360">
        <v>6</v>
      </c>
      <c r="Y1360">
        <v>0</v>
      </c>
      <c r="AA1360">
        <v>1</v>
      </c>
      <c r="AB1360">
        <v>8</v>
      </c>
      <c r="AC1360">
        <v>3</v>
      </c>
      <c r="AD1360">
        <v>0</v>
      </c>
      <c r="AE1360">
        <v>9</v>
      </c>
      <c r="AF1360" t="s">
        <v>126</v>
      </c>
      <c r="AG1360">
        <v>0</v>
      </c>
      <c r="AH1360">
        <v>3</v>
      </c>
      <c r="AI1360">
        <v>2</v>
      </c>
      <c r="AJ1360">
        <v>0</v>
      </c>
      <c r="AK1360" t="s">
        <v>491</v>
      </c>
      <c r="AL1360">
        <v>32.790284</v>
      </c>
      <c r="AM1360" t="s">
        <v>492</v>
      </c>
      <c r="AN1360">
        <v>-117.11425800000001</v>
      </c>
      <c r="AO1360">
        <v>25</v>
      </c>
      <c r="AP1360">
        <v>1700</v>
      </c>
      <c r="AQ1360" t="s">
        <v>129</v>
      </c>
      <c r="AR1360">
        <v>124</v>
      </c>
      <c r="AS1360">
        <v>-41</v>
      </c>
      <c r="AT1360">
        <v>192</v>
      </c>
      <c r="BB1360" t="str">
        <f t="shared" si="531"/>
        <v>1200</v>
      </c>
      <c r="BC1360">
        <v>1</v>
      </c>
      <c r="BD1360" t="str">
        <f t="shared" si="532"/>
        <v xml:space="preserve">N1839R  </v>
      </c>
      <c r="BE1360">
        <v>1</v>
      </c>
      <c r="BG1360">
        <v>0</v>
      </c>
      <c r="BH1360">
        <v>0</v>
      </c>
      <c r="BI1360">
        <v>0</v>
      </c>
      <c r="BJ1360">
        <v>1500</v>
      </c>
      <c r="BK1360">
        <v>-200</v>
      </c>
      <c r="BL1360" t="s">
        <v>130</v>
      </c>
      <c r="BM1360">
        <v>1</v>
      </c>
      <c r="BN1360">
        <v>1</v>
      </c>
      <c r="BO1360">
        <v>0</v>
      </c>
      <c r="BP1360">
        <v>0</v>
      </c>
      <c r="BS1360">
        <v>0</v>
      </c>
      <c r="BT1360">
        <v>0</v>
      </c>
      <c r="BU1360">
        <v>0</v>
      </c>
      <c r="CE1360" t="str">
        <f t="shared" ref="CE1360:CE1366" si="538">"22:02:43.231"</f>
        <v>22:02:43.231</v>
      </c>
      <c r="CF1360">
        <v>231281523</v>
      </c>
      <c r="CS1360">
        <v>3</v>
      </c>
      <c r="CT1360">
        <v>2</v>
      </c>
      <c r="CU1360">
        <v>0</v>
      </c>
      <c r="CV1360">
        <v>2</v>
      </c>
      <c r="CW1360">
        <v>0</v>
      </c>
      <c r="CX1360">
        <v>6</v>
      </c>
      <c r="CY1360">
        <v>7</v>
      </c>
      <c r="CZ1360" t="s">
        <v>131</v>
      </c>
      <c r="DA1360">
        <v>745</v>
      </c>
      <c r="DB1360">
        <v>0</v>
      </c>
      <c r="DC1360" t="s">
        <v>262</v>
      </c>
      <c r="DD1360" t="s">
        <v>263</v>
      </c>
      <c r="DG1360">
        <v>15623547</v>
      </c>
      <c r="DI1360">
        <v>1</v>
      </c>
      <c r="DJ1360">
        <v>0</v>
      </c>
      <c r="DK1360">
        <v>0</v>
      </c>
      <c r="DL1360">
        <v>0</v>
      </c>
      <c r="DM1360">
        <v>0</v>
      </c>
      <c r="DN1360">
        <v>1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"07/09/2023 22:02:43.505"</f>
        <v>07/09/2023 22:02:43.505</v>
      </c>
      <c r="C1361" t="str">
        <f t="shared" si="536"/>
        <v>FFDFD3C0</v>
      </c>
      <c r="D1361" t="s">
        <v>134</v>
      </c>
      <c r="E1361">
        <v>4</v>
      </c>
      <c r="H1361">
        <v>4</v>
      </c>
      <c r="I1361" t="s">
        <v>143</v>
      </c>
      <c r="J1361" t="s">
        <v>126</v>
      </c>
      <c r="K1361">
        <v>0</v>
      </c>
      <c r="L1361">
        <v>3</v>
      </c>
      <c r="M1361">
        <v>0</v>
      </c>
      <c r="N1361">
        <v>2</v>
      </c>
      <c r="O1361">
        <v>0</v>
      </c>
      <c r="P1361">
        <v>1</v>
      </c>
      <c r="Q1361">
        <v>0</v>
      </c>
      <c r="S1361" t="str">
        <f t="shared" si="537"/>
        <v>22:02:43.000</v>
      </c>
      <c r="T1361" t="str">
        <f t="shared" si="537"/>
        <v>22:02:43.000</v>
      </c>
      <c r="U1361" t="str">
        <f t="shared" si="530"/>
        <v>A14F74</v>
      </c>
      <c r="V1361">
        <v>0</v>
      </c>
      <c r="W1361">
        <v>0</v>
      </c>
      <c r="X1361">
        <v>6</v>
      </c>
      <c r="Y1361">
        <v>0</v>
      </c>
      <c r="AA1361">
        <v>1</v>
      </c>
      <c r="AB1361">
        <v>8</v>
      </c>
      <c r="AC1361">
        <v>3</v>
      </c>
      <c r="AD1361">
        <v>0</v>
      </c>
      <c r="AE1361">
        <v>9</v>
      </c>
      <c r="AF1361" t="s">
        <v>126</v>
      </c>
      <c r="AG1361">
        <v>0</v>
      </c>
      <c r="AH1361">
        <v>3</v>
      </c>
      <c r="AI1361">
        <v>2</v>
      </c>
      <c r="AJ1361">
        <v>0</v>
      </c>
      <c r="AK1361" t="s">
        <v>491</v>
      </c>
      <c r="AL1361">
        <v>32.790284</v>
      </c>
      <c r="AM1361" t="s">
        <v>492</v>
      </c>
      <c r="AN1361">
        <v>-117.11425800000001</v>
      </c>
      <c r="AO1361">
        <v>25</v>
      </c>
      <c r="AP1361">
        <v>1700</v>
      </c>
      <c r="AQ1361" t="s">
        <v>129</v>
      </c>
      <c r="AR1361">
        <v>124</v>
      </c>
      <c r="AS1361">
        <v>-41</v>
      </c>
      <c r="AT1361">
        <v>192</v>
      </c>
      <c r="BB1361" t="str">
        <f t="shared" si="531"/>
        <v>1200</v>
      </c>
      <c r="BC1361">
        <v>1</v>
      </c>
      <c r="BD1361" t="str">
        <f t="shared" si="532"/>
        <v xml:space="preserve">N1839R  </v>
      </c>
      <c r="BE1361">
        <v>1</v>
      </c>
      <c r="BG1361">
        <v>0</v>
      </c>
      <c r="BH1361">
        <v>0</v>
      </c>
      <c r="BI1361">
        <v>0</v>
      </c>
      <c r="BJ1361">
        <v>1500</v>
      </c>
      <c r="BK1361">
        <v>-200</v>
      </c>
      <c r="BL1361" t="s">
        <v>130</v>
      </c>
      <c r="BM1361">
        <v>1</v>
      </c>
      <c r="BN1361">
        <v>1</v>
      </c>
      <c r="BO1361">
        <v>0</v>
      </c>
      <c r="BP1361">
        <v>0</v>
      </c>
      <c r="BS1361">
        <v>0</v>
      </c>
      <c r="BT1361">
        <v>0</v>
      </c>
      <c r="BU1361">
        <v>0</v>
      </c>
      <c r="CE1361" t="str">
        <f t="shared" si="538"/>
        <v>22:02:43.231</v>
      </c>
      <c r="CF1361">
        <v>231281523</v>
      </c>
      <c r="CS1361">
        <v>3</v>
      </c>
      <c r="CT1361">
        <v>2</v>
      </c>
      <c r="CU1361">
        <v>0</v>
      </c>
      <c r="CV1361">
        <v>2</v>
      </c>
      <c r="CW1361">
        <v>0</v>
      </c>
      <c r="CX1361">
        <v>6</v>
      </c>
      <c r="CY1361">
        <v>7</v>
      </c>
      <c r="CZ1361" t="s">
        <v>131</v>
      </c>
      <c r="DA1361">
        <v>745</v>
      </c>
      <c r="DB1361">
        <v>0</v>
      </c>
      <c r="DC1361" t="s">
        <v>262</v>
      </c>
      <c r="DD1361" t="s">
        <v>263</v>
      </c>
      <c r="DG1361">
        <v>15623547</v>
      </c>
      <c r="DI1361">
        <v>1</v>
      </c>
      <c r="DJ1361">
        <v>0</v>
      </c>
      <c r="DK1361">
        <v>1</v>
      </c>
      <c r="DL1361">
        <v>0</v>
      </c>
      <c r="DM1361">
        <v>0</v>
      </c>
      <c r="DN1361">
        <v>1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"07/09/2023 22:02:43.520"</f>
        <v>07/09/2023 22:02:43.520</v>
      </c>
      <c r="C1362" t="str">
        <f t="shared" si="536"/>
        <v>FFDFD3C0</v>
      </c>
      <c r="D1362" t="s">
        <v>123</v>
      </c>
      <c r="E1362">
        <v>7</v>
      </c>
      <c r="F1362">
        <v>2007</v>
      </c>
      <c r="G1362" t="s">
        <v>124</v>
      </c>
      <c r="J1362" t="s">
        <v>125</v>
      </c>
      <c r="K1362">
        <v>0</v>
      </c>
      <c r="L1362">
        <v>3</v>
      </c>
      <c r="M1362">
        <v>0</v>
      </c>
      <c r="N1362">
        <v>2</v>
      </c>
      <c r="O1362">
        <v>0</v>
      </c>
      <c r="P1362">
        <v>1</v>
      </c>
      <c r="Q1362">
        <v>0</v>
      </c>
      <c r="S1362" t="str">
        <f t="shared" si="537"/>
        <v>22:02:43.000</v>
      </c>
      <c r="T1362" t="str">
        <f t="shared" si="537"/>
        <v>22:02:43.000</v>
      </c>
      <c r="U1362" t="str">
        <f t="shared" si="530"/>
        <v>A14F74</v>
      </c>
      <c r="V1362">
        <v>0</v>
      </c>
      <c r="W1362">
        <v>0</v>
      </c>
      <c r="X1362">
        <v>6</v>
      </c>
      <c r="Y1362">
        <v>0</v>
      </c>
      <c r="AA1362">
        <v>1</v>
      </c>
      <c r="AB1362">
        <v>8</v>
      </c>
      <c r="AC1362">
        <v>3</v>
      </c>
      <c r="AD1362">
        <v>0</v>
      </c>
      <c r="AE1362">
        <v>9</v>
      </c>
      <c r="AF1362" t="s">
        <v>126</v>
      </c>
      <c r="AG1362">
        <v>0</v>
      </c>
      <c r="AH1362">
        <v>3</v>
      </c>
      <c r="AI1362">
        <v>2</v>
      </c>
      <c r="AJ1362">
        <v>0</v>
      </c>
      <c r="AK1362" t="s">
        <v>491</v>
      </c>
      <c r="AL1362">
        <v>32.790284</v>
      </c>
      <c r="AM1362" t="s">
        <v>492</v>
      </c>
      <c r="AN1362">
        <v>-117.11425800000001</v>
      </c>
      <c r="AO1362">
        <v>25</v>
      </c>
      <c r="AP1362">
        <v>1700</v>
      </c>
      <c r="AQ1362" t="s">
        <v>129</v>
      </c>
      <c r="AR1362">
        <v>124</v>
      </c>
      <c r="AS1362">
        <v>-41</v>
      </c>
      <c r="AT1362">
        <v>192</v>
      </c>
      <c r="BB1362" t="str">
        <f t="shared" si="531"/>
        <v>1200</v>
      </c>
      <c r="BC1362">
        <v>1</v>
      </c>
      <c r="BD1362" t="str">
        <f t="shared" si="532"/>
        <v xml:space="preserve">N1839R  </v>
      </c>
      <c r="BE1362">
        <v>1</v>
      </c>
      <c r="BG1362">
        <v>0</v>
      </c>
      <c r="BH1362">
        <v>0</v>
      </c>
      <c r="BI1362">
        <v>0</v>
      </c>
      <c r="BJ1362">
        <v>1500</v>
      </c>
      <c r="BK1362">
        <v>-200</v>
      </c>
      <c r="BL1362" t="s">
        <v>130</v>
      </c>
      <c r="BM1362">
        <v>1</v>
      </c>
      <c r="BN1362">
        <v>1</v>
      </c>
      <c r="BO1362">
        <v>0</v>
      </c>
      <c r="BP1362">
        <v>0</v>
      </c>
      <c r="BS1362">
        <v>0</v>
      </c>
      <c r="BT1362">
        <v>0</v>
      </c>
      <c r="BU1362">
        <v>0</v>
      </c>
      <c r="CE1362" t="str">
        <f t="shared" si="538"/>
        <v>22:02:43.231</v>
      </c>
      <c r="CF1362">
        <v>231281523</v>
      </c>
      <c r="CS1362">
        <v>3</v>
      </c>
      <c r="CT1362">
        <v>2</v>
      </c>
      <c r="CU1362">
        <v>0</v>
      </c>
      <c r="CV1362">
        <v>2</v>
      </c>
      <c r="CW1362">
        <v>0</v>
      </c>
      <c r="CX1362">
        <v>6</v>
      </c>
      <c r="CY1362">
        <v>7</v>
      </c>
      <c r="CZ1362" t="s">
        <v>131</v>
      </c>
      <c r="DA1362">
        <v>745</v>
      </c>
      <c r="DB1362">
        <v>0</v>
      </c>
      <c r="DC1362" t="s">
        <v>262</v>
      </c>
      <c r="DD1362" t="s">
        <v>263</v>
      </c>
      <c r="DG1362">
        <v>15623547</v>
      </c>
      <c r="DI1362">
        <v>1</v>
      </c>
      <c r="DJ1362">
        <v>0</v>
      </c>
      <c r="DK1362">
        <v>1</v>
      </c>
      <c r="DL1362">
        <v>0</v>
      </c>
      <c r="DM1362">
        <v>0</v>
      </c>
      <c r="DN1362">
        <v>1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"07/09/2023 22:02:43.520"</f>
        <v>07/09/2023 22:02:43.520</v>
      </c>
      <c r="C1363" t="str">
        <f t="shared" si="536"/>
        <v>FFDFD3C0</v>
      </c>
      <c r="D1363" t="s">
        <v>138</v>
      </c>
      <c r="E1363">
        <v>20</v>
      </c>
      <c r="F1363">
        <v>1020</v>
      </c>
      <c r="G1363" t="s">
        <v>139</v>
      </c>
      <c r="J1363" t="s">
        <v>140</v>
      </c>
      <c r="K1363">
        <v>0</v>
      </c>
      <c r="L1363">
        <v>3</v>
      </c>
      <c r="M1363">
        <v>0</v>
      </c>
      <c r="N1363">
        <v>2</v>
      </c>
      <c r="O1363">
        <v>0</v>
      </c>
      <c r="P1363">
        <v>1</v>
      </c>
      <c r="Q1363">
        <v>0</v>
      </c>
      <c r="S1363" t="str">
        <f t="shared" si="537"/>
        <v>22:02:43.000</v>
      </c>
      <c r="T1363" t="str">
        <f t="shared" si="537"/>
        <v>22:02:43.000</v>
      </c>
      <c r="U1363" t="str">
        <f t="shared" si="530"/>
        <v>A14F74</v>
      </c>
      <c r="V1363">
        <v>0</v>
      </c>
      <c r="W1363">
        <v>0</v>
      </c>
      <c r="X1363">
        <v>6</v>
      </c>
      <c r="Y1363">
        <v>0</v>
      </c>
      <c r="AA1363">
        <v>1</v>
      </c>
      <c r="AB1363">
        <v>8</v>
      </c>
      <c r="AC1363">
        <v>3</v>
      </c>
      <c r="AD1363">
        <v>0</v>
      </c>
      <c r="AE1363">
        <v>9</v>
      </c>
      <c r="AF1363" t="s">
        <v>126</v>
      </c>
      <c r="AG1363">
        <v>0</v>
      </c>
      <c r="AH1363">
        <v>3</v>
      </c>
      <c r="AI1363">
        <v>2</v>
      </c>
      <c r="AJ1363">
        <v>0</v>
      </c>
      <c r="AK1363" t="s">
        <v>491</v>
      </c>
      <c r="AL1363">
        <v>32.790284</v>
      </c>
      <c r="AM1363" t="s">
        <v>492</v>
      </c>
      <c r="AN1363">
        <v>-117.11425800000001</v>
      </c>
      <c r="AO1363">
        <v>25</v>
      </c>
      <c r="AP1363">
        <v>1700</v>
      </c>
      <c r="AQ1363" t="s">
        <v>129</v>
      </c>
      <c r="AR1363">
        <v>124</v>
      </c>
      <c r="AS1363">
        <v>-41</v>
      </c>
      <c r="AT1363">
        <v>192</v>
      </c>
      <c r="BB1363" t="str">
        <f t="shared" si="531"/>
        <v>1200</v>
      </c>
      <c r="BC1363">
        <v>1</v>
      </c>
      <c r="BD1363" t="str">
        <f t="shared" si="532"/>
        <v xml:space="preserve">N1839R  </v>
      </c>
      <c r="BE1363">
        <v>1</v>
      </c>
      <c r="BG1363">
        <v>0</v>
      </c>
      <c r="BH1363">
        <v>0</v>
      </c>
      <c r="BI1363">
        <v>0</v>
      </c>
      <c r="BJ1363">
        <v>1500</v>
      </c>
      <c r="BK1363">
        <v>-200</v>
      </c>
      <c r="BL1363" t="s">
        <v>130</v>
      </c>
      <c r="BM1363">
        <v>1</v>
      </c>
      <c r="BN1363">
        <v>1</v>
      </c>
      <c r="BO1363">
        <v>0</v>
      </c>
      <c r="BP1363">
        <v>0</v>
      </c>
      <c r="BS1363">
        <v>0</v>
      </c>
      <c r="BT1363">
        <v>0</v>
      </c>
      <c r="BU1363">
        <v>0</v>
      </c>
      <c r="CE1363" t="str">
        <f t="shared" si="538"/>
        <v>22:02:43.231</v>
      </c>
      <c r="CF1363">
        <v>231281523</v>
      </c>
      <c r="CS1363">
        <v>3</v>
      </c>
      <c r="CT1363">
        <v>2</v>
      </c>
      <c r="CU1363">
        <v>0</v>
      </c>
      <c r="CV1363">
        <v>2</v>
      </c>
      <c r="CW1363">
        <v>0</v>
      </c>
      <c r="CX1363">
        <v>6</v>
      </c>
      <c r="CY1363">
        <v>7</v>
      </c>
      <c r="CZ1363" t="s">
        <v>131</v>
      </c>
      <c r="DA1363">
        <v>745</v>
      </c>
      <c r="DB1363">
        <v>0</v>
      </c>
      <c r="DC1363" t="s">
        <v>262</v>
      </c>
      <c r="DD1363" t="s">
        <v>263</v>
      </c>
      <c r="DG1363">
        <v>15623547</v>
      </c>
      <c r="DI1363">
        <v>1</v>
      </c>
      <c r="DJ1363">
        <v>0</v>
      </c>
      <c r="DK1363">
        <v>1</v>
      </c>
      <c r="DL1363">
        <v>0</v>
      </c>
      <c r="DM1363">
        <v>0</v>
      </c>
      <c r="DN1363">
        <v>1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"07/09/2023 22:02:43.520"</f>
        <v>07/09/2023 22:02:43.520</v>
      </c>
      <c r="C1364" t="str">
        <f t="shared" si="536"/>
        <v>FFDFD3C0</v>
      </c>
      <c r="D1364" t="s">
        <v>144</v>
      </c>
      <c r="E1364">
        <v>6</v>
      </c>
      <c r="H1364">
        <v>210</v>
      </c>
      <c r="I1364" t="s">
        <v>145</v>
      </c>
      <c r="J1364" t="s">
        <v>146</v>
      </c>
      <c r="K1364">
        <v>0</v>
      </c>
      <c r="L1364">
        <v>3</v>
      </c>
      <c r="M1364">
        <v>0</v>
      </c>
      <c r="N1364">
        <v>2</v>
      </c>
      <c r="O1364">
        <v>0</v>
      </c>
      <c r="P1364">
        <v>1</v>
      </c>
      <c r="Q1364">
        <v>0</v>
      </c>
      <c r="S1364" t="str">
        <f t="shared" si="537"/>
        <v>22:02:43.000</v>
      </c>
      <c r="T1364" t="str">
        <f t="shared" si="537"/>
        <v>22:02:43.000</v>
      </c>
      <c r="U1364" t="str">
        <f t="shared" si="530"/>
        <v>A14F74</v>
      </c>
      <c r="V1364">
        <v>0</v>
      </c>
      <c r="W1364">
        <v>0</v>
      </c>
      <c r="X1364">
        <v>6</v>
      </c>
      <c r="Y1364">
        <v>0</v>
      </c>
      <c r="AA1364">
        <v>1</v>
      </c>
      <c r="AB1364">
        <v>8</v>
      </c>
      <c r="AC1364">
        <v>3</v>
      </c>
      <c r="AD1364">
        <v>0</v>
      </c>
      <c r="AE1364">
        <v>9</v>
      </c>
      <c r="AF1364" t="s">
        <v>126</v>
      </c>
      <c r="AG1364">
        <v>0</v>
      </c>
      <c r="AH1364">
        <v>0</v>
      </c>
      <c r="AI1364">
        <v>2</v>
      </c>
      <c r="AJ1364">
        <v>0</v>
      </c>
      <c r="AK1364" t="s">
        <v>491</v>
      </c>
      <c r="AL1364">
        <v>32.790284</v>
      </c>
      <c r="AM1364" t="s">
        <v>492</v>
      </c>
      <c r="AN1364">
        <v>-117.11425800000001</v>
      </c>
      <c r="AO1364">
        <v>25</v>
      </c>
      <c r="AP1364">
        <v>1700</v>
      </c>
      <c r="AQ1364" t="s">
        <v>129</v>
      </c>
      <c r="AR1364">
        <v>124</v>
      </c>
      <c r="AS1364">
        <v>-41</v>
      </c>
      <c r="AT1364">
        <v>192</v>
      </c>
      <c r="BB1364" t="str">
        <f t="shared" si="531"/>
        <v>1200</v>
      </c>
      <c r="BC1364">
        <v>1</v>
      </c>
      <c r="BD1364" t="str">
        <f t="shared" si="532"/>
        <v xml:space="preserve">N1839R  </v>
      </c>
      <c r="BE1364">
        <v>1</v>
      </c>
      <c r="BG1364">
        <v>0</v>
      </c>
      <c r="BH1364">
        <v>0</v>
      </c>
      <c r="BI1364">
        <v>0</v>
      </c>
      <c r="BJ1364">
        <v>1500</v>
      </c>
      <c r="BK1364">
        <v>-200</v>
      </c>
      <c r="BL1364" t="s">
        <v>130</v>
      </c>
      <c r="BM1364">
        <v>1</v>
      </c>
      <c r="BN1364">
        <v>1</v>
      </c>
      <c r="BO1364">
        <v>0</v>
      </c>
      <c r="BP1364">
        <v>0</v>
      </c>
      <c r="BS1364">
        <v>0</v>
      </c>
      <c r="BT1364">
        <v>0</v>
      </c>
      <c r="BU1364">
        <v>0</v>
      </c>
      <c r="CE1364" t="str">
        <f t="shared" si="538"/>
        <v>22:02:43.231</v>
      </c>
      <c r="CF1364">
        <v>231281523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6</v>
      </c>
      <c r="CY1364">
        <v>7</v>
      </c>
      <c r="CZ1364" t="s">
        <v>131</v>
      </c>
      <c r="DA1364">
        <v>745</v>
      </c>
      <c r="DB1364">
        <v>0</v>
      </c>
      <c r="DC1364" t="s">
        <v>262</v>
      </c>
      <c r="DD1364" t="s">
        <v>263</v>
      </c>
      <c r="DG1364">
        <v>15623547</v>
      </c>
      <c r="DI1364">
        <v>1</v>
      </c>
      <c r="DJ1364">
        <v>0</v>
      </c>
      <c r="DK1364">
        <v>1</v>
      </c>
      <c r="DL1364">
        <v>0</v>
      </c>
      <c r="DM1364">
        <v>0</v>
      </c>
      <c r="DN1364">
        <v>1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"07/09/2023 22:02:43.552"</f>
        <v>07/09/2023 22:02:43.552</v>
      </c>
      <c r="C1365" t="str">
        <f t="shared" si="536"/>
        <v>FFDFD3C0</v>
      </c>
      <c r="D1365" t="s">
        <v>141</v>
      </c>
      <c r="E1365">
        <v>15</v>
      </c>
      <c r="J1365" t="s">
        <v>142</v>
      </c>
      <c r="K1365">
        <v>0</v>
      </c>
      <c r="L1365">
        <v>3</v>
      </c>
      <c r="M1365">
        <v>0</v>
      </c>
      <c r="N1365">
        <v>2</v>
      </c>
      <c r="O1365">
        <v>0</v>
      </c>
      <c r="P1365">
        <v>1</v>
      </c>
      <c r="Q1365">
        <v>0</v>
      </c>
      <c r="S1365" t="str">
        <f t="shared" si="537"/>
        <v>22:02:43.000</v>
      </c>
      <c r="T1365" t="str">
        <f t="shared" si="537"/>
        <v>22:02:43.000</v>
      </c>
      <c r="U1365" t="str">
        <f t="shared" si="530"/>
        <v>A14F74</v>
      </c>
      <c r="V1365">
        <v>0</v>
      </c>
      <c r="W1365">
        <v>0</v>
      </c>
      <c r="X1365">
        <v>6</v>
      </c>
      <c r="Y1365">
        <v>0</v>
      </c>
      <c r="AA1365">
        <v>1</v>
      </c>
      <c r="AB1365">
        <v>8</v>
      </c>
      <c r="AC1365">
        <v>3</v>
      </c>
      <c r="AD1365">
        <v>0</v>
      </c>
      <c r="AE1365">
        <v>9</v>
      </c>
      <c r="AF1365" t="s">
        <v>126</v>
      </c>
      <c r="AG1365">
        <v>0</v>
      </c>
      <c r="AH1365">
        <v>3</v>
      </c>
      <c r="AI1365">
        <v>2</v>
      </c>
      <c r="AJ1365">
        <v>0</v>
      </c>
      <c r="AK1365" t="s">
        <v>491</v>
      </c>
      <c r="AL1365">
        <v>32.790284</v>
      </c>
      <c r="AM1365" t="s">
        <v>492</v>
      </c>
      <c r="AN1365">
        <v>-117.11425800000001</v>
      </c>
      <c r="AO1365">
        <v>25</v>
      </c>
      <c r="AP1365">
        <v>1700</v>
      </c>
      <c r="AQ1365" t="s">
        <v>129</v>
      </c>
      <c r="AR1365">
        <v>124</v>
      </c>
      <c r="AS1365">
        <v>-41</v>
      </c>
      <c r="AT1365">
        <v>192</v>
      </c>
      <c r="BB1365" t="str">
        <f t="shared" si="531"/>
        <v>1200</v>
      </c>
      <c r="BC1365">
        <v>1</v>
      </c>
      <c r="BD1365" t="str">
        <f t="shared" si="532"/>
        <v xml:space="preserve">N1839R  </v>
      </c>
      <c r="BE1365">
        <v>1</v>
      </c>
      <c r="BG1365">
        <v>0</v>
      </c>
      <c r="BH1365">
        <v>0</v>
      </c>
      <c r="BI1365">
        <v>0</v>
      </c>
      <c r="BJ1365">
        <v>1500</v>
      </c>
      <c r="BK1365">
        <v>-200</v>
      </c>
      <c r="BL1365" t="s">
        <v>130</v>
      </c>
      <c r="BM1365">
        <v>1</v>
      </c>
      <c r="BN1365">
        <v>1</v>
      </c>
      <c r="BO1365">
        <v>0</v>
      </c>
      <c r="BP1365">
        <v>0</v>
      </c>
      <c r="BS1365">
        <v>0</v>
      </c>
      <c r="BT1365">
        <v>0</v>
      </c>
      <c r="BU1365">
        <v>0</v>
      </c>
      <c r="CE1365" t="str">
        <f t="shared" si="538"/>
        <v>22:02:43.231</v>
      </c>
      <c r="CF1365">
        <v>231281523</v>
      </c>
      <c r="CS1365">
        <v>3</v>
      </c>
      <c r="CT1365">
        <v>2</v>
      </c>
      <c r="CU1365">
        <v>0</v>
      </c>
      <c r="CV1365">
        <v>2</v>
      </c>
      <c r="CW1365">
        <v>0</v>
      </c>
      <c r="CX1365">
        <v>6</v>
      </c>
      <c r="CY1365">
        <v>7</v>
      </c>
      <c r="CZ1365" t="s">
        <v>131</v>
      </c>
      <c r="DA1365">
        <v>745</v>
      </c>
      <c r="DB1365">
        <v>0</v>
      </c>
      <c r="DC1365" t="s">
        <v>262</v>
      </c>
      <c r="DD1365" t="s">
        <v>263</v>
      </c>
      <c r="DG1365">
        <v>15623547</v>
      </c>
      <c r="DI1365">
        <v>1</v>
      </c>
      <c r="DJ1365">
        <v>0</v>
      </c>
      <c r="DK1365">
        <v>1</v>
      </c>
      <c r="DL1365">
        <v>0</v>
      </c>
      <c r="DM1365">
        <v>0</v>
      </c>
      <c r="DN1365">
        <v>1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"07/09/2023 22:02:43.552"</f>
        <v>07/09/2023 22:02:43.552</v>
      </c>
      <c r="C1366" t="str">
        <f t="shared" si="536"/>
        <v>FFDFD3C0</v>
      </c>
      <c r="D1366" t="s">
        <v>134</v>
      </c>
      <c r="E1366">
        <v>3</v>
      </c>
      <c r="H1366">
        <v>3</v>
      </c>
      <c r="I1366" t="s">
        <v>135</v>
      </c>
      <c r="J1366" t="s">
        <v>126</v>
      </c>
      <c r="K1366">
        <v>0</v>
      </c>
      <c r="L1366">
        <v>3</v>
      </c>
      <c r="M1366">
        <v>0</v>
      </c>
      <c r="N1366">
        <v>2</v>
      </c>
      <c r="O1366">
        <v>0</v>
      </c>
      <c r="P1366">
        <v>1</v>
      </c>
      <c r="Q1366">
        <v>0</v>
      </c>
      <c r="S1366" t="str">
        <f t="shared" si="537"/>
        <v>22:02:43.000</v>
      </c>
      <c r="T1366" t="str">
        <f t="shared" si="537"/>
        <v>22:02:43.000</v>
      </c>
      <c r="U1366" t="str">
        <f t="shared" si="530"/>
        <v>A14F74</v>
      </c>
      <c r="V1366">
        <v>0</v>
      </c>
      <c r="W1366">
        <v>0</v>
      </c>
      <c r="X1366">
        <v>6</v>
      </c>
      <c r="Y1366">
        <v>0</v>
      </c>
      <c r="AA1366">
        <v>1</v>
      </c>
      <c r="AB1366">
        <v>8</v>
      </c>
      <c r="AC1366">
        <v>3</v>
      </c>
      <c r="AD1366">
        <v>0</v>
      </c>
      <c r="AE1366">
        <v>9</v>
      </c>
      <c r="AF1366" t="s">
        <v>126</v>
      </c>
      <c r="AG1366">
        <v>0</v>
      </c>
      <c r="AH1366">
        <v>3</v>
      </c>
      <c r="AI1366">
        <v>2</v>
      </c>
      <c r="AJ1366">
        <v>0</v>
      </c>
      <c r="AK1366" t="s">
        <v>491</v>
      </c>
      <c r="AL1366">
        <v>32.790284</v>
      </c>
      <c r="AM1366" t="s">
        <v>492</v>
      </c>
      <c r="AN1366">
        <v>-117.11425800000001</v>
      </c>
      <c r="AO1366">
        <v>25</v>
      </c>
      <c r="AP1366">
        <v>1700</v>
      </c>
      <c r="AQ1366" t="s">
        <v>129</v>
      </c>
      <c r="AR1366">
        <v>124</v>
      </c>
      <c r="AS1366">
        <v>-41</v>
      </c>
      <c r="AT1366">
        <v>192</v>
      </c>
      <c r="BB1366" t="str">
        <f t="shared" si="531"/>
        <v>1200</v>
      </c>
      <c r="BC1366">
        <v>1</v>
      </c>
      <c r="BD1366" t="str">
        <f t="shared" si="532"/>
        <v xml:space="preserve">N1839R  </v>
      </c>
      <c r="BE1366">
        <v>1</v>
      </c>
      <c r="BG1366">
        <v>0</v>
      </c>
      <c r="BH1366">
        <v>0</v>
      </c>
      <c r="BI1366">
        <v>0</v>
      </c>
      <c r="BJ1366">
        <v>1500</v>
      </c>
      <c r="BK1366">
        <v>-200</v>
      </c>
      <c r="BL1366" t="s">
        <v>130</v>
      </c>
      <c r="BM1366">
        <v>1</v>
      </c>
      <c r="BN1366">
        <v>1</v>
      </c>
      <c r="BO1366">
        <v>0</v>
      </c>
      <c r="BP1366">
        <v>0</v>
      </c>
      <c r="BS1366">
        <v>0</v>
      </c>
      <c r="BT1366">
        <v>0</v>
      </c>
      <c r="BU1366">
        <v>0</v>
      </c>
      <c r="CE1366" t="str">
        <f t="shared" si="538"/>
        <v>22:02:43.231</v>
      </c>
      <c r="CF1366">
        <v>231281523</v>
      </c>
      <c r="CS1366">
        <v>3</v>
      </c>
      <c r="CT1366">
        <v>2</v>
      </c>
      <c r="CU1366">
        <v>0</v>
      </c>
      <c r="CV1366">
        <v>2</v>
      </c>
      <c r="CW1366">
        <v>0</v>
      </c>
      <c r="CX1366">
        <v>6</v>
      </c>
      <c r="CY1366">
        <v>7</v>
      </c>
      <c r="CZ1366" t="s">
        <v>131</v>
      </c>
      <c r="DA1366">
        <v>745</v>
      </c>
      <c r="DB1366">
        <v>0</v>
      </c>
      <c r="DC1366" t="s">
        <v>262</v>
      </c>
      <c r="DD1366" t="s">
        <v>263</v>
      </c>
      <c r="DG1366">
        <v>15623547</v>
      </c>
      <c r="DI1366">
        <v>1</v>
      </c>
      <c r="DJ1366">
        <v>0</v>
      </c>
      <c r="DK1366">
        <v>1</v>
      </c>
      <c r="DL1366">
        <v>0</v>
      </c>
      <c r="DM1366">
        <v>0</v>
      </c>
      <c r="DN1366">
        <v>1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 t="shared" ref="A1367:A1374" si="539">"07/09/2023 22:02:45.276"</f>
        <v>07/09/2023 22:02:45.276</v>
      </c>
      <c r="C1367" t="str">
        <f t="shared" si="536"/>
        <v>FFDFD3C0</v>
      </c>
      <c r="D1367" t="s">
        <v>147</v>
      </c>
      <c r="E1367">
        <v>8</v>
      </c>
      <c r="H1367">
        <v>225</v>
      </c>
      <c r="I1367" t="s">
        <v>148</v>
      </c>
      <c r="J1367" t="s">
        <v>126</v>
      </c>
      <c r="K1367">
        <v>0</v>
      </c>
      <c r="L1367">
        <v>3</v>
      </c>
      <c r="M1367">
        <v>0</v>
      </c>
      <c r="N1367">
        <v>2</v>
      </c>
      <c r="O1367">
        <v>0</v>
      </c>
      <c r="P1367">
        <v>1</v>
      </c>
      <c r="Q1367">
        <v>0</v>
      </c>
      <c r="S1367" t="str">
        <f t="shared" ref="S1367:T1374" si="540">"22:02:44.000"</f>
        <v>22:02:44.000</v>
      </c>
      <c r="T1367" t="str">
        <f t="shared" si="540"/>
        <v>22:02:44.000</v>
      </c>
      <c r="U1367" t="str">
        <f t="shared" si="530"/>
        <v>A14F74</v>
      </c>
      <c r="V1367">
        <v>0</v>
      </c>
      <c r="W1367">
        <v>0</v>
      </c>
      <c r="X1367">
        <v>6</v>
      </c>
      <c r="Y1367">
        <v>0</v>
      </c>
      <c r="AA1367">
        <v>1</v>
      </c>
      <c r="AB1367">
        <v>8</v>
      </c>
      <c r="AC1367">
        <v>3</v>
      </c>
      <c r="AD1367">
        <v>0</v>
      </c>
      <c r="AE1367">
        <v>9</v>
      </c>
      <c r="AF1367" t="s">
        <v>126</v>
      </c>
      <c r="AG1367">
        <v>0</v>
      </c>
      <c r="AH1367">
        <v>3</v>
      </c>
      <c r="AI1367">
        <v>2</v>
      </c>
      <c r="AJ1367">
        <v>0</v>
      </c>
      <c r="AK1367" t="s">
        <v>493</v>
      </c>
      <c r="AL1367">
        <v>32.79007</v>
      </c>
      <c r="AM1367" t="s">
        <v>494</v>
      </c>
      <c r="AN1367">
        <v>-117.11357099999999</v>
      </c>
      <c r="AO1367">
        <v>25</v>
      </c>
      <c r="AP1367">
        <v>1700</v>
      </c>
      <c r="AQ1367" t="s">
        <v>129</v>
      </c>
      <c r="AR1367">
        <v>120</v>
      </c>
      <c r="AS1367">
        <v>-48</v>
      </c>
      <c r="AT1367">
        <v>256</v>
      </c>
      <c r="BB1367" t="str">
        <f t="shared" si="531"/>
        <v>1200</v>
      </c>
      <c r="BC1367">
        <v>1</v>
      </c>
      <c r="BD1367" t="str">
        <f t="shared" si="532"/>
        <v xml:space="preserve">N1839R  </v>
      </c>
      <c r="BE1367">
        <v>1</v>
      </c>
      <c r="BG1367">
        <v>0</v>
      </c>
      <c r="BH1367">
        <v>0</v>
      </c>
      <c r="BI1367">
        <v>0</v>
      </c>
      <c r="BJ1367">
        <v>1500</v>
      </c>
      <c r="BK1367">
        <v>-200</v>
      </c>
      <c r="BL1367" t="s">
        <v>130</v>
      </c>
      <c r="BM1367">
        <v>1</v>
      </c>
      <c r="BN1367">
        <v>1</v>
      </c>
      <c r="BO1367">
        <v>0</v>
      </c>
      <c r="BP1367">
        <v>0</v>
      </c>
      <c r="BS1367">
        <v>0</v>
      </c>
      <c r="BT1367">
        <v>0</v>
      </c>
      <c r="BU1367">
        <v>0</v>
      </c>
      <c r="CE1367" t="str">
        <f t="shared" ref="CE1367:CE1374" si="541">"22:02:44.951"</f>
        <v>22:02:44.951</v>
      </c>
      <c r="CF1367">
        <v>951282722</v>
      </c>
      <c r="CS1367">
        <v>3</v>
      </c>
      <c r="CT1367">
        <v>2</v>
      </c>
      <c r="CU1367">
        <v>0</v>
      </c>
      <c r="CV1367">
        <v>2</v>
      </c>
      <c r="CW1367">
        <v>0</v>
      </c>
      <c r="CX1367">
        <v>6</v>
      </c>
      <c r="CY1367">
        <v>7</v>
      </c>
      <c r="CZ1367" t="s">
        <v>131</v>
      </c>
      <c r="DA1367">
        <v>745</v>
      </c>
      <c r="DB1367">
        <v>0</v>
      </c>
      <c r="DC1367" t="s">
        <v>262</v>
      </c>
      <c r="DD1367" t="s">
        <v>263</v>
      </c>
      <c r="DG1367">
        <v>15623669</v>
      </c>
      <c r="DI1367">
        <v>1</v>
      </c>
      <c r="DJ1367">
        <v>0</v>
      </c>
      <c r="DK1367">
        <v>0</v>
      </c>
      <c r="DL1367">
        <v>0</v>
      </c>
      <c r="DM1367">
        <v>0</v>
      </c>
      <c r="DN1367">
        <v>1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 t="shared" si="539"/>
        <v>07/09/2023 22:02:45.276</v>
      </c>
      <c r="C1368" t="str">
        <f t="shared" si="536"/>
        <v>FFDFD3C0</v>
      </c>
      <c r="D1368" t="s">
        <v>134</v>
      </c>
      <c r="E1368">
        <v>4</v>
      </c>
      <c r="H1368">
        <v>4</v>
      </c>
      <c r="I1368" t="s">
        <v>143</v>
      </c>
      <c r="J1368" t="s">
        <v>126</v>
      </c>
      <c r="K1368">
        <v>0</v>
      </c>
      <c r="L1368">
        <v>3</v>
      </c>
      <c r="M1368">
        <v>0</v>
      </c>
      <c r="N1368">
        <v>2</v>
      </c>
      <c r="O1368">
        <v>0</v>
      </c>
      <c r="P1368">
        <v>1</v>
      </c>
      <c r="Q1368">
        <v>0</v>
      </c>
      <c r="S1368" t="str">
        <f t="shared" si="540"/>
        <v>22:02:44.000</v>
      </c>
      <c r="T1368" t="str">
        <f t="shared" si="540"/>
        <v>22:02:44.000</v>
      </c>
      <c r="U1368" t="str">
        <f t="shared" si="530"/>
        <v>A14F74</v>
      </c>
      <c r="V1368">
        <v>0</v>
      </c>
      <c r="W1368">
        <v>0</v>
      </c>
      <c r="X1368">
        <v>6</v>
      </c>
      <c r="Y1368">
        <v>0</v>
      </c>
      <c r="AA1368">
        <v>1</v>
      </c>
      <c r="AB1368">
        <v>8</v>
      </c>
      <c r="AC1368">
        <v>3</v>
      </c>
      <c r="AD1368">
        <v>0</v>
      </c>
      <c r="AE1368">
        <v>9</v>
      </c>
      <c r="AF1368" t="s">
        <v>126</v>
      </c>
      <c r="AG1368">
        <v>0</v>
      </c>
      <c r="AH1368">
        <v>3</v>
      </c>
      <c r="AI1368">
        <v>2</v>
      </c>
      <c r="AJ1368">
        <v>0</v>
      </c>
      <c r="AK1368" t="s">
        <v>493</v>
      </c>
      <c r="AL1368">
        <v>32.79007</v>
      </c>
      <c r="AM1368" t="s">
        <v>494</v>
      </c>
      <c r="AN1368">
        <v>-117.11357099999999</v>
      </c>
      <c r="AO1368">
        <v>25</v>
      </c>
      <c r="AP1368">
        <v>1700</v>
      </c>
      <c r="AQ1368" t="s">
        <v>129</v>
      </c>
      <c r="AR1368">
        <v>120</v>
      </c>
      <c r="AS1368">
        <v>-48</v>
      </c>
      <c r="AT1368">
        <v>256</v>
      </c>
      <c r="BB1368" t="str">
        <f t="shared" si="531"/>
        <v>1200</v>
      </c>
      <c r="BC1368">
        <v>1</v>
      </c>
      <c r="BD1368" t="str">
        <f t="shared" si="532"/>
        <v xml:space="preserve">N1839R  </v>
      </c>
      <c r="BE1368">
        <v>1</v>
      </c>
      <c r="BG1368">
        <v>0</v>
      </c>
      <c r="BH1368">
        <v>0</v>
      </c>
      <c r="BI1368">
        <v>0</v>
      </c>
      <c r="BJ1368">
        <v>1500</v>
      </c>
      <c r="BK1368">
        <v>-200</v>
      </c>
      <c r="BL1368" t="s">
        <v>130</v>
      </c>
      <c r="BM1368">
        <v>1</v>
      </c>
      <c r="BN1368">
        <v>1</v>
      </c>
      <c r="BO1368">
        <v>0</v>
      </c>
      <c r="BP1368">
        <v>0</v>
      </c>
      <c r="BS1368">
        <v>0</v>
      </c>
      <c r="BT1368">
        <v>0</v>
      </c>
      <c r="BU1368">
        <v>0</v>
      </c>
      <c r="CE1368" t="str">
        <f t="shared" si="541"/>
        <v>22:02:44.951</v>
      </c>
      <c r="CF1368">
        <v>951282722</v>
      </c>
      <c r="CS1368">
        <v>3</v>
      </c>
      <c r="CT1368">
        <v>2</v>
      </c>
      <c r="CU1368">
        <v>0</v>
      </c>
      <c r="CV1368">
        <v>2</v>
      </c>
      <c r="CW1368">
        <v>0</v>
      </c>
      <c r="CX1368">
        <v>6</v>
      </c>
      <c r="CY1368">
        <v>7</v>
      </c>
      <c r="CZ1368" t="s">
        <v>131</v>
      </c>
      <c r="DA1368">
        <v>745</v>
      </c>
      <c r="DB1368">
        <v>0</v>
      </c>
      <c r="DC1368" t="s">
        <v>262</v>
      </c>
      <c r="DD1368" t="s">
        <v>263</v>
      </c>
      <c r="DG1368">
        <v>15623669</v>
      </c>
      <c r="DI1368">
        <v>1</v>
      </c>
      <c r="DJ1368">
        <v>0</v>
      </c>
      <c r="DK1368">
        <v>1</v>
      </c>
      <c r="DL1368">
        <v>0</v>
      </c>
      <c r="DM1368">
        <v>0</v>
      </c>
      <c r="DN1368">
        <v>1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 t="shared" si="539"/>
        <v>07/09/2023 22:02:45.276</v>
      </c>
      <c r="C1369" t="str">
        <f t="shared" si="536"/>
        <v>FFDFD3C0</v>
      </c>
      <c r="D1369" t="s">
        <v>123</v>
      </c>
      <c r="E1369">
        <v>7</v>
      </c>
      <c r="F1369">
        <v>2007</v>
      </c>
      <c r="G1369" t="s">
        <v>124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0</v>
      </c>
      <c r="P1369">
        <v>1</v>
      </c>
      <c r="Q1369">
        <v>0</v>
      </c>
      <c r="S1369" t="str">
        <f t="shared" si="540"/>
        <v>22:02:44.000</v>
      </c>
      <c r="T1369" t="str">
        <f t="shared" si="540"/>
        <v>22:02:44.000</v>
      </c>
      <c r="U1369" t="str">
        <f t="shared" si="530"/>
        <v>A14F74</v>
      </c>
      <c r="V1369">
        <v>0</v>
      </c>
      <c r="W1369">
        <v>0</v>
      </c>
      <c r="X1369">
        <v>6</v>
      </c>
      <c r="Y1369">
        <v>0</v>
      </c>
      <c r="AA1369">
        <v>1</v>
      </c>
      <c r="AB1369">
        <v>8</v>
      </c>
      <c r="AC1369">
        <v>3</v>
      </c>
      <c r="AD1369">
        <v>0</v>
      </c>
      <c r="AE1369">
        <v>9</v>
      </c>
      <c r="AF1369" t="s">
        <v>126</v>
      </c>
      <c r="AG1369">
        <v>0</v>
      </c>
      <c r="AH1369">
        <v>3</v>
      </c>
      <c r="AI1369">
        <v>2</v>
      </c>
      <c r="AJ1369">
        <v>0</v>
      </c>
      <c r="AK1369" t="s">
        <v>493</v>
      </c>
      <c r="AL1369">
        <v>32.79007</v>
      </c>
      <c r="AM1369" t="s">
        <v>494</v>
      </c>
      <c r="AN1369">
        <v>-117.11357099999999</v>
      </c>
      <c r="AO1369">
        <v>25</v>
      </c>
      <c r="AP1369">
        <v>1700</v>
      </c>
      <c r="AQ1369" t="s">
        <v>129</v>
      </c>
      <c r="AR1369">
        <v>120</v>
      </c>
      <c r="AS1369">
        <v>-48</v>
      </c>
      <c r="AT1369">
        <v>256</v>
      </c>
      <c r="BB1369" t="str">
        <f t="shared" si="531"/>
        <v>1200</v>
      </c>
      <c r="BC1369">
        <v>1</v>
      </c>
      <c r="BD1369" t="str">
        <f t="shared" si="532"/>
        <v xml:space="preserve">N1839R  </v>
      </c>
      <c r="BE1369">
        <v>1</v>
      </c>
      <c r="BG1369">
        <v>0</v>
      </c>
      <c r="BH1369">
        <v>0</v>
      </c>
      <c r="BI1369">
        <v>0</v>
      </c>
      <c r="BJ1369">
        <v>1500</v>
      </c>
      <c r="BK1369">
        <v>-200</v>
      </c>
      <c r="BL1369" t="s">
        <v>130</v>
      </c>
      <c r="BM1369">
        <v>1</v>
      </c>
      <c r="BN1369">
        <v>1</v>
      </c>
      <c r="BO1369">
        <v>0</v>
      </c>
      <c r="BP1369">
        <v>0</v>
      </c>
      <c r="BS1369">
        <v>0</v>
      </c>
      <c r="BT1369">
        <v>0</v>
      </c>
      <c r="BU1369">
        <v>0</v>
      </c>
      <c r="CE1369" t="str">
        <f t="shared" si="541"/>
        <v>22:02:44.951</v>
      </c>
      <c r="CF1369">
        <v>951282722</v>
      </c>
      <c r="CS1369">
        <v>3</v>
      </c>
      <c r="CT1369">
        <v>2</v>
      </c>
      <c r="CU1369">
        <v>0</v>
      </c>
      <c r="CV1369">
        <v>2</v>
      </c>
      <c r="CW1369">
        <v>0</v>
      </c>
      <c r="CX1369">
        <v>6</v>
      </c>
      <c r="CY1369">
        <v>7</v>
      </c>
      <c r="CZ1369" t="s">
        <v>131</v>
      </c>
      <c r="DA1369">
        <v>745</v>
      </c>
      <c r="DB1369">
        <v>0</v>
      </c>
      <c r="DC1369" t="s">
        <v>262</v>
      </c>
      <c r="DD1369" t="s">
        <v>263</v>
      </c>
      <c r="DG1369">
        <v>15623669</v>
      </c>
      <c r="DI1369">
        <v>1</v>
      </c>
      <c r="DJ1369">
        <v>0</v>
      </c>
      <c r="DK1369">
        <v>1</v>
      </c>
      <c r="DL1369">
        <v>0</v>
      </c>
      <c r="DM1369">
        <v>0</v>
      </c>
      <c r="DN1369">
        <v>1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 t="shared" si="539"/>
        <v>07/09/2023 22:02:45.276</v>
      </c>
      <c r="C1370" t="str">
        <f t="shared" si="536"/>
        <v>FFDFD3C0</v>
      </c>
      <c r="D1370" t="s">
        <v>138</v>
      </c>
      <c r="E1370">
        <v>20</v>
      </c>
      <c r="F1370">
        <v>1020</v>
      </c>
      <c r="G1370" t="s">
        <v>139</v>
      </c>
      <c r="J1370" t="s">
        <v>140</v>
      </c>
      <c r="K1370">
        <v>0</v>
      </c>
      <c r="L1370">
        <v>3</v>
      </c>
      <c r="M1370">
        <v>0</v>
      </c>
      <c r="N1370">
        <v>2</v>
      </c>
      <c r="O1370">
        <v>0</v>
      </c>
      <c r="P1370">
        <v>1</v>
      </c>
      <c r="Q1370">
        <v>0</v>
      </c>
      <c r="S1370" t="str">
        <f t="shared" si="540"/>
        <v>22:02:44.000</v>
      </c>
      <c r="T1370" t="str">
        <f t="shared" si="540"/>
        <v>22:02:44.000</v>
      </c>
      <c r="U1370" t="str">
        <f t="shared" si="530"/>
        <v>A14F74</v>
      </c>
      <c r="V1370">
        <v>0</v>
      </c>
      <c r="W1370">
        <v>0</v>
      </c>
      <c r="X1370">
        <v>6</v>
      </c>
      <c r="Y1370">
        <v>0</v>
      </c>
      <c r="AA1370">
        <v>1</v>
      </c>
      <c r="AB1370">
        <v>8</v>
      </c>
      <c r="AC1370">
        <v>3</v>
      </c>
      <c r="AD1370">
        <v>0</v>
      </c>
      <c r="AE1370">
        <v>9</v>
      </c>
      <c r="AF1370" t="s">
        <v>126</v>
      </c>
      <c r="AG1370">
        <v>0</v>
      </c>
      <c r="AH1370">
        <v>3</v>
      </c>
      <c r="AI1370">
        <v>2</v>
      </c>
      <c r="AJ1370">
        <v>0</v>
      </c>
      <c r="AK1370" t="s">
        <v>493</v>
      </c>
      <c r="AL1370">
        <v>32.79007</v>
      </c>
      <c r="AM1370" t="s">
        <v>494</v>
      </c>
      <c r="AN1370">
        <v>-117.11357099999999</v>
      </c>
      <c r="AO1370">
        <v>25</v>
      </c>
      <c r="AP1370">
        <v>1700</v>
      </c>
      <c r="AQ1370" t="s">
        <v>129</v>
      </c>
      <c r="AR1370">
        <v>120</v>
      </c>
      <c r="AS1370">
        <v>-48</v>
      </c>
      <c r="AT1370">
        <v>256</v>
      </c>
      <c r="BB1370" t="str">
        <f t="shared" si="531"/>
        <v>1200</v>
      </c>
      <c r="BC1370">
        <v>1</v>
      </c>
      <c r="BD1370" t="str">
        <f t="shared" si="532"/>
        <v xml:space="preserve">N1839R  </v>
      </c>
      <c r="BE1370">
        <v>1</v>
      </c>
      <c r="BG1370">
        <v>0</v>
      </c>
      <c r="BH1370">
        <v>0</v>
      </c>
      <c r="BI1370">
        <v>0</v>
      </c>
      <c r="BJ1370">
        <v>1500</v>
      </c>
      <c r="BK1370">
        <v>-200</v>
      </c>
      <c r="BL1370" t="s">
        <v>130</v>
      </c>
      <c r="BM1370">
        <v>1</v>
      </c>
      <c r="BN1370">
        <v>1</v>
      </c>
      <c r="BO1370">
        <v>0</v>
      </c>
      <c r="BP1370">
        <v>0</v>
      </c>
      <c r="BS1370">
        <v>0</v>
      </c>
      <c r="BT1370">
        <v>0</v>
      </c>
      <c r="BU1370">
        <v>0</v>
      </c>
      <c r="CE1370" t="str">
        <f t="shared" si="541"/>
        <v>22:02:44.951</v>
      </c>
      <c r="CF1370">
        <v>951282722</v>
      </c>
      <c r="CS1370">
        <v>3</v>
      </c>
      <c r="CT1370">
        <v>2</v>
      </c>
      <c r="CU1370">
        <v>0</v>
      </c>
      <c r="CV1370">
        <v>2</v>
      </c>
      <c r="CW1370">
        <v>0</v>
      </c>
      <c r="CX1370">
        <v>6</v>
      </c>
      <c r="CY1370">
        <v>7</v>
      </c>
      <c r="CZ1370" t="s">
        <v>131</v>
      </c>
      <c r="DA1370">
        <v>745</v>
      </c>
      <c r="DB1370">
        <v>0</v>
      </c>
      <c r="DC1370" t="s">
        <v>262</v>
      </c>
      <c r="DD1370" t="s">
        <v>263</v>
      </c>
      <c r="DG1370">
        <v>15623669</v>
      </c>
      <c r="DI1370">
        <v>1</v>
      </c>
      <c r="DJ1370">
        <v>0</v>
      </c>
      <c r="DK1370">
        <v>1</v>
      </c>
      <c r="DL1370">
        <v>0</v>
      </c>
      <c r="DM1370">
        <v>0</v>
      </c>
      <c r="DN1370">
        <v>1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3">
      <c r="A1371" t="str">
        <f t="shared" si="539"/>
        <v>07/09/2023 22:02:45.276</v>
      </c>
      <c r="C1371" t="str">
        <f t="shared" si="536"/>
        <v>FFDFD3C0</v>
      </c>
      <c r="D1371" t="s">
        <v>149</v>
      </c>
      <c r="E1371">
        <v>3</v>
      </c>
      <c r="H1371">
        <v>166</v>
      </c>
      <c r="I1371" t="s">
        <v>139</v>
      </c>
      <c r="J1371" t="s">
        <v>150</v>
      </c>
      <c r="K1371">
        <v>0</v>
      </c>
      <c r="L1371">
        <v>3</v>
      </c>
      <c r="M1371">
        <v>0</v>
      </c>
      <c r="N1371">
        <v>2</v>
      </c>
      <c r="O1371">
        <v>0</v>
      </c>
      <c r="P1371">
        <v>1</v>
      </c>
      <c r="Q1371">
        <v>0</v>
      </c>
      <c r="S1371" t="str">
        <f t="shared" si="540"/>
        <v>22:02:44.000</v>
      </c>
      <c r="T1371" t="str">
        <f t="shared" si="540"/>
        <v>22:02:44.000</v>
      </c>
      <c r="U1371" t="str">
        <f t="shared" si="530"/>
        <v>A14F74</v>
      </c>
      <c r="V1371">
        <v>0</v>
      </c>
      <c r="W1371">
        <v>0</v>
      </c>
      <c r="X1371">
        <v>6</v>
      </c>
      <c r="Y1371">
        <v>0</v>
      </c>
      <c r="AA1371">
        <v>1</v>
      </c>
      <c r="AB1371">
        <v>8</v>
      </c>
      <c r="AC1371">
        <v>3</v>
      </c>
      <c r="AD1371">
        <v>0</v>
      </c>
      <c r="AE1371">
        <v>9</v>
      </c>
      <c r="AF1371" t="s">
        <v>126</v>
      </c>
      <c r="AG1371">
        <v>0</v>
      </c>
      <c r="AH1371">
        <v>3</v>
      </c>
      <c r="AI1371">
        <v>2</v>
      </c>
      <c r="AJ1371">
        <v>0</v>
      </c>
      <c r="AK1371" t="s">
        <v>493</v>
      </c>
      <c r="AL1371">
        <v>32.79007</v>
      </c>
      <c r="AM1371" t="s">
        <v>494</v>
      </c>
      <c r="AN1371">
        <v>-117.11357099999999</v>
      </c>
      <c r="AO1371">
        <v>25</v>
      </c>
      <c r="AP1371">
        <v>1700</v>
      </c>
      <c r="AQ1371" t="s">
        <v>129</v>
      </c>
      <c r="AR1371">
        <v>120</v>
      </c>
      <c r="AS1371">
        <v>-48</v>
      </c>
      <c r="AT1371">
        <v>256</v>
      </c>
      <c r="BB1371" t="str">
        <f t="shared" si="531"/>
        <v>1200</v>
      </c>
      <c r="BC1371">
        <v>1</v>
      </c>
      <c r="BD1371" t="str">
        <f t="shared" si="532"/>
        <v xml:space="preserve">N1839R  </v>
      </c>
      <c r="BE1371">
        <v>1</v>
      </c>
      <c r="BG1371">
        <v>0</v>
      </c>
      <c r="BH1371">
        <v>0</v>
      </c>
      <c r="BI1371">
        <v>0</v>
      </c>
      <c r="BJ1371">
        <v>1500</v>
      </c>
      <c r="BK1371">
        <v>-200</v>
      </c>
      <c r="BL1371" t="s">
        <v>130</v>
      </c>
      <c r="BM1371">
        <v>1</v>
      </c>
      <c r="BN1371">
        <v>1</v>
      </c>
      <c r="BO1371">
        <v>0</v>
      </c>
      <c r="BP1371">
        <v>0</v>
      </c>
      <c r="BS1371">
        <v>0</v>
      </c>
      <c r="BT1371">
        <v>0</v>
      </c>
      <c r="BU1371">
        <v>0</v>
      </c>
      <c r="CE1371" t="str">
        <f t="shared" si="541"/>
        <v>22:02:44.951</v>
      </c>
      <c r="CF1371">
        <v>951343320</v>
      </c>
      <c r="CS1371">
        <v>3</v>
      </c>
      <c r="CT1371">
        <v>2</v>
      </c>
      <c r="CU1371">
        <v>0</v>
      </c>
      <c r="CV1371">
        <v>2</v>
      </c>
      <c r="CW1371">
        <v>0</v>
      </c>
      <c r="CX1371">
        <v>5</v>
      </c>
      <c r="CY1371">
        <v>7</v>
      </c>
      <c r="CZ1371" t="s">
        <v>131</v>
      </c>
      <c r="DA1371">
        <v>300</v>
      </c>
      <c r="DB1371">
        <v>0</v>
      </c>
      <c r="DC1371" t="s">
        <v>157</v>
      </c>
      <c r="DD1371" t="s">
        <v>158</v>
      </c>
      <c r="DG1371">
        <v>8355700</v>
      </c>
      <c r="DI1371">
        <v>1</v>
      </c>
      <c r="DJ1371">
        <v>0</v>
      </c>
      <c r="DK1371">
        <v>1</v>
      </c>
      <c r="DL1371">
        <v>0</v>
      </c>
      <c r="DM1371">
        <v>0</v>
      </c>
      <c r="DN1371">
        <v>1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3">
      <c r="A1372" t="str">
        <f t="shared" si="539"/>
        <v>07/09/2023 22:02:45.276</v>
      </c>
      <c r="C1372" t="str">
        <f t="shared" si="536"/>
        <v>FFDFD3C0</v>
      </c>
      <c r="D1372" t="s">
        <v>144</v>
      </c>
      <c r="E1372">
        <v>6</v>
      </c>
      <c r="H1372">
        <v>210</v>
      </c>
      <c r="I1372" t="s">
        <v>145</v>
      </c>
      <c r="J1372" t="s">
        <v>146</v>
      </c>
      <c r="K1372">
        <v>0</v>
      </c>
      <c r="L1372">
        <v>3</v>
      </c>
      <c r="M1372">
        <v>0</v>
      </c>
      <c r="N1372">
        <v>2</v>
      </c>
      <c r="O1372">
        <v>0</v>
      </c>
      <c r="P1372">
        <v>1</v>
      </c>
      <c r="Q1372">
        <v>0</v>
      </c>
      <c r="S1372" t="str">
        <f t="shared" si="540"/>
        <v>22:02:44.000</v>
      </c>
      <c r="T1372" t="str">
        <f t="shared" si="540"/>
        <v>22:02:44.000</v>
      </c>
      <c r="U1372" t="str">
        <f t="shared" si="530"/>
        <v>A14F74</v>
      </c>
      <c r="V1372">
        <v>0</v>
      </c>
      <c r="W1372">
        <v>0</v>
      </c>
      <c r="X1372">
        <v>6</v>
      </c>
      <c r="Y1372">
        <v>0</v>
      </c>
      <c r="AA1372">
        <v>1</v>
      </c>
      <c r="AB1372">
        <v>8</v>
      </c>
      <c r="AC1372">
        <v>3</v>
      </c>
      <c r="AD1372">
        <v>0</v>
      </c>
      <c r="AE1372">
        <v>9</v>
      </c>
      <c r="AF1372" t="s">
        <v>126</v>
      </c>
      <c r="AG1372">
        <v>0</v>
      </c>
      <c r="AH1372">
        <v>0</v>
      </c>
      <c r="AI1372">
        <v>2</v>
      </c>
      <c r="AJ1372">
        <v>0</v>
      </c>
      <c r="AK1372" t="s">
        <v>493</v>
      </c>
      <c r="AL1372">
        <v>32.79007</v>
      </c>
      <c r="AM1372" t="s">
        <v>494</v>
      </c>
      <c r="AN1372">
        <v>-117.11357099999999</v>
      </c>
      <c r="AO1372">
        <v>25</v>
      </c>
      <c r="AP1372">
        <v>1700</v>
      </c>
      <c r="AQ1372" t="s">
        <v>129</v>
      </c>
      <c r="AR1372">
        <v>120</v>
      </c>
      <c r="AS1372">
        <v>-48</v>
      </c>
      <c r="AT1372">
        <v>256</v>
      </c>
      <c r="BB1372" t="str">
        <f t="shared" si="531"/>
        <v>1200</v>
      </c>
      <c r="BC1372">
        <v>1</v>
      </c>
      <c r="BD1372" t="str">
        <f t="shared" si="532"/>
        <v xml:space="preserve">N1839R  </v>
      </c>
      <c r="BE1372">
        <v>1</v>
      </c>
      <c r="BG1372">
        <v>0</v>
      </c>
      <c r="BH1372">
        <v>0</v>
      </c>
      <c r="BI1372">
        <v>0</v>
      </c>
      <c r="BJ1372">
        <v>1500</v>
      </c>
      <c r="BK1372">
        <v>-200</v>
      </c>
      <c r="BL1372" t="s">
        <v>130</v>
      </c>
      <c r="BM1372">
        <v>1</v>
      </c>
      <c r="BN1372">
        <v>1</v>
      </c>
      <c r="BO1372">
        <v>0</v>
      </c>
      <c r="BP1372">
        <v>0</v>
      </c>
      <c r="BS1372">
        <v>0</v>
      </c>
      <c r="BT1372">
        <v>0</v>
      </c>
      <c r="BU1372">
        <v>0</v>
      </c>
      <c r="CE1372" t="str">
        <f t="shared" si="541"/>
        <v>22:02:44.951</v>
      </c>
      <c r="CF1372">
        <v>951282722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6</v>
      </c>
      <c r="CY1372">
        <v>7</v>
      </c>
      <c r="CZ1372" t="s">
        <v>131</v>
      </c>
      <c r="DA1372">
        <v>745</v>
      </c>
      <c r="DB1372">
        <v>0</v>
      </c>
      <c r="DC1372" t="s">
        <v>262</v>
      </c>
      <c r="DD1372" t="s">
        <v>263</v>
      </c>
      <c r="DG1372">
        <v>15623669</v>
      </c>
      <c r="DI1372">
        <v>1</v>
      </c>
      <c r="DJ1372">
        <v>0</v>
      </c>
      <c r="DK1372">
        <v>1</v>
      </c>
      <c r="DL1372">
        <v>0</v>
      </c>
      <c r="DM1372">
        <v>0</v>
      </c>
      <c r="DN1372">
        <v>1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3">
      <c r="A1373" t="str">
        <f t="shared" si="539"/>
        <v>07/09/2023 22:02:45.276</v>
      </c>
      <c r="C1373" t="str">
        <f t="shared" si="536"/>
        <v>FFDFD3C0</v>
      </c>
      <c r="D1373" t="s">
        <v>141</v>
      </c>
      <c r="E1373">
        <v>15</v>
      </c>
      <c r="J1373" t="s">
        <v>142</v>
      </c>
      <c r="K1373">
        <v>0</v>
      </c>
      <c r="L1373">
        <v>3</v>
      </c>
      <c r="M1373">
        <v>0</v>
      </c>
      <c r="N1373">
        <v>2</v>
      </c>
      <c r="O1373">
        <v>0</v>
      </c>
      <c r="P1373">
        <v>1</v>
      </c>
      <c r="Q1373">
        <v>0</v>
      </c>
      <c r="S1373" t="str">
        <f t="shared" si="540"/>
        <v>22:02:44.000</v>
      </c>
      <c r="T1373" t="str">
        <f t="shared" si="540"/>
        <v>22:02:44.000</v>
      </c>
      <c r="U1373" t="str">
        <f t="shared" si="530"/>
        <v>A14F74</v>
      </c>
      <c r="V1373">
        <v>0</v>
      </c>
      <c r="W1373">
        <v>0</v>
      </c>
      <c r="X1373">
        <v>6</v>
      </c>
      <c r="Y1373">
        <v>0</v>
      </c>
      <c r="AA1373">
        <v>1</v>
      </c>
      <c r="AB1373">
        <v>8</v>
      </c>
      <c r="AC1373">
        <v>3</v>
      </c>
      <c r="AD1373">
        <v>0</v>
      </c>
      <c r="AE1373">
        <v>9</v>
      </c>
      <c r="AF1373" t="s">
        <v>126</v>
      </c>
      <c r="AG1373">
        <v>0</v>
      </c>
      <c r="AH1373">
        <v>3</v>
      </c>
      <c r="AI1373">
        <v>2</v>
      </c>
      <c r="AJ1373">
        <v>0</v>
      </c>
      <c r="AK1373" t="s">
        <v>493</v>
      </c>
      <c r="AL1373">
        <v>32.79007</v>
      </c>
      <c r="AM1373" t="s">
        <v>494</v>
      </c>
      <c r="AN1373">
        <v>-117.11357099999999</v>
      </c>
      <c r="AO1373">
        <v>25</v>
      </c>
      <c r="AP1373">
        <v>1700</v>
      </c>
      <c r="AQ1373" t="s">
        <v>129</v>
      </c>
      <c r="AR1373">
        <v>120</v>
      </c>
      <c r="AS1373">
        <v>-48</v>
      </c>
      <c r="AT1373">
        <v>256</v>
      </c>
      <c r="BB1373" t="str">
        <f t="shared" si="531"/>
        <v>1200</v>
      </c>
      <c r="BC1373">
        <v>1</v>
      </c>
      <c r="BD1373" t="str">
        <f t="shared" si="532"/>
        <v xml:space="preserve">N1839R  </v>
      </c>
      <c r="BE1373">
        <v>1</v>
      </c>
      <c r="BG1373">
        <v>0</v>
      </c>
      <c r="BH1373">
        <v>0</v>
      </c>
      <c r="BI1373">
        <v>0</v>
      </c>
      <c r="BJ1373">
        <v>1500</v>
      </c>
      <c r="BK1373">
        <v>-200</v>
      </c>
      <c r="BL1373" t="s">
        <v>130</v>
      </c>
      <c r="BM1373">
        <v>1</v>
      </c>
      <c r="BN1373">
        <v>1</v>
      </c>
      <c r="BO1373">
        <v>0</v>
      </c>
      <c r="BP1373">
        <v>0</v>
      </c>
      <c r="BS1373">
        <v>0</v>
      </c>
      <c r="BT1373">
        <v>0</v>
      </c>
      <c r="BU1373">
        <v>0</v>
      </c>
      <c r="CE1373" t="str">
        <f t="shared" si="541"/>
        <v>22:02:44.951</v>
      </c>
      <c r="CF1373">
        <v>951282722</v>
      </c>
      <c r="CS1373">
        <v>3</v>
      </c>
      <c r="CT1373">
        <v>2</v>
      </c>
      <c r="CU1373">
        <v>0</v>
      </c>
      <c r="CV1373">
        <v>2</v>
      </c>
      <c r="CW1373">
        <v>0</v>
      </c>
      <c r="CX1373">
        <v>6</v>
      </c>
      <c r="CY1373">
        <v>7</v>
      </c>
      <c r="CZ1373" t="s">
        <v>131</v>
      </c>
      <c r="DA1373">
        <v>745</v>
      </c>
      <c r="DB1373">
        <v>0</v>
      </c>
      <c r="DC1373" t="s">
        <v>262</v>
      </c>
      <c r="DD1373" t="s">
        <v>263</v>
      </c>
      <c r="DG1373">
        <v>15623669</v>
      </c>
      <c r="DI1373">
        <v>1</v>
      </c>
      <c r="DJ1373">
        <v>0</v>
      </c>
      <c r="DK1373">
        <v>1</v>
      </c>
      <c r="DL1373">
        <v>0</v>
      </c>
      <c r="DM1373">
        <v>0</v>
      </c>
      <c r="DN1373">
        <v>1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3">
      <c r="A1374" t="str">
        <f t="shared" si="539"/>
        <v>07/09/2023 22:02:45.276</v>
      </c>
      <c r="C1374" t="str">
        <f t="shared" si="536"/>
        <v>FFDFD3C0</v>
      </c>
      <c r="D1374" t="s">
        <v>134</v>
      </c>
      <c r="E1374">
        <v>3</v>
      </c>
      <c r="H1374">
        <v>3</v>
      </c>
      <c r="I1374" t="s">
        <v>135</v>
      </c>
      <c r="J1374" t="s">
        <v>126</v>
      </c>
      <c r="K1374">
        <v>0</v>
      </c>
      <c r="L1374">
        <v>3</v>
      </c>
      <c r="M1374">
        <v>0</v>
      </c>
      <c r="N1374">
        <v>2</v>
      </c>
      <c r="O1374">
        <v>0</v>
      </c>
      <c r="P1374">
        <v>1</v>
      </c>
      <c r="Q1374">
        <v>0</v>
      </c>
      <c r="S1374" t="str">
        <f t="shared" si="540"/>
        <v>22:02:44.000</v>
      </c>
      <c r="T1374" t="str">
        <f t="shared" si="540"/>
        <v>22:02:44.000</v>
      </c>
      <c r="U1374" t="str">
        <f t="shared" si="530"/>
        <v>A14F74</v>
      </c>
      <c r="V1374">
        <v>0</v>
      </c>
      <c r="W1374">
        <v>0</v>
      </c>
      <c r="X1374">
        <v>6</v>
      </c>
      <c r="Y1374">
        <v>0</v>
      </c>
      <c r="AA1374">
        <v>1</v>
      </c>
      <c r="AB1374">
        <v>8</v>
      </c>
      <c r="AC1374">
        <v>3</v>
      </c>
      <c r="AD1374">
        <v>0</v>
      </c>
      <c r="AE1374">
        <v>9</v>
      </c>
      <c r="AF1374" t="s">
        <v>126</v>
      </c>
      <c r="AG1374">
        <v>0</v>
      </c>
      <c r="AH1374">
        <v>3</v>
      </c>
      <c r="AI1374">
        <v>2</v>
      </c>
      <c r="AJ1374">
        <v>0</v>
      </c>
      <c r="AK1374" t="s">
        <v>493</v>
      </c>
      <c r="AL1374">
        <v>32.79007</v>
      </c>
      <c r="AM1374" t="s">
        <v>494</v>
      </c>
      <c r="AN1374">
        <v>-117.11357099999999</v>
      </c>
      <c r="AO1374">
        <v>25</v>
      </c>
      <c r="AP1374">
        <v>1700</v>
      </c>
      <c r="AQ1374" t="s">
        <v>129</v>
      </c>
      <c r="AR1374">
        <v>120</v>
      </c>
      <c r="AS1374">
        <v>-48</v>
      </c>
      <c r="AT1374">
        <v>256</v>
      </c>
      <c r="BB1374" t="str">
        <f t="shared" si="531"/>
        <v>1200</v>
      </c>
      <c r="BC1374">
        <v>1</v>
      </c>
      <c r="BD1374" t="str">
        <f t="shared" si="532"/>
        <v xml:space="preserve">N1839R  </v>
      </c>
      <c r="BE1374">
        <v>1</v>
      </c>
      <c r="BG1374">
        <v>0</v>
      </c>
      <c r="BH1374">
        <v>0</v>
      </c>
      <c r="BI1374">
        <v>0</v>
      </c>
      <c r="BJ1374">
        <v>1500</v>
      </c>
      <c r="BK1374">
        <v>-200</v>
      </c>
      <c r="BL1374" t="s">
        <v>130</v>
      </c>
      <c r="BM1374">
        <v>1</v>
      </c>
      <c r="BN1374">
        <v>1</v>
      </c>
      <c r="BO1374">
        <v>0</v>
      </c>
      <c r="BP1374">
        <v>0</v>
      </c>
      <c r="BS1374">
        <v>0</v>
      </c>
      <c r="BT1374">
        <v>0</v>
      </c>
      <c r="BU1374">
        <v>0</v>
      </c>
      <c r="CE1374" t="str">
        <f t="shared" si="541"/>
        <v>22:02:44.951</v>
      </c>
      <c r="CF1374">
        <v>951282722</v>
      </c>
      <c r="CS1374">
        <v>3</v>
      </c>
      <c r="CT1374">
        <v>2</v>
      </c>
      <c r="CU1374">
        <v>0</v>
      </c>
      <c r="CV1374">
        <v>2</v>
      </c>
      <c r="CW1374">
        <v>0</v>
      </c>
      <c r="CX1374">
        <v>6</v>
      </c>
      <c r="CY1374">
        <v>7</v>
      </c>
      <c r="CZ1374" t="s">
        <v>131</v>
      </c>
      <c r="DA1374">
        <v>745</v>
      </c>
      <c r="DB1374">
        <v>0</v>
      </c>
      <c r="DC1374" t="s">
        <v>262</v>
      </c>
      <c r="DD1374" t="s">
        <v>263</v>
      </c>
      <c r="DG1374">
        <v>15623669</v>
      </c>
      <c r="DI1374">
        <v>1</v>
      </c>
      <c r="DJ1374">
        <v>0</v>
      </c>
      <c r="DK1374">
        <v>1</v>
      </c>
      <c r="DL1374">
        <v>0</v>
      </c>
      <c r="DM1374">
        <v>0</v>
      </c>
      <c r="DN1374">
        <v>1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3">
      <c r="A1375" t="str">
        <f>"07/09/2023 22:02:45.760"</f>
        <v>07/09/2023 22:02:45.760</v>
      </c>
      <c r="C1375" t="str">
        <f t="shared" si="536"/>
        <v>FFDFD3C0</v>
      </c>
      <c r="D1375" t="s">
        <v>138</v>
      </c>
      <c r="E1375">
        <v>20</v>
      </c>
      <c r="F1375">
        <v>1020</v>
      </c>
      <c r="G1375" t="s">
        <v>139</v>
      </c>
      <c r="J1375" t="s">
        <v>140</v>
      </c>
      <c r="K1375">
        <v>0</v>
      </c>
      <c r="L1375">
        <v>3</v>
      </c>
      <c r="M1375">
        <v>0</v>
      </c>
      <c r="N1375">
        <v>2</v>
      </c>
      <c r="O1375">
        <v>0</v>
      </c>
      <c r="P1375">
        <v>1</v>
      </c>
      <c r="Q1375">
        <v>0</v>
      </c>
      <c r="S1375" t="str">
        <f t="shared" ref="S1375:T1382" si="542">"22:02:45.000"</f>
        <v>22:02:45.000</v>
      </c>
      <c r="T1375" t="str">
        <f t="shared" si="542"/>
        <v>22:02:45.000</v>
      </c>
      <c r="U1375" t="str">
        <f t="shared" si="530"/>
        <v>A14F74</v>
      </c>
      <c r="V1375">
        <v>0</v>
      </c>
      <c r="W1375">
        <v>0</v>
      </c>
      <c r="X1375">
        <v>6</v>
      </c>
      <c r="Y1375">
        <v>0</v>
      </c>
      <c r="AA1375">
        <v>1</v>
      </c>
      <c r="AB1375">
        <v>8</v>
      </c>
      <c r="AC1375">
        <v>3</v>
      </c>
      <c r="AD1375">
        <v>0</v>
      </c>
      <c r="AE1375">
        <v>9</v>
      </c>
      <c r="AF1375" t="s">
        <v>126</v>
      </c>
      <c r="AG1375">
        <v>0</v>
      </c>
      <c r="AH1375">
        <v>3</v>
      </c>
      <c r="AI1375">
        <v>2</v>
      </c>
      <c r="AJ1375">
        <v>0</v>
      </c>
      <c r="AK1375" t="s">
        <v>495</v>
      </c>
      <c r="AL1375">
        <v>32.789876</v>
      </c>
      <c r="AM1375" t="s">
        <v>496</v>
      </c>
      <c r="AN1375">
        <v>-117.112906</v>
      </c>
      <c r="AO1375">
        <v>25</v>
      </c>
      <c r="AP1375">
        <v>1700</v>
      </c>
      <c r="AQ1375" t="s">
        <v>129</v>
      </c>
      <c r="AR1375">
        <v>119</v>
      </c>
      <c r="AS1375">
        <v>-48</v>
      </c>
      <c r="AT1375">
        <v>256</v>
      </c>
      <c r="BB1375" t="str">
        <f t="shared" si="531"/>
        <v>1200</v>
      </c>
      <c r="BC1375">
        <v>1</v>
      </c>
      <c r="BD1375" t="str">
        <f t="shared" si="532"/>
        <v xml:space="preserve">N1839R  </v>
      </c>
      <c r="BE1375">
        <v>1</v>
      </c>
      <c r="BG1375">
        <v>0</v>
      </c>
      <c r="BH1375">
        <v>0</v>
      </c>
      <c r="BI1375">
        <v>0</v>
      </c>
      <c r="BJ1375">
        <v>1500</v>
      </c>
      <c r="BK1375">
        <v>-200</v>
      </c>
      <c r="BL1375" t="s">
        <v>130</v>
      </c>
      <c r="BM1375">
        <v>1</v>
      </c>
      <c r="BN1375">
        <v>1</v>
      </c>
      <c r="BO1375">
        <v>0</v>
      </c>
      <c r="BP1375">
        <v>0</v>
      </c>
      <c r="BS1375">
        <v>0</v>
      </c>
      <c r="BT1375">
        <v>0</v>
      </c>
      <c r="BU1375">
        <v>0</v>
      </c>
      <c r="CE1375" t="str">
        <f t="shared" ref="CE1375:CE1382" si="543">"22:02:45.429"</f>
        <v>22:02:45.429</v>
      </c>
      <c r="CF1375">
        <v>429031985</v>
      </c>
      <c r="CS1375">
        <v>3</v>
      </c>
      <c r="CT1375">
        <v>2</v>
      </c>
      <c r="CU1375">
        <v>0</v>
      </c>
      <c r="CV1375">
        <v>2</v>
      </c>
      <c r="CW1375">
        <v>0</v>
      </c>
      <c r="CX1375">
        <v>6</v>
      </c>
      <c r="CY1375">
        <v>7</v>
      </c>
      <c r="CZ1375" t="s">
        <v>131</v>
      </c>
      <c r="DA1375">
        <v>745</v>
      </c>
      <c r="DB1375">
        <v>0</v>
      </c>
      <c r="DC1375" t="s">
        <v>262</v>
      </c>
      <c r="DD1375" t="s">
        <v>263</v>
      </c>
      <c r="DG1375">
        <v>15623707</v>
      </c>
      <c r="DI1375">
        <v>1</v>
      </c>
      <c r="DJ1375">
        <v>0</v>
      </c>
      <c r="DK1375">
        <v>0</v>
      </c>
      <c r="DL1375">
        <v>0</v>
      </c>
      <c r="DM1375">
        <v>0</v>
      </c>
      <c r="DN1375">
        <v>1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"07/09/2023 22:02:45.760"</f>
        <v>07/09/2023 22:02:45.760</v>
      </c>
      <c r="C1376" t="str">
        <f t="shared" si="536"/>
        <v>FFDFD3C0</v>
      </c>
      <c r="D1376" t="s">
        <v>149</v>
      </c>
      <c r="E1376">
        <v>3</v>
      </c>
      <c r="H1376">
        <v>166</v>
      </c>
      <c r="I1376" t="s">
        <v>139</v>
      </c>
      <c r="J1376" t="s">
        <v>150</v>
      </c>
      <c r="K1376">
        <v>0</v>
      </c>
      <c r="L1376">
        <v>3</v>
      </c>
      <c r="M1376">
        <v>0</v>
      </c>
      <c r="N1376">
        <v>2</v>
      </c>
      <c r="O1376">
        <v>0</v>
      </c>
      <c r="P1376">
        <v>1</v>
      </c>
      <c r="Q1376">
        <v>0</v>
      </c>
      <c r="S1376" t="str">
        <f t="shared" si="542"/>
        <v>22:02:45.000</v>
      </c>
      <c r="T1376" t="str">
        <f t="shared" si="542"/>
        <v>22:02:45.000</v>
      </c>
      <c r="U1376" t="str">
        <f t="shared" si="530"/>
        <v>A14F74</v>
      </c>
      <c r="V1376">
        <v>0</v>
      </c>
      <c r="W1376">
        <v>0</v>
      </c>
      <c r="X1376">
        <v>6</v>
      </c>
      <c r="Y1376">
        <v>0</v>
      </c>
      <c r="AA1376">
        <v>1</v>
      </c>
      <c r="AB1376">
        <v>8</v>
      </c>
      <c r="AC1376">
        <v>3</v>
      </c>
      <c r="AD1376">
        <v>0</v>
      </c>
      <c r="AE1376">
        <v>9</v>
      </c>
      <c r="AF1376" t="s">
        <v>126</v>
      </c>
      <c r="AG1376">
        <v>0</v>
      </c>
      <c r="AH1376">
        <v>3</v>
      </c>
      <c r="AI1376">
        <v>2</v>
      </c>
      <c r="AJ1376">
        <v>0</v>
      </c>
      <c r="AK1376" t="s">
        <v>495</v>
      </c>
      <c r="AL1376">
        <v>32.789876</v>
      </c>
      <c r="AM1376" t="s">
        <v>496</v>
      </c>
      <c r="AN1376">
        <v>-117.112906</v>
      </c>
      <c r="AO1376">
        <v>25</v>
      </c>
      <c r="AP1376">
        <v>1700</v>
      </c>
      <c r="AQ1376" t="s">
        <v>129</v>
      </c>
      <c r="AR1376">
        <v>119</v>
      </c>
      <c r="AS1376">
        <v>-48</v>
      </c>
      <c r="AT1376">
        <v>256</v>
      </c>
      <c r="BB1376" t="str">
        <f t="shared" si="531"/>
        <v>1200</v>
      </c>
      <c r="BC1376">
        <v>1</v>
      </c>
      <c r="BD1376" t="str">
        <f t="shared" si="532"/>
        <v xml:space="preserve">N1839R  </v>
      </c>
      <c r="BE1376">
        <v>1</v>
      </c>
      <c r="BG1376">
        <v>0</v>
      </c>
      <c r="BH1376">
        <v>0</v>
      </c>
      <c r="BI1376">
        <v>0</v>
      </c>
      <c r="BJ1376">
        <v>1500</v>
      </c>
      <c r="BK1376">
        <v>-200</v>
      </c>
      <c r="BL1376" t="s">
        <v>130</v>
      </c>
      <c r="BM1376">
        <v>1</v>
      </c>
      <c r="BN1376">
        <v>1</v>
      </c>
      <c r="BO1376">
        <v>0</v>
      </c>
      <c r="BP1376">
        <v>0</v>
      </c>
      <c r="BS1376">
        <v>0</v>
      </c>
      <c r="BT1376">
        <v>0</v>
      </c>
      <c r="BU1376">
        <v>0</v>
      </c>
      <c r="CE1376" t="str">
        <f t="shared" si="543"/>
        <v>22:02:45.429</v>
      </c>
      <c r="CF1376">
        <v>429092514</v>
      </c>
      <c r="CS1376">
        <v>3</v>
      </c>
      <c r="CT1376">
        <v>2</v>
      </c>
      <c r="CU1376">
        <v>0</v>
      </c>
      <c r="CV1376">
        <v>2</v>
      </c>
      <c r="CW1376">
        <v>0</v>
      </c>
      <c r="CX1376">
        <v>5</v>
      </c>
      <c r="CY1376">
        <v>7</v>
      </c>
      <c r="CZ1376" t="s">
        <v>131</v>
      </c>
      <c r="DA1376">
        <v>300</v>
      </c>
      <c r="DB1376">
        <v>0</v>
      </c>
      <c r="DC1376" t="s">
        <v>157</v>
      </c>
      <c r="DD1376" t="s">
        <v>158</v>
      </c>
      <c r="DG1376">
        <v>8355806</v>
      </c>
      <c r="DI1376">
        <v>1</v>
      </c>
      <c r="DJ1376">
        <v>0</v>
      </c>
      <c r="DK1376">
        <v>1</v>
      </c>
      <c r="DL1376">
        <v>0</v>
      </c>
      <c r="DM1376">
        <v>0</v>
      </c>
      <c r="DN1376">
        <v>1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>"07/09/2023 22:02:45.760"</f>
        <v>07/09/2023 22:02:45.760</v>
      </c>
      <c r="C1377" t="str">
        <f t="shared" si="536"/>
        <v>FFDFD3C0</v>
      </c>
      <c r="D1377" t="s">
        <v>144</v>
      </c>
      <c r="E1377">
        <v>6</v>
      </c>
      <c r="H1377">
        <v>210</v>
      </c>
      <c r="I1377" t="s">
        <v>145</v>
      </c>
      <c r="J1377" t="s">
        <v>146</v>
      </c>
      <c r="K1377">
        <v>0</v>
      </c>
      <c r="L1377">
        <v>3</v>
      </c>
      <c r="M1377">
        <v>0</v>
      </c>
      <c r="N1377">
        <v>2</v>
      </c>
      <c r="O1377">
        <v>0</v>
      </c>
      <c r="P1377">
        <v>1</v>
      </c>
      <c r="Q1377">
        <v>0</v>
      </c>
      <c r="S1377" t="str">
        <f t="shared" si="542"/>
        <v>22:02:45.000</v>
      </c>
      <c r="T1377" t="str">
        <f t="shared" si="542"/>
        <v>22:02:45.000</v>
      </c>
      <c r="U1377" t="str">
        <f t="shared" si="530"/>
        <v>A14F74</v>
      </c>
      <c r="V1377">
        <v>0</v>
      </c>
      <c r="W1377">
        <v>0</v>
      </c>
      <c r="X1377">
        <v>6</v>
      </c>
      <c r="Y1377">
        <v>0</v>
      </c>
      <c r="AA1377">
        <v>1</v>
      </c>
      <c r="AB1377">
        <v>8</v>
      </c>
      <c r="AC1377">
        <v>3</v>
      </c>
      <c r="AD1377">
        <v>0</v>
      </c>
      <c r="AE1377">
        <v>9</v>
      </c>
      <c r="AF1377" t="s">
        <v>126</v>
      </c>
      <c r="AG1377">
        <v>0</v>
      </c>
      <c r="AH1377">
        <v>0</v>
      </c>
      <c r="AI1377">
        <v>2</v>
      </c>
      <c r="AJ1377">
        <v>0</v>
      </c>
      <c r="AK1377" t="s">
        <v>495</v>
      </c>
      <c r="AL1377">
        <v>32.789876</v>
      </c>
      <c r="AM1377" t="s">
        <v>496</v>
      </c>
      <c r="AN1377">
        <v>-117.112906</v>
      </c>
      <c r="AO1377">
        <v>25</v>
      </c>
      <c r="AP1377">
        <v>1700</v>
      </c>
      <c r="AQ1377" t="s">
        <v>129</v>
      </c>
      <c r="AR1377">
        <v>119</v>
      </c>
      <c r="AS1377">
        <v>-48</v>
      </c>
      <c r="AT1377">
        <v>256</v>
      </c>
      <c r="BB1377" t="str">
        <f t="shared" si="531"/>
        <v>1200</v>
      </c>
      <c r="BC1377">
        <v>1</v>
      </c>
      <c r="BD1377" t="str">
        <f t="shared" si="532"/>
        <v xml:space="preserve">N1839R  </v>
      </c>
      <c r="BE1377">
        <v>1</v>
      </c>
      <c r="BG1377">
        <v>0</v>
      </c>
      <c r="BH1377">
        <v>0</v>
      </c>
      <c r="BI1377">
        <v>0</v>
      </c>
      <c r="BJ1377">
        <v>1500</v>
      </c>
      <c r="BK1377">
        <v>-200</v>
      </c>
      <c r="BL1377" t="s">
        <v>130</v>
      </c>
      <c r="BM1377">
        <v>1</v>
      </c>
      <c r="BN1377">
        <v>1</v>
      </c>
      <c r="BO1377">
        <v>0</v>
      </c>
      <c r="BP1377">
        <v>0</v>
      </c>
      <c r="BS1377">
        <v>0</v>
      </c>
      <c r="BT1377">
        <v>0</v>
      </c>
      <c r="BU1377">
        <v>0</v>
      </c>
      <c r="CE1377" t="str">
        <f t="shared" si="543"/>
        <v>22:02:45.429</v>
      </c>
      <c r="CF1377">
        <v>429031985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6</v>
      </c>
      <c r="CY1377">
        <v>7</v>
      </c>
      <c r="CZ1377" t="s">
        <v>131</v>
      </c>
      <c r="DA1377">
        <v>745</v>
      </c>
      <c r="DB1377">
        <v>0</v>
      </c>
      <c r="DC1377" t="s">
        <v>262</v>
      </c>
      <c r="DD1377" t="s">
        <v>263</v>
      </c>
      <c r="DG1377">
        <v>15623707</v>
      </c>
      <c r="DI1377">
        <v>1</v>
      </c>
      <c r="DJ1377">
        <v>0</v>
      </c>
      <c r="DK1377">
        <v>1</v>
      </c>
      <c r="DL1377">
        <v>0</v>
      </c>
      <c r="DM1377">
        <v>0</v>
      </c>
      <c r="DN1377">
        <v>1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"07/09/2023 22:02:45.760"</f>
        <v>07/09/2023 22:02:45.760</v>
      </c>
      <c r="C1378" t="str">
        <f t="shared" si="536"/>
        <v>FFDFD3C0</v>
      </c>
      <c r="D1378" t="s">
        <v>141</v>
      </c>
      <c r="E1378">
        <v>15</v>
      </c>
      <c r="J1378" t="s">
        <v>142</v>
      </c>
      <c r="K1378">
        <v>0</v>
      </c>
      <c r="L1378">
        <v>3</v>
      </c>
      <c r="M1378">
        <v>0</v>
      </c>
      <c r="N1378">
        <v>2</v>
      </c>
      <c r="O1378">
        <v>0</v>
      </c>
      <c r="P1378">
        <v>1</v>
      </c>
      <c r="Q1378">
        <v>0</v>
      </c>
      <c r="S1378" t="str">
        <f t="shared" si="542"/>
        <v>22:02:45.000</v>
      </c>
      <c r="T1378" t="str">
        <f t="shared" si="542"/>
        <v>22:02:45.000</v>
      </c>
      <c r="U1378" t="str">
        <f t="shared" si="530"/>
        <v>A14F74</v>
      </c>
      <c r="V1378">
        <v>0</v>
      </c>
      <c r="W1378">
        <v>0</v>
      </c>
      <c r="X1378">
        <v>6</v>
      </c>
      <c r="Y1378">
        <v>0</v>
      </c>
      <c r="AA1378">
        <v>1</v>
      </c>
      <c r="AB1378">
        <v>8</v>
      </c>
      <c r="AC1378">
        <v>3</v>
      </c>
      <c r="AD1378">
        <v>0</v>
      </c>
      <c r="AE1378">
        <v>9</v>
      </c>
      <c r="AF1378" t="s">
        <v>126</v>
      </c>
      <c r="AG1378">
        <v>0</v>
      </c>
      <c r="AH1378">
        <v>3</v>
      </c>
      <c r="AI1378">
        <v>2</v>
      </c>
      <c r="AJ1378">
        <v>0</v>
      </c>
      <c r="AK1378" t="s">
        <v>495</v>
      </c>
      <c r="AL1378">
        <v>32.789876</v>
      </c>
      <c r="AM1378" t="s">
        <v>496</v>
      </c>
      <c r="AN1378">
        <v>-117.112906</v>
      </c>
      <c r="AO1378">
        <v>25</v>
      </c>
      <c r="AP1378">
        <v>1700</v>
      </c>
      <c r="AQ1378" t="s">
        <v>129</v>
      </c>
      <c r="AR1378">
        <v>119</v>
      </c>
      <c r="AS1378">
        <v>-48</v>
      </c>
      <c r="AT1378">
        <v>256</v>
      </c>
      <c r="BB1378" t="str">
        <f t="shared" si="531"/>
        <v>1200</v>
      </c>
      <c r="BC1378">
        <v>1</v>
      </c>
      <c r="BD1378" t="str">
        <f t="shared" si="532"/>
        <v xml:space="preserve">N1839R  </v>
      </c>
      <c r="BE1378">
        <v>1</v>
      </c>
      <c r="BG1378">
        <v>0</v>
      </c>
      <c r="BH1378">
        <v>0</v>
      </c>
      <c r="BI1378">
        <v>0</v>
      </c>
      <c r="BJ1378">
        <v>1500</v>
      </c>
      <c r="BK1378">
        <v>-200</v>
      </c>
      <c r="BL1378" t="s">
        <v>130</v>
      </c>
      <c r="BM1378">
        <v>1</v>
      </c>
      <c r="BN1378">
        <v>1</v>
      </c>
      <c r="BO1378">
        <v>0</v>
      </c>
      <c r="BP1378">
        <v>0</v>
      </c>
      <c r="BS1378">
        <v>0</v>
      </c>
      <c r="BT1378">
        <v>0</v>
      </c>
      <c r="BU1378">
        <v>0</v>
      </c>
      <c r="CE1378" t="str">
        <f t="shared" si="543"/>
        <v>22:02:45.429</v>
      </c>
      <c r="CF1378">
        <v>429031985</v>
      </c>
      <c r="CS1378">
        <v>3</v>
      </c>
      <c r="CT1378">
        <v>2</v>
      </c>
      <c r="CU1378">
        <v>0</v>
      </c>
      <c r="CV1378">
        <v>2</v>
      </c>
      <c r="CW1378">
        <v>0</v>
      </c>
      <c r="CX1378">
        <v>6</v>
      </c>
      <c r="CY1378">
        <v>7</v>
      </c>
      <c r="CZ1378" t="s">
        <v>131</v>
      </c>
      <c r="DA1378">
        <v>745</v>
      </c>
      <c r="DB1378">
        <v>0</v>
      </c>
      <c r="DC1378" t="s">
        <v>262</v>
      </c>
      <c r="DD1378" t="s">
        <v>263</v>
      </c>
      <c r="DG1378">
        <v>15623707</v>
      </c>
      <c r="DI1378">
        <v>1</v>
      </c>
      <c r="DJ1378">
        <v>0</v>
      </c>
      <c r="DK1378">
        <v>1</v>
      </c>
      <c r="DL1378">
        <v>0</v>
      </c>
      <c r="DM1378">
        <v>0</v>
      </c>
      <c r="DN1378">
        <v>1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"07/09/2023 22:02:45.760"</f>
        <v>07/09/2023 22:02:45.760</v>
      </c>
      <c r="C1379" t="str">
        <f t="shared" si="536"/>
        <v>FFDFD3C0</v>
      </c>
      <c r="D1379" t="s">
        <v>134</v>
      </c>
      <c r="E1379">
        <v>3</v>
      </c>
      <c r="H1379">
        <v>3</v>
      </c>
      <c r="I1379" t="s">
        <v>135</v>
      </c>
      <c r="J1379" t="s">
        <v>126</v>
      </c>
      <c r="K1379">
        <v>0</v>
      </c>
      <c r="L1379">
        <v>3</v>
      </c>
      <c r="M1379">
        <v>0</v>
      </c>
      <c r="N1379">
        <v>2</v>
      </c>
      <c r="O1379">
        <v>0</v>
      </c>
      <c r="P1379">
        <v>1</v>
      </c>
      <c r="Q1379">
        <v>0</v>
      </c>
      <c r="S1379" t="str">
        <f t="shared" si="542"/>
        <v>22:02:45.000</v>
      </c>
      <c r="T1379" t="str">
        <f t="shared" si="542"/>
        <v>22:02:45.000</v>
      </c>
      <c r="U1379" t="str">
        <f t="shared" si="530"/>
        <v>A14F74</v>
      </c>
      <c r="V1379">
        <v>0</v>
      </c>
      <c r="W1379">
        <v>0</v>
      </c>
      <c r="X1379">
        <v>6</v>
      </c>
      <c r="Y1379">
        <v>0</v>
      </c>
      <c r="AA1379">
        <v>1</v>
      </c>
      <c r="AB1379">
        <v>8</v>
      </c>
      <c r="AC1379">
        <v>3</v>
      </c>
      <c r="AD1379">
        <v>0</v>
      </c>
      <c r="AE1379">
        <v>9</v>
      </c>
      <c r="AF1379" t="s">
        <v>126</v>
      </c>
      <c r="AG1379">
        <v>0</v>
      </c>
      <c r="AH1379">
        <v>3</v>
      </c>
      <c r="AI1379">
        <v>2</v>
      </c>
      <c r="AJ1379">
        <v>0</v>
      </c>
      <c r="AK1379" t="s">
        <v>495</v>
      </c>
      <c r="AL1379">
        <v>32.789876</v>
      </c>
      <c r="AM1379" t="s">
        <v>496</v>
      </c>
      <c r="AN1379">
        <v>-117.112906</v>
      </c>
      <c r="AO1379">
        <v>25</v>
      </c>
      <c r="AP1379">
        <v>1700</v>
      </c>
      <c r="AQ1379" t="s">
        <v>129</v>
      </c>
      <c r="AR1379">
        <v>119</v>
      </c>
      <c r="AS1379">
        <v>-48</v>
      </c>
      <c r="AT1379">
        <v>256</v>
      </c>
      <c r="BB1379" t="str">
        <f t="shared" si="531"/>
        <v>1200</v>
      </c>
      <c r="BC1379">
        <v>1</v>
      </c>
      <c r="BD1379" t="str">
        <f t="shared" si="532"/>
        <v xml:space="preserve">N1839R  </v>
      </c>
      <c r="BE1379">
        <v>1</v>
      </c>
      <c r="BG1379">
        <v>0</v>
      </c>
      <c r="BH1379">
        <v>0</v>
      </c>
      <c r="BI1379">
        <v>0</v>
      </c>
      <c r="BJ1379">
        <v>1500</v>
      </c>
      <c r="BK1379">
        <v>-200</v>
      </c>
      <c r="BL1379" t="s">
        <v>130</v>
      </c>
      <c r="BM1379">
        <v>1</v>
      </c>
      <c r="BN1379">
        <v>1</v>
      </c>
      <c r="BO1379">
        <v>0</v>
      </c>
      <c r="BP1379">
        <v>0</v>
      </c>
      <c r="BS1379">
        <v>0</v>
      </c>
      <c r="BT1379">
        <v>0</v>
      </c>
      <c r="BU1379">
        <v>0</v>
      </c>
      <c r="CE1379" t="str">
        <f t="shared" si="543"/>
        <v>22:02:45.429</v>
      </c>
      <c r="CF1379">
        <v>429031985</v>
      </c>
      <c r="CS1379">
        <v>3</v>
      </c>
      <c r="CT1379">
        <v>2</v>
      </c>
      <c r="CU1379">
        <v>0</v>
      </c>
      <c r="CV1379">
        <v>2</v>
      </c>
      <c r="CW1379">
        <v>0</v>
      </c>
      <c r="CX1379">
        <v>6</v>
      </c>
      <c r="CY1379">
        <v>7</v>
      </c>
      <c r="CZ1379" t="s">
        <v>131</v>
      </c>
      <c r="DA1379">
        <v>745</v>
      </c>
      <c r="DB1379">
        <v>0</v>
      </c>
      <c r="DC1379" t="s">
        <v>262</v>
      </c>
      <c r="DD1379" t="s">
        <v>263</v>
      </c>
      <c r="DG1379">
        <v>15623707</v>
      </c>
      <c r="DI1379">
        <v>1</v>
      </c>
      <c r="DJ1379">
        <v>0</v>
      </c>
      <c r="DK1379">
        <v>1</v>
      </c>
      <c r="DL1379">
        <v>0</v>
      </c>
      <c r="DM1379">
        <v>0</v>
      </c>
      <c r="DN1379">
        <v>1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"07/09/2023 22:02:45.807"</f>
        <v>07/09/2023 22:02:45.807</v>
      </c>
      <c r="C1380" t="str">
        <f t="shared" si="536"/>
        <v>FFDFD3C0</v>
      </c>
      <c r="D1380" t="s">
        <v>147</v>
      </c>
      <c r="E1380">
        <v>8</v>
      </c>
      <c r="H1380">
        <v>225</v>
      </c>
      <c r="I1380" t="s">
        <v>148</v>
      </c>
      <c r="J1380" t="s">
        <v>126</v>
      </c>
      <c r="K1380">
        <v>0</v>
      </c>
      <c r="L1380">
        <v>3</v>
      </c>
      <c r="M1380">
        <v>0</v>
      </c>
      <c r="N1380">
        <v>2</v>
      </c>
      <c r="O1380">
        <v>0</v>
      </c>
      <c r="P1380">
        <v>1</v>
      </c>
      <c r="Q1380">
        <v>0</v>
      </c>
      <c r="S1380" t="str">
        <f t="shared" si="542"/>
        <v>22:02:45.000</v>
      </c>
      <c r="T1380" t="str">
        <f t="shared" si="542"/>
        <v>22:02:45.000</v>
      </c>
      <c r="U1380" t="str">
        <f t="shared" si="530"/>
        <v>A14F74</v>
      </c>
      <c r="V1380">
        <v>0</v>
      </c>
      <c r="W1380">
        <v>0</v>
      </c>
      <c r="X1380">
        <v>6</v>
      </c>
      <c r="Y1380">
        <v>0</v>
      </c>
      <c r="AA1380">
        <v>1</v>
      </c>
      <c r="AB1380">
        <v>8</v>
      </c>
      <c r="AC1380">
        <v>3</v>
      </c>
      <c r="AD1380">
        <v>0</v>
      </c>
      <c r="AE1380">
        <v>9</v>
      </c>
      <c r="AF1380" t="s">
        <v>126</v>
      </c>
      <c r="AG1380">
        <v>0</v>
      </c>
      <c r="AH1380">
        <v>3</v>
      </c>
      <c r="AI1380">
        <v>2</v>
      </c>
      <c r="AJ1380">
        <v>0</v>
      </c>
      <c r="AK1380" t="s">
        <v>495</v>
      </c>
      <c r="AL1380">
        <v>32.789876</v>
      </c>
      <c r="AM1380" t="s">
        <v>496</v>
      </c>
      <c r="AN1380">
        <v>-117.112906</v>
      </c>
      <c r="AO1380">
        <v>25</v>
      </c>
      <c r="AP1380">
        <v>1700</v>
      </c>
      <c r="AQ1380" t="s">
        <v>129</v>
      </c>
      <c r="AR1380">
        <v>119</v>
      </c>
      <c r="AS1380">
        <v>-48</v>
      </c>
      <c r="AT1380">
        <v>256</v>
      </c>
      <c r="BB1380" t="str">
        <f t="shared" si="531"/>
        <v>1200</v>
      </c>
      <c r="BC1380">
        <v>1</v>
      </c>
      <c r="BD1380" t="str">
        <f t="shared" si="532"/>
        <v xml:space="preserve">N1839R  </v>
      </c>
      <c r="BE1380">
        <v>1</v>
      </c>
      <c r="BG1380">
        <v>0</v>
      </c>
      <c r="BH1380">
        <v>0</v>
      </c>
      <c r="BI1380">
        <v>0</v>
      </c>
      <c r="BJ1380">
        <v>1500</v>
      </c>
      <c r="BK1380">
        <v>-200</v>
      </c>
      <c r="BL1380" t="s">
        <v>130</v>
      </c>
      <c r="BM1380">
        <v>1</v>
      </c>
      <c r="BN1380">
        <v>1</v>
      </c>
      <c r="BO1380">
        <v>0</v>
      </c>
      <c r="BP1380">
        <v>0</v>
      </c>
      <c r="BS1380">
        <v>0</v>
      </c>
      <c r="BT1380">
        <v>0</v>
      </c>
      <c r="BU1380">
        <v>0</v>
      </c>
      <c r="CE1380" t="str">
        <f t="shared" si="543"/>
        <v>22:02:45.429</v>
      </c>
      <c r="CF1380">
        <v>429031985</v>
      </c>
      <c r="CS1380">
        <v>3</v>
      </c>
      <c r="CT1380">
        <v>2</v>
      </c>
      <c r="CU1380">
        <v>0</v>
      </c>
      <c r="CV1380">
        <v>2</v>
      </c>
      <c r="CW1380">
        <v>0</v>
      </c>
      <c r="CX1380">
        <v>6</v>
      </c>
      <c r="CY1380">
        <v>7</v>
      </c>
      <c r="CZ1380" t="s">
        <v>131</v>
      </c>
      <c r="DA1380">
        <v>745</v>
      </c>
      <c r="DB1380">
        <v>0</v>
      </c>
      <c r="DC1380" t="s">
        <v>262</v>
      </c>
      <c r="DD1380" t="s">
        <v>263</v>
      </c>
      <c r="DG1380">
        <v>15623707</v>
      </c>
      <c r="DI1380">
        <v>1</v>
      </c>
      <c r="DJ1380">
        <v>0</v>
      </c>
      <c r="DK1380">
        <v>1</v>
      </c>
      <c r="DL1380">
        <v>0</v>
      </c>
      <c r="DM1380">
        <v>0</v>
      </c>
      <c r="DN1380">
        <v>1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"07/09/2023 22:02:45.854"</f>
        <v>07/09/2023 22:02:45.854</v>
      </c>
      <c r="C1381" t="str">
        <f t="shared" si="536"/>
        <v>FFDFD3C0</v>
      </c>
      <c r="D1381" t="s">
        <v>134</v>
      </c>
      <c r="E1381">
        <v>4</v>
      </c>
      <c r="H1381">
        <v>4</v>
      </c>
      <c r="I1381" t="s">
        <v>143</v>
      </c>
      <c r="J1381" t="s">
        <v>126</v>
      </c>
      <c r="K1381">
        <v>0</v>
      </c>
      <c r="L1381">
        <v>3</v>
      </c>
      <c r="M1381">
        <v>0</v>
      </c>
      <c r="N1381">
        <v>2</v>
      </c>
      <c r="O1381">
        <v>0</v>
      </c>
      <c r="P1381">
        <v>1</v>
      </c>
      <c r="Q1381">
        <v>0</v>
      </c>
      <c r="S1381" t="str">
        <f t="shared" si="542"/>
        <v>22:02:45.000</v>
      </c>
      <c r="T1381" t="str">
        <f t="shared" si="542"/>
        <v>22:02:45.000</v>
      </c>
      <c r="U1381" t="str">
        <f t="shared" si="530"/>
        <v>A14F74</v>
      </c>
      <c r="V1381">
        <v>0</v>
      </c>
      <c r="W1381">
        <v>0</v>
      </c>
      <c r="X1381">
        <v>6</v>
      </c>
      <c r="Y1381">
        <v>0</v>
      </c>
      <c r="AA1381">
        <v>1</v>
      </c>
      <c r="AB1381">
        <v>8</v>
      </c>
      <c r="AC1381">
        <v>3</v>
      </c>
      <c r="AD1381">
        <v>0</v>
      </c>
      <c r="AE1381">
        <v>9</v>
      </c>
      <c r="AF1381" t="s">
        <v>126</v>
      </c>
      <c r="AG1381">
        <v>0</v>
      </c>
      <c r="AH1381">
        <v>3</v>
      </c>
      <c r="AI1381">
        <v>2</v>
      </c>
      <c r="AJ1381">
        <v>0</v>
      </c>
      <c r="AK1381" t="s">
        <v>495</v>
      </c>
      <c r="AL1381">
        <v>32.789876</v>
      </c>
      <c r="AM1381" t="s">
        <v>496</v>
      </c>
      <c r="AN1381">
        <v>-117.112906</v>
      </c>
      <c r="AO1381">
        <v>25</v>
      </c>
      <c r="AP1381">
        <v>1700</v>
      </c>
      <c r="AQ1381" t="s">
        <v>129</v>
      </c>
      <c r="AR1381">
        <v>119</v>
      </c>
      <c r="AS1381">
        <v>-48</v>
      </c>
      <c r="AT1381">
        <v>256</v>
      </c>
      <c r="BB1381" t="str">
        <f t="shared" si="531"/>
        <v>1200</v>
      </c>
      <c r="BC1381">
        <v>1</v>
      </c>
      <c r="BD1381" t="str">
        <f t="shared" si="532"/>
        <v xml:space="preserve">N1839R  </v>
      </c>
      <c r="BE1381">
        <v>1</v>
      </c>
      <c r="BG1381">
        <v>0</v>
      </c>
      <c r="BH1381">
        <v>0</v>
      </c>
      <c r="BI1381">
        <v>0</v>
      </c>
      <c r="BJ1381">
        <v>1500</v>
      </c>
      <c r="BK1381">
        <v>-200</v>
      </c>
      <c r="BL1381" t="s">
        <v>130</v>
      </c>
      <c r="BM1381">
        <v>1</v>
      </c>
      <c r="BN1381">
        <v>1</v>
      </c>
      <c r="BO1381">
        <v>0</v>
      </c>
      <c r="BP1381">
        <v>0</v>
      </c>
      <c r="BS1381">
        <v>0</v>
      </c>
      <c r="BT1381">
        <v>0</v>
      </c>
      <c r="BU1381">
        <v>0</v>
      </c>
      <c r="CE1381" t="str">
        <f t="shared" si="543"/>
        <v>22:02:45.429</v>
      </c>
      <c r="CF1381">
        <v>429031985</v>
      </c>
      <c r="CS1381">
        <v>3</v>
      </c>
      <c r="CT1381">
        <v>2</v>
      </c>
      <c r="CU1381">
        <v>0</v>
      </c>
      <c r="CV1381">
        <v>2</v>
      </c>
      <c r="CW1381">
        <v>0</v>
      </c>
      <c r="CX1381">
        <v>6</v>
      </c>
      <c r="CY1381">
        <v>7</v>
      </c>
      <c r="CZ1381" t="s">
        <v>131</v>
      </c>
      <c r="DA1381">
        <v>745</v>
      </c>
      <c r="DB1381">
        <v>0</v>
      </c>
      <c r="DC1381" t="s">
        <v>262</v>
      </c>
      <c r="DD1381" t="s">
        <v>263</v>
      </c>
      <c r="DG1381">
        <v>15623707</v>
      </c>
      <c r="DI1381">
        <v>1</v>
      </c>
      <c r="DJ1381">
        <v>0</v>
      </c>
      <c r="DK1381">
        <v>1</v>
      </c>
      <c r="DL1381">
        <v>0</v>
      </c>
      <c r="DM1381">
        <v>0</v>
      </c>
      <c r="DN1381">
        <v>1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"07/09/2023 22:02:45.854"</f>
        <v>07/09/2023 22:02:45.854</v>
      </c>
      <c r="C1382" t="str">
        <f t="shared" si="536"/>
        <v>FFDFD3C0</v>
      </c>
      <c r="D1382" t="s">
        <v>123</v>
      </c>
      <c r="E1382">
        <v>7</v>
      </c>
      <c r="F1382">
        <v>2007</v>
      </c>
      <c r="G1382" t="s">
        <v>124</v>
      </c>
      <c r="J1382" t="s">
        <v>125</v>
      </c>
      <c r="K1382">
        <v>0</v>
      </c>
      <c r="L1382">
        <v>3</v>
      </c>
      <c r="M1382">
        <v>0</v>
      </c>
      <c r="N1382">
        <v>2</v>
      </c>
      <c r="O1382">
        <v>0</v>
      </c>
      <c r="P1382">
        <v>1</v>
      </c>
      <c r="Q1382">
        <v>0</v>
      </c>
      <c r="S1382" t="str">
        <f t="shared" si="542"/>
        <v>22:02:45.000</v>
      </c>
      <c r="T1382" t="str">
        <f t="shared" si="542"/>
        <v>22:02:45.000</v>
      </c>
      <c r="U1382" t="str">
        <f t="shared" si="530"/>
        <v>A14F74</v>
      </c>
      <c r="V1382">
        <v>0</v>
      </c>
      <c r="W1382">
        <v>0</v>
      </c>
      <c r="X1382">
        <v>6</v>
      </c>
      <c r="Y1382">
        <v>0</v>
      </c>
      <c r="AA1382">
        <v>1</v>
      </c>
      <c r="AB1382">
        <v>8</v>
      </c>
      <c r="AC1382">
        <v>3</v>
      </c>
      <c r="AD1382">
        <v>0</v>
      </c>
      <c r="AE1382">
        <v>9</v>
      </c>
      <c r="AF1382" t="s">
        <v>126</v>
      </c>
      <c r="AG1382">
        <v>0</v>
      </c>
      <c r="AH1382">
        <v>3</v>
      </c>
      <c r="AI1382">
        <v>2</v>
      </c>
      <c r="AJ1382">
        <v>0</v>
      </c>
      <c r="AK1382" t="s">
        <v>495</v>
      </c>
      <c r="AL1382">
        <v>32.789876</v>
      </c>
      <c r="AM1382" t="s">
        <v>496</v>
      </c>
      <c r="AN1382">
        <v>-117.112906</v>
      </c>
      <c r="AO1382">
        <v>25</v>
      </c>
      <c r="AP1382">
        <v>1700</v>
      </c>
      <c r="AQ1382" t="s">
        <v>129</v>
      </c>
      <c r="AR1382">
        <v>119</v>
      </c>
      <c r="AS1382">
        <v>-48</v>
      </c>
      <c r="AT1382">
        <v>256</v>
      </c>
      <c r="BB1382" t="str">
        <f t="shared" si="531"/>
        <v>1200</v>
      </c>
      <c r="BC1382">
        <v>1</v>
      </c>
      <c r="BD1382" t="str">
        <f t="shared" si="532"/>
        <v xml:space="preserve">N1839R  </v>
      </c>
      <c r="BE1382">
        <v>1</v>
      </c>
      <c r="BG1382">
        <v>0</v>
      </c>
      <c r="BH1382">
        <v>0</v>
      </c>
      <c r="BI1382">
        <v>0</v>
      </c>
      <c r="BJ1382">
        <v>1500</v>
      </c>
      <c r="BK1382">
        <v>-200</v>
      </c>
      <c r="BL1382" t="s">
        <v>130</v>
      </c>
      <c r="BM1382">
        <v>1</v>
      </c>
      <c r="BN1382">
        <v>1</v>
      </c>
      <c r="BO1382">
        <v>0</v>
      </c>
      <c r="BP1382">
        <v>0</v>
      </c>
      <c r="BS1382">
        <v>0</v>
      </c>
      <c r="BT1382">
        <v>0</v>
      </c>
      <c r="BU1382">
        <v>0</v>
      </c>
      <c r="CE1382" t="str">
        <f t="shared" si="543"/>
        <v>22:02:45.429</v>
      </c>
      <c r="CF1382">
        <v>429031985</v>
      </c>
      <c r="CS1382">
        <v>3</v>
      </c>
      <c r="CT1382">
        <v>2</v>
      </c>
      <c r="CU1382">
        <v>0</v>
      </c>
      <c r="CV1382">
        <v>2</v>
      </c>
      <c r="CW1382">
        <v>0</v>
      </c>
      <c r="CX1382">
        <v>6</v>
      </c>
      <c r="CY1382">
        <v>7</v>
      </c>
      <c r="CZ1382" t="s">
        <v>131</v>
      </c>
      <c r="DA1382">
        <v>745</v>
      </c>
      <c r="DB1382">
        <v>0</v>
      </c>
      <c r="DC1382" t="s">
        <v>262</v>
      </c>
      <c r="DD1382" t="s">
        <v>263</v>
      </c>
      <c r="DG1382">
        <v>15623707</v>
      </c>
      <c r="DI1382">
        <v>1</v>
      </c>
      <c r="DJ1382">
        <v>0</v>
      </c>
      <c r="DK1382">
        <v>1</v>
      </c>
      <c r="DL1382">
        <v>0</v>
      </c>
      <c r="DM1382">
        <v>0</v>
      </c>
      <c r="DN1382">
        <v>1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 t="shared" ref="A1383:A1389" si="544">"07/09/2023 22:02:47.213"</f>
        <v>07/09/2023 22:02:47.213</v>
      </c>
      <c r="C1383" t="str">
        <f t="shared" si="536"/>
        <v>FFDFD3C0</v>
      </c>
      <c r="D1383" t="s">
        <v>144</v>
      </c>
      <c r="E1383">
        <v>6</v>
      </c>
      <c r="H1383">
        <v>210</v>
      </c>
      <c r="I1383" t="s">
        <v>145</v>
      </c>
      <c r="J1383" t="s">
        <v>146</v>
      </c>
      <c r="K1383">
        <v>0</v>
      </c>
      <c r="L1383">
        <v>3</v>
      </c>
      <c r="M1383">
        <v>0</v>
      </c>
      <c r="N1383">
        <v>2</v>
      </c>
      <c r="O1383">
        <v>0</v>
      </c>
      <c r="P1383">
        <v>1</v>
      </c>
      <c r="Q1383">
        <v>0</v>
      </c>
      <c r="S1383" t="str">
        <f t="shared" ref="S1383:T1390" si="545">"22:02:46.000"</f>
        <v>22:02:46.000</v>
      </c>
      <c r="T1383" t="str">
        <f t="shared" si="545"/>
        <v>22:02:46.000</v>
      </c>
      <c r="U1383" t="str">
        <f t="shared" si="530"/>
        <v>A14F74</v>
      </c>
      <c r="V1383">
        <v>0</v>
      </c>
      <c r="W1383">
        <v>0</v>
      </c>
      <c r="X1383">
        <v>6</v>
      </c>
      <c r="Y1383">
        <v>0</v>
      </c>
      <c r="AA1383">
        <v>1</v>
      </c>
      <c r="AB1383">
        <v>8</v>
      </c>
      <c r="AC1383">
        <v>3</v>
      </c>
      <c r="AD1383">
        <v>0</v>
      </c>
      <c r="AE1383">
        <v>9</v>
      </c>
      <c r="AF1383" t="s">
        <v>126</v>
      </c>
      <c r="AG1383">
        <v>0</v>
      </c>
      <c r="AH1383">
        <v>0</v>
      </c>
      <c r="AI1383">
        <v>2</v>
      </c>
      <c r="AJ1383">
        <v>0</v>
      </c>
      <c r="AK1383" t="s">
        <v>497</v>
      </c>
      <c r="AL1383">
        <v>32.789662</v>
      </c>
      <c r="AM1383" t="s">
        <v>498</v>
      </c>
      <c r="AN1383">
        <v>-117.112241</v>
      </c>
      <c r="AO1383">
        <v>25</v>
      </c>
      <c r="AP1383">
        <v>1700</v>
      </c>
      <c r="AQ1383" t="s">
        <v>129</v>
      </c>
      <c r="AR1383">
        <v>117</v>
      </c>
      <c r="AS1383">
        <v>-51</v>
      </c>
      <c r="AT1383">
        <v>320</v>
      </c>
      <c r="BB1383" t="str">
        <f t="shared" si="531"/>
        <v>1200</v>
      </c>
      <c r="BC1383">
        <v>1</v>
      </c>
      <c r="BD1383" t="str">
        <f t="shared" si="532"/>
        <v xml:space="preserve">N1839R  </v>
      </c>
      <c r="BE1383">
        <v>1</v>
      </c>
      <c r="BG1383">
        <v>0</v>
      </c>
      <c r="BH1383">
        <v>0</v>
      </c>
      <c r="BI1383">
        <v>0</v>
      </c>
      <c r="BJ1383">
        <v>1500</v>
      </c>
      <c r="BK1383">
        <v>-200</v>
      </c>
      <c r="BL1383" t="s">
        <v>130</v>
      </c>
      <c r="BM1383">
        <v>1</v>
      </c>
      <c r="BN1383">
        <v>1</v>
      </c>
      <c r="BO1383">
        <v>0</v>
      </c>
      <c r="BP1383">
        <v>0</v>
      </c>
      <c r="BS1383">
        <v>0</v>
      </c>
      <c r="BT1383">
        <v>0</v>
      </c>
      <c r="BU1383">
        <v>0</v>
      </c>
      <c r="CE1383" t="str">
        <f t="shared" ref="CE1383:CE1390" si="546">"22:02:46.965"</f>
        <v>22:02:46.965</v>
      </c>
      <c r="CF1383">
        <v>964532855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5</v>
      </c>
      <c r="CY1383">
        <v>7</v>
      </c>
      <c r="CZ1383" t="s">
        <v>131</v>
      </c>
      <c r="DA1383">
        <v>745</v>
      </c>
      <c r="DB1383">
        <v>0</v>
      </c>
      <c r="DC1383" t="s">
        <v>262</v>
      </c>
      <c r="DD1383" t="s">
        <v>263</v>
      </c>
      <c r="DG1383">
        <v>15623821</v>
      </c>
      <c r="DI1383">
        <v>1</v>
      </c>
      <c r="DJ1383">
        <v>0</v>
      </c>
      <c r="DK1383">
        <v>0</v>
      </c>
      <c r="DL1383">
        <v>0</v>
      </c>
      <c r="DM1383">
        <v>0</v>
      </c>
      <c r="DN1383">
        <v>1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 t="shared" si="544"/>
        <v>07/09/2023 22:02:47.213</v>
      </c>
      <c r="C1384" t="str">
        <f t="shared" si="536"/>
        <v>FFDFD3C0</v>
      </c>
      <c r="D1384" t="s">
        <v>141</v>
      </c>
      <c r="E1384">
        <v>15</v>
      </c>
      <c r="J1384" t="s">
        <v>142</v>
      </c>
      <c r="K1384">
        <v>0</v>
      </c>
      <c r="L1384">
        <v>3</v>
      </c>
      <c r="M1384">
        <v>0</v>
      </c>
      <c r="N1384">
        <v>2</v>
      </c>
      <c r="O1384">
        <v>0</v>
      </c>
      <c r="P1384">
        <v>1</v>
      </c>
      <c r="Q1384">
        <v>0</v>
      </c>
      <c r="S1384" t="str">
        <f t="shared" si="545"/>
        <v>22:02:46.000</v>
      </c>
      <c r="T1384" t="str">
        <f t="shared" si="545"/>
        <v>22:02:46.000</v>
      </c>
      <c r="U1384" t="str">
        <f t="shared" si="530"/>
        <v>A14F74</v>
      </c>
      <c r="V1384">
        <v>0</v>
      </c>
      <c r="W1384">
        <v>0</v>
      </c>
      <c r="X1384">
        <v>6</v>
      </c>
      <c r="Y1384">
        <v>0</v>
      </c>
      <c r="AA1384">
        <v>1</v>
      </c>
      <c r="AB1384">
        <v>8</v>
      </c>
      <c r="AC1384">
        <v>3</v>
      </c>
      <c r="AD1384">
        <v>0</v>
      </c>
      <c r="AE1384">
        <v>9</v>
      </c>
      <c r="AF1384" t="s">
        <v>126</v>
      </c>
      <c r="AG1384">
        <v>0</v>
      </c>
      <c r="AH1384">
        <v>3</v>
      </c>
      <c r="AI1384">
        <v>2</v>
      </c>
      <c r="AJ1384">
        <v>0</v>
      </c>
      <c r="AK1384" t="s">
        <v>497</v>
      </c>
      <c r="AL1384">
        <v>32.789662</v>
      </c>
      <c r="AM1384" t="s">
        <v>498</v>
      </c>
      <c r="AN1384">
        <v>-117.112241</v>
      </c>
      <c r="AO1384">
        <v>25</v>
      </c>
      <c r="AP1384">
        <v>1700</v>
      </c>
      <c r="AQ1384" t="s">
        <v>129</v>
      </c>
      <c r="AR1384">
        <v>117</v>
      </c>
      <c r="AS1384">
        <v>-51</v>
      </c>
      <c r="AT1384">
        <v>320</v>
      </c>
      <c r="BB1384" t="str">
        <f t="shared" si="531"/>
        <v>1200</v>
      </c>
      <c r="BC1384">
        <v>1</v>
      </c>
      <c r="BD1384" t="str">
        <f t="shared" si="532"/>
        <v xml:space="preserve">N1839R  </v>
      </c>
      <c r="BE1384">
        <v>1</v>
      </c>
      <c r="BG1384">
        <v>0</v>
      </c>
      <c r="BH1384">
        <v>0</v>
      </c>
      <c r="BI1384">
        <v>0</v>
      </c>
      <c r="BJ1384">
        <v>1500</v>
      </c>
      <c r="BK1384">
        <v>-200</v>
      </c>
      <c r="BL1384" t="s">
        <v>130</v>
      </c>
      <c r="BM1384">
        <v>1</v>
      </c>
      <c r="BN1384">
        <v>1</v>
      </c>
      <c r="BO1384">
        <v>0</v>
      </c>
      <c r="BP1384">
        <v>0</v>
      </c>
      <c r="BS1384">
        <v>0</v>
      </c>
      <c r="BT1384">
        <v>0</v>
      </c>
      <c r="BU1384">
        <v>0</v>
      </c>
      <c r="CE1384" t="str">
        <f t="shared" si="546"/>
        <v>22:02:46.965</v>
      </c>
      <c r="CF1384">
        <v>964532855</v>
      </c>
      <c r="CS1384">
        <v>3</v>
      </c>
      <c r="CT1384">
        <v>2</v>
      </c>
      <c r="CU1384">
        <v>0</v>
      </c>
      <c r="CV1384">
        <v>2</v>
      </c>
      <c r="CW1384">
        <v>0</v>
      </c>
      <c r="CX1384">
        <v>5</v>
      </c>
      <c r="CY1384">
        <v>7</v>
      </c>
      <c r="CZ1384" t="s">
        <v>131</v>
      </c>
      <c r="DA1384">
        <v>745</v>
      </c>
      <c r="DB1384">
        <v>0</v>
      </c>
      <c r="DC1384" t="s">
        <v>262</v>
      </c>
      <c r="DD1384" t="s">
        <v>263</v>
      </c>
      <c r="DG1384">
        <v>15623821</v>
      </c>
      <c r="DI1384">
        <v>1</v>
      </c>
      <c r="DJ1384">
        <v>0</v>
      </c>
      <c r="DK1384">
        <v>1</v>
      </c>
      <c r="DL1384">
        <v>0</v>
      </c>
      <c r="DM1384">
        <v>0</v>
      </c>
      <c r="DN1384">
        <v>1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 t="shared" si="544"/>
        <v>07/09/2023 22:02:47.213</v>
      </c>
      <c r="C1385" t="str">
        <f t="shared" si="536"/>
        <v>FFDFD3C0</v>
      </c>
      <c r="D1385" t="s">
        <v>134</v>
      </c>
      <c r="E1385">
        <v>3</v>
      </c>
      <c r="H1385">
        <v>3</v>
      </c>
      <c r="I1385" t="s">
        <v>135</v>
      </c>
      <c r="J1385" t="s">
        <v>126</v>
      </c>
      <c r="K1385">
        <v>0</v>
      </c>
      <c r="L1385">
        <v>3</v>
      </c>
      <c r="M1385">
        <v>0</v>
      </c>
      <c r="N1385">
        <v>2</v>
      </c>
      <c r="O1385">
        <v>0</v>
      </c>
      <c r="P1385">
        <v>1</v>
      </c>
      <c r="Q1385">
        <v>0</v>
      </c>
      <c r="S1385" t="str">
        <f t="shared" si="545"/>
        <v>22:02:46.000</v>
      </c>
      <c r="T1385" t="str">
        <f t="shared" si="545"/>
        <v>22:02:46.000</v>
      </c>
      <c r="U1385" t="str">
        <f t="shared" si="530"/>
        <v>A14F74</v>
      </c>
      <c r="V1385">
        <v>0</v>
      </c>
      <c r="W1385">
        <v>0</v>
      </c>
      <c r="X1385">
        <v>6</v>
      </c>
      <c r="Y1385">
        <v>0</v>
      </c>
      <c r="AA1385">
        <v>1</v>
      </c>
      <c r="AB1385">
        <v>8</v>
      </c>
      <c r="AC1385">
        <v>3</v>
      </c>
      <c r="AD1385">
        <v>0</v>
      </c>
      <c r="AE1385">
        <v>9</v>
      </c>
      <c r="AF1385" t="s">
        <v>126</v>
      </c>
      <c r="AG1385">
        <v>0</v>
      </c>
      <c r="AH1385">
        <v>3</v>
      </c>
      <c r="AI1385">
        <v>2</v>
      </c>
      <c r="AJ1385">
        <v>0</v>
      </c>
      <c r="AK1385" t="s">
        <v>497</v>
      </c>
      <c r="AL1385">
        <v>32.789662</v>
      </c>
      <c r="AM1385" t="s">
        <v>498</v>
      </c>
      <c r="AN1385">
        <v>-117.112241</v>
      </c>
      <c r="AO1385">
        <v>25</v>
      </c>
      <c r="AP1385">
        <v>1700</v>
      </c>
      <c r="AQ1385" t="s">
        <v>129</v>
      </c>
      <c r="AR1385">
        <v>117</v>
      </c>
      <c r="AS1385">
        <v>-51</v>
      </c>
      <c r="AT1385">
        <v>320</v>
      </c>
      <c r="BB1385" t="str">
        <f t="shared" si="531"/>
        <v>1200</v>
      </c>
      <c r="BC1385">
        <v>1</v>
      </c>
      <c r="BD1385" t="str">
        <f t="shared" si="532"/>
        <v xml:space="preserve">N1839R  </v>
      </c>
      <c r="BE1385">
        <v>1</v>
      </c>
      <c r="BG1385">
        <v>0</v>
      </c>
      <c r="BH1385">
        <v>0</v>
      </c>
      <c r="BI1385">
        <v>0</v>
      </c>
      <c r="BJ1385">
        <v>1500</v>
      </c>
      <c r="BK1385">
        <v>-200</v>
      </c>
      <c r="BL1385" t="s">
        <v>130</v>
      </c>
      <c r="BM1385">
        <v>1</v>
      </c>
      <c r="BN1385">
        <v>1</v>
      </c>
      <c r="BO1385">
        <v>0</v>
      </c>
      <c r="BP1385">
        <v>0</v>
      </c>
      <c r="BS1385">
        <v>0</v>
      </c>
      <c r="BT1385">
        <v>0</v>
      </c>
      <c r="BU1385">
        <v>0</v>
      </c>
      <c r="CE1385" t="str">
        <f t="shared" si="546"/>
        <v>22:02:46.965</v>
      </c>
      <c r="CF1385">
        <v>964532855</v>
      </c>
      <c r="CS1385">
        <v>3</v>
      </c>
      <c r="CT1385">
        <v>2</v>
      </c>
      <c r="CU1385">
        <v>0</v>
      </c>
      <c r="CV1385">
        <v>2</v>
      </c>
      <c r="CW1385">
        <v>0</v>
      </c>
      <c r="CX1385">
        <v>5</v>
      </c>
      <c r="CY1385">
        <v>7</v>
      </c>
      <c r="CZ1385" t="s">
        <v>131</v>
      </c>
      <c r="DA1385">
        <v>745</v>
      </c>
      <c r="DB1385">
        <v>0</v>
      </c>
      <c r="DC1385" t="s">
        <v>262</v>
      </c>
      <c r="DD1385" t="s">
        <v>263</v>
      </c>
      <c r="DG1385">
        <v>15623821</v>
      </c>
      <c r="DI1385">
        <v>1</v>
      </c>
      <c r="DJ1385">
        <v>0</v>
      </c>
      <c r="DK1385">
        <v>1</v>
      </c>
      <c r="DL1385">
        <v>0</v>
      </c>
      <c r="DM1385">
        <v>0</v>
      </c>
      <c r="DN1385">
        <v>1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 t="shared" si="544"/>
        <v>07/09/2023 22:02:47.213</v>
      </c>
      <c r="C1386" t="str">
        <f t="shared" si="536"/>
        <v>FFDFD3C0</v>
      </c>
      <c r="D1386" t="s">
        <v>147</v>
      </c>
      <c r="E1386">
        <v>8</v>
      </c>
      <c r="H1386">
        <v>225</v>
      </c>
      <c r="I1386" t="s">
        <v>148</v>
      </c>
      <c r="J1386" t="s">
        <v>126</v>
      </c>
      <c r="K1386">
        <v>0</v>
      </c>
      <c r="L1386">
        <v>3</v>
      </c>
      <c r="M1386">
        <v>0</v>
      </c>
      <c r="N1386">
        <v>2</v>
      </c>
      <c r="O1386">
        <v>0</v>
      </c>
      <c r="P1386">
        <v>1</v>
      </c>
      <c r="Q1386">
        <v>0</v>
      </c>
      <c r="S1386" t="str">
        <f t="shared" si="545"/>
        <v>22:02:46.000</v>
      </c>
      <c r="T1386" t="str">
        <f t="shared" si="545"/>
        <v>22:02:46.000</v>
      </c>
      <c r="U1386" t="str">
        <f t="shared" si="530"/>
        <v>A14F74</v>
      </c>
      <c r="V1386">
        <v>0</v>
      </c>
      <c r="W1386">
        <v>0</v>
      </c>
      <c r="X1386">
        <v>6</v>
      </c>
      <c r="Y1386">
        <v>0</v>
      </c>
      <c r="AA1386">
        <v>1</v>
      </c>
      <c r="AB1386">
        <v>8</v>
      </c>
      <c r="AC1386">
        <v>3</v>
      </c>
      <c r="AD1386">
        <v>0</v>
      </c>
      <c r="AE1386">
        <v>9</v>
      </c>
      <c r="AF1386" t="s">
        <v>126</v>
      </c>
      <c r="AG1386">
        <v>0</v>
      </c>
      <c r="AH1386">
        <v>3</v>
      </c>
      <c r="AI1386">
        <v>2</v>
      </c>
      <c r="AJ1386">
        <v>0</v>
      </c>
      <c r="AK1386" t="s">
        <v>497</v>
      </c>
      <c r="AL1386">
        <v>32.789662</v>
      </c>
      <c r="AM1386" t="s">
        <v>498</v>
      </c>
      <c r="AN1386">
        <v>-117.112241</v>
      </c>
      <c r="AO1386">
        <v>25</v>
      </c>
      <c r="AP1386">
        <v>1700</v>
      </c>
      <c r="AQ1386" t="s">
        <v>129</v>
      </c>
      <c r="AR1386">
        <v>117</v>
      </c>
      <c r="AS1386">
        <v>-51</v>
      </c>
      <c r="AT1386">
        <v>320</v>
      </c>
      <c r="BB1386" t="str">
        <f t="shared" si="531"/>
        <v>1200</v>
      </c>
      <c r="BC1386">
        <v>1</v>
      </c>
      <c r="BD1386" t="str">
        <f t="shared" si="532"/>
        <v xml:space="preserve">N1839R  </v>
      </c>
      <c r="BE1386">
        <v>1</v>
      </c>
      <c r="BG1386">
        <v>0</v>
      </c>
      <c r="BH1386">
        <v>0</v>
      </c>
      <c r="BI1386">
        <v>0</v>
      </c>
      <c r="BJ1386">
        <v>1500</v>
      </c>
      <c r="BK1386">
        <v>-200</v>
      </c>
      <c r="BL1386" t="s">
        <v>130</v>
      </c>
      <c r="BM1386">
        <v>1</v>
      </c>
      <c r="BN1386">
        <v>1</v>
      </c>
      <c r="BO1386">
        <v>0</v>
      </c>
      <c r="BP1386">
        <v>0</v>
      </c>
      <c r="BS1386">
        <v>0</v>
      </c>
      <c r="BT1386">
        <v>0</v>
      </c>
      <c r="BU1386">
        <v>0</v>
      </c>
      <c r="CE1386" t="str">
        <f t="shared" si="546"/>
        <v>22:02:46.965</v>
      </c>
      <c r="CF1386">
        <v>964532855</v>
      </c>
      <c r="CS1386">
        <v>3</v>
      </c>
      <c r="CT1386">
        <v>2</v>
      </c>
      <c r="CU1386">
        <v>0</v>
      </c>
      <c r="CV1386">
        <v>2</v>
      </c>
      <c r="CW1386">
        <v>0</v>
      </c>
      <c r="CX1386">
        <v>5</v>
      </c>
      <c r="CY1386">
        <v>7</v>
      </c>
      <c r="CZ1386" t="s">
        <v>131</v>
      </c>
      <c r="DA1386">
        <v>745</v>
      </c>
      <c r="DB1386">
        <v>0</v>
      </c>
      <c r="DC1386" t="s">
        <v>262</v>
      </c>
      <c r="DD1386" t="s">
        <v>263</v>
      </c>
      <c r="DG1386">
        <v>15623821</v>
      </c>
      <c r="DI1386">
        <v>1</v>
      </c>
      <c r="DJ1386">
        <v>0</v>
      </c>
      <c r="DK1386">
        <v>1</v>
      </c>
      <c r="DL1386">
        <v>0</v>
      </c>
      <c r="DM1386">
        <v>0</v>
      </c>
      <c r="DN1386">
        <v>1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 t="shared" si="544"/>
        <v>07/09/2023 22:02:47.213</v>
      </c>
      <c r="C1387" t="str">
        <f t="shared" si="536"/>
        <v>FFDFD3C0</v>
      </c>
      <c r="D1387" t="s">
        <v>134</v>
      </c>
      <c r="E1387">
        <v>4</v>
      </c>
      <c r="H1387">
        <v>4</v>
      </c>
      <c r="I1387" t="s">
        <v>143</v>
      </c>
      <c r="J1387" t="s">
        <v>126</v>
      </c>
      <c r="K1387">
        <v>0</v>
      </c>
      <c r="L1387">
        <v>3</v>
      </c>
      <c r="M1387">
        <v>0</v>
      </c>
      <c r="N1387">
        <v>2</v>
      </c>
      <c r="O1387">
        <v>0</v>
      </c>
      <c r="P1387">
        <v>1</v>
      </c>
      <c r="Q1387">
        <v>0</v>
      </c>
      <c r="S1387" t="str">
        <f t="shared" si="545"/>
        <v>22:02:46.000</v>
      </c>
      <c r="T1387" t="str">
        <f t="shared" si="545"/>
        <v>22:02:46.000</v>
      </c>
      <c r="U1387" t="str">
        <f t="shared" si="530"/>
        <v>A14F74</v>
      </c>
      <c r="V1387">
        <v>0</v>
      </c>
      <c r="W1387">
        <v>0</v>
      </c>
      <c r="X1387">
        <v>6</v>
      </c>
      <c r="Y1387">
        <v>0</v>
      </c>
      <c r="AA1387">
        <v>1</v>
      </c>
      <c r="AB1387">
        <v>8</v>
      </c>
      <c r="AC1387">
        <v>3</v>
      </c>
      <c r="AD1387">
        <v>0</v>
      </c>
      <c r="AE1387">
        <v>9</v>
      </c>
      <c r="AF1387" t="s">
        <v>126</v>
      </c>
      <c r="AG1387">
        <v>0</v>
      </c>
      <c r="AH1387">
        <v>3</v>
      </c>
      <c r="AI1387">
        <v>2</v>
      </c>
      <c r="AJ1387">
        <v>0</v>
      </c>
      <c r="AK1387" t="s">
        <v>497</v>
      </c>
      <c r="AL1387">
        <v>32.789662</v>
      </c>
      <c r="AM1387" t="s">
        <v>498</v>
      </c>
      <c r="AN1387">
        <v>-117.112241</v>
      </c>
      <c r="AO1387">
        <v>25</v>
      </c>
      <c r="AP1387">
        <v>1700</v>
      </c>
      <c r="AQ1387" t="s">
        <v>129</v>
      </c>
      <c r="AR1387">
        <v>117</v>
      </c>
      <c r="AS1387">
        <v>-51</v>
      </c>
      <c r="AT1387">
        <v>320</v>
      </c>
      <c r="BB1387" t="str">
        <f t="shared" si="531"/>
        <v>1200</v>
      </c>
      <c r="BC1387">
        <v>1</v>
      </c>
      <c r="BD1387" t="str">
        <f t="shared" si="532"/>
        <v xml:space="preserve">N1839R  </v>
      </c>
      <c r="BE1387">
        <v>1</v>
      </c>
      <c r="BG1387">
        <v>0</v>
      </c>
      <c r="BH1387">
        <v>0</v>
      </c>
      <c r="BI1387">
        <v>0</v>
      </c>
      <c r="BJ1387">
        <v>1500</v>
      </c>
      <c r="BK1387">
        <v>-200</v>
      </c>
      <c r="BL1387" t="s">
        <v>130</v>
      </c>
      <c r="BM1387">
        <v>1</v>
      </c>
      <c r="BN1387">
        <v>1</v>
      </c>
      <c r="BO1387">
        <v>0</v>
      </c>
      <c r="BP1387">
        <v>0</v>
      </c>
      <c r="BS1387">
        <v>0</v>
      </c>
      <c r="BT1387">
        <v>0</v>
      </c>
      <c r="BU1387">
        <v>0</v>
      </c>
      <c r="CE1387" t="str">
        <f t="shared" si="546"/>
        <v>22:02:46.965</v>
      </c>
      <c r="CF1387">
        <v>964532855</v>
      </c>
      <c r="CS1387">
        <v>3</v>
      </c>
      <c r="CT1387">
        <v>2</v>
      </c>
      <c r="CU1387">
        <v>0</v>
      </c>
      <c r="CV1387">
        <v>2</v>
      </c>
      <c r="CW1387">
        <v>0</v>
      </c>
      <c r="CX1387">
        <v>5</v>
      </c>
      <c r="CY1387">
        <v>7</v>
      </c>
      <c r="CZ1387" t="s">
        <v>131</v>
      </c>
      <c r="DA1387">
        <v>745</v>
      </c>
      <c r="DB1387">
        <v>0</v>
      </c>
      <c r="DC1387" t="s">
        <v>262</v>
      </c>
      <c r="DD1387" t="s">
        <v>263</v>
      </c>
      <c r="DG1387">
        <v>15623821</v>
      </c>
      <c r="DI1387">
        <v>1</v>
      </c>
      <c r="DJ1387">
        <v>0</v>
      </c>
      <c r="DK1387">
        <v>1</v>
      </c>
      <c r="DL1387">
        <v>0</v>
      </c>
      <c r="DM1387">
        <v>0</v>
      </c>
      <c r="DN1387">
        <v>1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 t="shared" si="544"/>
        <v>07/09/2023 22:02:47.213</v>
      </c>
      <c r="C1388" t="str">
        <f t="shared" si="536"/>
        <v>FFDFD3C0</v>
      </c>
      <c r="D1388" t="s">
        <v>123</v>
      </c>
      <c r="E1388">
        <v>7</v>
      </c>
      <c r="F1388">
        <v>2007</v>
      </c>
      <c r="G1388" t="s">
        <v>124</v>
      </c>
      <c r="J1388" t="s">
        <v>125</v>
      </c>
      <c r="K1388">
        <v>0</v>
      </c>
      <c r="L1388">
        <v>3</v>
      </c>
      <c r="M1388">
        <v>0</v>
      </c>
      <c r="N1388">
        <v>2</v>
      </c>
      <c r="O1388">
        <v>0</v>
      </c>
      <c r="P1388">
        <v>1</v>
      </c>
      <c r="Q1388">
        <v>0</v>
      </c>
      <c r="S1388" t="str">
        <f t="shared" si="545"/>
        <v>22:02:46.000</v>
      </c>
      <c r="T1388" t="str">
        <f t="shared" si="545"/>
        <v>22:02:46.000</v>
      </c>
      <c r="U1388" t="str">
        <f t="shared" si="530"/>
        <v>A14F74</v>
      </c>
      <c r="V1388">
        <v>0</v>
      </c>
      <c r="W1388">
        <v>0</v>
      </c>
      <c r="X1388">
        <v>6</v>
      </c>
      <c r="Y1388">
        <v>0</v>
      </c>
      <c r="AA1388">
        <v>1</v>
      </c>
      <c r="AB1388">
        <v>8</v>
      </c>
      <c r="AC1388">
        <v>3</v>
      </c>
      <c r="AD1388">
        <v>0</v>
      </c>
      <c r="AE1388">
        <v>9</v>
      </c>
      <c r="AF1388" t="s">
        <v>126</v>
      </c>
      <c r="AG1388">
        <v>0</v>
      </c>
      <c r="AH1388">
        <v>3</v>
      </c>
      <c r="AI1388">
        <v>2</v>
      </c>
      <c r="AJ1388">
        <v>0</v>
      </c>
      <c r="AK1388" t="s">
        <v>497</v>
      </c>
      <c r="AL1388">
        <v>32.789662</v>
      </c>
      <c r="AM1388" t="s">
        <v>498</v>
      </c>
      <c r="AN1388">
        <v>-117.112241</v>
      </c>
      <c r="AO1388">
        <v>25</v>
      </c>
      <c r="AP1388">
        <v>1700</v>
      </c>
      <c r="AQ1388" t="s">
        <v>129</v>
      </c>
      <c r="AR1388">
        <v>117</v>
      </c>
      <c r="AS1388">
        <v>-51</v>
      </c>
      <c r="AT1388">
        <v>320</v>
      </c>
      <c r="BB1388" t="str">
        <f t="shared" si="531"/>
        <v>1200</v>
      </c>
      <c r="BC1388">
        <v>1</v>
      </c>
      <c r="BD1388" t="str">
        <f t="shared" si="532"/>
        <v xml:space="preserve">N1839R  </v>
      </c>
      <c r="BE1388">
        <v>1</v>
      </c>
      <c r="BG1388">
        <v>0</v>
      </c>
      <c r="BH1388">
        <v>0</v>
      </c>
      <c r="BI1388">
        <v>0</v>
      </c>
      <c r="BJ1388">
        <v>1500</v>
      </c>
      <c r="BK1388">
        <v>-200</v>
      </c>
      <c r="BL1388" t="s">
        <v>130</v>
      </c>
      <c r="BM1388">
        <v>1</v>
      </c>
      <c r="BN1388">
        <v>1</v>
      </c>
      <c r="BO1388">
        <v>0</v>
      </c>
      <c r="BP1388">
        <v>0</v>
      </c>
      <c r="BS1388">
        <v>0</v>
      </c>
      <c r="BT1388">
        <v>0</v>
      </c>
      <c r="BU1388">
        <v>0</v>
      </c>
      <c r="CE1388" t="str">
        <f t="shared" si="546"/>
        <v>22:02:46.965</v>
      </c>
      <c r="CF1388">
        <v>964532855</v>
      </c>
      <c r="CS1388">
        <v>3</v>
      </c>
      <c r="CT1388">
        <v>2</v>
      </c>
      <c r="CU1388">
        <v>0</v>
      </c>
      <c r="CV1388">
        <v>2</v>
      </c>
      <c r="CW1388">
        <v>0</v>
      </c>
      <c r="CX1388">
        <v>5</v>
      </c>
      <c r="CY1388">
        <v>7</v>
      </c>
      <c r="CZ1388" t="s">
        <v>131</v>
      </c>
      <c r="DA1388">
        <v>745</v>
      </c>
      <c r="DB1388">
        <v>0</v>
      </c>
      <c r="DC1388" t="s">
        <v>262</v>
      </c>
      <c r="DD1388" t="s">
        <v>263</v>
      </c>
      <c r="DG1388">
        <v>15623821</v>
      </c>
      <c r="DI1388">
        <v>1</v>
      </c>
      <c r="DJ1388">
        <v>0</v>
      </c>
      <c r="DK1388">
        <v>1</v>
      </c>
      <c r="DL1388">
        <v>0</v>
      </c>
      <c r="DM1388">
        <v>0</v>
      </c>
      <c r="DN1388">
        <v>1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 t="shared" si="544"/>
        <v>07/09/2023 22:02:47.213</v>
      </c>
      <c r="C1389" t="str">
        <f t="shared" si="536"/>
        <v>FFDFD3C0</v>
      </c>
      <c r="D1389" t="s">
        <v>138</v>
      </c>
      <c r="E1389">
        <v>20</v>
      </c>
      <c r="F1389">
        <v>1020</v>
      </c>
      <c r="G1389" t="s">
        <v>139</v>
      </c>
      <c r="J1389" t="s">
        <v>140</v>
      </c>
      <c r="K1389">
        <v>0</v>
      </c>
      <c r="L1389">
        <v>3</v>
      </c>
      <c r="M1389">
        <v>0</v>
      </c>
      <c r="N1389">
        <v>2</v>
      </c>
      <c r="O1389">
        <v>0</v>
      </c>
      <c r="P1389">
        <v>1</v>
      </c>
      <c r="Q1389">
        <v>0</v>
      </c>
      <c r="S1389" t="str">
        <f t="shared" si="545"/>
        <v>22:02:46.000</v>
      </c>
      <c r="T1389" t="str">
        <f t="shared" si="545"/>
        <v>22:02:46.000</v>
      </c>
      <c r="U1389" t="str">
        <f t="shared" si="530"/>
        <v>A14F74</v>
      </c>
      <c r="V1389">
        <v>0</v>
      </c>
      <c r="W1389">
        <v>0</v>
      </c>
      <c r="X1389">
        <v>6</v>
      </c>
      <c r="Y1389">
        <v>0</v>
      </c>
      <c r="AA1389">
        <v>1</v>
      </c>
      <c r="AB1389">
        <v>8</v>
      </c>
      <c r="AC1389">
        <v>3</v>
      </c>
      <c r="AD1389">
        <v>0</v>
      </c>
      <c r="AE1389">
        <v>9</v>
      </c>
      <c r="AF1389" t="s">
        <v>126</v>
      </c>
      <c r="AG1389">
        <v>0</v>
      </c>
      <c r="AH1389">
        <v>3</v>
      </c>
      <c r="AI1389">
        <v>2</v>
      </c>
      <c r="AJ1389">
        <v>0</v>
      </c>
      <c r="AK1389" t="s">
        <v>497</v>
      </c>
      <c r="AL1389">
        <v>32.789662</v>
      </c>
      <c r="AM1389" t="s">
        <v>498</v>
      </c>
      <c r="AN1389">
        <v>-117.112241</v>
      </c>
      <c r="AO1389">
        <v>25</v>
      </c>
      <c r="AP1389">
        <v>1700</v>
      </c>
      <c r="AQ1389" t="s">
        <v>129</v>
      </c>
      <c r="AR1389">
        <v>117</v>
      </c>
      <c r="AS1389">
        <v>-51</v>
      </c>
      <c r="AT1389">
        <v>320</v>
      </c>
      <c r="BB1389" t="str">
        <f t="shared" si="531"/>
        <v>1200</v>
      </c>
      <c r="BC1389">
        <v>1</v>
      </c>
      <c r="BD1389" t="str">
        <f t="shared" si="532"/>
        <v xml:space="preserve">N1839R  </v>
      </c>
      <c r="BE1389">
        <v>1</v>
      </c>
      <c r="BG1389">
        <v>0</v>
      </c>
      <c r="BH1389">
        <v>0</v>
      </c>
      <c r="BI1389">
        <v>0</v>
      </c>
      <c r="BJ1389">
        <v>1500</v>
      </c>
      <c r="BK1389">
        <v>-200</v>
      </c>
      <c r="BL1389" t="s">
        <v>130</v>
      </c>
      <c r="BM1389">
        <v>1</v>
      </c>
      <c r="BN1389">
        <v>1</v>
      </c>
      <c r="BO1389">
        <v>0</v>
      </c>
      <c r="BP1389">
        <v>0</v>
      </c>
      <c r="BS1389">
        <v>0</v>
      </c>
      <c r="BT1389">
        <v>0</v>
      </c>
      <c r="BU1389">
        <v>0</v>
      </c>
      <c r="CE1389" t="str">
        <f t="shared" si="546"/>
        <v>22:02:46.965</v>
      </c>
      <c r="CF1389">
        <v>964532855</v>
      </c>
      <c r="CS1389">
        <v>3</v>
      </c>
      <c r="CT1389">
        <v>2</v>
      </c>
      <c r="CU1389">
        <v>0</v>
      </c>
      <c r="CV1389">
        <v>2</v>
      </c>
      <c r="CW1389">
        <v>0</v>
      </c>
      <c r="CX1389">
        <v>5</v>
      </c>
      <c r="CY1389">
        <v>7</v>
      </c>
      <c r="CZ1389" t="s">
        <v>131</v>
      </c>
      <c r="DA1389">
        <v>745</v>
      </c>
      <c r="DB1389">
        <v>0</v>
      </c>
      <c r="DC1389" t="s">
        <v>262</v>
      </c>
      <c r="DD1389" t="s">
        <v>263</v>
      </c>
      <c r="DG1389">
        <v>15623821</v>
      </c>
      <c r="DI1389">
        <v>1</v>
      </c>
      <c r="DJ1389">
        <v>0</v>
      </c>
      <c r="DK1389">
        <v>1</v>
      </c>
      <c r="DL1389">
        <v>0</v>
      </c>
      <c r="DM1389">
        <v>0</v>
      </c>
      <c r="DN1389">
        <v>1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"07/09/2023 22:02:47.260"</f>
        <v>07/09/2023 22:02:47.260</v>
      </c>
      <c r="C1390" t="str">
        <f t="shared" si="536"/>
        <v>FFDFD3C0</v>
      </c>
      <c r="D1390" t="s">
        <v>149</v>
      </c>
      <c r="E1390">
        <v>3</v>
      </c>
      <c r="H1390">
        <v>166</v>
      </c>
      <c r="I1390" t="s">
        <v>139</v>
      </c>
      <c r="J1390" t="s">
        <v>150</v>
      </c>
      <c r="K1390">
        <v>0</v>
      </c>
      <c r="L1390">
        <v>3</v>
      </c>
      <c r="M1390">
        <v>0</v>
      </c>
      <c r="N1390">
        <v>2</v>
      </c>
      <c r="O1390">
        <v>0</v>
      </c>
      <c r="P1390">
        <v>1</v>
      </c>
      <c r="Q1390">
        <v>0</v>
      </c>
      <c r="S1390" t="str">
        <f t="shared" si="545"/>
        <v>22:02:46.000</v>
      </c>
      <c r="T1390" t="str">
        <f t="shared" si="545"/>
        <v>22:02:46.000</v>
      </c>
      <c r="U1390" t="str">
        <f t="shared" si="530"/>
        <v>A14F74</v>
      </c>
      <c r="V1390">
        <v>0</v>
      </c>
      <c r="W1390">
        <v>0</v>
      </c>
      <c r="X1390">
        <v>6</v>
      </c>
      <c r="Y1390">
        <v>0</v>
      </c>
      <c r="AA1390">
        <v>1</v>
      </c>
      <c r="AB1390">
        <v>8</v>
      </c>
      <c r="AC1390">
        <v>3</v>
      </c>
      <c r="AD1390">
        <v>0</v>
      </c>
      <c r="AE1390">
        <v>9</v>
      </c>
      <c r="AF1390" t="s">
        <v>126</v>
      </c>
      <c r="AG1390">
        <v>0</v>
      </c>
      <c r="AH1390">
        <v>3</v>
      </c>
      <c r="AI1390">
        <v>2</v>
      </c>
      <c r="AJ1390">
        <v>0</v>
      </c>
      <c r="AK1390" t="s">
        <v>497</v>
      </c>
      <c r="AL1390">
        <v>32.789662</v>
      </c>
      <c r="AM1390" t="s">
        <v>498</v>
      </c>
      <c r="AN1390">
        <v>-117.112241</v>
      </c>
      <c r="AO1390">
        <v>25</v>
      </c>
      <c r="AP1390">
        <v>1700</v>
      </c>
      <c r="AQ1390" t="s">
        <v>129</v>
      </c>
      <c r="AR1390">
        <v>117</v>
      </c>
      <c r="AS1390">
        <v>-51</v>
      </c>
      <c r="AT1390">
        <v>320</v>
      </c>
      <c r="BB1390" t="str">
        <f t="shared" si="531"/>
        <v>1200</v>
      </c>
      <c r="BC1390">
        <v>1</v>
      </c>
      <c r="BD1390" t="str">
        <f t="shared" si="532"/>
        <v xml:space="preserve">N1839R  </v>
      </c>
      <c r="BE1390">
        <v>1</v>
      </c>
      <c r="BG1390">
        <v>0</v>
      </c>
      <c r="BH1390">
        <v>0</v>
      </c>
      <c r="BI1390">
        <v>0</v>
      </c>
      <c r="BJ1390">
        <v>1500</v>
      </c>
      <c r="BK1390">
        <v>-200</v>
      </c>
      <c r="BL1390" t="s">
        <v>130</v>
      </c>
      <c r="BM1390">
        <v>1</v>
      </c>
      <c r="BN1390">
        <v>1</v>
      </c>
      <c r="BO1390">
        <v>0</v>
      </c>
      <c r="BP1390">
        <v>0</v>
      </c>
      <c r="BS1390">
        <v>0</v>
      </c>
      <c r="BT1390">
        <v>0</v>
      </c>
      <c r="BU1390">
        <v>0</v>
      </c>
      <c r="CE1390" t="str">
        <f t="shared" si="546"/>
        <v>22:02:46.965</v>
      </c>
      <c r="CF1390">
        <v>964593221</v>
      </c>
      <c r="CS1390">
        <v>3</v>
      </c>
      <c r="CT1390">
        <v>2</v>
      </c>
      <c r="CU1390">
        <v>0</v>
      </c>
      <c r="CV1390">
        <v>2</v>
      </c>
      <c r="CW1390">
        <v>0</v>
      </c>
      <c r="CX1390">
        <v>5</v>
      </c>
      <c r="CY1390">
        <v>7</v>
      </c>
      <c r="CZ1390" t="s">
        <v>131</v>
      </c>
      <c r="DA1390">
        <v>300</v>
      </c>
      <c r="DB1390">
        <v>0</v>
      </c>
      <c r="DC1390" t="s">
        <v>157</v>
      </c>
      <c r="DD1390" t="s">
        <v>158</v>
      </c>
      <c r="DG1390">
        <v>8356147</v>
      </c>
      <c r="DI1390">
        <v>1</v>
      </c>
      <c r="DJ1390">
        <v>0</v>
      </c>
      <c r="DK1390">
        <v>1</v>
      </c>
      <c r="DL1390">
        <v>0</v>
      </c>
      <c r="DM1390">
        <v>0</v>
      </c>
      <c r="DN1390">
        <v>1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"07/09/2023 22:02:47.870"</f>
        <v>07/09/2023 22:02:47.870</v>
      </c>
      <c r="C1391" t="str">
        <f t="shared" si="536"/>
        <v>FFDFD3C0</v>
      </c>
      <c r="D1391" t="s">
        <v>123</v>
      </c>
      <c r="E1391">
        <v>7</v>
      </c>
      <c r="F1391">
        <v>2007</v>
      </c>
      <c r="G1391" t="s">
        <v>124</v>
      </c>
      <c r="J1391" t="s">
        <v>125</v>
      </c>
      <c r="K1391">
        <v>0</v>
      </c>
      <c r="L1391">
        <v>3</v>
      </c>
      <c r="M1391">
        <v>0</v>
      </c>
      <c r="N1391">
        <v>2</v>
      </c>
      <c r="O1391">
        <v>0</v>
      </c>
      <c r="P1391">
        <v>1</v>
      </c>
      <c r="Q1391">
        <v>0</v>
      </c>
      <c r="S1391" t="str">
        <f t="shared" ref="S1391:T1398" si="547">"22:02:47.000"</f>
        <v>22:02:47.000</v>
      </c>
      <c r="T1391" t="str">
        <f t="shared" si="547"/>
        <v>22:02:47.000</v>
      </c>
      <c r="U1391" t="str">
        <f t="shared" si="530"/>
        <v>A14F74</v>
      </c>
      <c r="V1391">
        <v>0</v>
      </c>
      <c r="W1391">
        <v>0</v>
      </c>
      <c r="X1391">
        <v>6</v>
      </c>
      <c r="Y1391">
        <v>0</v>
      </c>
      <c r="AA1391">
        <v>1</v>
      </c>
      <c r="AB1391">
        <v>8</v>
      </c>
      <c r="AC1391">
        <v>3</v>
      </c>
      <c r="AD1391">
        <v>0</v>
      </c>
      <c r="AE1391">
        <v>9</v>
      </c>
      <c r="AF1391" t="s">
        <v>126</v>
      </c>
      <c r="AG1391">
        <v>0</v>
      </c>
      <c r="AH1391">
        <v>3</v>
      </c>
      <c r="AI1391">
        <v>2</v>
      </c>
      <c r="AJ1391">
        <v>0</v>
      </c>
      <c r="AK1391" t="s">
        <v>499</v>
      </c>
      <c r="AL1391">
        <v>32.789425999999999</v>
      </c>
      <c r="AM1391" t="s">
        <v>500</v>
      </c>
      <c r="AN1391">
        <v>-117.111597</v>
      </c>
      <c r="AO1391">
        <v>25</v>
      </c>
      <c r="AP1391">
        <v>1700</v>
      </c>
      <c r="AQ1391" t="s">
        <v>129</v>
      </c>
      <c r="AR1391">
        <v>117</v>
      </c>
      <c r="AS1391">
        <v>-52</v>
      </c>
      <c r="AT1391">
        <v>192</v>
      </c>
      <c r="BB1391" t="str">
        <f t="shared" si="531"/>
        <v>1200</v>
      </c>
      <c r="BC1391">
        <v>1</v>
      </c>
      <c r="BD1391" t="str">
        <f t="shared" si="532"/>
        <v xml:space="preserve">N1839R  </v>
      </c>
      <c r="BE1391">
        <v>1</v>
      </c>
      <c r="BG1391">
        <v>0</v>
      </c>
      <c r="BH1391">
        <v>0</v>
      </c>
      <c r="BI1391">
        <v>0</v>
      </c>
      <c r="BJ1391">
        <v>1500</v>
      </c>
      <c r="BK1391">
        <v>-200</v>
      </c>
      <c r="BL1391" t="s">
        <v>130</v>
      </c>
      <c r="BM1391">
        <v>1</v>
      </c>
      <c r="BN1391">
        <v>1</v>
      </c>
      <c r="BO1391">
        <v>0</v>
      </c>
      <c r="BP1391">
        <v>0</v>
      </c>
      <c r="BS1391">
        <v>0</v>
      </c>
      <c r="BT1391">
        <v>0</v>
      </c>
      <c r="BU1391">
        <v>0</v>
      </c>
      <c r="CE1391" t="str">
        <f t="shared" ref="CE1391:CE1398" si="548">"22:02:47.637"</f>
        <v>22:02:47.637</v>
      </c>
      <c r="CF1391">
        <v>636782395</v>
      </c>
      <c r="CS1391">
        <v>3</v>
      </c>
      <c r="CT1391">
        <v>2</v>
      </c>
      <c r="CU1391">
        <v>0</v>
      </c>
      <c r="CV1391">
        <v>2</v>
      </c>
      <c r="CW1391">
        <v>0</v>
      </c>
      <c r="CX1391">
        <v>6</v>
      </c>
      <c r="CY1391">
        <v>7</v>
      </c>
      <c r="CZ1391" t="s">
        <v>131</v>
      </c>
      <c r="DA1391">
        <v>745</v>
      </c>
      <c r="DB1391">
        <v>0</v>
      </c>
      <c r="DC1391" t="s">
        <v>262</v>
      </c>
      <c r="DD1391" t="s">
        <v>263</v>
      </c>
      <c r="DG1391">
        <v>15623867</v>
      </c>
      <c r="DI1391">
        <v>1</v>
      </c>
      <c r="DJ1391">
        <v>0</v>
      </c>
      <c r="DK1391">
        <v>0</v>
      </c>
      <c r="DL1391">
        <v>0</v>
      </c>
      <c r="DM1391">
        <v>0</v>
      </c>
      <c r="DN1391">
        <v>1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"07/09/2023 22:02:47.885"</f>
        <v>07/09/2023 22:02:47.885</v>
      </c>
      <c r="C1392" t="str">
        <f t="shared" si="536"/>
        <v>FFDFD3C0</v>
      </c>
      <c r="D1392" t="s">
        <v>138</v>
      </c>
      <c r="E1392">
        <v>20</v>
      </c>
      <c r="F1392">
        <v>1020</v>
      </c>
      <c r="G1392" t="s">
        <v>139</v>
      </c>
      <c r="J1392" t="s">
        <v>140</v>
      </c>
      <c r="K1392">
        <v>0</v>
      </c>
      <c r="L1392">
        <v>3</v>
      </c>
      <c r="M1392">
        <v>0</v>
      </c>
      <c r="N1392">
        <v>2</v>
      </c>
      <c r="O1392">
        <v>0</v>
      </c>
      <c r="P1392">
        <v>1</v>
      </c>
      <c r="Q1392">
        <v>0</v>
      </c>
      <c r="S1392" t="str">
        <f t="shared" si="547"/>
        <v>22:02:47.000</v>
      </c>
      <c r="T1392" t="str">
        <f t="shared" si="547"/>
        <v>22:02:47.000</v>
      </c>
      <c r="U1392" t="str">
        <f t="shared" si="530"/>
        <v>A14F74</v>
      </c>
      <c r="V1392">
        <v>0</v>
      </c>
      <c r="W1392">
        <v>0</v>
      </c>
      <c r="X1392">
        <v>6</v>
      </c>
      <c r="Y1392">
        <v>0</v>
      </c>
      <c r="AA1392">
        <v>1</v>
      </c>
      <c r="AB1392">
        <v>8</v>
      </c>
      <c r="AC1392">
        <v>3</v>
      </c>
      <c r="AD1392">
        <v>0</v>
      </c>
      <c r="AE1392">
        <v>9</v>
      </c>
      <c r="AF1392" t="s">
        <v>126</v>
      </c>
      <c r="AG1392">
        <v>0</v>
      </c>
      <c r="AH1392">
        <v>3</v>
      </c>
      <c r="AI1392">
        <v>2</v>
      </c>
      <c r="AJ1392">
        <v>0</v>
      </c>
      <c r="AK1392" t="s">
        <v>499</v>
      </c>
      <c r="AL1392">
        <v>32.789425999999999</v>
      </c>
      <c r="AM1392" t="s">
        <v>500</v>
      </c>
      <c r="AN1392">
        <v>-117.111597</v>
      </c>
      <c r="AO1392">
        <v>25</v>
      </c>
      <c r="AP1392">
        <v>1700</v>
      </c>
      <c r="AQ1392" t="s">
        <v>129</v>
      </c>
      <c r="AR1392">
        <v>117</v>
      </c>
      <c r="AS1392">
        <v>-52</v>
      </c>
      <c r="AT1392">
        <v>192</v>
      </c>
      <c r="BB1392" t="str">
        <f t="shared" si="531"/>
        <v>1200</v>
      </c>
      <c r="BC1392">
        <v>1</v>
      </c>
      <c r="BD1392" t="str">
        <f t="shared" si="532"/>
        <v xml:space="preserve">N1839R  </v>
      </c>
      <c r="BE1392">
        <v>1</v>
      </c>
      <c r="BG1392">
        <v>0</v>
      </c>
      <c r="BH1392">
        <v>0</v>
      </c>
      <c r="BI1392">
        <v>0</v>
      </c>
      <c r="BJ1392">
        <v>1500</v>
      </c>
      <c r="BK1392">
        <v>-200</v>
      </c>
      <c r="BL1392" t="s">
        <v>130</v>
      </c>
      <c r="BM1392">
        <v>1</v>
      </c>
      <c r="BN1392">
        <v>1</v>
      </c>
      <c r="BO1392">
        <v>0</v>
      </c>
      <c r="BP1392">
        <v>0</v>
      </c>
      <c r="BS1392">
        <v>0</v>
      </c>
      <c r="BT1392">
        <v>0</v>
      </c>
      <c r="BU1392">
        <v>0</v>
      </c>
      <c r="CE1392" t="str">
        <f t="shared" si="548"/>
        <v>22:02:47.637</v>
      </c>
      <c r="CF1392">
        <v>636782395</v>
      </c>
      <c r="CS1392">
        <v>3</v>
      </c>
      <c r="CT1392">
        <v>2</v>
      </c>
      <c r="CU1392">
        <v>0</v>
      </c>
      <c r="CV1392">
        <v>2</v>
      </c>
      <c r="CW1392">
        <v>0</v>
      </c>
      <c r="CX1392">
        <v>6</v>
      </c>
      <c r="CY1392">
        <v>7</v>
      </c>
      <c r="CZ1392" t="s">
        <v>131</v>
      </c>
      <c r="DA1392">
        <v>745</v>
      </c>
      <c r="DB1392">
        <v>0</v>
      </c>
      <c r="DC1392" t="s">
        <v>262</v>
      </c>
      <c r="DD1392" t="s">
        <v>263</v>
      </c>
      <c r="DG1392">
        <v>15623867</v>
      </c>
      <c r="DI1392">
        <v>1</v>
      </c>
      <c r="DJ1392">
        <v>0</v>
      </c>
      <c r="DK1392">
        <v>1</v>
      </c>
      <c r="DL1392">
        <v>0</v>
      </c>
      <c r="DM1392">
        <v>0</v>
      </c>
      <c r="DN1392">
        <v>1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"07/09/2023 22:02:47.885"</f>
        <v>07/09/2023 22:02:47.885</v>
      </c>
      <c r="C1393" t="str">
        <f t="shared" si="536"/>
        <v>FFDFD3C0</v>
      </c>
      <c r="D1393" t="s">
        <v>149</v>
      </c>
      <c r="E1393">
        <v>3</v>
      </c>
      <c r="H1393">
        <v>166</v>
      </c>
      <c r="I1393" t="s">
        <v>139</v>
      </c>
      <c r="J1393" t="s">
        <v>150</v>
      </c>
      <c r="K1393">
        <v>0</v>
      </c>
      <c r="L1393">
        <v>3</v>
      </c>
      <c r="M1393">
        <v>0</v>
      </c>
      <c r="N1393">
        <v>2</v>
      </c>
      <c r="O1393">
        <v>0</v>
      </c>
      <c r="P1393">
        <v>1</v>
      </c>
      <c r="Q1393">
        <v>0</v>
      </c>
      <c r="S1393" t="str">
        <f t="shared" si="547"/>
        <v>22:02:47.000</v>
      </c>
      <c r="T1393" t="str">
        <f t="shared" si="547"/>
        <v>22:02:47.000</v>
      </c>
      <c r="U1393" t="str">
        <f t="shared" si="530"/>
        <v>A14F74</v>
      </c>
      <c r="V1393">
        <v>0</v>
      </c>
      <c r="W1393">
        <v>0</v>
      </c>
      <c r="X1393">
        <v>6</v>
      </c>
      <c r="Y1393">
        <v>0</v>
      </c>
      <c r="AA1393">
        <v>1</v>
      </c>
      <c r="AB1393">
        <v>8</v>
      </c>
      <c r="AC1393">
        <v>3</v>
      </c>
      <c r="AD1393">
        <v>0</v>
      </c>
      <c r="AE1393">
        <v>9</v>
      </c>
      <c r="AF1393" t="s">
        <v>126</v>
      </c>
      <c r="AG1393">
        <v>0</v>
      </c>
      <c r="AH1393">
        <v>3</v>
      </c>
      <c r="AI1393">
        <v>2</v>
      </c>
      <c r="AJ1393">
        <v>0</v>
      </c>
      <c r="AK1393" t="s">
        <v>499</v>
      </c>
      <c r="AL1393">
        <v>32.789425999999999</v>
      </c>
      <c r="AM1393" t="s">
        <v>500</v>
      </c>
      <c r="AN1393">
        <v>-117.111597</v>
      </c>
      <c r="AO1393">
        <v>25</v>
      </c>
      <c r="AP1393">
        <v>1700</v>
      </c>
      <c r="AQ1393" t="s">
        <v>129</v>
      </c>
      <c r="AR1393">
        <v>117</v>
      </c>
      <c r="AS1393">
        <v>-52</v>
      </c>
      <c r="AT1393">
        <v>192</v>
      </c>
      <c r="BB1393" t="str">
        <f t="shared" si="531"/>
        <v>1200</v>
      </c>
      <c r="BC1393">
        <v>1</v>
      </c>
      <c r="BD1393" t="str">
        <f t="shared" si="532"/>
        <v xml:space="preserve">N1839R  </v>
      </c>
      <c r="BE1393">
        <v>1</v>
      </c>
      <c r="BG1393">
        <v>0</v>
      </c>
      <c r="BH1393">
        <v>0</v>
      </c>
      <c r="BI1393">
        <v>0</v>
      </c>
      <c r="BJ1393">
        <v>1500</v>
      </c>
      <c r="BK1393">
        <v>-200</v>
      </c>
      <c r="BL1393" t="s">
        <v>130</v>
      </c>
      <c r="BM1393">
        <v>1</v>
      </c>
      <c r="BN1393">
        <v>1</v>
      </c>
      <c r="BO1393">
        <v>0</v>
      </c>
      <c r="BP1393">
        <v>0</v>
      </c>
      <c r="BS1393">
        <v>0</v>
      </c>
      <c r="BT1393">
        <v>0</v>
      </c>
      <c r="BU1393">
        <v>0</v>
      </c>
      <c r="CE1393" t="str">
        <f t="shared" si="548"/>
        <v>22:02:47.637</v>
      </c>
      <c r="CF1393">
        <v>636842731</v>
      </c>
      <c r="CS1393">
        <v>3</v>
      </c>
      <c r="CT1393">
        <v>2</v>
      </c>
      <c r="CU1393">
        <v>0</v>
      </c>
      <c r="CV1393">
        <v>2</v>
      </c>
      <c r="CW1393">
        <v>0</v>
      </c>
      <c r="CX1393">
        <v>5</v>
      </c>
      <c r="CY1393">
        <v>7</v>
      </c>
      <c r="CZ1393" t="s">
        <v>131</v>
      </c>
      <c r="DA1393">
        <v>300</v>
      </c>
      <c r="DB1393">
        <v>0</v>
      </c>
      <c r="DC1393" t="s">
        <v>157</v>
      </c>
      <c r="DD1393" t="s">
        <v>158</v>
      </c>
      <c r="DG1393">
        <v>8356282</v>
      </c>
      <c r="DI1393">
        <v>1</v>
      </c>
      <c r="DJ1393">
        <v>0</v>
      </c>
      <c r="DK1393">
        <v>1</v>
      </c>
      <c r="DL1393">
        <v>0</v>
      </c>
      <c r="DM1393">
        <v>0</v>
      </c>
      <c r="DN1393">
        <v>1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"07/09/2023 22:02:47.885"</f>
        <v>07/09/2023 22:02:47.885</v>
      </c>
      <c r="C1394" t="str">
        <f t="shared" si="536"/>
        <v>FFDFD3C0</v>
      </c>
      <c r="D1394" t="s">
        <v>144</v>
      </c>
      <c r="E1394">
        <v>6</v>
      </c>
      <c r="H1394">
        <v>210</v>
      </c>
      <c r="I1394" t="s">
        <v>145</v>
      </c>
      <c r="J1394" t="s">
        <v>146</v>
      </c>
      <c r="K1394">
        <v>0</v>
      </c>
      <c r="L1394">
        <v>3</v>
      </c>
      <c r="M1394">
        <v>0</v>
      </c>
      <c r="N1394">
        <v>2</v>
      </c>
      <c r="O1394">
        <v>0</v>
      </c>
      <c r="P1394">
        <v>1</v>
      </c>
      <c r="Q1394">
        <v>0</v>
      </c>
      <c r="S1394" t="str">
        <f t="shared" si="547"/>
        <v>22:02:47.000</v>
      </c>
      <c r="T1394" t="str">
        <f t="shared" si="547"/>
        <v>22:02:47.000</v>
      </c>
      <c r="U1394" t="str">
        <f t="shared" si="530"/>
        <v>A14F74</v>
      </c>
      <c r="V1394">
        <v>0</v>
      </c>
      <c r="W1394">
        <v>0</v>
      </c>
      <c r="X1394">
        <v>6</v>
      </c>
      <c r="Y1394">
        <v>0</v>
      </c>
      <c r="AA1394">
        <v>1</v>
      </c>
      <c r="AB1394">
        <v>8</v>
      </c>
      <c r="AC1394">
        <v>3</v>
      </c>
      <c r="AD1394">
        <v>0</v>
      </c>
      <c r="AE1394">
        <v>9</v>
      </c>
      <c r="AF1394" t="s">
        <v>126</v>
      </c>
      <c r="AG1394">
        <v>0</v>
      </c>
      <c r="AH1394">
        <v>0</v>
      </c>
      <c r="AI1394">
        <v>2</v>
      </c>
      <c r="AJ1394">
        <v>0</v>
      </c>
      <c r="AK1394" t="s">
        <v>499</v>
      </c>
      <c r="AL1394">
        <v>32.789425999999999</v>
      </c>
      <c r="AM1394" t="s">
        <v>500</v>
      </c>
      <c r="AN1394">
        <v>-117.111597</v>
      </c>
      <c r="AO1394">
        <v>25</v>
      </c>
      <c r="AP1394">
        <v>1700</v>
      </c>
      <c r="AQ1394" t="s">
        <v>129</v>
      </c>
      <c r="AR1394">
        <v>117</v>
      </c>
      <c r="AS1394">
        <v>-52</v>
      </c>
      <c r="AT1394">
        <v>192</v>
      </c>
      <c r="BB1394" t="str">
        <f t="shared" si="531"/>
        <v>1200</v>
      </c>
      <c r="BC1394">
        <v>1</v>
      </c>
      <c r="BD1394" t="str">
        <f t="shared" si="532"/>
        <v xml:space="preserve">N1839R  </v>
      </c>
      <c r="BE1394">
        <v>1</v>
      </c>
      <c r="BG1394">
        <v>0</v>
      </c>
      <c r="BH1394">
        <v>0</v>
      </c>
      <c r="BI1394">
        <v>0</v>
      </c>
      <c r="BJ1394">
        <v>1500</v>
      </c>
      <c r="BK1394">
        <v>-200</v>
      </c>
      <c r="BL1394" t="s">
        <v>130</v>
      </c>
      <c r="BM1394">
        <v>1</v>
      </c>
      <c r="BN1394">
        <v>1</v>
      </c>
      <c r="BO1394">
        <v>0</v>
      </c>
      <c r="BP1394">
        <v>0</v>
      </c>
      <c r="BS1394">
        <v>0</v>
      </c>
      <c r="BT1394">
        <v>0</v>
      </c>
      <c r="BU1394">
        <v>0</v>
      </c>
      <c r="CE1394" t="str">
        <f t="shared" si="548"/>
        <v>22:02:47.637</v>
      </c>
      <c r="CF1394">
        <v>636782395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6</v>
      </c>
      <c r="CY1394">
        <v>7</v>
      </c>
      <c r="CZ1394" t="s">
        <v>131</v>
      </c>
      <c r="DA1394">
        <v>745</v>
      </c>
      <c r="DB1394">
        <v>0</v>
      </c>
      <c r="DC1394" t="s">
        <v>262</v>
      </c>
      <c r="DD1394" t="s">
        <v>263</v>
      </c>
      <c r="DG1394">
        <v>15623867</v>
      </c>
      <c r="DI1394">
        <v>1</v>
      </c>
      <c r="DJ1394">
        <v>0</v>
      </c>
      <c r="DK1394">
        <v>1</v>
      </c>
      <c r="DL1394">
        <v>0</v>
      </c>
      <c r="DM1394">
        <v>0</v>
      </c>
      <c r="DN1394">
        <v>1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"07/09/2023 22:02:47.885"</f>
        <v>07/09/2023 22:02:47.885</v>
      </c>
      <c r="C1395" t="str">
        <f t="shared" si="536"/>
        <v>FFDFD3C0</v>
      </c>
      <c r="D1395" t="s">
        <v>141</v>
      </c>
      <c r="E1395">
        <v>15</v>
      </c>
      <c r="J1395" t="s">
        <v>142</v>
      </c>
      <c r="K1395">
        <v>0</v>
      </c>
      <c r="L1395">
        <v>3</v>
      </c>
      <c r="M1395">
        <v>0</v>
      </c>
      <c r="N1395">
        <v>2</v>
      </c>
      <c r="O1395">
        <v>0</v>
      </c>
      <c r="P1395">
        <v>1</v>
      </c>
      <c r="Q1395">
        <v>0</v>
      </c>
      <c r="S1395" t="str">
        <f t="shared" si="547"/>
        <v>22:02:47.000</v>
      </c>
      <c r="T1395" t="str">
        <f t="shared" si="547"/>
        <v>22:02:47.000</v>
      </c>
      <c r="U1395" t="str">
        <f t="shared" si="530"/>
        <v>A14F74</v>
      </c>
      <c r="V1395">
        <v>0</v>
      </c>
      <c r="W1395">
        <v>0</v>
      </c>
      <c r="X1395">
        <v>6</v>
      </c>
      <c r="Y1395">
        <v>0</v>
      </c>
      <c r="AA1395">
        <v>1</v>
      </c>
      <c r="AB1395">
        <v>8</v>
      </c>
      <c r="AC1395">
        <v>3</v>
      </c>
      <c r="AD1395">
        <v>0</v>
      </c>
      <c r="AE1395">
        <v>9</v>
      </c>
      <c r="AF1395" t="s">
        <v>126</v>
      </c>
      <c r="AG1395">
        <v>0</v>
      </c>
      <c r="AH1395">
        <v>3</v>
      </c>
      <c r="AI1395">
        <v>2</v>
      </c>
      <c r="AJ1395">
        <v>0</v>
      </c>
      <c r="AK1395" t="s">
        <v>499</v>
      </c>
      <c r="AL1395">
        <v>32.789425999999999</v>
      </c>
      <c r="AM1395" t="s">
        <v>500</v>
      </c>
      <c r="AN1395">
        <v>-117.111597</v>
      </c>
      <c r="AO1395">
        <v>25</v>
      </c>
      <c r="AP1395">
        <v>1700</v>
      </c>
      <c r="AQ1395" t="s">
        <v>129</v>
      </c>
      <c r="AR1395">
        <v>117</v>
      </c>
      <c r="AS1395">
        <v>-52</v>
      </c>
      <c r="AT1395">
        <v>192</v>
      </c>
      <c r="BB1395" t="str">
        <f t="shared" si="531"/>
        <v>1200</v>
      </c>
      <c r="BC1395">
        <v>1</v>
      </c>
      <c r="BD1395" t="str">
        <f t="shared" si="532"/>
        <v xml:space="preserve">N1839R  </v>
      </c>
      <c r="BE1395">
        <v>1</v>
      </c>
      <c r="BG1395">
        <v>0</v>
      </c>
      <c r="BH1395">
        <v>0</v>
      </c>
      <c r="BI1395">
        <v>0</v>
      </c>
      <c r="BJ1395">
        <v>1500</v>
      </c>
      <c r="BK1395">
        <v>-200</v>
      </c>
      <c r="BL1395" t="s">
        <v>130</v>
      </c>
      <c r="BM1395">
        <v>1</v>
      </c>
      <c r="BN1395">
        <v>1</v>
      </c>
      <c r="BO1395">
        <v>0</v>
      </c>
      <c r="BP1395">
        <v>0</v>
      </c>
      <c r="BS1395">
        <v>0</v>
      </c>
      <c r="BT1395">
        <v>0</v>
      </c>
      <c r="BU1395">
        <v>0</v>
      </c>
      <c r="CE1395" t="str">
        <f t="shared" si="548"/>
        <v>22:02:47.637</v>
      </c>
      <c r="CF1395">
        <v>636782395</v>
      </c>
      <c r="CS1395">
        <v>3</v>
      </c>
      <c r="CT1395">
        <v>2</v>
      </c>
      <c r="CU1395">
        <v>0</v>
      </c>
      <c r="CV1395">
        <v>2</v>
      </c>
      <c r="CW1395">
        <v>0</v>
      </c>
      <c r="CX1395">
        <v>6</v>
      </c>
      <c r="CY1395">
        <v>7</v>
      </c>
      <c r="CZ1395" t="s">
        <v>131</v>
      </c>
      <c r="DA1395">
        <v>745</v>
      </c>
      <c r="DB1395">
        <v>0</v>
      </c>
      <c r="DC1395" t="s">
        <v>262</v>
      </c>
      <c r="DD1395" t="s">
        <v>263</v>
      </c>
      <c r="DG1395">
        <v>15623867</v>
      </c>
      <c r="DI1395">
        <v>1</v>
      </c>
      <c r="DJ1395">
        <v>0</v>
      </c>
      <c r="DK1395">
        <v>1</v>
      </c>
      <c r="DL1395">
        <v>0</v>
      </c>
      <c r="DM1395">
        <v>0</v>
      </c>
      <c r="DN1395">
        <v>1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"07/09/2023 22:02:47.885"</f>
        <v>07/09/2023 22:02:47.885</v>
      </c>
      <c r="C1396" t="str">
        <f t="shared" si="536"/>
        <v>FFDFD3C0</v>
      </c>
      <c r="D1396" t="s">
        <v>134</v>
      </c>
      <c r="E1396">
        <v>3</v>
      </c>
      <c r="H1396">
        <v>3</v>
      </c>
      <c r="I1396" t="s">
        <v>135</v>
      </c>
      <c r="J1396" t="s">
        <v>126</v>
      </c>
      <c r="K1396">
        <v>0</v>
      </c>
      <c r="L1396">
        <v>3</v>
      </c>
      <c r="M1396">
        <v>0</v>
      </c>
      <c r="N1396">
        <v>2</v>
      </c>
      <c r="O1396">
        <v>0</v>
      </c>
      <c r="P1396">
        <v>1</v>
      </c>
      <c r="Q1396">
        <v>0</v>
      </c>
      <c r="S1396" t="str">
        <f t="shared" si="547"/>
        <v>22:02:47.000</v>
      </c>
      <c r="T1396" t="str">
        <f t="shared" si="547"/>
        <v>22:02:47.000</v>
      </c>
      <c r="U1396" t="str">
        <f t="shared" si="530"/>
        <v>A14F74</v>
      </c>
      <c r="V1396">
        <v>0</v>
      </c>
      <c r="W1396">
        <v>0</v>
      </c>
      <c r="X1396">
        <v>6</v>
      </c>
      <c r="Y1396">
        <v>0</v>
      </c>
      <c r="AA1396">
        <v>1</v>
      </c>
      <c r="AB1396">
        <v>8</v>
      </c>
      <c r="AC1396">
        <v>3</v>
      </c>
      <c r="AD1396">
        <v>0</v>
      </c>
      <c r="AE1396">
        <v>9</v>
      </c>
      <c r="AF1396" t="s">
        <v>126</v>
      </c>
      <c r="AG1396">
        <v>0</v>
      </c>
      <c r="AH1396">
        <v>3</v>
      </c>
      <c r="AI1396">
        <v>2</v>
      </c>
      <c r="AJ1396">
        <v>0</v>
      </c>
      <c r="AK1396" t="s">
        <v>499</v>
      </c>
      <c r="AL1396">
        <v>32.789425999999999</v>
      </c>
      <c r="AM1396" t="s">
        <v>500</v>
      </c>
      <c r="AN1396">
        <v>-117.111597</v>
      </c>
      <c r="AO1396">
        <v>25</v>
      </c>
      <c r="AP1396">
        <v>1700</v>
      </c>
      <c r="AQ1396" t="s">
        <v>129</v>
      </c>
      <c r="AR1396">
        <v>117</v>
      </c>
      <c r="AS1396">
        <v>-52</v>
      </c>
      <c r="AT1396">
        <v>192</v>
      </c>
      <c r="BB1396" t="str">
        <f t="shared" si="531"/>
        <v>1200</v>
      </c>
      <c r="BC1396">
        <v>1</v>
      </c>
      <c r="BD1396" t="str">
        <f t="shared" si="532"/>
        <v xml:space="preserve">N1839R  </v>
      </c>
      <c r="BE1396">
        <v>1</v>
      </c>
      <c r="BG1396">
        <v>0</v>
      </c>
      <c r="BH1396">
        <v>0</v>
      </c>
      <c r="BI1396">
        <v>0</v>
      </c>
      <c r="BJ1396">
        <v>1500</v>
      </c>
      <c r="BK1396">
        <v>-200</v>
      </c>
      <c r="BL1396" t="s">
        <v>130</v>
      </c>
      <c r="BM1396">
        <v>1</v>
      </c>
      <c r="BN1396">
        <v>1</v>
      </c>
      <c r="BO1396">
        <v>0</v>
      </c>
      <c r="BP1396">
        <v>0</v>
      </c>
      <c r="BS1396">
        <v>0</v>
      </c>
      <c r="BT1396">
        <v>0</v>
      </c>
      <c r="BU1396">
        <v>0</v>
      </c>
      <c r="CE1396" t="str">
        <f t="shared" si="548"/>
        <v>22:02:47.637</v>
      </c>
      <c r="CF1396">
        <v>636782395</v>
      </c>
      <c r="CS1396">
        <v>3</v>
      </c>
      <c r="CT1396">
        <v>2</v>
      </c>
      <c r="CU1396">
        <v>0</v>
      </c>
      <c r="CV1396">
        <v>2</v>
      </c>
      <c r="CW1396">
        <v>0</v>
      </c>
      <c r="CX1396">
        <v>6</v>
      </c>
      <c r="CY1396">
        <v>7</v>
      </c>
      <c r="CZ1396" t="s">
        <v>131</v>
      </c>
      <c r="DA1396">
        <v>745</v>
      </c>
      <c r="DB1396">
        <v>0</v>
      </c>
      <c r="DC1396" t="s">
        <v>262</v>
      </c>
      <c r="DD1396" t="s">
        <v>263</v>
      </c>
      <c r="DG1396">
        <v>15623867</v>
      </c>
      <c r="DI1396">
        <v>1</v>
      </c>
      <c r="DJ1396">
        <v>0</v>
      </c>
      <c r="DK1396">
        <v>1</v>
      </c>
      <c r="DL1396">
        <v>0</v>
      </c>
      <c r="DM1396">
        <v>0</v>
      </c>
      <c r="DN1396">
        <v>1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"07/09/2023 22:02:47.901"</f>
        <v>07/09/2023 22:02:47.901</v>
      </c>
      <c r="C1397" t="str">
        <f t="shared" si="536"/>
        <v>FFDFD3C0</v>
      </c>
      <c r="D1397" t="s">
        <v>147</v>
      </c>
      <c r="E1397">
        <v>8</v>
      </c>
      <c r="H1397">
        <v>225</v>
      </c>
      <c r="I1397" t="s">
        <v>148</v>
      </c>
      <c r="J1397" t="s">
        <v>126</v>
      </c>
      <c r="K1397">
        <v>0</v>
      </c>
      <c r="L1397">
        <v>3</v>
      </c>
      <c r="M1397">
        <v>0</v>
      </c>
      <c r="N1397">
        <v>2</v>
      </c>
      <c r="O1397">
        <v>0</v>
      </c>
      <c r="P1397">
        <v>1</v>
      </c>
      <c r="Q1397">
        <v>0</v>
      </c>
      <c r="S1397" t="str">
        <f t="shared" si="547"/>
        <v>22:02:47.000</v>
      </c>
      <c r="T1397" t="str">
        <f t="shared" si="547"/>
        <v>22:02:47.000</v>
      </c>
      <c r="U1397" t="str">
        <f t="shared" si="530"/>
        <v>A14F74</v>
      </c>
      <c r="V1397">
        <v>0</v>
      </c>
      <c r="W1397">
        <v>0</v>
      </c>
      <c r="X1397">
        <v>6</v>
      </c>
      <c r="Y1397">
        <v>0</v>
      </c>
      <c r="AA1397">
        <v>1</v>
      </c>
      <c r="AB1397">
        <v>8</v>
      </c>
      <c r="AC1397">
        <v>3</v>
      </c>
      <c r="AD1397">
        <v>0</v>
      </c>
      <c r="AE1397">
        <v>9</v>
      </c>
      <c r="AF1397" t="s">
        <v>126</v>
      </c>
      <c r="AG1397">
        <v>0</v>
      </c>
      <c r="AH1397">
        <v>3</v>
      </c>
      <c r="AI1397">
        <v>2</v>
      </c>
      <c r="AJ1397">
        <v>0</v>
      </c>
      <c r="AK1397" t="s">
        <v>499</v>
      </c>
      <c r="AL1397">
        <v>32.789425999999999</v>
      </c>
      <c r="AM1397" t="s">
        <v>500</v>
      </c>
      <c r="AN1397">
        <v>-117.111597</v>
      </c>
      <c r="AO1397">
        <v>25</v>
      </c>
      <c r="AP1397">
        <v>1700</v>
      </c>
      <c r="AQ1397" t="s">
        <v>129</v>
      </c>
      <c r="AR1397">
        <v>117</v>
      </c>
      <c r="AS1397">
        <v>-52</v>
      </c>
      <c r="AT1397">
        <v>192</v>
      </c>
      <c r="BB1397" t="str">
        <f t="shared" si="531"/>
        <v>1200</v>
      </c>
      <c r="BC1397">
        <v>1</v>
      </c>
      <c r="BD1397" t="str">
        <f t="shared" si="532"/>
        <v xml:space="preserve">N1839R  </v>
      </c>
      <c r="BE1397">
        <v>1</v>
      </c>
      <c r="BG1397">
        <v>0</v>
      </c>
      <c r="BH1397">
        <v>0</v>
      </c>
      <c r="BI1397">
        <v>0</v>
      </c>
      <c r="BJ1397">
        <v>1500</v>
      </c>
      <c r="BK1397">
        <v>-200</v>
      </c>
      <c r="BL1397" t="s">
        <v>130</v>
      </c>
      <c r="BM1397">
        <v>1</v>
      </c>
      <c r="BN1397">
        <v>1</v>
      </c>
      <c r="BO1397">
        <v>0</v>
      </c>
      <c r="BP1397">
        <v>0</v>
      </c>
      <c r="BS1397">
        <v>0</v>
      </c>
      <c r="BT1397">
        <v>0</v>
      </c>
      <c r="BU1397">
        <v>0</v>
      </c>
      <c r="CE1397" t="str">
        <f t="shared" si="548"/>
        <v>22:02:47.637</v>
      </c>
      <c r="CF1397">
        <v>636782395</v>
      </c>
      <c r="CS1397">
        <v>3</v>
      </c>
      <c r="CT1397">
        <v>2</v>
      </c>
      <c r="CU1397">
        <v>0</v>
      </c>
      <c r="CV1397">
        <v>2</v>
      </c>
      <c r="CW1397">
        <v>0</v>
      </c>
      <c r="CX1397">
        <v>6</v>
      </c>
      <c r="CY1397">
        <v>7</v>
      </c>
      <c r="CZ1397" t="s">
        <v>131</v>
      </c>
      <c r="DA1397">
        <v>745</v>
      </c>
      <c r="DB1397">
        <v>0</v>
      </c>
      <c r="DC1397" t="s">
        <v>262</v>
      </c>
      <c r="DD1397" t="s">
        <v>263</v>
      </c>
      <c r="DG1397">
        <v>15623867</v>
      </c>
      <c r="DI1397">
        <v>1</v>
      </c>
      <c r="DJ1397">
        <v>0</v>
      </c>
      <c r="DK1397">
        <v>1</v>
      </c>
      <c r="DL1397">
        <v>0</v>
      </c>
      <c r="DM1397">
        <v>0</v>
      </c>
      <c r="DN1397">
        <v>1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"07/09/2023 22:02:47.963"</f>
        <v>07/09/2023 22:02:47.963</v>
      </c>
      <c r="C1398" t="str">
        <f t="shared" si="536"/>
        <v>FFDFD3C0</v>
      </c>
      <c r="D1398" t="s">
        <v>134</v>
      </c>
      <c r="E1398">
        <v>4</v>
      </c>
      <c r="H1398">
        <v>4</v>
      </c>
      <c r="I1398" t="s">
        <v>143</v>
      </c>
      <c r="J1398" t="s">
        <v>126</v>
      </c>
      <c r="K1398">
        <v>0</v>
      </c>
      <c r="L1398">
        <v>3</v>
      </c>
      <c r="M1398">
        <v>0</v>
      </c>
      <c r="N1398">
        <v>2</v>
      </c>
      <c r="O1398">
        <v>0</v>
      </c>
      <c r="P1398">
        <v>1</v>
      </c>
      <c r="Q1398">
        <v>0</v>
      </c>
      <c r="S1398" t="str">
        <f t="shared" si="547"/>
        <v>22:02:47.000</v>
      </c>
      <c r="T1398" t="str">
        <f t="shared" si="547"/>
        <v>22:02:47.000</v>
      </c>
      <c r="U1398" t="str">
        <f t="shared" si="530"/>
        <v>A14F74</v>
      </c>
      <c r="V1398">
        <v>0</v>
      </c>
      <c r="W1398">
        <v>0</v>
      </c>
      <c r="X1398">
        <v>6</v>
      </c>
      <c r="Y1398">
        <v>0</v>
      </c>
      <c r="AA1398">
        <v>1</v>
      </c>
      <c r="AB1398">
        <v>8</v>
      </c>
      <c r="AC1398">
        <v>3</v>
      </c>
      <c r="AD1398">
        <v>0</v>
      </c>
      <c r="AE1398">
        <v>9</v>
      </c>
      <c r="AF1398" t="s">
        <v>126</v>
      </c>
      <c r="AG1398">
        <v>0</v>
      </c>
      <c r="AH1398">
        <v>3</v>
      </c>
      <c r="AI1398">
        <v>2</v>
      </c>
      <c r="AJ1398">
        <v>0</v>
      </c>
      <c r="AK1398" t="s">
        <v>499</v>
      </c>
      <c r="AL1398">
        <v>32.789425999999999</v>
      </c>
      <c r="AM1398" t="s">
        <v>500</v>
      </c>
      <c r="AN1398">
        <v>-117.111597</v>
      </c>
      <c r="AO1398">
        <v>25</v>
      </c>
      <c r="AP1398">
        <v>1700</v>
      </c>
      <c r="AQ1398" t="s">
        <v>129</v>
      </c>
      <c r="AR1398">
        <v>117</v>
      </c>
      <c r="AS1398">
        <v>-52</v>
      </c>
      <c r="AT1398">
        <v>192</v>
      </c>
      <c r="BB1398" t="str">
        <f t="shared" si="531"/>
        <v>1200</v>
      </c>
      <c r="BC1398">
        <v>1</v>
      </c>
      <c r="BD1398" t="str">
        <f t="shared" si="532"/>
        <v xml:space="preserve">N1839R  </v>
      </c>
      <c r="BE1398">
        <v>1</v>
      </c>
      <c r="BG1398">
        <v>0</v>
      </c>
      <c r="BH1398">
        <v>0</v>
      </c>
      <c r="BI1398">
        <v>0</v>
      </c>
      <c r="BJ1398">
        <v>1500</v>
      </c>
      <c r="BK1398">
        <v>-200</v>
      </c>
      <c r="BL1398" t="s">
        <v>130</v>
      </c>
      <c r="BM1398">
        <v>1</v>
      </c>
      <c r="BN1398">
        <v>1</v>
      </c>
      <c r="BO1398">
        <v>0</v>
      </c>
      <c r="BP1398">
        <v>0</v>
      </c>
      <c r="BS1398">
        <v>0</v>
      </c>
      <c r="BT1398">
        <v>0</v>
      </c>
      <c r="BU1398">
        <v>0</v>
      </c>
      <c r="CE1398" t="str">
        <f t="shared" si="548"/>
        <v>22:02:47.637</v>
      </c>
      <c r="CF1398">
        <v>636782395</v>
      </c>
      <c r="CS1398">
        <v>3</v>
      </c>
      <c r="CT1398">
        <v>2</v>
      </c>
      <c r="CU1398">
        <v>0</v>
      </c>
      <c r="CV1398">
        <v>2</v>
      </c>
      <c r="CW1398">
        <v>0</v>
      </c>
      <c r="CX1398">
        <v>6</v>
      </c>
      <c r="CY1398">
        <v>7</v>
      </c>
      <c r="CZ1398" t="s">
        <v>131</v>
      </c>
      <c r="DA1398">
        <v>745</v>
      </c>
      <c r="DB1398">
        <v>0</v>
      </c>
      <c r="DC1398" t="s">
        <v>262</v>
      </c>
      <c r="DD1398" t="s">
        <v>263</v>
      </c>
      <c r="DG1398">
        <v>15623867</v>
      </c>
      <c r="DI1398">
        <v>1</v>
      </c>
      <c r="DJ1398">
        <v>0</v>
      </c>
      <c r="DK1398">
        <v>1</v>
      </c>
      <c r="DL1398">
        <v>0</v>
      </c>
      <c r="DM1398">
        <v>0</v>
      </c>
      <c r="DN1398">
        <v>1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"07/09/2023 22:02:49.239"</f>
        <v>07/09/2023 22:02:49.239</v>
      </c>
      <c r="C1399" t="str">
        <f t="shared" si="536"/>
        <v>FFDFD3C0</v>
      </c>
      <c r="D1399" t="s">
        <v>144</v>
      </c>
      <c r="E1399">
        <v>6</v>
      </c>
      <c r="H1399">
        <v>210</v>
      </c>
      <c r="I1399" t="s">
        <v>145</v>
      </c>
      <c r="J1399" t="s">
        <v>146</v>
      </c>
      <c r="K1399">
        <v>0</v>
      </c>
      <c r="L1399">
        <v>3</v>
      </c>
      <c r="M1399">
        <v>0</v>
      </c>
      <c r="N1399">
        <v>2</v>
      </c>
      <c r="O1399">
        <v>0</v>
      </c>
      <c r="P1399">
        <v>1</v>
      </c>
      <c r="Q1399">
        <v>0</v>
      </c>
      <c r="S1399" t="str">
        <f t="shared" ref="S1399:T1406" si="549">"22:02:48.000"</f>
        <v>22:02:48.000</v>
      </c>
      <c r="T1399" t="str">
        <f t="shared" si="549"/>
        <v>22:02:48.000</v>
      </c>
      <c r="U1399" t="str">
        <f t="shared" si="530"/>
        <v>A14F74</v>
      </c>
      <c r="V1399">
        <v>0</v>
      </c>
      <c r="W1399">
        <v>0</v>
      </c>
      <c r="X1399">
        <v>6</v>
      </c>
      <c r="Y1399">
        <v>0</v>
      </c>
      <c r="AA1399">
        <v>1</v>
      </c>
      <c r="AB1399">
        <v>8</v>
      </c>
      <c r="AC1399">
        <v>3</v>
      </c>
      <c r="AD1399">
        <v>0</v>
      </c>
      <c r="AE1399">
        <v>9</v>
      </c>
      <c r="AF1399" t="s">
        <v>126</v>
      </c>
      <c r="AG1399">
        <v>0</v>
      </c>
      <c r="AH1399">
        <v>0</v>
      </c>
      <c r="AI1399">
        <v>2</v>
      </c>
      <c r="AJ1399">
        <v>0</v>
      </c>
      <c r="AK1399" t="s">
        <v>501</v>
      </c>
      <c r="AL1399">
        <v>32.789189999999998</v>
      </c>
      <c r="AM1399" t="s">
        <v>502</v>
      </c>
      <c r="AN1399">
        <v>-117.11095299999999</v>
      </c>
      <c r="AO1399">
        <v>25</v>
      </c>
      <c r="AP1399">
        <v>1700</v>
      </c>
      <c r="AQ1399" t="s">
        <v>129</v>
      </c>
      <c r="AR1399">
        <v>119</v>
      </c>
      <c r="AS1399">
        <v>-48</v>
      </c>
      <c r="AT1399">
        <v>128</v>
      </c>
      <c r="BB1399" t="str">
        <f t="shared" si="531"/>
        <v>1200</v>
      </c>
      <c r="BC1399">
        <v>1</v>
      </c>
      <c r="BD1399" t="str">
        <f t="shared" si="532"/>
        <v xml:space="preserve">N1839R  </v>
      </c>
      <c r="BE1399">
        <v>1</v>
      </c>
      <c r="BG1399">
        <v>0</v>
      </c>
      <c r="BH1399">
        <v>0</v>
      </c>
      <c r="BI1399">
        <v>0</v>
      </c>
      <c r="BJ1399">
        <v>1525</v>
      </c>
      <c r="BK1399">
        <v>-175</v>
      </c>
      <c r="BL1399" t="s">
        <v>130</v>
      </c>
      <c r="BM1399">
        <v>1</v>
      </c>
      <c r="BN1399">
        <v>1</v>
      </c>
      <c r="BO1399">
        <v>0</v>
      </c>
      <c r="BP1399">
        <v>0</v>
      </c>
      <c r="BS1399">
        <v>0</v>
      </c>
      <c r="BT1399">
        <v>0</v>
      </c>
      <c r="BU1399">
        <v>0</v>
      </c>
      <c r="CE1399" t="str">
        <f t="shared" ref="CE1399:CE1406" si="550">"22:02:48.987"</f>
        <v>22:02:48.987</v>
      </c>
      <c r="CF1399">
        <v>987283030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6</v>
      </c>
      <c r="CY1399">
        <v>7</v>
      </c>
      <c r="CZ1399" t="s">
        <v>131</v>
      </c>
      <c r="DA1399">
        <v>745</v>
      </c>
      <c r="DB1399">
        <v>0</v>
      </c>
      <c r="DC1399" t="s">
        <v>262</v>
      </c>
      <c r="DD1399" t="s">
        <v>263</v>
      </c>
      <c r="DG1399">
        <v>15623962</v>
      </c>
      <c r="DI1399">
        <v>1</v>
      </c>
      <c r="DJ1399">
        <v>0</v>
      </c>
      <c r="DK1399">
        <v>0</v>
      </c>
      <c r="DL1399">
        <v>0</v>
      </c>
      <c r="DM1399">
        <v>0</v>
      </c>
      <c r="DN1399">
        <v>1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"07/09/2023 22:02:49.239"</f>
        <v>07/09/2023 22:02:49.239</v>
      </c>
      <c r="C1400" t="str">
        <f t="shared" si="536"/>
        <v>FFDFD3C0</v>
      </c>
      <c r="D1400" t="s">
        <v>149</v>
      </c>
      <c r="E1400">
        <v>3</v>
      </c>
      <c r="H1400">
        <v>166</v>
      </c>
      <c r="I1400" t="s">
        <v>139</v>
      </c>
      <c r="J1400" t="s">
        <v>150</v>
      </c>
      <c r="K1400">
        <v>0</v>
      </c>
      <c r="L1400">
        <v>3</v>
      </c>
      <c r="M1400">
        <v>0</v>
      </c>
      <c r="N1400">
        <v>2</v>
      </c>
      <c r="O1400">
        <v>0</v>
      </c>
      <c r="P1400">
        <v>1</v>
      </c>
      <c r="Q1400">
        <v>0</v>
      </c>
      <c r="S1400" t="str">
        <f t="shared" si="549"/>
        <v>22:02:48.000</v>
      </c>
      <c r="T1400" t="str">
        <f t="shared" si="549"/>
        <v>22:02:48.000</v>
      </c>
      <c r="U1400" t="str">
        <f t="shared" si="530"/>
        <v>A14F74</v>
      </c>
      <c r="V1400">
        <v>0</v>
      </c>
      <c r="W1400">
        <v>0</v>
      </c>
      <c r="X1400">
        <v>6</v>
      </c>
      <c r="Y1400">
        <v>0</v>
      </c>
      <c r="AA1400">
        <v>1</v>
      </c>
      <c r="AB1400">
        <v>8</v>
      </c>
      <c r="AC1400">
        <v>3</v>
      </c>
      <c r="AD1400">
        <v>0</v>
      </c>
      <c r="AE1400">
        <v>9</v>
      </c>
      <c r="AF1400" t="s">
        <v>126</v>
      </c>
      <c r="AG1400">
        <v>0</v>
      </c>
      <c r="AH1400">
        <v>3</v>
      </c>
      <c r="AI1400">
        <v>2</v>
      </c>
      <c r="AJ1400">
        <v>0</v>
      </c>
      <c r="AK1400" t="s">
        <v>501</v>
      </c>
      <c r="AL1400">
        <v>32.789189999999998</v>
      </c>
      <c r="AM1400" t="s">
        <v>502</v>
      </c>
      <c r="AN1400">
        <v>-117.11095299999999</v>
      </c>
      <c r="AO1400">
        <v>25</v>
      </c>
      <c r="AP1400">
        <v>1700</v>
      </c>
      <c r="AQ1400" t="s">
        <v>129</v>
      </c>
      <c r="AR1400">
        <v>119</v>
      </c>
      <c r="AS1400">
        <v>-48</v>
      </c>
      <c r="AT1400">
        <v>128</v>
      </c>
      <c r="BB1400" t="str">
        <f t="shared" si="531"/>
        <v>1200</v>
      </c>
      <c r="BC1400">
        <v>1</v>
      </c>
      <c r="BD1400" t="str">
        <f t="shared" si="532"/>
        <v xml:space="preserve">N1839R  </v>
      </c>
      <c r="BE1400">
        <v>1</v>
      </c>
      <c r="BG1400">
        <v>0</v>
      </c>
      <c r="BH1400">
        <v>0</v>
      </c>
      <c r="BI1400">
        <v>0</v>
      </c>
      <c r="BJ1400">
        <v>1525</v>
      </c>
      <c r="BK1400">
        <v>-175</v>
      </c>
      <c r="BL1400" t="s">
        <v>130</v>
      </c>
      <c r="BM1400">
        <v>1</v>
      </c>
      <c r="BN1400">
        <v>1</v>
      </c>
      <c r="BO1400">
        <v>0</v>
      </c>
      <c r="BP1400">
        <v>0</v>
      </c>
      <c r="BS1400">
        <v>0</v>
      </c>
      <c r="BT1400">
        <v>0</v>
      </c>
      <c r="BU1400">
        <v>0</v>
      </c>
      <c r="CE1400" t="str">
        <f t="shared" si="550"/>
        <v>22:02:48.987</v>
      </c>
      <c r="CF1400">
        <v>987343197</v>
      </c>
      <c r="CS1400">
        <v>3</v>
      </c>
      <c r="CT1400">
        <v>2</v>
      </c>
      <c r="CU1400">
        <v>0</v>
      </c>
      <c r="CV1400">
        <v>2</v>
      </c>
      <c r="CW1400">
        <v>0</v>
      </c>
      <c r="CX1400">
        <v>5</v>
      </c>
      <c r="CY1400">
        <v>7</v>
      </c>
      <c r="CZ1400" t="s">
        <v>131</v>
      </c>
      <c r="DA1400">
        <v>300</v>
      </c>
      <c r="DB1400">
        <v>0</v>
      </c>
      <c r="DC1400" t="s">
        <v>157</v>
      </c>
      <c r="DD1400" t="s">
        <v>158</v>
      </c>
      <c r="DG1400">
        <v>8356573</v>
      </c>
      <c r="DI1400">
        <v>1</v>
      </c>
      <c r="DJ1400">
        <v>0</v>
      </c>
      <c r="DK1400">
        <v>1</v>
      </c>
      <c r="DL1400">
        <v>0</v>
      </c>
      <c r="DM1400">
        <v>0</v>
      </c>
      <c r="DN1400">
        <v>1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"07/09/2023 22:02:49.239"</f>
        <v>07/09/2023 22:02:49.239</v>
      </c>
      <c r="C1401" t="str">
        <f t="shared" si="536"/>
        <v>FFDFD3C0</v>
      </c>
      <c r="D1401" t="s">
        <v>141</v>
      </c>
      <c r="E1401">
        <v>15</v>
      </c>
      <c r="J1401" t="s">
        <v>142</v>
      </c>
      <c r="K1401">
        <v>0</v>
      </c>
      <c r="L1401">
        <v>3</v>
      </c>
      <c r="M1401">
        <v>0</v>
      </c>
      <c r="N1401">
        <v>2</v>
      </c>
      <c r="O1401">
        <v>0</v>
      </c>
      <c r="P1401">
        <v>1</v>
      </c>
      <c r="Q1401">
        <v>0</v>
      </c>
      <c r="S1401" t="str">
        <f t="shared" si="549"/>
        <v>22:02:48.000</v>
      </c>
      <c r="T1401" t="str">
        <f t="shared" si="549"/>
        <v>22:02:48.000</v>
      </c>
      <c r="U1401" t="str">
        <f t="shared" si="530"/>
        <v>A14F74</v>
      </c>
      <c r="V1401">
        <v>0</v>
      </c>
      <c r="W1401">
        <v>0</v>
      </c>
      <c r="X1401">
        <v>6</v>
      </c>
      <c r="Y1401">
        <v>0</v>
      </c>
      <c r="AA1401">
        <v>1</v>
      </c>
      <c r="AB1401">
        <v>8</v>
      </c>
      <c r="AC1401">
        <v>3</v>
      </c>
      <c r="AD1401">
        <v>0</v>
      </c>
      <c r="AE1401">
        <v>9</v>
      </c>
      <c r="AF1401" t="s">
        <v>126</v>
      </c>
      <c r="AG1401">
        <v>0</v>
      </c>
      <c r="AH1401">
        <v>3</v>
      </c>
      <c r="AI1401">
        <v>2</v>
      </c>
      <c r="AJ1401">
        <v>0</v>
      </c>
      <c r="AK1401" t="s">
        <v>501</v>
      </c>
      <c r="AL1401">
        <v>32.789189999999998</v>
      </c>
      <c r="AM1401" t="s">
        <v>502</v>
      </c>
      <c r="AN1401">
        <v>-117.11095299999999</v>
      </c>
      <c r="AO1401">
        <v>25</v>
      </c>
      <c r="AP1401">
        <v>1700</v>
      </c>
      <c r="AQ1401" t="s">
        <v>129</v>
      </c>
      <c r="AR1401">
        <v>119</v>
      </c>
      <c r="AS1401">
        <v>-48</v>
      </c>
      <c r="AT1401">
        <v>128</v>
      </c>
      <c r="BB1401" t="str">
        <f t="shared" si="531"/>
        <v>1200</v>
      </c>
      <c r="BC1401">
        <v>1</v>
      </c>
      <c r="BD1401" t="str">
        <f t="shared" si="532"/>
        <v xml:space="preserve">N1839R  </v>
      </c>
      <c r="BE1401">
        <v>1</v>
      </c>
      <c r="BG1401">
        <v>0</v>
      </c>
      <c r="BH1401">
        <v>0</v>
      </c>
      <c r="BI1401">
        <v>0</v>
      </c>
      <c r="BJ1401">
        <v>1525</v>
      </c>
      <c r="BK1401">
        <v>-175</v>
      </c>
      <c r="BL1401" t="s">
        <v>130</v>
      </c>
      <c r="BM1401">
        <v>1</v>
      </c>
      <c r="BN1401">
        <v>1</v>
      </c>
      <c r="BO1401">
        <v>0</v>
      </c>
      <c r="BP1401">
        <v>0</v>
      </c>
      <c r="BS1401">
        <v>0</v>
      </c>
      <c r="BT1401">
        <v>0</v>
      </c>
      <c r="BU1401">
        <v>0</v>
      </c>
      <c r="CE1401" t="str">
        <f t="shared" si="550"/>
        <v>22:02:48.987</v>
      </c>
      <c r="CF1401">
        <v>987283030</v>
      </c>
      <c r="CS1401">
        <v>3</v>
      </c>
      <c r="CT1401">
        <v>2</v>
      </c>
      <c r="CU1401">
        <v>0</v>
      </c>
      <c r="CV1401">
        <v>2</v>
      </c>
      <c r="CW1401">
        <v>0</v>
      </c>
      <c r="CX1401">
        <v>6</v>
      </c>
      <c r="CY1401">
        <v>7</v>
      </c>
      <c r="CZ1401" t="s">
        <v>131</v>
      </c>
      <c r="DA1401">
        <v>745</v>
      </c>
      <c r="DB1401">
        <v>0</v>
      </c>
      <c r="DC1401" t="s">
        <v>262</v>
      </c>
      <c r="DD1401" t="s">
        <v>263</v>
      </c>
      <c r="DG1401">
        <v>15623962</v>
      </c>
      <c r="DI1401">
        <v>1</v>
      </c>
      <c r="DJ1401">
        <v>0</v>
      </c>
      <c r="DK1401">
        <v>1</v>
      </c>
      <c r="DL1401">
        <v>0</v>
      </c>
      <c r="DM1401">
        <v>0</v>
      </c>
      <c r="DN1401">
        <v>1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"07/09/2023 22:02:49.239"</f>
        <v>07/09/2023 22:02:49.239</v>
      </c>
      <c r="C1402" t="str">
        <f t="shared" si="536"/>
        <v>FFDFD3C0</v>
      </c>
      <c r="D1402" t="s">
        <v>134</v>
      </c>
      <c r="E1402">
        <v>3</v>
      </c>
      <c r="H1402">
        <v>3</v>
      </c>
      <c r="I1402" t="s">
        <v>135</v>
      </c>
      <c r="J1402" t="s">
        <v>126</v>
      </c>
      <c r="K1402">
        <v>0</v>
      </c>
      <c r="L1402">
        <v>3</v>
      </c>
      <c r="M1402">
        <v>0</v>
      </c>
      <c r="N1402">
        <v>2</v>
      </c>
      <c r="O1402">
        <v>0</v>
      </c>
      <c r="P1402">
        <v>1</v>
      </c>
      <c r="Q1402">
        <v>0</v>
      </c>
      <c r="S1402" t="str">
        <f t="shared" si="549"/>
        <v>22:02:48.000</v>
      </c>
      <c r="T1402" t="str">
        <f t="shared" si="549"/>
        <v>22:02:48.000</v>
      </c>
      <c r="U1402" t="str">
        <f t="shared" si="530"/>
        <v>A14F74</v>
      </c>
      <c r="V1402">
        <v>0</v>
      </c>
      <c r="W1402">
        <v>0</v>
      </c>
      <c r="X1402">
        <v>6</v>
      </c>
      <c r="Y1402">
        <v>0</v>
      </c>
      <c r="AA1402">
        <v>1</v>
      </c>
      <c r="AB1402">
        <v>8</v>
      </c>
      <c r="AC1402">
        <v>3</v>
      </c>
      <c r="AD1402">
        <v>0</v>
      </c>
      <c r="AE1402">
        <v>9</v>
      </c>
      <c r="AF1402" t="s">
        <v>126</v>
      </c>
      <c r="AG1402">
        <v>0</v>
      </c>
      <c r="AH1402">
        <v>3</v>
      </c>
      <c r="AI1402">
        <v>2</v>
      </c>
      <c r="AJ1402">
        <v>0</v>
      </c>
      <c r="AK1402" t="s">
        <v>501</v>
      </c>
      <c r="AL1402">
        <v>32.789189999999998</v>
      </c>
      <c r="AM1402" t="s">
        <v>502</v>
      </c>
      <c r="AN1402">
        <v>-117.11095299999999</v>
      </c>
      <c r="AO1402">
        <v>25</v>
      </c>
      <c r="AP1402">
        <v>1700</v>
      </c>
      <c r="AQ1402" t="s">
        <v>129</v>
      </c>
      <c r="AR1402">
        <v>119</v>
      </c>
      <c r="AS1402">
        <v>-48</v>
      </c>
      <c r="AT1402">
        <v>128</v>
      </c>
      <c r="BB1402" t="str">
        <f t="shared" si="531"/>
        <v>1200</v>
      </c>
      <c r="BC1402">
        <v>1</v>
      </c>
      <c r="BD1402" t="str">
        <f t="shared" si="532"/>
        <v xml:space="preserve">N1839R  </v>
      </c>
      <c r="BE1402">
        <v>1</v>
      </c>
      <c r="BG1402">
        <v>0</v>
      </c>
      <c r="BH1402">
        <v>0</v>
      </c>
      <c r="BI1402">
        <v>0</v>
      </c>
      <c r="BJ1402">
        <v>1525</v>
      </c>
      <c r="BK1402">
        <v>-175</v>
      </c>
      <c r="BL1402" t="s">
        <v>130</v>
      </c>
      <c r="BM1402">
        <v>1</v>
      </c>
      <c r="BN1402">
        <v>1</v>
      </c>
      <c r="BO1402">
        <v>0</v>
      </c>
      <c r="BP1402">
        <v>0</v>
      </c>
      <c r="BS1402">
        <v>0</v>
      </c>
      <c r="BT1402">
        <v>0</v>
      </c>
      <c r="BU1402">
        <v>0</v>
      </c>
      <c r="CE1402" t="str">
        <f t="shared" si="550"/>
        <v>22:02:48.987</v>
      </c>
      <c r="CF1402">
        <v>987283030</v>
      </c>
      <c r="CS1402">
        <v>3</v>
      </c>
      <c r="CT1402">
        <v>2</v>
      </c>
      <c r="CU1402">
        <v>0</v>
      </c>
      <c r="CV1402">
        <v>2</v>
      </c>
      <c r="CW1402">
        <v>0</v>
      </c>
      <c r="CX1402">
        <v>6</v>
      </c>
      <c r="CY1402">
        <v>7</v>
      </c>
      <c r="CZ1402" t="s">
        <v>131</v>
      </c>
      <c r="DA1402">
        <v>745</v>
      </c>
      <c r="DB1402">
        <v>0</v>
      </c>
      <c r="DC1402" t="s">
        <v>262</v>
      </c>
      <c r="DD1402" t="s">
        <v>263</v>
      </c>
      <c r="DG1402">
        <v>15623962</v>
      </c>
      <c r="DI1402">
        <v>1</v>
      </c>
      <c r="DJ1402">
        <v>0</v>
      </c>
      <c r="DK1402">
        <v>1</v>
      </c>
      <c r="DL1402">
        <v>0</v>
      </c>
      <c r="DM1402">
        <v>0</v>
      </c>
      <c r="DN1402">
        <v>1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"07/09/2023 22:02:49.255"</f>
        <v>07/09/2023 22:02:49.255</v>
      </c>
      <c r="C1403" t="str">
        <f t="shared" si="536"/>
        <v>FFDFD3C0</v>
      </c>
      <c r="D1403" t="s">
        <v>147</v>
      </c>
      <c r="E1403">
        <v>8</v>
      </c>
      <c r="H1403">
        <v>225</v>
      </c>
      <c r="I1403" t="s">
        <v>148</v>
      </c>
      <c r="J1403" t="s">
        <v>126</v>
      </c>
      <c r="K1403">
        <v>0</v>
      </c>
      <c r="L1403">
        <v>3</v>
      </c>
      <c r="M1403">
        <v>0</v>
      </c>
      <c r="N1403">
        <v>2</v>
      </c>
      <c r="O1403">
        <v>0</v>
      </c>
      <c r="P1403">
        <v>1</v>
      </c>
      <c r="Q1403">
        <v>0</v>
      </c>
      <c r="S1403" t="str">
        <f t="shared" si="549"/>
        <v>22:02:48.000</v>
      </c>
      <c r="T1403" t="str">
        <f t="shared" si="549"/>
        <v>22:02:48.000</v>
      </c>
      <c r="U1403" t="str">
        <f t="shared" si="530"/>
        <v>A14F74</v>
      </c>
      <c r="V1403">
        <v>0</v>
      </c>
      <c r="W1403">
        <v>0</v>
      </c>
      <c r="X1403">
        <v>6</v>
      </c>
      <c r="Y1403">
        <v>0</v>
      </c>
      <c r="AA1403">
        <v>1</v>
      </c>
      <c r="AB1403">
        <v>8</v>
      </c>
      <c r="AC1403">
        <v>3</v>
      </c>
      <c r="AD1403">
        <v>0</v>
      </c>
      <c r="AE1403">
        <v>9</v>
      </c>
      <c r="AF1403" t="s">
        <v>126</v>
      </c>
      <c r="AG1403">
        <v>0</v>
      </c>
      <c r="AH1403">
        <v>3</v>
      </c>
      <c r="AI1403">
        <v>2</v>
      </c>
      <c r="AJ1403">
        <v>0</v>
      </c>
      <c r="AK1403" t="s">
        <v>501</v>
      </c>
      <c r="AL1403">
        <v>32.789189999999998</v>
      </c>
      <c r="AM1403" t="s">
        <v>502</v>
      </c>
      <c r="AN1403">
        <v>-117.11095299999999</v>
      </c>
      <c r="AO1403">
        <v>25</v>
      </c>
      <c r="AP1403">
        <v>1700</v>
      </c>
      <c r="AQ1403" t="s">
        <v>129</v>
      </c>
      <c r="AR1403">
        <v>119</v>
      </c>
      <c r="AS1403">
        <v>-48</v>
      </c>
      <c r="AT1403">
        <v>128</v>
      </c>
      <c r="BB1403" t="str">
        <f t="shared" si="531"/>
        <v>1200</v>
      </c>
      <c r="BC1403">
        <v>1</v>
      </c>
      <c r="BD1403" t="str">
        <f t="shared" si="532"/>
        <v xml:space="preserve">N1839R  </v>
      </c>
      <c r="BE1403">
        <v>1</v>
      </c>
      <c r="BG1403">
        <v>0</v>
      </c>
      <c r="BH1403">
        <v>0</v>
      </c>
      <c r="BI1403">
        <v>0</v>
      </c>
      <c r="BJ1403">
        <v>1525</v>
      </c>
      <c r="BK1403">
        <v>-175</v>
      </c>
      <c r="BL1403" t="s">
        <v>130</v>
      </c>
      <c r="BM1403">
        <v>1</v>
      </c>
      <c r="BN1403">
        <v>1</v>
      </c>
      <c r="BO1403">
        <v>0</v>
      </c>
      <c r="BP1403">
        <v>0</v>
      </c>
      <c r="BS1403">
        <v>0</v>
      </c>
      <c r="BT1403">
        <v>0</v>
      </c>
      <c r="BU1403">
        <v>0</v>
      </c>
      <c r="CE1403" t="str">
        <f t="shared" si="550"/>
        <v>22:02:48.987</v>
      </c>
      <c r="CF1403">
        <v>987283030</v>
      </c>
      <c r="CS1403">
        <v>3</v>
      </c>
      <c r="CT1403">
        <v>2</v>
      </c>
      <c r="CU1403">
        <v>0</v>
      </c>
      <c r="CV1403">
        <v>2</v>
      </c>
      <c r="CW1403">
        <v>0</v>
      </c>
      <c r="CX1403">
        <v>6</v>
      </c>
      <c r="CY1403">
        <v>7</v>
      </c>
      <c r="CZ1403" t="s">
        <v>131</v>
      </c>
      <c r="DA1403">
        <v>745</v>
      </c>
      <c r="DB1403">
        <v>0</v>
      </c>
      <c r="DC1403" t="s">
        <v>262</v>
      </c>
      <c r="DD1403" t="s">
        <v>263</v>
      </c>
      <c r="DG1403">
        <v>15623962</v>
      </c>
      <c r="DI1403">
        <v>1</v>
      </c>
      <c r="DJ1403">
        <v>0</v>
      </c>
      <c r="DK1403">
        <v>1</v>
      </c>
      <c r="DL1403">
        <v>0</v>
      </c>
      <c r="DM1403">
        <v>0</v>
      </c>
      <c r="DN1403">
        <v>1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"07/09/2023 22:02:49.302"</f>
        <v>07/09/2023 22:02:49.302</v>
      </c>
      <c r="C1404" t="str">
        <f t="shared" si="536"/>
        <v>FFDFD3C0</v>
      </c>
      <c r="D1404" t="s">
        <v>134</v>
      </c>
      <c r="E1404">
        <v>4</v>
      </c>
      <c r="H1404">
        <v>4</v>
      </c>
      <c r="I1404" t="s">
        <v>143</v>
      </c>
      <c r="J1404" t="s">
        <v>126</v>
      </c>
      <c r="K1404">
        <v>0</v>
      </c>
      <c r="L1404">
        <v>3</v>
      </c>
      <c r="M1404">
        <v>0</v>
      </c>
      <c r="N1404">
        <v>2</v>
      </c>
      <c r="O1404">
        <v>0</v>
      </c>
      <c r="P1404">
        <v>1</v>
      </c>
      <c r="Q1404">
        <v>0</v>
      </c>
      <c r="S1404" t="str">
        <f t="shared" si="549"/>
        <v>22:02:48.000</v>
      </c>
      <c r="T1404" t="str">
        <f t="shared" si="549"/>
        <v>22:02:48.000</v>
      </c>
      <c r="U1404" t="str">
        <f t="shared" si="530"/>
        <v>A14F74</v>
      </c>
      <c r="V1404">
        <v>0</v>
      </c>
      <c r="W1404">
        <v>0</v>
      </c>
      <c r="X1404">
        <v>6</v>
      </c>
      <c r="Y1404">
        <v>0</v>
      </c>
      <c r="AA1404">
        <v>1</v>
      </c>
      <c r="AB1404">
        <v>8</v>
      </c>
      <c r="AC1404">
        <v>3</v>
      </c>
      <c r="AD1404">
        <v>0</v>
      </c>
      <c r="AE1404">
        <v>9</v>
      </c>
      <c r="AF1404" t="s">
        <v>126</v>
      </c>
      <c r="AG1404">
        <v>0</v>
      </c>
      <c r="AH1404">
        <v>3</v>
      </c>
      <c r="AI1404">
        <v>2</v>
      </c>
      <c r="AJ1404">
        <v>0</v>
      </c>
      <c r="AK1404" t="s">
        <v>501</v>
      </c>
      <c r="AL1404">
        <v>32.789189999999998</v>
      </c>
      <c r="AM1404" t="s">
        <v>502</v>
      </c>
      <c r="AN1404">
        <v>-117.11095299999999</v>
      </c>
      <c r="AO1404">
        <v>25</v>
      </c>
      <c r="AP1404">
        <v>1700</v>
      </c>
      <c r="AQ1404" t="s">
        <v>129</v>
      </c>
      <c r="AR1404">
        <v>119</v>
      </c>
      <c r="AS1404">
        <v>-48</v>
      </c>
      <c r="AT1404">
        <v>128</v>
      </c>
      <c r="BB1404" t="str">
        <f t="shared" si="531"/>
        <v>1200</v>
      </c>
      <c r="BC1404">
        <v>1</v>
      </c>
      <c r="BD1404" t="str">
        <f t="shared" si="532"/>
        <v xml:space="preserve">N1839R  </v>
      </c>
      <c r="BE1404">
        <v>1</v>
      </c>
      <c r="BG1404">
        <v>0</v>
      </c>
      <c r="BH1404">
        <v>0</v>
      </c>
      <c r="BI1404">
        <v>0</v>
      </c>
      <c r="BJ1404">
        <v>1525</v>
      </c>
      <c r="BK1404">
        <v>-175</v>
      </c>
      <c r="BL1404" t="s">
        <v>130</v>
      </c>
      <c r="BM1404">
        <v>1</v>
      </c>
      <c r="BN1404">
        <v>1</v>
      </c>
      <c r="BO1404">
        <v>0</v>
      </c>
      <c r="BP1404">
        <v>0</v>
      </c>
      <c r="BS1404">
        <v>0</v>
      </c>
      <c r="BT1404">
        <v>0</v>
      </c>
      <c r="BU1404">
        <v>0</v>
      </c>
      <c r="CE1404" t="str">
        <f t="shared" si="550"/>
        <v>22:02:48.987</v>
      </c>
      <c r="CF1404">
        <v>987283030</v>
      </c>
      <c r="CS1404">
        <v>3</v>
      </c>
      <c r="CT1404">
        <v>2</v>
      </c>
      <c r="CU1404">
        <v>0</v>
      </c>
      <c r="CV1404">
        <v>2</v>
      </c>
      <c r="CW1404">
        <v>0</v>
      </c>
      <c r="CX1404">
        <v>6</v>
      </c>
      <c r="CY1404">
        <v>7</v>
      </c>
      <c r="CZ1404" t="s">
        <v>131</v>
      </c>
      <c r="DA1404">
        <v>745</v>
      </c>
      <c r="DB1404">
        <v>0</v>
      </c>
      <c r="DC1404" t="s">
        <v>262</v>
      </c>
      <c r="DD1404" t="s">
        <v>263</v>
      </c>
      <c r="DG1404">
        <v>15623962</v>
      </c>
      <c r="DI1404">
        <v>1</v>
      </c>
      <c r="DJ1404">
        <v>0</v>
      </c>
      <c r="DK1404">
        <v>1</v>
      </c>
      <c r="DL1404">
        <v>0</v>
      </c>
      <c r="DM1404">
        <v>0</v>
      </c>
      <c r="DN1404">
        <v>1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"07/09/2023 22:02:49.317"</f>
        <v>07/09/2023 22:02:49.317</v>
      </c>
      <c r="C1405" t="str">
        <f t="shared" si="536"/>
        <v>FFDFD3C0</v>
      </c>
      <c r="D1405" t="s">
        <v>123</v>
      </c>
      <c r="E1405">
        <v>7</v>
      </c>
      <c r="F1405">
        <v>2007</v>
      </c>
      <c r="G1405" t="s">
        <v>124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0</v>
      </c>
      <c r="P1405">
        <v>1</v>
      </c>
      <c r="Q1405">
        <v>0</v>
      </c>
      <c r="S1405" t="str">
        <f t="shared" si="549"/>
        <v>22:02:48.000</v>
      </c>
      <c r="T1405" t="str">
        <f t="shared" si="549"/>
        <v>22:02:48.000</v>
      </c>
      <c r="U1405" t="str">
        <f t="shared" si="530"/>
        <v>A14F74</v>
      </c>
      <c r="V1405">
        <v>0</v>
      </c>
      <c r="W1405">
        <v>0</v>
      </c>
      <c r="X1405">
        <v>6</v>
      </c>
      <c r="Y1405">
        <v>0</v>
      </c>
      <c r="AA1405">
        <v>1</v>
      </c>
      <c r="AB1405">
        <v>8</v>
      </c>
      <c r="AC1405">
        <v>3</v>
      </c>
      <c r="AD1405">
        <v>0</v>
      </c>
      <c r="AE1405">
        <v>9</v>
      </c>
      <c r="AF1405" t="s">
        <v>126</v>
      </c>
      <c r="AG1405">
        <v>0</v>
      </c>
      <c r="AH1405">
        <v>3</v>
      </c>
      <c r="AI1405">
        <v>2</v>
      </c>
      <c r="AJ1405">
        <v>0</v>
      </c>
      <c r="AK1405" t="s">
        <v>501</v>
      </c>
      <c r="AL1405">
        <v>32.789189999999998</v>
      </c>
      <c r="AM1405" t="s">
        <v>502</v>
      </c>
      <c r="AN1405">
        <v>-117.11095299999999</v>
      </c>
      <c r="AO1405">
        <v>25</v>
      </c>
      <c r="AP1405">
        <v>1700</v>
      </c>
      <c r="AQ1405" t="s">
        <v>129</v>
      </c>
      <c r="AR1405">
        <v>119</v>
      </c>
      <c r="AS1405">
        <v>-48</v>
      </c>
      <c r="AT1405">
        <v>128</v>
      </c>
      <c r="BB1405" t="str">
        <f t="shared" si="531"/>
        <v>1200</v>
      </c>
      <c r="BC1405">
        <v>1</v>
      </c>
      <c r="BD1405" t="str">
        <f t="shared" si="532"/>
        <v xml:space="preserve">N1839R  </v>
      </c>
      <c r="BE1405">
        <v>1</v>
      </c>
      <c r="BG1405">
        <v>0</v>
      </c>
      <c r="BH1405">
        <v>0</v>
      </c>
      <c r="BI1405">
        <v>0</v>
      </c>
      <c r="BJ1405">
        <v>1525</v>
      </c>
      <c r="BK1405">
        <v>-175</v>
      </c>
      <c r="BL1405" t="s">
        <v>130</v>
      </c>
      <c r="BM1405">
        <v>1</v>
      </c>
      <c r="BN1405">
        <v>1</v>
      </c>
      <c r="BO1405">
        <v>0</v>
      </c>
      <c r="BP1405">
        <v>0</v>
      </c>
      <c r="BS1405">
        <v>0</v>
      </c>
      <c r="BT1405">
        <v>0</v>
      </c>
      <c r="BU1405">
        <v>0</v>
      </c>
      <c r="CE1405" t="str">
        <f t="shared" si="550"/>
        <v>22:02:48.987</v>
      </c>
      <c r="CF1405">
        <v>987283030</v>
      </c>
      <c r="CS1405">
        <v>3</v>
      </c>
      <c r="CT1405">
        <v>2</v>
      </c>
      <c r="CU1405">
        <v>0</v>
      </c>
      <c r="CV1405">
        <v>2</v>
      </c>
      <c r="CW1405">
        <v>0</v>
      </c>
      <c r="CX1405">
        <v>6</v>
      </c>
      <c r="CY1405">
        <v>7</v>
      </c>
      <c r="CZ1405" t="s">
        <v>131</v>
      </c>
      <c r="DA1405">
        <v>745</v>
      </c>
      <c r="DB1405">
        <v>0</v>
      </c>
      <c r="DC1405" t="s">
        <v>262</v>
      </c>
      <c r="DD1405" t="s">
        <v>263</v>
      </c>
      <c r="DG1405">
        <v>15623962</v>
      </c>
      <c r="DI1405">
        <v>1</v>
      </c>
      <c r="DJ1405">
        <v>0</v>
      </c>
      <c r="DK1405">
        <v>1</v>
      </c>
      <c r="DL1405">
        <v>0</v>
      </c>
      <c r="DM1405">
        <v>0</v>
      </c>
      <c r="DN1405">
        <v>1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"07/09/2023 22:02:49.317"</f>
        <v>07/09/2023 22:02:49.317</v>
      </c>
      <c r="C1406" t="str">
        <f t="shared" si="536"/>
        <v>FFDFD3C0</v>
      </c>
      <c r="D1406" t="s">
        <v>138</v>
      </c>
      <c r="E1406">
        <v>20</v>
      </c>
      <c r="F1406">
        <v>1020</v>
      </c>
      <c r="G1406" t="s">
        <v>139</v>
      </c>
      <c r="J1406" t="s">
        <v>140</v>
      </c>
      <c r="K1406">
        <v>0</v>
      </c>
      <c r="L1406">
        <v>3</v>
      </c>
      <c r="M1406">
        <v>0</v>
      </c>
      <c r="N1406">
        <v>2</v>
      </c>
      <c r="O1406">
        <v>0</v>
      </c>
      <c r="P1406">
        <v>1</v>
      </c>
      <c r="Q1406">
        <v>0</v>
      </c>
      <c r="S1406" t="str">
        <f t="shared" si="549"/>
        <v>22:02:48.000</v>
      </c>
      <c r="T1406" t="str">
        <f t="shared" si="549"/>
        <v>22:02:48.000</v>
      </c>
      <c r="U1406" t="str">
        <f t="shared" si="530"/>
        <v>A14F74</v>
      </c>
      <c r="V1406">
        <v>0</v>
      </c>
      <c r="W1406">
        <v>0</v>
      </c>
      <c r="X1406">
        <v>6</v>
      </c>
      <c r="Y1406">
        <v>0</v>
      </c>
      <c r="AA1406">
        <v>1</v>
      </c>
      <c r="AB1406">
        <v>8</v>
      </c>
      <c r="AC1406">
        <v>3</v>
      </c>
      <c r="AD1406">
        <v>0</v>
      </c>
      <c r="AE1406">
        <v>9</v>
      </c>
      <c r="AF1406" t="s">
        <v>126</v>
      </c>
      <c r="AG1406">
        <v>0</v>
      </c>
      <c r="AH1406">
        <v>3</v>
      </c>
      <c r="AI1406">
        <v>2</v>
      </c>
      <c r="AJ1406">
        <v>0</v>
      </c>
      <c r="AK1406" t="s">
        <v>501</v>
      </c>
      <c r="AL1406">
        <v>32.789189999999998</v>
      </c>
      <c r="AM1406" t="s">
        <v>502</v>
      </c>
      <c r="AN1406">
        <v>-117.11095299999999</v>
      </c>
      <c r="AO1406">
        <v>25</v>
      </c>
      <c r="AP1406">
        <v>1700</v>
      </c>
      <c r="AQ1406" t="s">
        <v>129</v>
      </c>
      <c r="AR1406">
        <v>119</v>
      </c>
      <c r="AS1406">
        <v>-48</v>
      </c>
      <c r="AT1406">
        <v>128</v>
      </c>
      <c r="BB1406" t="str">
        <f t="shared" si="531"/>
        <v>1200</v>
      </c>
      <c r="BC1406">
        <v>1</v>
      </c>
      <c r="BD1406" t="str">
        <f t="shared" si="532"/>
        <v xml:space="preserve">N1839R  </v>
      </c>
      <c r="BE1406">
        <v>1</v>
      </c>
      <c r="BG1406">
        <v>0</v>
      </c>
      <c r="BH1406">
        <v>0</v>
      </c>
      <c r="BI1406">
        <v>0</v>
      </c>
      <c r="BJ1406">
        <v>1525</v>
      </c>
      <c r="BK1406">
        <v>-175</v>
      </c>
      <c r="BL1406" t="s">
        <v>130</v>
      </c>
      <c r="BM1406">
        <v>1</v>
      </c>
      <c r="BN1406">
        <v>1</v>
      </c>
      <c r="BO1406">
        <v>0</v>
      </c>
      <c r="BP1406">
        <v>0</v>
      </c>
      <c r="BS1406">
        <v>0</v>
      </c>
      <c r="BT1406">
        <v>0</v>
      </c>
      <c r="BU1406">
        <v>0</v>
      </c>
      <c r="CE1406" t="str">
        <f t="shared" si="550"/>
        <v>22:02:48.987</v>
      </c>
      <c r="CF1406">
        <v>987283030</v>
      </c>
      <c r="CS1406">
        <v>3</v>
      </c>
      <c r="CT1406">
        <v>2</v>
      </c>
      <c r="CU1406">
        <v>0</v>
      </c>
      <c r="CV1406">
        <v>2</v>
      </c>
      <c r="CW1406">
        <v>0</v>
      </c>
      <c r="CX1406">
        <v>6</v>
      </c>
      <c r="CY1406">
        <v>7</v>
      </c>
      <c r="CZ1406" t="s">
        <v>131</v>
      </c>
      <c r="DA1406">
        <v>745</v>
      </c>
      <c r="DB1406">
        <v>0</v>
      </c>
      <c r="DC1406" t="s">
        <v>262</v>
      </c>
      <c r="DD1406" t="s">
        <v>263</v>
      </c>
      <c r="DG1406">
        <v>15623962</v>
      </c>
      <c r="DI1406">
        <v>1</v>
      </c>
      <c r="DJ1406">
        <v>0</v>
      </c>
      <c r="DK1406">
        <v>1</v>
      </c>
      <c r="DL1406">
        <v>0</v>
      </c>
      <c r="DM1406">
        <v>0</v>
      </c>
      <c r="DN1406">
        <v>1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"07/09/2023 22:02:49.694"</f>
        <v>07/09/2023 22:02:49.694</v>
      </c>
      <c r="C1407" t="str">
        <f t="shared" si="536"/>
        <v>FFDFD3C0</v>
      </c>
      <c r="D1407" t="s">
        <v>138</v>
      </c>
      <c r="E1407">
        <v>20</v>
      </c>
      <c r="F1407">
        <v>1020</v>
      </c>
      <c r="G1407" t="s">
        <v>139</v>
      </c>
      <c r="J1407" t="s">
        <v>140</v>
      </c>
      <c r="K1407">
        <v>0</v>
      </c>
      <c r="L1407">
        <v>3</v>
      </c>
      <c r="M1407">
        <v>0</v>
      </c>
      <c r="N1407">
        <v>2</v>
      </c>
      <c r="O1407">
        <v>0</v>
      </c>
      <c r="P1407">
        <v>1</v>
      </c>
      <c r="Q1407">
        <v>0</v>
      </c>
      <c r="S1407" t="str">
        <f t="shared" ref="S1407:T1414" si="551">"22:02:49.000"</f>
        <v>22:02:49.000</v>
      </c>
      <c r="T1407" t="str">
        <f t="shared" si="551"/>
        <v>22:02:49.000</v>
      </c>
      <c r="U1407" t="str">
        <f t="shared" si="530"/>
        <v>A14F74</v>
      </c>
      <c r="V1407">
        <v>0</v>
      </c>
      <c r="W1407">
        <v>0</v>
      </c>
      <c r="X1407">
        <v>6</v>
      </c>
      <c r="Y1407">
        <v>0</v>
      </c>
      <c r="AA1407">
        <v>1</v>
      </c>
      <c r="AB1407">
        <v>8</v>
      </c>
      <c r="AC1407">
        <v>3</v>
      </c>
      <c r="AD1407">
        <v>0</v>
      </c>
      <c r="AE1407">
        <v>9</v>
      </c>
      <c r="AF1407" t="s">
        <v>126</v>
      </c>
      <c r="AG1407">
        <v>0</v>
      </c>
      <c r="AH1407">
        <v>3</v>
      </c>
      <c r="AI1407">
        <v>2</v>
      </c>
      <c r="AJ1407">
        <v>0</v>
      </c>
      <c r="AK1407" t="s">
        <v>503</v>
      </c>
      <c r="AL1407">
        <v>32.788932000000003</v>
      </c>
      <c r="AM1407" t="s">
        <v>504</v>
      </c>
      <c r="AN1407">
        <v>-117.11026699999999</v>
      </c>
      <c r="AO1407">
        <v>25</v>
      </c>
      <c r="AP1407">
        <v>1700</v>
      </c>
      <c r="AQ1407" t="s">
        <v>129</v>
      </c>
      <c r="AR1407">
        <v>119</v>
      </c>
      <c r="AS1407">
        <v>-48</v>
      </c>
      <c r="AT1407">
        <v>64</v>
      </c>
      <c r="BB1407" t="str">
        <f t="shared" si="531"/>
        <v>1200</v>
      </c>
      <c r="BC1407">
        <v>1</v>
      </c>
      <c r="BD1407" t="str">
        <f t="shared" si="532"/>
        <v xml:space="preserve">N1839R  </v>
      </c>
      <c r="BE1407">
        <v>1</v>
      </c>
      <c r="BG1407">
        <v>0</v>
      </c>
      <c r="BH1407">
        <v>0</v>
      </c>
      <c r="BI1407">
        <v>0</v>
      </c>
      <c r="BJ1407">
        <v>1525</v>
      </c>
      <c r="BK1407">
        <v>-175</v>
      </c>
      <c r="BL1407" t="s">
        <v>130</v>
      </c>
      <c r="BM1407">
        <v>1</v>
      </c>
      <c r="BN1407">
        <v>1</v>
      </c>
      <c r="BO1407">
        <v>0</v>
      </c>
      <c r="BP1407">
        <v>0</v>
      </c>
      <c r="BS1407">
        <v>0</v>
      </c>
      <c r="BT1407">
        <v>0</v>
      </c>
      <c r="BU1407">
        <v>0</v>
      </c>
      <c r="CE1407" t="str">
        <f t="shared" ref="CE1407:CE1414" si="552">"22:02:49.454"</f>
        <v>22:02:49.454</v>
      </c>
      <c r="CF1407">
        <v>454032269</v>
      </c>
      <c r="CS1407">
        <v>3</v>
      </c>
      <c r="CT1407">
        <v>2</v>
      </c>
      <c r="CU1407">
        <v>0</v>
      </c>
      <c r="CV1407">
        <v>2</v>
      </c>
      <c r="CW1407">
        <v>0</v>
      </c>
      <c r="CX1407">
        <v>6</v>
      </c>
      <c r="CY1407">
        <v>7</v>
      </c>
      <c r="CZ1407" t="s">
        <v>131</v>
      </c>
      <c r="DA1407">
        <v>745</v>
      </c>
      <c r="DB1407">
        <v>0</v>
      </c>
      <c r="DC1407" t="s">
        <v>262</v>
      </c>
      <c r="DD1407" t="s">
        <v>263</v>
      </c>
      <c r="DG1407">
        <v>15623997</v>
      </c>
      <c r="DI1407">
        <v>1</v>
      </c>
      <c r="DJ1407">
        <v>0</v>
      </c>
      <c r="DK1407">
        <v>0</v>
      </c>
      <c r="DL1407">
        <v>0</v>
      </c>
      <c r="DM1407">
        <v>0</v>
      </c>
      <c r="DN1407">
        <v>1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"07/09/2023 22:02:49.694"</f>
        <v>07/09/2023 22:02:49.694</v>
      </c>
      <c r="C1408" t="str">
        <f t="shared" si="536"/>
        <v>FFDFD3C0</v>
      </c>
      <c r="D1408" t="s">
        <v>149</v>
      </c>
      <c r="E1408">
        <v>3</v>
      </c>
      <c r="H1408">
        <v>166</v>
      </c>
      <c r="I1408" t="s">
        <v>139</v>
      </c>
      <c r="J1408" t="s">
        <v>150</v>
      </c>
      <c r="K1408">
        <v>0</v>
      </c>
      <c r="L1408">
        <v>3</v>
      </c>
      <c r="M1408">
        <v>0</v>
      </c>
      <c r="N1408">
        <v>2</v>
      </c>
      <c r="O1408">
        <v>0</v>
      </c>
      <c r="P1408">
        <v>1</v>
      </c>
      <c r="Q1408">
        <v>0</v>
      </c>
      <c r="S1408" t="str">
        <f t="shared" si="551"/>
        <v>22:02:49.000</v>
      </c>
      <c r="T1408" t="str">
        <f t="shared" si="551"/>
        <v>22:02:49.000</v>
      </c>
      <c r="U1408" t="str">
        <f t="shared" si="530"/>
        <v>A14F74</v>
      </c>
      <c r="V1408">
        <v>0</v>
      </c>
      <c r="W1408">
        <v>0</v>
      </c>
      <c r="X1408">
        <v>6</v>
      </c>
      <c r="Y1408">
        <v>0</v>
      </c>
      <c r="AA1408">
        <v>1</v>
      </c>
      <c r="AB1408">
        <v>8</v>
      </c>
      <c r="AC1408">
        <v>3</v>
      </c>
      <c r="AD1408">
        <v>0</v>
      </c>
      <c r="AE1408">
        <v>9</v>
      </c>
      <c r="AF1408" t="s">
        <v>126</v>
      </c>
      <c r="AG1408">
        <v>0</v>
      </c>
      <c r="AH1408">
        <v>3</v>
      </c>
      <c r="AI1408">
        <v>2</v>
      </c>
      <c r="AJ1408">
        <v>0</v>
      </c>
      <c r="AK1408" t="s">
        <v>503</v>
      </c>
      <c r="AL1408">
        <v>32.788932000000003</v>
      </c>
      <c r="AM1408" t="s">
        <v>504</v>
      </c>
      <c r="AN1408">
        <v>-117.11026699999999</v>
      </c>
      <c r="AO1408">
        <v>25</v>
      </c>
      <c r="AP1408">
        <v>1700</v>
      </c>
      <c r="AQ1408" t="s">
        <v>129</v>
      </c>
      <c r="AR1408">
        <v>119</v>
      </c>
      <c r="AS1408">
        <v>-48</v>
      </c>
      <c r="AT1408">
        <v>64</v>
      </c>
      <c r="BB1408" t="str">
        <f t="shared" si="531"/>
        <v>1200</v>
      </c>
      <c r="BC1408">
        <v>1</v>
      </c>
      <c r="BD1408" t="str">
        <f t="shared" si="532"/>
        <v xml:space="preserve">N1839R  </v>
      </c>
      <c r="BE1408">
        <v>1</v>
      </c>
      <c r="BG1408">
        <v>0</v>
      </c>
      <c r="BH1408">
        <v>0</v>
      </c>
      <c r="BI1408">
        <v>0</v>
      </c>
      <c r="BJ1408">
        <v>1525</v>
      </c>
      <c r="BK1408">
        <v>-175</v>
      </c>
      <c r="BL1408" t="s">
        <v>130</v>
      </c>
      <c r="BM1408">
        <v>1</v>
      </c>
      <c r="BN1408">
        <v>1</v>
      </c>
      <c r="BO1408">
        <v>0</v>
      </c>
      <c r="BP1408">
        <v>0</v>
      </c>
      <c r="BS1408">
        <v>0</v>
      </c>
      <c r="BT1408">
        <v>0</v>
      </c>
      <c r="BU1408">
        <v>0</v>
      </c>
      <c r="CE1408" t="str">
        <f t="shared" si="552"/>
        <v>22:02:49.454</v>
      </c>
      <c r="CF1408">
        <v>454092395</v>
      </c>
      <c r="CS1408">
        <v>3</v>
      </c>
      <c r="CT1408">
        <v>2</v>
      </c>
      <c r="CU1408">
        <v>0</v>
      </c>
      <c r="CV1408">
        <v>2</v>
      </c>
      <c r="CW1408">
        <v>0</v>
      </c>
      <c r="CX1408">
        <v>5</v>
      </c>
      <c r="CY1408">
        <v>7</v>
      </c>
      <c r="CZ1408" t="s">
        <v>131</v>
      </c>
      <c r="DA1408">
        <v>300</v>
      </c>
      <c r="DB1408">
        <v>0</v>
      </c>
      <c r="DC1408" t="s">
        <v>157</v>
      </c>
      <c r="DD1408" t="s">
        <v>158</v>
      </c>
      <c r="DG1408">
        <v>8356671</v>
      </c>
      <c r="DI1408">
        <v>1</v>
      </c>
      <c r="DJ1408">
        <v>0</v>
      </c>
      <c r="DK1408">
        <v>1</v>
      </c>
      <c r="DL1408">
        <v>0</v>
      </c>
      <c r="DM1408">
        <v>0</v>
      </c>
      <c r="DN1408">
        <v>1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"07/09/2023 22:02:49.694"</f>
        <v>07/09/2023 22:02:49.694</v>
      </c>
      <c r="C1409" t="str">
        <f t="shared" si="536"/>
        <v>FFDFD3C0</v>
      </c>
      <c r="D1409" t="s">
        <v>144</v>
      </c>
      <c r="E1409">
        <v>6</v>
      </c>
      <c r="H1409">
        <v>210</v>
      </c>
      <c r="I1409" t="s">
        <v>145</v>
      </c>
      <c r="J1409" t="s">
        <v>146</v>
      </c>
      <c r="K1409">
        <v>0</v>
      </c>
      <c r="L1409">
        <v>3</v>
      </c>
      <c r="M1409">
        <v>0</v>
      </c>
      <c r="N1409">
        <v>2</v>
      </c>
      <c r="O1409">
        <v>0</v>
      </c>
      <c r="P1409">
        <v>1</v>
      </c>
      <c r="Q1409">
        <v>0</v>
      </c>
      <c r="S1409" t="str">
        <f t="shared" si="551"/>
        <v>22:02:49.000</v>
      </c>
      <c r="T1409" t="str">
        <f t="shared" si="551"/>
        <v>22:02:49.000</v>
      </c>
      <c r="U1409" t="str">
        <f t="shared" si="530"/>
        <v>A14F74</v>
      </c>
      <c r="V1409">
        <v>0</v>
      </c>
      <c r="W1409">
        <v>0</v>
      </c>
      <c r="X1409">
        <v>6</v>
      </c>
      <c r="Y1409">
        <v>0</v>
      </c>
      <c r="AA1409">
        <v>1</v>
      </c>
      <c r="AB1409">
        <v>8</v>
      </c>
      <c r="AC1409">
        <v>3</v>
      </c>
      <c r="AD1409">
        <v>0</v>
      </c>
      <c r="AE1409">
        <v>9</v>
      </c>
      <c r="AF1409" t="s">
        <v>126</v>
      </c>
      <c r="AG1409">
        <v>0</v>
      </c>
      <c r="AH1409">
        <v>0</v>
      </c>
      <c r="AI1409">
        <v>2</v>
      </c>
      <c r="AJ1409">
        <v>0</v>
      </c>
      <c r="AK1409" t="s">
        <v>503</v>
      </c>
      <c r="AL1409">
        <v>32.788932000000003</v>
      </c>
      <c r="AM1409" t="s">
        <v>504</v>
      </c>
      <c r="AN1409">
        <v>-117.11026699999999</v>
      </c>
      <c r="AO1409">
        <v>25</v>
      </c>
      <c r="AP1409">
        <v>1700</v>
      </c>
      <c r="AQ1409" t="s">
        <v>129</v>
      </c>
      <c r="AR1409">
        <v>119</v>
      </c>
      <c r="AS1409">
        <v>-48</v>
      </c>
      <c r="AT1409">
        <v>64</v>
      </c>
      <c r="BB1409" t="str">
        <f t="shared" si="531"/>
        <v>1200</v>
      </c>
      <c r="BC1409">
        <v>1</v>
      </c>
      <c r="BD1409" t="str">
        <f t="shared" si="532"/>
        <v xml:space="preserve">N1839R  </v>
      </c>
      <c r="BE1409">
        <v>1</v>
      </c>
      <c r="BG1409">
        <v>0</v>
      </c>
      <c r="BH1409">
        <v>0</v>
      </c>
      <c r="BI1409">
        <v>0</v>
      </c>
      <c r="BJ1409">
        <v>1525</v>
      </c>
      <c r="BK1409">
        <v>-175</v>
      </c>
      <c r="BL1409" t="s">
        <v>130</v>
      </c>
      <c r="BM1409">
        <v>1</v>
      </c>
      <c r="BN1409">
        <v>1</v>
      </c>
      <c r="BO1409">
        <v>0</v>
      </c>
      <c r="BP1409">
        <v>0</v>
      </c>
      <c r="BS1409">
        <v>0</v>
      </c>
      <c r="BT1409">
        <v>0</v>
      </c>
      <c r="BU1409">
        <v>0</v>
      </c>
      <c r="CE1409" t="str">
        <f t="shared" si="552"/>
        <v>22:02:49.454</v>
      </c>
      <c r="CF1409">
        <v>454032269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6</v>
      </c>
      <c r="CY1409">
        <v>7</v>
      </c>
      <c r="CZ1409" t="s">
        <v>131</v>
      </c>
      <c r="DA1409">
        <v>745</v>
      </c>
      <c r="DB1409">
        <v>0</v>
      </c>
      <c r="DC1409" t="s">
        <v>262</v>
      </c>
      <c r="DD1409" t="s">
        <v>263</v>
      </c>
      <c r="DG1409">
        <v>15623997</v>
      </c>
      <c r="DI1409">
        <v>1</v>
      </c>
      <c r="DJ1409">
        <v>0</v>
      </c>
      <c r="DK1409">
        <v>1</v>
      </c>
      <c r="DL1409">
        <v>0</v>
      </c>
      <c r="DM1409">
        <v>0</v>
      </c>
      <c r="DN1409">
        <v>1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"07/09/2023 22:02:49.694"</f>
        <v>07/09/2023 22:02:49.694</v>
      </c>
      <c r="C1410" t="str">
        <f t="shared" si="536"/>
        <v>FFDFD3C0</v>
      </c>
      <c r="D1410" t="s">
        <v>141</v>
      </c>
      <c r="E1410">
        <v>15</v>
      </c>
      <c r="J1410" t="s">
        <v>142</v>
      </c>
      <c r="K1410">
        <v>0</v>
      </c>
      <c r="L1410">
        <v>3</v>
      </c>
      <c r="M1410">
        <v>0</v>
      </c>
      <c r="N1410">
        <v>2</v>
      </c>
      <c r="O1410">
        <v>0</v>
      </c>
      <c r="P1410">
        <v>1</v>
      </c>
      <c r="Q1410">
        <v>0</v>
      </c>
      <c r="S1410" t="str">
        <f t="shared" si="551"/>
        <v>22:02:49.000</v>
      </c>
      <c r="T1410" t="str">
        <f t="shared" si="551"/>
        <v>22:02:49.000</v>
      </c>
      <c r="U1410" t="str">
        <f t="shared" ref="U1410:U1473" si="553">"A14F74"</f>
        <v>A14F74</v>
      </c>
      <c r="V1410">
        <v>0</v>
      </c>
      <c r="W1410">
        <v>0</v>
      </c>
      <c r="X1410">
        <v>6</v>
      </c>
      <c r="Y1410">
        <v>0</v>
      </c>
      <c r="AA1410">
        <v>1</v>
      </c>
      <c r="AB1410">
        <v>8</v>
      </c>
      <c r="AC1410">
        <v>3</v>
      </c>
      <c r="AD1410">
        <v>0</v>
      </c>
      <c r="AE1410">
        <v>9</v>
      </c>
      <c r="AF1410" t="s">
        <v>126</v>
      </c>
      <c r="AG1410">
        <v>0</v>
      </c>
      <c r="AH1410">
        <v>3</v>
      </c>
      <c r="AI1410">
        <v>2</v>
      </c>
      <c r="AJ1410">
        <v>0</v>
      </c>
      <c r="AK1410" t="s">
        <v>503</v>
      </c>
      <c r="AL1410">
        <v>32.788932000000003</v>
      </c>
      <c r="AM1410" t="s">
        <v>504</v>
      </c>
      <c r="AN1410">
        <v>-117.11026699999999</v>
      </c>
      <c r="AO1410">
        <v>25</v>
      </c>
      <c r="AP1410">
        <v>1700</v>
      </c>
      <c r="AQ1410" t="s">
        <v>129</v>
      </c>
      <c r="AR1410">
        <v>119</v>
      </c>
      <c r="AS1410">
        <v>-48</v>
      </c>
      <c r="AT1410">
        <v>64</v>
      </c>
      <c r="BB1410" t="str">
        <f t="shared" ref="BB1410:BB1473" si="554">"1200"</f>
        <v>1200</v>
      </c>
      <c r="BC1410">
        <v>1</v>
      </c>
      <c r="BD1410" t="str">
        <f t="shared" ref="BD1410:BD1473" si="555">"N1839R  "</f>
        <v xml:space="preserve">N1839R  </v>
      </c>
      <c r="BE1410">
        <v>1</v>
      </c>
      <c r="BG1410">
        <v>0</v>
      </c>
      <c r="BH1410">
        <v>0</v>
      </c>
      <c r="BI1410">
        <v>0</v>
      </c>
      <c r="BJ1410">
        <v>1525</v>
      </c>
      <c r="BK1410">
        <v>-175</v>
      </c>
      <c r="BL1410" t="s">
        <v>130</v>
      </c>
      <c r="BM1410">
        <v>1</v>
      </c>
      <c r="BN1410">
        <v>1</v>
      </c>
      <c r="BO1410">
        <v>0</v>
      </c>
      <c r="BP1410">
        <v>0</v>
      </c>
      <c r="BS1410">
        <v>0</v>
      </c>
      <c r="BT1410">
        <v>0</v>
      </c>
      <c r="BU1410">
        <v>0</v>
      </c>
      <c r="CE1410" t="str">
        <f t="shared" si="552"/>
        <v>22:02:49.454</v>
      </c>
      <c r="CF1410">
        <v>454032269</v>
      </c>
      <c r="CS1410">
        <v>3</v>
      </c>
      <c r="CT1410">
        <v>2</v>
      </c>
      <c r="CU1410">
        <v>0</v>
      </c>
      <c r="CV1410">
        <v>2</v>
      </c>
      <c r="CW1410">
        <v>0</v>
      </c>
      <c r="CX1410">
        <v>6</v>
      </c>
      <c r="CY1410">
        <v>7</v>
      </c>
      <c r="CZ1410" t="s">
        <v>131</v>
      </c>
      <c r="DA1410">
        <v>745</v>
      </c>
      <c r="DB1410">
        <v>0</v>
      </c>
      <c r="DC1410" t="s">
        <v>262</v>
      </c>
      <c r="DD1410" t="s">
        <v>263</v>
      </c>
      <c r="DG1410">
        <v>15623997</v>
      </c>
      <c r="DI1410">
        <v>1</v>
      </c>
      <c r="DJ1410">
        <v>0</v>
      </c>
      <c r="DK1410">
        <v>1</v>
      </c>
      <c r="DL1410">
        <v>0</v>
      </c>
      <c r="DM1410">
        <v>0</v>
      </c>
      <c r="DN1410">
        <v>1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"07/09/2023 22:02:49.725"</f>
        <v>07/09/2023 22:02:49.725</v>
      </c>
      <c r="C1411" t="str">
        <f t="shared" si="536"/>
        <v>FFDFD3C0</v>
      </c>
      <c r="D1411" t="s">
        <v>134</v>
      </c>
      <c r="E1411">
        <v>3</v>
      </c>
      <c r="H1411">
        <v>3</v>
      </c>
      <c r="I1411" t="s">
        <v>135</v>
      </c>
      <c r="J1411" t="s">
        <v>126</v>
      </c>
      <c r="K1411">
        <v>0</v>
      </c>
      <c r="L1411">
        <v>3</v>
      </c>
      <c r="M1411">
        <v>0</v>
      </c>
      <c r="N1411">
        <v>2</v>
      </c>
      <c r="O1411">
        <v>0</v>
      </c>
      <c r="P1411">
        <v>1</v>
      </c>
      <c r="Q1411">
        <v>0</v>
      </c>
      <c r="S1411" t="str">
        <f t="shared" si="551"/>
        <v>22:02:49.000</v>
      </c>
      <c r="T1411" t="str">
        <f t="shared" si="551"/>
        <v>22:02:49.000</v>
      </c>
      <c r="U1411" t="str">
        <f t="shared" si="553"/>
        <v>A14F74</v>
      </c>
      <c r="V1411">
        <v>0</v>
      </c>
      <c r="W1411">
        <v>0</v>
      </c>
      <c r="X1411">
        <v>6</v>
      </c>
      <c r="Y1411">
        <v>0</v>
      </c>
      <c r="AA1411">
        <v>1</v>
      </c>
      <c r="AB1411">
        <v>8</v>
      </c>
      <c r="AC1411">
        <v>3</v>
      </c>
      <c r="AD1411">
        <v>0</v>
      </c>
      <c r="AE1411">
        <v>9</v>
      </c>
      <c r="AF1411" t="s">
        <v>126</v>
      </c>
      <c r="AG1411">
        <v>0</v>
      </c>
      <c r="AH1411">
        <v>3</v>
      </c>
      <c r="AI1411">
        <v>2</v>
      </c>
      <c r="AJ1411">
        <v>0</v>
      </c>
      <c r="AK1411" t="s">
        <v>503</v>
      </c>
      <c r="AL1411">
        <v>32.788932000000003</v>
      </c>
      <c r="AM1411" t="s">
        <v>504</v>
      </c>
      <c r="AN1411">
        <v>-117.11026699999999</v>
      </c>
      <c r="AO1411">
        <v>25</v>
      </c>
      <c r="AP1411">
        <v>1700</v>
      </c>
      <c r="AQ1411" t="s">
        <v>129</v>
      </c>
      <c r="AR1411">
        <v>119</v>
      </c>
      <c r="AS1411">
        <v>-48</v>
      </c>
      <c r="AT1411">
        <v>64</v>
      </c>
      <c r="BB1411" t="str">
        <f t="shared" si="554"/>
        <v>1200</v>
      </c>
      <c r="BC1411">
        <v>1</v>
      </c>
      <c r="BD1411" t="str">
        <f t="shared" si="555"/>
        <v xml:space="preserve">N1839R  </v>
      </c>
      <c r="BE1411">
        <v>1</v>
      </c>
      <c r="BG1411">
        <v>0</v>
      </c>
      <c r="BH1411">
        <v>0</v>
      </c>
      <c r="BI1411">
        <v>0</v>
      </c>
      <c r="BJ1411">
        <v>1525</v>
      </c>
      <c r="BK1411">
        <v>-175</v>
      </c>
      <c r="BL1411" t="s">
        <v>130</v>
      </c>
      <c r="BM1411">
        <v>1</v>
      </c>
      <c r="BN1411">
        <v>1</v>
      </c>
      <c r="BO1411">
        <v>0</v>
      </c>
      <c r="BP1411">
        <v>0</v>
      </c>
      <c r="BS1411">
        <v>0</v>
      </c>
      <c r="BT1411">
        <v>0</v>
      </c>
      <c r="BU1411">
        <v>0</v>
      </c>
      <c r="CE1411" t="str">
        <f t="shared" si="552"/>
        <v>22:02:49.454</v>
      </c>
      <c r="CF1411">
        <v>454032269</v>
      </c>
      <c r="CS1411">
        <v>3</v>
      </c>
      <c r="CT1411">
        <v>2</v>
      </c>
      <c r="CU1411">
        <v>0</v>
      </c>
      <c r="CV1411">
        <v>2</v>
      </c>
      <c r="CW1411">
        <v>0</v>
      </c>
      <c r="CX1411">
        <v>6</v>
      </c>
      <c r="CY1411">
        <v>7</v>
      </c>
      <c r="CZ1411" t="s">
        <v>131</v>
      </c>
      <c r="DA1411">
        <v>745</v>
      </c>
      <c r="DB1411">
        <v>0</v>
      </c>
      <c r="DC1411" t="s">
        <v>262</v>
      </c>
      <c r="DD1411" t="s">
        <v>263</v>
      </c>
      <c r="DG1411">
        <v>15623997</v>
      </c>
      <c r="DI1411">
        <v>1</v>
      </c>
      <c r="DJ1411">
        <v>0</v>
      </c>
      <c r="DK1411">
        <v>1</v>
      </c>
      <c r="DL1411">
        <v>0</v>
      </c>
      <c r="DM1411">
        <v>0</v>
      </c>
      <c r="DN1411">
        <v>1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"07/09/2023 22:02:49.756"</f>
        <v>07/09/2023 22:02:49.756</v>
      </c>
      <c r="C1412" t="str">
        <f t="shared" si="536"/>
        <v>FFDFD3C0</v>
      </c>
      <c r="D1412" t="s">
        <v>147</v>
      </c>
      <c r="E1412">
        <v>8</v>
      </c>
      <c r="H1412">
        <v>225</v>
      </c>
      <c r="I1412" t="s">
        <v>148</v>
      </c>
      <c r="J1412" t="s">
        <v>126</v>
      </c>
      <c r="K1412">
        <v>0</v>
      </c>
      <c r="L1412">
        <v>3</v>
      </c>
      <c r="M1412">
        <v>0</v>
      </c>
      <c r="N1412">
        <v>2</v>
      </c>
      <c r="O1412">
        <v>0</v>
      </c>
      <c r="P1412">
        <v>1</v>
      </c>
      <c r="Q1412">
        <v>0</v>
      </c>
      <c r="S1412" t="str">
        <f t="shared" si="551"/>
        <v>22:02:49.000</v>
      </c>
      <c r="T1412" t="str">
        <f t="shared" si="551"/>
        <v>22:02:49.000</v>
      </c>
      <c r="U1412" t="str">
        <f t="shared" si="553"/>
        <v>A14F74</v>
      </c>
      <c r="V1412">
        <v>0</v>
      </c>
      <c r="W1412">
        <v>0</v>
      </c>
      <c r="X1412">
        <v>6</v>
      </c>
      <c r="Y1412">
        <v>0</v>
      </c>
      <c r="AA1412">
        <v>1</v>
      </c>
      <c r="AB1412">
        <v>8</v>
      </c>
      <c r="AC1412">
        <v>3</v>
      </c>
      <c r="AD1412">
        <v>0</v>
      </c>
      <c r="AE1412">
        <v>9</v>
      </c>
      <c r="AF1412" t="s">
        <v>126</v>
      </c>
      <c r="AG1412">
        <v>0</v>
      </c>
      <c r="AH1412">
        <v>3</v>
      </c>
      <c r="AI1412">
        <v>2</v>
      </c>
      <c r="AJ1412">
        <v>0</v>
      </c>
      <c r="AK1412" t="s">
        <v>503</v>
      </c>
      <c r="AL1412">
        <v>32.788932000000003</v>
      </c>
      <c r="AM1412" t="s">
        <v>504</v>
      </c>
      <c r="AN1412">
        <v>-117.11026699999999</v>
      </c>
      <c r="AO1412">
        <v>25</v>
      </c>
      <c r="AP1412">
        <v>1700</v>
      </c>
      <c r="AQ1412" t="s">
        <v>129</v>
      </c>
      <c r="AR1412">
        <v>119</v>
      </c>
      <c r="AS1412">
        <v>-48</v>
      </c>
      <c r="AT1412">
        <v>64</v>
      </c>
      <c r="BB1412" t="str">
        <f t="shared" si="554"/>
        <v>1200</v>
      </c>
      <c r="BC1412">
        <v>1</v>
      </c>
      <c r="BD1412" t="str">
        <f t="shared" si="555"/>
        <v xml:space="preserve">N1839R  </v>
      </c>
      <c r="BE1412">
        <v>1</v>
      </c>
      <c r="BG1412">
        <v>0</v>
      </c>
      <c r="BH1412">
        <v>0</v>
      </c>
      <c r="BI1412">
        <v>0</v>
      </c>
      <c r="BJ1412">
        <v>1525</v>
      </c>
      <c r="BK1412">
        <v>-175</v>
      </c>
      <c r="BL1412" t="s">
        <v>130</v>
      </c>
      <c r="BM1412">
        <v>1</v>
      </c>
      <c r="BN1412">
        <v>1</v>
      </c>
      <c r="BO1412">
        <v>0</v>
      </c>
      <c r="BP1412">
        <v>0</v>
      </c>
      <c r="BS1412">
        <v>0</v>
      </c>
      <c r="BT1412">
        <v>0</v>
      </c>
      <c r="BU1412">
        <v>0</v>
      </c>
      <c r="CE1412" t="str">
        <f t="shared" si="552"/>
        <v>22:02:49.454</v>
      </c>
      <c r="CF1412">
        <v>454032269</v>
      </c>
      <c r="CS1412">
        <v>3</v>
      </c>
      <c r="CT1412">
        <v>2</v>
      </c>
      <c r="CU1412">
        <v>0</v>
      </c>
      <c r="CV1412">
        <v>2</v>
      </c>
      <c r="CW1412">
        <v>0</v>
      </c>
      <c r="CX1412">
        <v>6</v>
      </c>
      <c r="CY1412">
        <v>7</v>
      </c>
      <c r="CZ1412" t="s">
        <v>131</v>
      </c>
      <c r="DA1412">
        <v>745</v>
      </c>
      <c r="DB1412">
        <v>0</v>
      </c>
      <c r="DC1412" t="s">
        <v>262</v>
      </c>
      <c r="DD1412" t="s">
        <v>263</v>
      </c>
      <c r="DG1412">
        <v>15623997</v>
      </c>
      <c r="DI1412">
        <v>1</v>
      </c>
      <c r="DJ1412">
        <v>0</v>
      </c>
      <c r="DK1412">
        <v>1</v>
      </c>
      <c r="DL1412">
        <v>0</v>
      </c>
      <c r="DM1412">
        <v>0</v>
      </c>
      <c r="DN1412">
        <v>1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"07/09/2023 22:02:49.756"</f>
        <v>07/09/2023 22:02:49.756</v>
      </c>
      <c r="C1413" t="str">
        <f t="shared" si="536"/>
        <v>FFDFD3C0</v>
      </c>
      <c r="D1413" t="s">
        <v>134</v>
      </c>
      <c r="E1413">
        <v>4</v>
      </c>
      <c r="H1413">
        <v>4</v>
      </c>
      <c r="I1413" t="s">
        <v>143</v>
      </c>
      <c r="J1413" t="s">
        <v>126</v>
      </c>
      <c r="K1413">
        <v>0</v>
      </c>
      <c r="L1413">
        <v>3</v>
      </c>
      <c r="M1413">
        <v>0</v>
      </c>
      <c r="N1413">
        <v>2</v>
      </c>
      <c r="O1413">
        <v>0</v>
      </c>
      <c r="P1413">
        <v>1</v>
      </c>
      <c r="Q1413">
        <v>0</v>
      </c>
      <c r="S1413" t="str">
        <f t="shared" si="551"/>
        <v>22:02:49.000</v>
      </c>
      <c r="T1413" t="str">
        <f t="shared" si="551"/>
        <v>22:02:49.000</v>
      </c>
      <c r="U1413" t="str">
        <f t="shared" si="553"/>
        <v>A14F74</v>
      </c>
      <c r="V1413">
        <v>0</v>
      </c>
      <c r="W1413">
        <v>0</v>
      </c>
      <c r="X1413">
        <v>6</v>
      </c>
      <c r="Y1413">
        <v>0</v>
      </c>
      <c r="AA1413">
        <v>1</v>
      </c>
      <c r="AB1413">
        <v>8</v>
      </c>
      <c r="AC1413">
        <v>3</v>
      </c>
      <c r="AD1413">
        <v>0</v>
      </c>
      <c r="AE1413">
        <v>9</v>
      </c>
      <c r="AF1413" t="s">
        <v>126</v>
      </c>
      <c r="AG1413">
        <v>0</v>
      </c>
      <c r="AH1413">
        <v>3</v>
      </c>
      <c r="AI1413">
        <v>2</v>
      </c>
      <c r="AJ1413">
        <v>0</v>
      </c>
      <c r="AK1413" t="s">
        <v>503</v>
      </c>
      <c r="AL1413">
        <v>32.788932000000003</v>
      </c>
      <c r="AM1413" t="s">
        <v>504</v>
      </c>
      <c r="AN1413">
        <v>-117.11026699999999</v>
      </c>
      <c r="AO1413">
        <v>25</v>
      </c>
      <c r="AP1413">
        <v>1700</v>
      </c>
      <c r="AQ1413" t="s">
        <v>129</v>
      </c>
      <c r="AR1413">
        <v>119</v>
      </c>
      <c r="AS1413">
        <v>-48</v>
      </c>
      <c r="AT1413">
        <v>64</v>
      </c>
      <c r="BB1413" t="str">
        <f t="shared" si="554"/>
        <v>1200</v>
      </c>
      <c r="BC1413">
        <v>1</v>
      </c>
      <c r="BD1413" t="str">
        <f t="shared" si="555"/>
        <v xml:space="preserve">N1839R  </v>
      </c>
      <c r="BE1413">
        <v>1</v>
      </c>
      <c r="BG1413">
        <v>0</v>
      </c>
      <c r="BH1413">
        <v>0</v>
      </c>
      <c r="BI1413">
        <v>0</v>
      </c>
      <c r="BJ1413">
        <v>1525</v>
      </c>
      <c r="BK1413">
        <v>-175</v>
      </c>
      <c r="BL1413" t="s">
        <v>130</v>
      </c>
      <c r="BM1413">
        <v>1</v>
      </c>
      <c r="BN1413">
        <v>1</v>
      </c>
      <c r="BO1413">
        <v>0</v>
      </c>
      <c r="BP1413">
        <v>0</v>
      </c>
      <c r="BS1413">
        <v>0</v>
      </c>
      <c r="BT1413">
        <v>0</v>
      </c>
      <c r="BU1413">
        <v>0</v>
      </c>
      <c r="CE1413" t="str">
        <f t="shared" si="552"/>
        <v>22:02:49.454</v>
      </c>
      <c r="CF1413">
        <v>454032269</v>
      </c>
      <c r="CS1413">
        <v>3</v>
      </c>
      <c r="CT1413">
        <v>2</v>
      </c>
      <c r="CU1413">
        <v>0</v>
      </c>
      <c r="CV1413">
        <v>2</v>
      </c>
      <c r="CW1413">
        <v>0</v>
      </c>
      <c r="CX1413">
        <v>6</v>
      </c>
      <c r="CY1413">
        <v>7</v>
      </c>
      <c r="CZ1413" t="s">
        <v>131</v>
      </c>
      <c r="DA1413">
        <v>745</v>
      </c>
      <c r="DB1413">
        <v>0</v>
      </c>
      <c r="DC1413" t="s">
        <v>262</v>
      </c>
      <c r="DD1413" t="s">
        <v>263</v>
      </c>
      <c r="DG1413">
        <v>15623997</v>
      </c>
      <c r="DI1413">
        <v>1</v>
      </c>
      <c r="DJ1413">
        <v>0</v>
      </c>
      <c r="DK1413">
        <v>1</v>
      </c>
      <c r="DL1413">
        <v>0</v>
      </c>
      <c r="DM1413">
        <v>0</v>
      </c>
      <c r="DN1413">
        <v>1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"07/09/2023 22:02:49.756"</f>
        <v>07/09/2023 22:02:49.756</v>
      </c>
      <c r="C1414" t="str">
        <f t="shared" si="536"/>
        <v>FFDFD3C0</v>
      </c>
      <c r="D1414" t="s">
        <v>123</v>
      </c>
      <c r="E1414">
        <v>7</v>
      </c>
      <c r="F1414">
        <v>2007</v>
      </c>
      <c r="G1414" t="s">
        <v>124</v>
      </c>
      <c r="J1414" t="s">
        <v>125</v>
      </c>
      <c r="K1414">
        <v>0</v>
      </c>
      <c r="L1414">
        <v>3</v>
      </c>
      <c r="M1414">
        <v>0</v>
      </c>
      <c r="N1414">
        <v>2</v>
      </c>
      <c r="O1414">
        <v>0</v>
      </c>
      <c r="P1414">
        <v>1</v>
      </c>
      <c r="Q1414">
        <v>0</v>
      </c>
      <c r="S1414" t="str">
        <f t="shared" si="551"/>
        <v>22:02:49.000</v>
      </c>
      <c r="T1414" t="str">
        <f t="shared" si="551"/>
        <v>22:02:49.000</v>
      </c>
      <c r="U1414" t="str">
        <f t="shared" si="553"/>
        <v>A14F74</v>
      </c>
      <c r="V1414">
        <v>0</v>
      </c>
      <c r="W1414">
        <v>0</v>
      </c>
      <c r="X1414">
        <v>6</v>
      </c>
      <c r="Y1414">
        <v>0</v>
      </c>
      <c r="AA1414">
        <v>1</v>
      </c>
      <c r="AB1414">
        <v>8</v>
      </c>
      <c r="AC1414">
        <v>3</v>
      </c>
      <c r="AD1414">
        <v>0</v>
      </c>
      <c r="AE1414">
        <v>9</v>
      </c>
      <c r="AF1414" t="s">
        <v>126</v>
      </c>
      <c r="AG1414">
        <v>0</v>
      </c>
      <c r="AH1414">
        <v>3</v>
      </c>
      <c r="AI1414">
        <v>2</v>
      </c>
      <c r="AJ1414">
        <v>0</v>
      </c>
      <c r="AK1414" t="s">
        <v>503</v>
      </c>
      <c r="AL1414">
        <v>32.788932000000003</v>
      </c>
      <c r="AM1414" t="s">
        <v>504</v>
      </c>
      <c r="AN1414">
        <v>-117.11026699999999</v>
      </c>
      <c r="AO1414">
        <v>25</v>
      </c>
      <c r="AP1414">
        <v>1700</v>
      </c>
      <c r="AQ1414" t="s">
        <v>129</v>
      </c>
      <c r="AR1414">
        <v>119</v>
      </c>
      <c r="AS1414">
        <v>-48</v>
      </c>
      <c r="AT1414">
        <v>64</v>
      </c>
      <c r="BB1414" t="str">
        <f t="shared" si="554"/>
        <v>1200</v>
      </c>
      <c r="BC1414">
        <v>1</v>
      </c>
      <c r="BD1414" t="str">
        <f t="shared" si="555"/>
        <v xml:space="preserve">N1839R  </v>
      </c>
      <c r="BE1414">
        <v>1</v>
      </c>
      <c r="BG1414">
        <v>0</v>
      </c>
      <c r="BH1414">
        <v>0</v>
      </c>
      <c r="BI1414">
        <v>0</v>
      </c>
      <c r="BJ1414">
        <v>1525</v>
      </c>
      <c r="BK1414">
        <v>-175</v>
      </c>
      <c r="BL1414" t="s">
        <v>130</v>
      </c>
      <c r="BM1414">
        <v>1</v>
      </c>
      <c r="BN1414">
        <v>1</v>
      </c>
      <c r="BO1414">
        <v>0</v>
      </c>
      <c r="BP1414">
        <v>0</v>
      </c>
      <c r="BS1414">
        <v>0</v>
      </c>
      <c r="BT1414">
        <v>0</v>
      </c>
      <c r="BU1414">
        <v>0</v>
      </c>
      <c r="CE1414" t="str">
        <f t="shared" si="552"/>
        <v>22:02:49.454</v>
      </c>
      <c r="CF1414">
        <v>454032269</v>
      </c>
      <c r="CS1414">
        <v>3</v>
      </c>
      <c r="CT1414">
        <v>2</v>
      </c>
      <c r="CU1414">
        <v>0</v>
      </c>
      <c r="CV1414">
        <v>2</v>
      </c>
      <c r="CW1414">
        <v>0</v>
      </c>
      <c r="CX1414">
        <v>6</v>
      </c>
      <c r="CY1414">
        <v>7</v>
      </c>
      <c r="CZ1414" t="s">
        <v>131</v>
      </c>
      <c r="DA1414">
        <v>745</v>
      </c>
      <c r="DB1414">
        <v>0</v>
      </c>
      <c r="DC1414" t="s">
        <v>262</v>
      </c>
      <c r="DD1414" t="s">
        <v>263</v>
      </c>
      <c r="DG1414">
        <v>15623997</v>
      </c>
      <c r="DI1414">
        <v>1</v>
      </c>
      <c r="DJ1414">
        <v>0</v>
      </c>
      <c r="DK1414">
        <v>1</v>
      </c>
      <c r="DL1414">
        <v>0</v>
      </c>
      <c r="DM1414">
        <v>0</v>
      </c>
      <c r="DN1414">
        <v>1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"07/09/2023 22:02:50.444"</f>
        <v>07/09/2023 22:02:50.444</v>
      </c>
      <c r="C1415" t="str">
        <f t="shared" si="536"/>
        <v>FFDFD3C0</v>
      </c>
      <c r="D1415" t="s">
        <v>141</v>
      </c>
      <c r="E1415">
        <v>15</v>
      </c>
      <c r="J1415" t="s">
        <v>142</v>
      </c>
      <c r="K1415">
        <v>0</v>
      </c>
      <c r="L1415">
        <v>3</v>
      </c>
      <c r="M1415">
        <v>0</v>
      </c>
      <c r="N1415">
        <v>2</v>
      </c>
      <c r="O1415">
        <v>0</v>
      </c>
      <c r="P1415">
        <v>1</v>
      </c>
      <c r="Q1415">
        <v>0</v>
      </c>
      <c r="S1415" t="str">
        <f t="shared" ref="S1415:T1421" si="556">"22:02:50.000"</f>
        <v>22:02:50.000</v>
      </c>
      <c r="T1415" t="str">
        <f t="shared" si="556"/>
        <v>22:02:50.000</v>
      </c>
      <c r="U1415" t="str">
        <f t="shared" si="553"/>
        <v>A14F74</v>
      </c>
      <c r="V1415">
        <v>0</v>
      </c>
      <c r="W1415">
        <v>0</v>
      </c>
      <c r="X1415">
        <v>6</v>
      </c>
      <c r="Y1415">
        <v>0</v>
      </c>
      <c r="AA1415">
        <v>1</v>
      </c>
      <c r="AB1415">
        <v>8</v>
      </c>
      <c r="AC1415">
        <v>3</v>
      </c>
      <c r="AD1415">
        <v>0</v>
      </c>
      <c r="AE1415">
        <v>9</v>
      </c>
      <c r="AF1415" t="s">
        <v>126</v>
      </c>
      <c r="AG1415">
        <v>0</v>
      </c>
      <c r="AH1415">
        <v>3</v>
      </c>
      <c r="AI1415">
        <v>2</v>
      </c>
      <c r="AJ1415">
        <v>0</v>
      </c>
      <c r="AK1415" t="s">
        <v>505</v>
      </c>
      <c r="AL1415">
        <v>32.788718000000003</v>
      </c>
      <c r="AM1415" t="s">
        <v>506</v>
      </c>
      <c r="AN1415">
        <v>-117.109644</v>
      </c>
      <c r="AO1415">
        <v>25</v>
      </c>
      <c r="AP1415">
        <v>1700</v>
      </c>
      <c r="AQ1415" t="s">
        <v>129</v>
      </c>
      <c r="AR1415">
        <v>119</v>
      </c>
      <c r="AS1415">
        <v>-48</v>
      </c>
      <c r="AT1415">
        <v>0</v>
      </c>
      <c r="BB1415" t="str">
        <f t="shared" si="554"/>
        <v>1200</v>
      </c>
      <c r="BC1415">
        <v>1</v>
      </c>
      <c r="BD1415" t="str">
        <f t="shared" si="555"/>
        <v xml:space="preserve">N1839R  </v>
      </c>
      <c r="BE1415">
        <v>1</v>
      </c>
      <c r="BG1415">
        <v>0</v>
      </c>
      <c r="BH1415">
        <v>0</v>
      </c>
      <c r="BI1415">
        <v>0</v>
      </c>
      <c r="BJ1415">
        <v>1525</v>
      </c>
      <c r="BK1415">
        <v>-175</v>
      </c>
      <c r="BL1415" t="s">
        <v>130</v>
      </c>
      <c r="BM1415">
        <v>1</v>
      </c>
      <c r="BN1415">
        <v>1</v>
      </c>
      <c r="BO1415">
        <v>0</v>
      </c>
      <c r="BP1415">
        <v>0</v>
      </c>
      <c r="BS1415">
        <v>0</v>
      </c>
      <c r="BT1415">
        <v>0</v>
      </c>
      <c r="BU1415">
        <v>0</v>
      </c>
      <c r="CE1415" t="str">
        <f t="shared" ref="CE1415:CE1421" si="557">"22:02:50.220"</f>
        <v>22:02:50.220</v>
      </c>
      <c r="CF1415">
        <v>219782018</v>
      </c>
      <c r="CS1415">
        <v>3</v>
      </c>
      <c r="CT1415">
        <v>2</v>
      </c>
      <c r="CU1415">
        <v>0</v>
      </c>
      <c r="CV1415">
        <v>2</v>
      </c>
      <c r="CW1415">
        <v>0</v>
      </c>
      <c r="CX1415">
        <v>5</v>
      </c>
      <c r="CY1415">
        <v>7</v>
      </c>
      <c r="CZ1415" t="s">
        <v>131</v>
      </c>
      <c r="DA1415">
        <v>745</v>
      </c>
      <c r="DB1415">
        <v>0</v>
      </c>
      <c r="DC1415" t="s">
        <v>262</v>
      </c>
      <c r="DD1415" t="s">
        <v>263</v>
      </c>
      <c r="DG1415">
        <v>15624055</v>
      </c>
      <c r="DI1415">
        <v>1</v>
      </c>
      <c r="DJ1415">
        <v>0</v>
      </c>
      <c r="DK1415">
        <v>0</v>
      </c>
      <c r="DL1415">
        <v>0</v>
      </c>
      <c r="DM1415">
        <v>0</v>
      </c>
      <c r="DN1415">
        <v>1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"07/09/2023 22:02:50.444"</f>
        <v>07/09/2023 22:02:50.444</v>
      </c>
      <c r="C1416" t="str">
        <f t="shared" si="536"/>
        <v>FFDFD3C0</v>
      </c>
      <c r="D1416" t="s">
        <v>144</v>
      </c>
      <c r="E1416">
        <v>6</v>
      </c>
      <c r="H1416">
        <v>210</v>
      </c>
      <c r="I1416" t="s">
        <v>145</v>
      </c>
      <c r="J1416" t="s">
        <v>146</v>
      </c>
      <c r="K1416">
        <v>0</v>
      </c>
      <c r="L1416">
        <v>3</v>
      </c>
      <c r="M1416">
        <v>0</v>
      </c>
      <c r="N1416">
        <v>2</v>
      </c>
      <c r="O1416">
        <v>0</v>
      </c>
      <c r="P1416">
        <v>1</v>
      </c>
      <c r="Q1416">
        <v>0</v>
      </c>
      <c r="S1416" t="str">
        <f t="shared" si="556"/>
        <v>22:02:50.000</v>
      </c>
      <c r="T1416" t="str">
        <f t="shared" si="556"/>
        <v>22:02:50.000</v>
      </c>
      <c r="U1416" t="str">
        <f t="shared" si="553"/>
        <v>A14F74</v>
      </c>
      <c r="V1416">
        <v>0</v>
      </c>
      <c r="W1416">
        <v>0</v>
      </c>
      <c r="X1416">
        <v>6</v>
      </c>
      <c r="Y1416">
        <v>0</v>
      </c>
      <c r="AA1416">
        <v>1</v>
      </c>
      <c r="AB1416">
        <v>8</v>
      </c>
      <c r="AC1416">
        <v>3</v>
      </c>
      <c r="AD1416">
        <v>0</v>
      </c>
      <c r="AE1416">
        <v>9</v>
      </c>
      <c r="AF1416" t="s">
        <v>126</v>
      </c>
      <c r="AG1416">
        <v>0</v>
      </c>
      <c r="AH1416">
        <v>0</v>
      </c>
      <c r="AI1416">
        <v>2</v>
      </c>
      <c r="AJ1416">
        <v>0</v>
      </c>
      <c r="AK1416" t="s">
        <v>505</v>
      </c>
      <c r="AL1416">
        <v>32.788718000000003</v>
      </c>
      <c r="AM1416" t="s">
        <v>506</v>
      </c>
      <c r="AN1416">
        <v>-117.109644</v>
      </c>
      <c r="AO1416">
        <v>25</v>
      </c>
      <c r="AP1416">
        <v>1700</v>
      </c>
      <c r="AQ1416" t="s">
        <v>129</v>
      </c>
      <c r="AR1416">
        <v>119</v>
      </c>
      <c r="AS1416">
        <v>-48</v>
      </c>
      <c r="AT1416">
        <v>0</v>
      </c>
      <c r="BB1416" t="str">
        <f t="shared" si="554"/>
        <v>1200</v>
      </c>
      <c r="BC1416">
        <v>1</v>
      </c>
      <c r="BD1416" t="str">
        <f t="shared" si="555"/>
        <v xml:space="preserve">N1839R  </v>
      </c>
      <c r="BE1416">
        <v>1</v>
      </c>
      <c r="BG1416">
        <v>0</v>
      </c>
      <c r="BH1416">
        <v>0</v>
      </c>
      <c r="BI1416">
        <v>0</v>
      </c>
      <c r="BJ1416">
        <v>1525</v>
      </c>
      <c r="BK1416">
        <v>-175</v>
      </c>
      <c r="BL1416" t="s">
        <v>130</v>
      </c>
      <c r="BM1416">
        <v>1</v>
      </c>
      <c r="BN1416">
        <v>1</v>
      </c>
      <c r="BO1416">
        <v>0</v>
      </c>
      <c r="BP1416">
        <v>0</v>
      </c>
      <c r="BS1416">
        <v>0</v>
      </c>
      <c r="BT1416">
        <v>0</v>
      </c>
      <c r="BU1416">
        <v>0</v>
      </c>
      <c r="CE1416" t="str">
        <f t="shared" si="557"/>
        <v>22:02:50.220</v>
      </c>
      <c r="CF1416">
        <v>219782018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5</v>
      </c>
      <c r="CY1416">
        <v>7</v>
      </c>
      <c r="CZ1416" t="s">
        <v>131</v>
      </c>
      <c r="DA1416">
        <v>745</v>
      </c>
      <c r="DB1416">
        <v>0</v>
      </c>
      <c r="DC1416" t="s">
        <v>262</v>
      </c>
      <c r="DD1416" t="s">
        <v>263</v>
      </c>
      <c r="DG1416">
        <v>15624055</v>
      </c>
      <c r="DI1416">
        <v>1</v>
      </c>
      <c r="DJ1416">
        <v>0</v>
      </c>
      <c r="DK1416">
        <v>1</v>
      </c>
      <c r="DL1416">
        <v>0</v>
      </c>
      <c r="DM1416">
        <v>0</v>
      </c>
      <c r="DN1416">
        <v>1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"07/09/2023 22:02:50.444"</f>
        <v>07/09/2023 22:02:50.444</v>
      </c>
      <c r="C1417" t="str">
        <f t="shared" si="536"/>
        <v>FFDFD3C0</v>
      </c>
      <c r="D1417" t="s">
        <v>134</v>
      </c>
      <c r="E1417">
        <v>3</v>
      </c>
      <c r="H1417">
        <v>3</v>
      </c>
      <c r="I1417" t="s">
        <v>135</v>
      </c>
      <c r="J1417" t="s">
        <v>126</v>
      </c>
      <c r="K1417">
        <v>0</v>
      </c>
      <c r="L1417">
        <v>3</v>
      </c>
      <c r="M1417">
        <v>0</v>
      </c>
      <c r="N1417">
        <v>2</v>
      </c>
      <c r="O1417">
        <v>0</v>
      </c>
      <c r="P1417">
        <v>1</v>
      </c>
      <c r="Q1417">
        <v>0</v>
      </c>
      <c r="S1417" t="str">
        <f t="shared" si="556"/>
        <v>22:02:50.000</v>
      </c>
      <c r="T1417" t="str">
        <f t="shared" si="556"/>
        <v>22:02:50.000</v>
      </c>
      <c r="U1417" t="str">
        <f t="shared" si="553"/>
        <v>A14F74</v>
      </c>
      <c r="V1417">
        <v>0</v>
      </c>
      <c r="W1417">
        <v>0</v>
      </c>
      <c r="X1417">
        <v>6</v>
      </c>
      <c r="Y1417">
        <v>0</v>
      </c>
      <c r="AA1417">
        <v>1</v>
      </c>
      <c r="AB1417">
        <v>8</v>
      </c>
      <c r="AC1417">
        <v>3</v>
      </c>
      <c r="AD1417">
        <v>0</v>
      </c>
      <c r="AE1417">
        <v>9</v>
      </c>
      <c r="AF1417" t="s">
        <v>126</v>
      </c>
      <c r="AG1417">
        <v>0</v>
      </c>
      <c r="AH1417">
        <v>3</v>
      </c>
      <c r="AI1417">
        <v>2</v>
      </c>
      <c r="AJ1417">
        <v>0</v>
      </c>
      <c r="AK1417" t="s">
        <v>505</v>
      </c>
      <c r="AL1417">
        <v>32.788718000000003</v>
      </c>
      <c r="AM1417" t="s">
        <v>506</v>
      </c>
      <c r="AN1417">
        <v>-117.109644</v>
      </c>
      <c r="AO1417">
        <v>25</v>
      </c>
      <c r="AP1417">
        <v>1700</v>
      </c>
      <c r="AQ1417" t="s">
        <v>129</v>
      </c>
      <c r="AR1417">
        <v>119</v>
      </c>
      <c r="AS1417">
        <v>-48</v>
      </c>
      <c r="AT1417">
        <v>0</v>
      </c>
      <c r="BB1417" t="str">
        <f t="shared" si="554"/>
        <v>1200</v>
      </c>
      <c r="BC1417">
        <v>1</v>
      </c>
      <c r="BD1417" t="str">
        <f t="shared" si="555"/>
        <v xml:space="preserve">N1839R  </v>
      </c>
      <c r="BE1417">
        <v>1</v>
      </c>
      <c r="BG1417">
        <v>0</v>
      </c>
      <c r="BH1417">
        <v>0</v>
      </c>
      <c r="BI1417">
        <v>0</v>
      </c>
      <c r="BJ1417">
        <v>1525</v>
      </c>
      <c r="BK1417">
        <v>-175</v>
      </c>
      <c r="BL1417" t="s">
        <v>130</v>
      </c>
      <c r="BM1417">
        <v>1</v>
      </c>
      <c r="BN1417">
        <v>1</v>
      </c>
      <c r="BO1417">
        <v>0</v>
      </c>
      <c r="BP1417">
        <v>0</v>
      </c>
      <c r="BS1417">
        <v>0</v>
      </c>
      <c r="BT1417">
        <v>0</v>
      </c>
      <c r="BU1417">
        <v>0</v>
      </c>
      <c r="CE1417" t="str">
        <f t="shared" si="557"/>
        <v>22:02:50.220</v>
      </c>
      <c r="CF1417">
        <v>219782018</v>
      </c>
      <c r="CS1417">
        <v>3</v>
      </c>
      <c r="CT1417">
        <v>2</v>
      </c>
      <c r="CU1417">
        <v>0</v>
      </c>
      <c r="CV1417">
        <v>2</v>
      </c>
      <c r="CW1417">
        <v>0</v>
      </c>
      <c r="CX1417">
        <v>5</v>
      </c>
      <c r="CY1417">
        <v>7</v>
      </c>
      <c r="CZ1417" t="s">
        <v>131</v>
      </c>
      <c r="DA1417">
        <v>745</v>
      </c>
      <c r="DB1417">
        <v>0</v>
      </c>
      <c r="DC1417" t="s">
        <v>262</v>
      </c>
      <c r="DD1417" t="s">
        <v>263</v>
      </c>
      <c r="DG1417">
        <v>15624055</v>
      </c>
      <c r="DI1417">
        <v>1</v>
      </c>
      <c r="DJ1417">
        <v>0</v>
      </c>
      <c r="DK1417">
        <v>1</v>
      </c>
      <c r="DL1417">
        <v>0</v>
      </c>
      <c r="DM1417">
        <v>0</v>
      </c>
      <c r="DN1417">
        <v>1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"07/09/2023 22:02:50.444"</f>
        <v>07/09/2023 22:02:50.444</v>
      </c>
      <c r="C1418" t="str">
        <f t="shared" ref="C1418:C1481" si="558">"FFDFD3C0"</f>
        <v>FFDFD3C0</v>
      </c>
      <c r="D1418" t="s">
        <v>147</v>
      </c>
      <c r="E1418">
        <v>8</v>
      </c>
      <c r="H1418">
        <v>225</v>
      </c>
      <c r="I1418" t="s">
        <v>148</v>
      </c>
      <c r="J1418" t="s">
        <v>126</v>
      </c>
      <c r="K1418">
        <v>0</v>
      </c>
      <c r="L1418">
        <v>3</v>
      </c>
      <c r="M1418">
        <v>0</v>
      </c>
      <c r="N1418">
        <v>2</v>
      </c>
      <c r="O1418">
        <v>0</v>
      </c>
      <c r="P1418">
        <v>1</v>
      </c>
      <c r="Q1418">
        <v>0</v>
      </c>
      <c r="S1418" t="str">
        <f t="shared" si="556"/>
        <v>22:02:50.000</v>
      </c>
      <c r="T1418" t="str">
        <f t="shared" si="556"/>
        <v>22:02:50.000</v>
      </c>
      <c r="U1418" t="str">
        <f t="shared" si="553"/>
        <v>A14F74</v>
      </c>
      <c r="V1418">
        <v>0</v>
      </c>
      <c r="W1418">
        <v>0</v>
      </c>
      <c r="X1418">
        <v>6</v>
      </c>
      <c r="Y1418">
        <v>0</v>
      </c>
      <c r="AA1418">
        <v>1</v>
      </c>
      <c r="AB1418">
        <v>8</v>
      </c>
      <c r="AC1418">
        <v>3</v>
      </c>
      <c r="AD1418">
        <v>0</v>
      </c>
      <c r="AE1418">
        <v>9</v>
      </c>
      <c r="AF1418" t="s">
        <v>126</v>
      </c>
      <c r="AG1418">
        <v>0</v>
      </c>
      <c r="AH1418">
        <v>3</v>
      </c>
      <c r="AI1418">
        <v>2</v>
      </c>
      <c r="AJ1418">
        <v>0</v>
      </c>
      <c r="AK1418" t="s">
        <v>505</v>
      </c>
      <c r="AL1418">
        <v>32.788718000000003</v>
      </c>
      <c r="AM1418" t="s">
        <v>506</v>
      </c>
      <c r="AN1418">
        <v>-117.109644</v>
      </c>
      <c r="AO1418">
        <v>25</v>
      </c>
      <c r="AP1418">
        <v>1700</v>
      </c>
      <c r="AQ1418" t="s">
        <v>129</v>
      </c>
      <c r="AR1418">
        <v>119</v>
      </c>
      <c r="AS1418">
        <v>-48</v>
      </c>
      <c r="AT1418">
        <v>0</v>
      </c>
      <c r="BB1418" t="str">
        <f t="shared" si="554"/>
        <v>1200</v>
      </c>
      <c r="BC1418">
        <v>1</v>
      </c>
      <c r="BD1418" t="str">
        <f t="shared" si="555"/>
        <v xml:space="preserve">N1839R  </v>
      </c>
      <c r="BE1418">
        <v>1</v>
      </c>
      <c r="BG1418">
        <v>0</v>
      </c>
      <c r="BH1418">
        <v>0</v>
      </c>
      <c r="BI1418">
        <v>0</v>
      </c>
      <c r="BJ1418">
        <v>1525</v>
      </c>
      <c r="BK1418">
        <v>-175</v>
      </c>
      <c r="BL1418" t="s">
        <v>130</v>
      </c>
      <c r="BM1418">
        <v>1</v>
      </c>
      <c r="BN1418">
        <v>1</v>
      </c>
      <c r="BO1418">
        <v>0</v>
      </c>
      <c r="BP1418">
        <v>0</v>
      </c>
      <c r="BS1418">
        <v>0</v>
      </c>
      <c r="BT1418">
        <v>0</v>
      </c>
      <c r="BU1418">
        <v>0</v>
      </c>
      <c r="CE1418" t="str">
        <f t="shared" si="557"/>
        <v>22:02:50.220</v>
      </c>
      <c r="CF1418">
        <v>219782018</v>
      </c>
      <c r="CS1418">
        <v>3</v>
      </c>
      <c r="CT1418">
        <v>2</v>
      </c>
      <c r="CU1418">
        <v>0</v>
      </c>
      <c r="CV1418">
        <v>2</v>
      </c>
      <c r="CW1418">
        <v>0</v>
      </c>
      <c r="CX1418">
        <v>5</v>
      </c>
      <c r="CY1418">
        <v>7</v>
      </c>
      <c r="CZ1418" t="s">
        <v>131</v>
      </c>
      <c r="DA1418">
        <v>745</v>
      </c>
      <c r="DB1418">
        <v>0</v>
      </c>
      <c r="DC1418" t="s">
        <v>262</v>
      </c>
      <c r="DD1418" t="s">
        <v>263</v>
      </c>
      <c r="DG1418">
        <v>15624055</v>
      </c>
      <c r="DI1418">
        <v>1</v>
      </c>
      <c r="DJ1418">
        <v>0</v>
      </c>
      <c r="DK1418">
        <v>1</v>
      </c>
      <c r="DL1418">
        <v>0</v>
      </c>
      <c r="DM1418">
        <v>0</v>
      </c>
      <c r="DN1418">
        <v>1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"07/09/2023 22:02:50.490"</f>
        <v>07/09/2023 22:02:50.490</v>
      </c>
      <c r="C1419" t="str">
        <f t="shared" si="558"/>
        <v>FFDFD3C0</v>
      </c>
      <c r="D1419" t="s">
        <v>134</v>
      </c>
      <c r="E1419">
        <v>4</v>
      </c>
      <c r="H1419">
        <v>4</v>
      </c>
      <c r="I1419" t="s">
        <v>143</v>
      </c>
      <c r="J1419" t="s">
        <v>126</v>
      </c>
      <c r="K1419">
        <v>0</v>
      </c>
      <c r="L1419">
        <v>3</v>
      </c>
      <c r="M1419">
        <v>0</v>
      </c>
      <c r="N1419">
        <v>2</v>
      </c>
      <c r="O1419">
        <v>0</v>
      </c>
      <c r="P1419">
        <v>1</v>
      </c>
      <c r="Q1419">
        <v>0</v>
      </c>
      <c r="S1419" t="str">
        <f t="shared" si="556"/>
        <v>22:02:50.000</v>
      </c>
      <c r="T1419" t="str">
        <f t="shared" si="556"/>
        <v>22:02:50.000</v>
      </c>
      <c r="U1419" t="str">
        <f t="shared" si="553"/>
        <v>A14F74</v>
      </c>
      <c r="V1419">
        <v>0</v>
      </c>
      <c r="W1419">
        <v>0</v>
      </c>
      <c r="X1419">
        <v>6</v>
      </c>
      <c r="Y1419">
        <v>0</v>
      </c>
      <c r="AA1419">
        <v>1</v>
      </c>
      <c r="AB1419">
        <v>8</v>
      </c>
      <c r="AC1419">
        <v>3</v>
      </c>
      <c r="AD1419">
        <v>0</v>
      </c>
      <c r="AE1419">
        <v>9</v>
      </c>
      <c r="AF1419" t="s">
        <v>126</v>
      </c>
      <c r="AG1419">
        <v>0</v>
      </c>
      <c r="AH1419">
        <v>3</v>
      </c>
      <c r="AI1419">
        <v>2</v>
      </c>
      <c r="AJ1419">
        <v>0</v>
      </c>
      <c r="AK1419" t="s">
        <v>505</v>
      </c>
      <c r="AL1419">
        <v>32.788718000000003</v>
      </c>
      <c r="AM1419" t="s">
        <v>506</v>
      </c>
      <c r="AN1419">
        <v>-117.109644</v>
      </c>
      <c r="AO1419">
        <v>25</v>
      </c>
      <c r="AP1419">
        <v>1700</v>
      </c>
      <c r="AQ1419" t="s">
        <v>129</v>
      </c>
      <c r="AR1419">
        <v>119</v>
      </c>
      <c r="AS1419">
        <v>-48</v>
      </c>
      <c r="AT1419">
        <v>0</v>
      </c>
      <c r="BB1419" t="str">
        <f t="shared" si="554"/>
        <v>1200</v>
      </c>
      <c r="BC1419">
        <v>1</v>
      </c>
      <c r="BD1419" t="str">
        <f t="shared" si="555"/>
        <v xml:space="preserve">N1839R  </v>
      </c>
      <c r="BE1419">
        <v>1</v>
      </c>
      <c r="BG1419">
        <v>0</v>
      </c>
      <c r="BH1419">
        <v>0</v>
      </c>
      <c r="BI1419">
        <v>0</v>
      </c>
      <c r="BJ1419">
        <v>1525</v>
      </c>
      <c r="BK1419">
        <v>-175</v>
      </c>
      <c r="BL1419" t="s">
        <v>130</v>
      </c>
      <c r="BM1419">
        <v>1</v>
      </c>
      <c r="BN1419">
        <v>1</v>
      </c>
      <c r="BO1419">
        <v>0</v>
      </c>
      <c r="BP1419">
        <v>0</v>
      </c>
      <c r="BS1419">
        <v>0</v>
      </c>
      <c r="BT1419">
        <v>0</v>
      </c>
      <c r="BU1419">
        <v>0</v>
      </c>
      <c r="CE1419" t="str">
        <f t="shared" si="557"/>
        <v>22:02:50.220</v>
      </c>
      <c r="CF1419">
        <v>219782018</v>
      </c>
      <c r="CS1419">
        <v>3</v>
      </c>
      <c r="CT1419">
        <v>2</v>
      </c>
      <c r="CU1419">
        <v>0</v>
      </c>
      <c r="CV1419">
        <v>2</v>
      </c>
      <c r="CW1419">
        <v>0</v>
      </c>
      <c r="CX1419">
        <v>5</v>
      </c>
      <c r="CY1419">
        <v>7</v>
      </c>
      <c r="CZ1419" t="s">
        <v>131</v>
      </c>
      <c r="DA1419">
        <v>745</v>
      </c>
      <c r="DB1419">
        <v>0</v>
      </c>
      <c r="DC1419" t="s">
        <v>262</v>
      </c>
      <c r="DD1419" t="s">
        <v>263</v>
      </c>
      <c r="DG1419">
        <v>15624055</v>
      </c>
      <c r="DI1419">
        <v>1</v>
      </c>
      <c r="DJ1419">
        <v>0</v>
      </c>
      <c r="DK1419">
        <v>1</v>
      </c>
      <c r="DL1419">
        <v>0</v>
      </c>
      <c r="DM1419">
        <v>0</v>
      </c>
      <c r="DN1419">
        <v>1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"07/09/2023 22:02:50.506"</f>
        <v>07/09/2023 22:02:50.506</v>
      </c>
      <c r="C1420" t="str">
        <f t="shared" si="558"/>
        <v>FFDFD3C0</v>
      </c>
      <c r="D1420" t="s">
        <v>123</v>
      </c>
      <c r="E1420">
        <v>7</v>
      </c>
      <c r="F1420">
        <v>2007</v>
      </c>
      <c r="G1420" t="s">
        <v>124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0</v>
      </c>
      <c r="P1420">
        <v>1</v>
      </c>
      <c r="Q1420">
        <v>0</v>
      </c>
      <c r="S1420" t="str">
        <f t="shared" si="556"/>
        <v>22:02:50.000</v>
      </c>
      <c r="T1420" t="str">
        <f t="shared" si="556"/>
        <v>22:02:50.000</v>
      </c>
      <c r="U1420" t="str">
        <f t="shared" si="553"/>
        <v>A14F74</v>
      </c>
      <c r="V1420">
        <v>0</v>
      </c>
      <c r="W1420">
        <v>0</v>
      </c>
      <c r="X1420">
        <v>6</v>
      </c>
      <c r="Y1420">
        <v>0</v>
      </c>
      <c r="AA1420">
        <v>1</v>
      </c>
      <c r="AB1420">
        <v>8</v>
      </c>
      <c r="AC1420">
        <v>3</v>
      </c>
      <c r="AD1420">
        <v>0</v>
      </c>
      <c r="AE1420">
        <v>9</v>
      </c>
      <c r="AF1420" t="s">
        <v>126</v>
      </c>
      <c r="AG1420">
        <v>0</v>
      </c>
      <c r="AH1420">
        <v>3</v>
      </c>
      <c r="AI1420">
        <v>2</v>
      </c>
      <c r="AJ1420">
        <v>0</v>
      </c>
      <c r="AK1420" t="s">
        <v>505</v>
      </c>
      <c r="AL1420">
        <v>32.788718000000003</v>
      </c>
      <c r="AM1420" t="s">
        <v>506</v>
      </c>
      <c r="AN1420">
        <v>-117.109644</v>
      </c>
      <c r="AO1420">
        <v>25</v>
      </c>
      <c r="AP1420">
        <v>1700</v>
      </c>
      <c r="AQ1420" t="s">
        <v>129</v>
      </c>
      <c r="AR1420">
        <v>119</v>
      </c>
      <c r="AS1420">
        <v>-48</v>
      </c>
      <c r="AT1420">
        <v>0</v>
      </c>
      <c r="BB1420" t="str">
        <f t="shared" si="554"/>
        <v>1200</v>
      </c>
      <c r="BC1420">
        <v>1</v>
      </c>
      <c r="BD1420" t="str">
        <f t="shared" si="555"/>
        <v xml:space="preserve">N1839R  </v>
      </c>
      <c r="BE1420">
        <v>1</v>
      </c>
      <c r="BG1420">
        <v>0</v>
      </c>
      <c r="BH1420">
        <v>0</v>
      </c>
      <c r="BI1420">
        <v>0</v>
      </c>
      <c r="BJ1420">
        <v>1525</v>
      </c>
      <c r="BK1420">
        <v>-175</v>
      </c>
      <c r="BL1420" t="s">
        <v>130</v>
      </c>
      <c r="BM1420">
        <v>1</v>
      </c>
      <c r="BN1420">
        <v>1</v>
      </c>
      <c r="BO1420">
        <v>0</v>
      </c>
      <c r="BP1420">
        <v>0</v>
      </c>
      <c r="BS1420">
        <v>0</v>
      </c>
      <c r="BT1420">
        <v>0</v>
      </c>
      <c r="BU1420">
        <v>0</v>
      </c>
      <c r="CE1420" t="str">
        <f t="shared" si="557"/>
        <v>22:02:50.220</v>
      </c>
      <c r="CF1420">
        <v>219782018</v>
      </c>
      <c r="CS1420">
        <v>3</v>
      </c>
      <c r="CT1420">
        <v>2</v>
      </c>
      <c r="CU1420">
        <v>0</v>
      </c>
      <c r="CV1420">
        <v>2</v>
      </c>
      <c r="CW1420">
        <v>0</v>
      </c>
      <c r="CX1420">
        <v>5</v>
      </c>
      <c r="CY1420">
        <v>7</v>
      </c>
      <c r="CZ1420" t="s">
        <v>131</v>
      </c>
      <c r="DA1420">
        <v>745</v>
      </c>
      <c r="DB1420">
        <v>0</v>
      </c>
      <c r="DC1420" t="s">
        <v>262</v>
      </c>
      <c r="DD1420" t="s">
        <v>263</v>
      </c>
      <c r="DG1420">
        <v>15624055</v>
      </c>
      <c r="DI1420">
        <v>1</v>
      </c>
      <c r="DJ1420">
        <v>0</v>
      </c>
      <c r="DK1420">
        <v>1</v>
      </c>
      <c r="DL1420">
        <v>0</v>
      </c>
      <c r="DM1420">
        <v>0</v>
      </c>
      <c r="DN1420">
        <v>1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"07/09/2023 22:02:50.506"</f>
        <v>07/09/2023 22:02:50.506</v>
      </c>
      <c r="C1421" t="str">
        <f t="shared" si="558"/>
        <v>FFDFD3C0</v>
      </c>
      <c r="D1421" t="s">
        <v>138</v>
      </c>
      <c r="E1421">
        <v>20</v>
      </c>
      <c r="F1421">
        <v>1020</v>
      </c>
      <c r="G1421" t="s">
        <v>139</v>
      </c>
      <c r="J1421" t="s">
        <v>140</v>
      </c>
      <c r="K1421">
        <v>0</v>
      </c>
      <c r="L1421">
        <v>3</v>
      </c>
      <c r="M1421">
        <v>0</v>
      </c>
      <c r="N1421">
        <v>2</v>
      </c>
      <c r="O1421">
        <v>0</v>
      </c>
      <c r="P1421">
        <v>1</v>
      </c>
      <c r="Q1421">
        <v>0</v>
      </c>
      <c r="S1421" t="str">
        <f t="shared" si="556"/>
        <v>22:02:50.000</v>
      </c>
      <c r="T1421" t="str">
        <f t="shared" si="556"/>
        <v>22:02:50.000</v>
      </c>
      <c r="U1421" t="str">
        <f t="shared" si="553"/>
        <v>A14F74</v>
      </c>
      <c r="V1421">
        <v>0</v>
      </c>
      <c r="W1421">
        <v>0</v>
      </c>
      <c r="X1421">
        <v>6</v>
      </c>
      <c r="Y1421">
        <v>0</v>
      </c>
      <c r="AA1421">
        <v>1</v>
      </c>
      <c r="AB1421">
        <v>8</v>
      </c>
      <c r="AC1421">
        <v>3</v>
      </c>
      <c r="AD1421">
        <v>0</v>
      </c>
      <c r="AE1421">
        <v>9</v>
      </c>
      <c r="AF1421" t="s">
        <v>126</v>
      </c>
      <c r="AG1421">
        <v>0</v>
      </c>
      <c r="AH1421">
        <v>3</v>
      </c>
      <c r="AI1421">
        <v>2</v>
      </c>
      <c r="AJ1421">
        <v>0</v>
      </c>
      <c r="AK1421" t="s">
        <v>505</v>
      </c>
      <c r="AL1421">
        <v>32.788718000000003</v>
      </c>
      <c r="AM1421" t="s">
        <v>506</v>
      </c>
      <c r="AN1421">
        <v>-117.109644</v>
      </c>
      <c r="AO1421">
        <v>25</v>
      </c>
      <c r="AP1421">
        <v>1700</v>
      </c>
      <c r="AQ1421" t="s">
        <v>129</v>
      </c>
      <c r="AR1421">
        <v>119</v>
      </c>
      <c r="AS1421">
        <v>-48</v>
      </c>
      <c r="AT1421">
        <v>0</v>
      </c>
      <c r="BB1421" t="str">
        <f t="shared" si="554"/>
        <v>1200</v>
      </c>
      <c r="BC1421">
        <v>1</v>
      </c>
      <c r="BD1421" t="str">
        <f t="shared" si="555"/>
        <v xml:space="preserve">N1839R  </v>
      </c>
      <c r="BE1421">
        <v>1</v>
      </c>
      <c r="BG1421">
        <v>0</v>
      </c>
      <c r="BH1421">
        <v>0</v>
      </c>
      <c r="BI1421">
        <v>0</v>
      </c>
      <c r="BJ1421">
        <v>1525</v>
      </c>
      <c r="BK1421">
        <v>-175</v>
      </c>
      <c r="BL1421" t="s">
        <v>130</v>
      </c>
      <c r="BM1421">
        <v>1</v>
      </c>
      <c r="BN1421">
        <v>1</v>
      </c>
      <c r="BO1421">
        <v>0</v>
      </c>
      <c r="BP1421">
        <v>0</v>
      </c>
      <c r="BS1421">
        <v>0</v>
      </c>
      <c r="BT1421">
        <v>0</v>
      </c>
      <c r="BU1421">
        <v>0</v>
      </c>
      <c r="CE1421" t="str">
        <f t="shared" si="557"/>
        <v>22:02:50.220</v>
      </c>
      <c r="CF1421">
        <v>219782018</v>
      </c>
      <c r="CS1421">
        <v>3</v>
      </c>
      <c r="CT1421">
        <v>2</v>
      </c>
      <c r="CU1421">
        <v>0</v>
      </c>
      <c r="CV1421">
        <v>2</v>
      </c>
      <c r="CW1421">
        <v>0</v>
      </c>
      <c r="CX1421">
        <v>5</v>
      </c>
      <c r="CY1421">
        <v>7</v>
      </c>
      <c r="CZ1421" t="s">
        <v>131</v>
      </c>
      <c r="DA1421">
        <v>745</v>
      </c>
      <c r="DB1421">
        <v>0</v>
      </c>
      <c r="DC1421" t="s">
        <v>262</v>
      </c>
      <c r="DD1421" t="s">
        <v>263</v>
      </c>
      <c r="DG1421">
        <v>15624055</v>
      </c>
      <c r="DI1421">
        <v>1</v>
      </c>
      <c r="DJ1421">
        <v>0</v>
      </c>
      <c r="DK1421">
        <v>1</v>
      </c>
      <c r="DL1421">
        <v>0</v>
      </c>
      <c r="DM1421">
        <v>0</v>
      </c>
      <c r="DN1421">
        <v>1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"07/09/2023 22:02:52.147"</f>
        <v>07/09/2023 22:02:52.147</v>
      </c>
      <c r="C1422" t="str">
        <f t="shared" si="558"/>
        <v>FFDFD3C0</v>
      </c>
      <c r="D1422" t="s">
        <v>144</v>
      </c>
      <c r="E1422">
        <v>6</v>
      </c>
      <c r="H1422">
        <v>210</v>
      </c>
      <c r="I1422" t="s">
        <v>145</v>
      </c>
      <c r="J1422" t="s">
        <v>146</v>
      </c>
      <c r="K1422">
        <v>0</v>
      </c>
      <c r="L1422">
        <v>3</v>
      </c>
      <c r="M1422">
        <v>0</v>
      </c>
      <c r="N1422">
        <v>2</v>
      </c>
      <c r="O1422">
        <v>0</v>
      </c>
      <c r="P1422">
        <v>1</v>
      </c>
      <c r="Q1422">
        <v>0</v>
      </c>
      <c r="S1422" t="str">
        <f t="shared" ref="S1422:T1429" si="559">"22:02:51.000"</f>
        <v>22:02:51.000</v>
      </c>
      <c r="T1422" t="str">
        <f t="shared" si="559"/>
        <v>22:02:51.000</v>
      </c>
      <c r="U1422" t="str">
        <f t="shared" si="553"/>
        <v>A14F74</v>
      </c>
      <c r="V1422">
        <v>0</v>
      </c>
      <c r="W1422">
        <v>0</v>
      </c>
      <c r="X1422">
        <v>6</v>
      </c>
      <c r="Y1422">
        <v>0</v>
      </c>
      <c r="AA1422">
        <v>1</v>
      </c>
      <c r="AB1422">
        <v>8</v>
      </c>
      <c r="AC1422">
        <v>3</v>
      </c>
      <c r="AD1422">
        <v>0</v>
      </c>
      <c r="AE1422">
        <v>9</v>
      </c>
      <c r="AF1422" t="s">
        <v>126</v>
      </c>
      <c r="AG1422">
        <v>0</v>
      </c>
      <c r="AH1422">
        <v>0</v>
      </c>
      <c r="AI1422">
        <v>2</v>
      </c>
      <c r="AJ1422">
        <v>0</v>
      </c>
      <c r="AK1422" t="s">
        <v>507</v>
      </c>
      <c r="AL1422">
        <v>32.788482000000002</v>
      </c>
      <c r="AM1422" t="s">
        <v>508</v>
      </c>
      <c r="AN1422">
        <v>-117.108958</v>
      </c>
      <c r="AO1422">
        <v>25</v>
      </c>
      <c r="AP1422">
        <v>1700</v>
      </c>
      <c r="AQ1422" t="s">
        <v>129</v>
      </c>
      <c r="AR1422">
        <v>120</v>
      </c>
      <c r="AS1422">
        <v>-47</v>
      </c>
      <c r="AT1422">
        <v>0</v>
      </c>
      <c r="BB1422" t="str">
        <f t="shared" si="554"/>
        <v>1200</v>
      </c>
      <c r="BC1422">
        <v>1</v>
      </c>
      <c r="BD1422" t="str">
        <f t="shared" si="555"/>
        <v xml:space="preserve">N1839R  </v>
      </c>
      <c r="BE1422">
        <v>1</v>
      </c>
      <c r="BG1422">
        <v>0</v>
      </c>
      <c r="BH1422">
        <v>0</v>
      </c>
      <c r="BI1422">
        <v>0</v>
      </c>
      <c r="BJ1422">
        <v>1525</v>
      </c>
      <c r="BK1422">
        <v>-175</v>
      </c>
      <c r="BL1422" t="s">
        <v>130</v>
      </c>
      <c r="BM1422">
        <v>1</v>
      </c>
      <c r="BN1422">
        <v>1</v>
      </c>
      <c r="BO1422">
        <v>0</v>
      </c>
      <c r="BP1422">
        <v>0</v>
      </c>
      <c r="BS1422">
        <v>0</v>
      </c>
      <c r="BT1422">
        <v>0</v>
      </c>
      <c r="BU1422">
        <v>0</v>
      </c>
      <c r="CE1422" t="str">
        <f t="shared" ref="CE1422:CE1429" si="560">"22:02:51.881"</f>
        <v>22:02:51.881</v>
      </c>
      <c r="CF1422">
        <v>881283351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6</v>
      </c>
      <c r="CY1422">
        <v>7</v>
      </c>
      <c r="CZ1422" t="s">
        <v>131</v>
      </c>
      <c r="DA1422">
        <v>745</v>
      </c>
      <c r="DB1422">
        <v>0</v>
      </c>
      <c r="DC1422" t="s">
        <v>262</v>
      </c>
      <c r="DD1422" t="s">
        <v>263</v>
      </c>
      <c r="DG1422">
        <v>15624178</v>
      </c>
      <c r="DI1422">
        <v>1</v>
      </c>
      <c r="DJ1422">
        <v>0</v>
      </c>
      <c r="DK1422">
        <v>0</v>
      </c>
      <c r="DL1422">
        <v>0</v>
      </c>
      <c r="DM1422">
        <v>0</v>
      </c>
      <c r="DN1422">
        <v>1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"07/09/2023 22:02:52.147"</f>
        <v>07/09/2023 22:02:52.147</v>
      </c>
      <c r="C1423" t="str">
        <f t="shared" si="558"/>
        <v>FFDFD3C0</v>
      </c>
      <c r="D1423" t="s">
        <v>141</v>
      </c>
      <c r="E1423">
        <v>15</v>
      </c>
      <c r="J1423" t="s">
        <v>142</v>
      </c>
      <c r="K1423">
        <v>0</v>
      </c>
      <c r="L1423">
        <v>3</v>
      </c>
      <c r="M1423">
        <v>0</v>
      </c>
      <c r="N1423">
        <v>2</v>
      </c>
      <c r="O1423">
        <v>0</v>
      </c>
      <c r="P1423">
        <v>1</v>
      </c>
      <c r="Q1423">
        <v>0</v>
      </c>
      <c r="S1423" t="str">
        <f t="shared" si="559"/>
        <v>22:02:51.000</v>
      </c>
      <c r="T1423" t="str">
        <f t="shared" si="559"/>
        <v>22:02:51.000</v>
      </c>
      <c r="U1423" t="str">
        <f t="shared" si="553"/>
        <v>A14F74</v>
      </c>
      <c r="V1423">
        <v>0</v>
      </c>
      <c r="W1423">
        <v>0</v>
      </c>
      <c r="X1423">
        <v>6</v>
      </c>
      <c r="Y1423">
        <v>0</v>
      </c>
      <c r="AA1423">
        <v>1</v>
      </c>
      <c r="AB1423">
        <v>8</v>
      </c>
      <c r="AC1423">
        <v>3</v>
      </c>
      <c r="AD1423">
        <v>0</v>
      </c>
      <c r="AE1423">
        <v>9</v>
      </c>
      <c r="AF1423" t="s">
        <v>126</v>
      </c>
      <c r="AG1423">
        <v>0</v>
      </c>
      <c r="AH1423">
        <v>3</v>
      </c>
      <c r="AI1423">
        <v>2</v>
      </c>
      <c r="AJ1423">
        <v>0</v>
      </c>
      <c r="AK1423" t="s">
        <v>507</v>
      </c>
      <c r="AL1423">
        <v>32.788482000000002</v>
      </c>
      <c r="AM1423" t="s">
        <v>508</v>
      </c>
      <c r="AN1423">
        <v>-117.108958</v>
      </c>
      <c r="AO1423">
        <v>25</v>
      </c>
      <c r="AP1423">
        <v>1700</v>
      </c>
      <c r="AQ1423" t="s">
        <v>129</v>
      </c>
      <c r="AR1423">
        <v>120</v>
      </c>
      <c r="AS1423">
        <v>-47</v>
      </c>
      <c r="AT1423">
        <v>0</v>
      </c>
      <c r="BB1423" t="str">
        <f t="shared" si="554"/>
        <v>1200</v>
      </c>
      <c r="BC1423">
        <v>1</v>
      </c>
      <c r="BD1423" t="str">
        <f t="shared" si="555"/>
        <v xml:space="preserve">N1839R  </v>
      </c>
      <c r="BE1423">
        <v>1</v>
      </c>
      <c r="BG1423">
        <v>0</v>
      </c>
      <c r="BH1423">
        <v>0</v>
      </c>
      <c r="BI1423">
        <v>0</v>
      </c>
      <c r="BJ1423">
        <v>1525</v>
      </c>
      <c r="BK1423">
        <v>-175</v>
      </c>
      <c r="BL1423" t="s">
        <v>130</v>
      </c>
      <c r="BM1423">
        <v>1</v>
      </c>
      <c r="BN1423">
        <v>1</v>
      </c>
      <c r="BO1423">
        <v>0</v>
      </c>
      <c r="BP1423">
        <v>0</v>
      </c>
      <c r="BS1423">
        <v>0</v>
      </c>
      <c r="BT1423">
        <v>0</v>
      </c>
      <c r="BU1423">
        <v>0</v>
      </c>
      <c r="CE1423" t="str">
        <f t="shared" si="560"/>
        <v>22:02:51.881</v>
      </c>
      <c r="CF1423">
        <v>881283351</v>
      </c>
      <c r="CS1423">
        <v>3</v>
      </c>
      <c r="CT1423">
        <v>2</v>
      </c>
      <c r="CU1423">
        <v>0</v>
      </c>
      <c r="CV1423">
        <v>2</v>
      </c>
      <c r="CW1423">
        <v>0</v>
      </c>
      <c r="CX1423">
        <v>6</v>
      </c>
      <c r="CY1423">
        <v>7</v>
      </c>
      <c r="CZ1423" t="s">
        <v>131</v>
      </c>
      <c r="DA1423">
        <v>745</v>
      </c>
      <c r="DB1423">
        <v>0</v>
      </c>
      <c r="DC1423" t="s">
        <v>262</v>
      </c>
      <c r="DD1423" t="s">
        <v>263</v>
      </c>
      <c r="DG1423">
        <v>15624178</v>
      </c>
      <c r="DI1423">
        <v>1</v>
      </c>
      <c r="DJ1423">
        <v>0</v>
      </c>
      <c r="DK1423">
        <v>1</v>
      </c>
      <c r="DL1423">
        <v>0</v>
      </c>
      <c r="DM1423">
        <v>0</v>
      </c>
      <c r="DN1423">
        <v>1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"07/09/2023 22:02:52.147"</f>
        <v>07/09/2023 22:02:52.147</v>
      </c>
      <c r="C1424" t="str">
        <f t="shared" si="558"/>
        <v>FFDFD3C0</v>
      </c>
      <c r="D1424" t="s">
        <v>134</v>
      </c>
      <c r="E1424">
        <v>3</v>
      </c>
      <c r="H1424">
        <v>3</v>
      </c>
      <c r="I1424" t="s">
        <v>135</v>
      </c>
      <c r="J1424" t="s">
        <v>126</v>
      </c>
      <c r="K1424">
        <v>0</v>
      </c>
      <c r="L1424">
        <v>3</v>
      </c>
      <c r="M1424">
        <v>0</v>
      </c>
      <c r="N1424">
        <v>2</v>
      </c>
      <c r="O1424">
        <v>0</v>
      </c>
      <c r="P1424">
        <v>1</v>
      </c>
      <c r="Q1424">
        <v>0</v>
      </c>
      <c r="S1424" t="str">
        <f t="shared" si="559"/>
        <v>22:02:51.000</v>
      </c>
      <c r="T1424" t="str">
        <f t="shared" si="559"/>
        <v>22:02:51.000</v>
      </c>
      <c r="U1424" t="str">
        <f t="shared" si="553"/>
        <v>A14F74</v>
      </c>
      <c r="V1424">
        <v>0</v>
      </c>
      <c r="W1424">
        <v>0</v>
      </c>
      <c r="X1424">
        <v>6</v>
      </c>
      <c r="Y1424">
        <v>0</v>
      </c>
      <c r="AA1424">
        <v>1</v>
      </c>
      <c r="AB1424">
        <v>8</v>
      </c>
      <c r="AC1424">
        <v>3</v>
      </c>
      <c r="AD1424">
        <v>0</v>
      </c>
      <c r="AE1424">
        <v>9</v>
      </c>
      <c r="AF1424" t="s">
        <v>126</v>
      </c>
      <c r="AG1424">
        <v>0</v>
      </c>
      <c r="AH1424">
        <v>3</v>
      </c>
      <c r="AI1424">
        <v>2</v>
      </c>
      <c r="AJ1424">
        <v>0</v>
      </c>
      <c r="AK1424" t="s">
        <v>507</v>
      </c>
      <c r="AL1424">
        <v>32.788482000000002</v>
      </c>
      <c r="AM1424" t="s">
        <v>508</v>
      </c>
      <c r="AN1424">
        <v>-117.108958</v>
      </c>
      <c r="AO1424">
        <v>25</v>
      </c>
      <c r="AP1424">
        <v>1700</v>
      </c>
      <c r="AQ1424" t="s">
        <v>129</v>
      </c>
      <c r="AR1424">
        <v>120</v>
      </c>
      <c r="AS1424">
        <v>-47</v>
      </c>
      <c r="AT1424">
        <v>0</v>
      </c>
      <c r="BB1424" t="str">
        <f t="shared" si="554"/>
        <v>1200</v>
      </c>
      <c r="BC1424">
        <v>1</v>
      </c>
      <c r="BD1424" t="str">
        <f t="shared" si="555"/>
        <v xml:space="preserve">N1839R  </v>
      </c>
      <c r="BE1424">
        <v>1</v>
      </c>
      <c r="BG1424">
        <v>0</v>
      </c>
      <c r="BH1424">
        <v>0</v>
      </c>
      <c r="BI1424">
        <v>0</v>
      </c>
      <c r="BJ1424">
        <v>1525</v>
      </c>
      <c r="BK1424">
        <v>-175</v>
      </c>
      <c r="BL1424" t="s">
        <v>130</v>
      </c>
      <c r="BM1424">
        <v>1</v>
      </c>
      <c r="BN1424">
        <v>1</v>
      </c>
      <c r="BO1424">
        <v>0</v>
      </c>
      <c r="BP1424">
        <v>0</v>
      </c>
      <c r="BS1424">
        <v>0</v>
      </c>
      <c r="BT1424">
        <v>0</v>
      </c>
      <c r="BU1424">
        <v>0</v>
      </c>
      <c r="CE1424" t="str">
        <f t="shared" si="560"/>
        <v>22:02:51.881</v>
      </c>
      <c r="CF1424">
        <v>881283351</v>
      </c>
      <c r="CS1424">
        <v>3</v>
      </c>
      <c r="CT1424">
        <v>2</v>
      </c>
      <c r="CU1424">
        <v>0</v>
      </c>
      <c r="CV1424">
        <v>2</v>
      </c>
      <c r="CW1424">
        <v>0</v>
      </c>
      <c r="CX1424">
        <v>6</v>
      </c>
      <c r="CY1424">
        <v>7</v>
      </c>
      <c r="CZ1424" t="s">
        <v>131</v>
      </c>
      <c r="DA1424">
        <v>745</v>
      </c>
      <c r="DB1424">
        <v>0</v>
      </c>
      <c r="DC1424" t="s">
        <v>262</v>
      </c>
      <c r="DD1424" t="s">
        <v>263</v>
      </c>
      <c r="DG1424">
        <v>15624178</v>
      </c>
      <c r="DI1424">
        <v>1</v>
      </c>
      <c r="DJ1424">
        <v>0</v>
      </c>
      <c r="DK1424">
        <v>1</v>
      </c>
      <c r="DL1424">
        <v>0</v>
      </c>
      <c r="DM1424">
        <v>0</v>
      </c>
      <c r="DN1424">
        <v>1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"07/09/2023 22:02:52.147"</f>
        <v>07/09/2023 22:02:52.147</v>
      </c>
      <c r="C1425" t="str">
        <f t="shared" si="558"/>
        <v>FFDFD3C0</v>
      </c>
      <c r="D1425" t="s">
        <v>147</v>
      </c>
      <c r="E1425">
        <v>8</v>
      </c>
      <c r="H1425">
        <v>225</v>
      </c>
      <c r="I1425" t="s">
        <v>148</v>
      </c>
      <c r="J1425" t="s">
        <v>126</v>
      </c>
      <c r="K1425">
        <v>0</v>
      </c>
      <c r="L1425">
        <v>3</v>
      </c>
      <c r="M1425">
        <v>0</v>
      </c>
      <c r="N1425">
        <v>2</v>
      </c>
      <c r="O1425">
        <v>0</v>
      </c>
      <c r="P1425">
        <v>1</v>
      </c>
      <c r="Q1425">
        <v>0</v>
      </c>
      <c r="S1425" t="str">
        <f t="shared" si="559"/>
        <v>22:02:51.000</v>
      </c>
      <c r="T1425" t="str">
        <f t="shared" si="559"/>
        <v>22:02:51.000</v>
      </c>
      <c r="U1425" t="str">
        <f t="shared" si="553"/>
        <v>A14F74</v>
      </c>
      <c r="V1425">
        <v>0</v>
      </c>
      <c r="W1425">
        <v>0</v>
      </c>
      <c r="X1425">
        <v>6</v>
      </c>
      <c r="Y1425">
        <v>0</v>
      </c>
      <c r="AA1425">
        <v>1</v>
      </c>
      <c r="AB1425">
        <v>8</v>
      </c>
      <c r="AC1425">
        <v>3</v>
      </c>
      <c r="AD1425">
        <v>0</v>
      </c>
      <c r="AE1425">
        <v>9</v>
      </c>
      <c r="AF1425" t="s">
        <v>126</v>
      </c>
      <c r="AG1425">
        <v>0</v>
      </c>
      <c r="AH1425">
        <v>3</v>
      </c>
      <c r="AI1425">
        <v>2</v>
      </c>
      <c r="AJ1425">
        <v>0</v>
      </c>
      <c r="AK1425" t="s">
        <v>507</v>
      </c>
      <c r="AL1425">
        <v>32.788482000000002</v>
      </c>
      <c r="AM1425" t="s">
        <v>508</v>
      </c>
      <c r="AN1425">
        <v>-117.108958</v>
      </c>
      <c r="AO1425">
        <v>25</v>
      </c>
      <c r="AP1425">
        <v>1700</v>
      </c>
      <c r="AQ1425" t="s">
        <v>129</v>
      </c>
      <c r="AR1425">
        <v>120</v>
      </c>
      <c r="AS1425">
        <v>-47</v>
      </c>
      <c r="AT1425">
        <v>0</v>
      </c>
      <c r="BB1425" t="str">
        <f t="shared" si="554"/>
        <v>1200</v>
      </c>
      <c r="BC1425">
        <v>1</v>
      </c>
      <c r="BD1425" t="str">
        <f t="shared" si="555"/>
        <v xml:space="preserve">N1839R  </v>
      </c>
      <c r="BE1425">
        <v>1</v>
      </c>
      <c r="BG1425">
        <v>0</v>
      </c>
      <c r="BH1425">
        <v>0</v>
      </c>
      <c r="BI1425">
        <v>0</v>
      </c>
      <c r="BJ1425">
        <v>1525</v>
      </c>
      <c r="BK1425">
        <v>-175</v>
      </c>
      <c r="BL1425" t="s">
        <v>130</v>
      </c>
      <c r="BM1425">
        <v>1</v>
      </c>
      <c r="BN1425">
        <v>1</v>
      </c>
      <c r="BO1425">
        <v>0</v>
      </c>
      <c r="BP1425">
        <v>0</v>
      </c>
      <c r="BS1425">
        <v>0</v>
      </c>
      <c r="BT1425">
        <v>0</v>
      </c>
      <c r="BU1425">
        <v>0</v>
      </c>
      <c r="CE1425" t="str">
        <f t="shared" si="560"/>
        <v>22:02:51.881</v>
      </c>
      <c r="CF1425">
        <v>881283351</v>
      </c>
      <c r="CS1425">
        <v>3</v>
      </c>
      <c r="CT1425">
        <v>2</v>
      </c>
      <c r="CU1425">
        <v>0</v>
      </c>
      <c r="CV1425">
        <v>2</v>
      </c>
      <c r="CW1425">
        <v>0</v>
      </c>
      <c r="CX1425">
        <v>6</v>
      </c>
      <c r="CY1425">
        <v>7</v>
      </c>
      <c r="CZ1425" t="s">
        <v>131</v>
      </c>
      <c r="DA1425">
        <v>745</v>
      </c>
      <c r="DB1425">
        <v>0</v>
      </c>
      <c r="DC1425" t="s">
        <v>262</v>
      </c>
      <c r="DD1425" t="s">
        <v>263</v>
      </c>
      <c r="DG1425">
        <v>15624178</v>
      </c>
      <c r="DI1425">
        <v>1</v>
      </c>
      <c r="DJ1425">
        <v>0</v>
      </c>
      <c r="DK1425">
        <v>1</v>
      </c>
      <c r="DL1425">
        <v>0</v>
      </c>
      <c r="DM1425">
        <v>0</v>
      </c>
      <c r="DN1425">
        <v>1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"07/09/2023 22:02:52.194"</f>
        <v>07/09/2023 22:02:52.194</v>
      </c>
      <c r="C1426" t="str">
        <f t="shared" si="558"/>
        <v>FFDFD3C0</v>
      </c>
      <c r="D1426" t="s">
        <v>134</v>
      </c>
      <c r="E1426">
        <v>4</v>
      </c>
      <c r="H1426">
        <v>4</v>
      </c>
      <c r="I1426" t="s">
        <v>143</v>
      </c>
      <c r="J1426" t="s">
        <v>126</v>
      </c>
      <c r="K1426">
        <v>0</v>
      </c>
      <c r="L1426">
        <v>3</v>
      </c>
      <c r="M1426">
        <v>0</v>
      </c>
      <c r="N1426">
        <v>2</v>
      </c>
      <c r="O1426">
        <v>0</v>
      </c>
      <c r="P1426">
        <v>1</v>
      </c>
      <c r="Q1426">
        <v>0</v>
      </c>
      <c r="S1426" t="str">
        <f t="shared" si="559"/>
        <v>22:02:51.000</v>
      </c>
      <c r="T1426" t="str">
        <f t="shared" si="559"/>
        <v>22:02:51.000</v>
      </c>
      <c r="U1426" t="str">
        <f t="shared" si="553"/>
        <v>A14F74</v>
      </c>
      <c r="V1426">
        <v>0</v>
      </c>
      <c r="W1426">
        <v>0</v>
      </c>
      <c r="X1426">
        <v>6</v>
      </c>
      <c r="Y1426">
        <v>0</v>
      </c>
      <c r="AA1426">
        <v>1</v>
      </c>
      <c r="AB1426">
        <v>8</v>
      </c>
      <c r="AC1426">
        <v>3</v>
      </c>
      <c r="AD1426">
        <v>0</v>
      </c>
      <c r="AE1426">
        <v>9</v>
      </c>
      <c r="AF1426" t="s">
        <v>126</v>
      </c>
      <c r="AG1426">
        <v>0</v>
      </c>
      <c r="AH1426">
        <v>3</v>
      </c>
      <c r="AI1426">
        <v>2</v>
      </c>
      <c r="AJ1426">
        <v>0</v>
      </c>
      <c r="AK1426" t="s">
        <v>507</v>
      </c>
      <c r="AL1426">
        <v>32.788482000000002</v>
      </c>
      <c r="AM1426" t="s">
        <v>508</v>
      </c>
      <c r="AN1426">
        <v>-117.108958</v>
      </c>
      <c r="AO1426">
        <v>25</v>
      </c>
      <c r="AP1426">
        <v>1700</v>
      </c>
      <c r="AQ1426" t="s">
        <v>129</v>
      </c>
      <c r="AR1426">
        <v>120</v>
      </c>
      <c r="AS1426">
        <v>-47</v>
      </c>
      <c r="AT1426">
        <v>0</v>
      </c>
      <c r="BB1426" t="str">
        <f t="shared" si="554"/>
        <v>1200</v>
      </c>
      <c r="BC1426">
        <v>1</v>
      </c>
      <c r="BD1426" t="str">
        <f t="shared" si="555"/>
        <v xml:space="preserve">N1839R  </v>
      </c>
      <c r="BE1426">
        <v>1</v>
      </c>
      <c r="BG1426">
        <v>0</v>
      </c>
      <c r="BH1426">
        <v>0</v>
      </c>
      <c r="BI1426">
        <v>0</v>
      </c>
      <c r="BJ1426">
        <v>1525</v>
      </c>
      <c r="BK1426">
        <v>-175</v>
      </c>
      <c r="BL1426" t="s">
        <v>130</v>
      </c>
      <c r="BM1426">
        <v>1</v>
      </c>
      <c r="BN1426">
        <v>1</v>
      </c>
      <c r="BO1426">
        <v>0</v>
      </c>
      <c r="BP1426">
        <v>0</v>
      </c>
      <c r="BS1426">
        <v>0</v>
      </c>
      <c r="BT1426">
        <v>0</v>
      </c>
      <c r="BU1426">
        <v>0</v>
      </c>
      <c r="CE1426" t="str">
        <f t="shared" si="560"/>
        <v>22:02:51.881</v>
      </c>
      <c r="CF1426">
        <v>881283351</v>
      </c>
      <c r="CS1426">
        <v>3</v>
      </c>
      <c r="CT1426">
        <v>2</v>
      </c>
      <c r="CU1426">
        <v>0</v>
      </c>
      <c r="CV1426">
        <v>2</v>
      </c>
      <c r="CW1426">
        <v>0</v>
      </c>
      <c r="CX1426">
        <v>6</v>
      </c>
      <c r="CY1426">
        <v>7</v>
      </c>
      <c r="CZ1426" t="s">
        <v>131</v>
      </c>
      <c r="DA1426">
        <v>745</v>
      </c>
      <c r="DB1426">
        <v>0</v>
      </c>
      <c r="DC1426" t="s">
        <v>262</v>
      </c>
      <c r="DD1426" t="s">
        <v>263</v>
      </c>
      <c r="DG1426">
        <v>15624178</v>
      </c>
      <c r="DI1426">
        <v>1</v>
      </c>
      <c r="DJ1426">
        <v>0</v>
      </c>
      <c r="DK1426">
        <v>1</v>
      </c>
      <c r="DL1426">
        <v>0</v>
      </c>
      <c r="DM1426">
        <v>0</v>
      </c>
      <c r="DN1426">
        <v>1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"07/09/2023 22:02:52.209"</f>
        <v>07/09/2023 22:02:52.209</v>
      </c>
      <c r="C1427" t="str">
        <f t="shared" si="558"/>
        <v>FFDFD3C0</v>
      </c>
      <c r="D1427" t="s">
        <v>123</v>
      </c>
      <c r="E1427">
        <v>7</v>
      </c>
      <c r="F1427">
        <v>2007</v>
      </c>
      <c r="G1427" t="s">
        <v>124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0</v>
      </c>
      <c r="P1427">
        <v>1</v>
      </c>
      <c r="Q1427">
        <v>0</v>
      </c>
      <c r="S1427" t="str">
        <f t="shared" si="559"/>
        <v>22:02:51.000</v>
      </c>
      <c r="T1427" t="str">
        <f t="shared" si="559"/>
        <v>22:02:51.000</v>
      </c>
      <c r="U1427" t="str">
        <f t="shared" si="553"/>
        <v>A14F74</v>
      </c>
      <c r="V1427">
        <v>0</v>
      </c>
      <c r="W1427">
        <v>0</v>
      </c>
      <c r="X1427">
        <v>6</v>
      </c>
      <c r="Y1427">
        <v>0</v>
      </c>
      <c r="AA1427">
        <v>1</v>
      </c>
      <c r="AB1427">
        <v>8</v>
      </c>
      <c r="AC1427">
        <v>3</v>
      </c>
      <c r="AD1427">
        <v>0</v>
      </c>
      <c r="AE1427">
        <v>9</v>
      </c>
      <c r="AF1427" t="s">
        <v>126</v>
      </c>
      <c r="AG1427">
        <v>0</v>
      </c>
      <c r="AH1427">
        <v>3</v>
      </c>
      <c r="AI1427">
        <v>2</v>
      </c>
      <c r="AJ1427">
        <v>0</v>
      </c>
      <c r="AK1427" t="s">
        <v>507</v>
      </c>
      <c r="AL1427">
        <v>32.788482000000002</v>
      </c>
      <c r="AM1427" t="s">
        <v>508</v>
      </c>
      <c r="AN1427">
        <v>-117.108958</v>
      </c>
      <c r="AO1427">
        <v>25</v>
      </c>
      <c r="AP1427">
        <v>1700</v>
      </c>
      <c r="AQ1427" t="s">
        <v>129</v>
      </c>
      <c r="AR1427">
        <v>120</v>
      </c>
      <c r="AS1427">
        <v>-47</v>
      </c>
      <c r="AT1427">
        <v>0</v>
      </c>
      <c r="BB1427" t="str">
        <f t="shared" si="554"/>
        <v>1200</v>
      </c>
      <c r="BC1427">
        <v>1</v>
      </c>
      <c r="BD1427" t="str">
        <f t="shared" si="555"/>
        <v xml:space="preserve">N1839R  </v>
      </c>
      <c r="BE1427">
        <v>1</v>
      </c>
      <c r="BG1427">
        <v>0</v>
      </c>
      <c r="BH1427">
        <v>0</v>
      </c>
      <c r="BI1427">
        <v>0</v>
      </c>
      <c r="BJ1427">
        <v>1525</v>
      </c>
      <c r="BK1427">
        <v>-175</v>
      </c>
      <c r="BL1427" t="s">
        <v>130</v>
      </c>
      <c r="BM1427">
        <v>1</v>
      </c>
      <c r="BN1427">
        <v>1</v>
      </c>
      <c r="BO1427">
        <v>0</v>
      </c>
      <c r="BP1427">
        <v>0</v>
      </c>
      <c r="BS1427">
        <v>0</v>
      </c>
      <c r="BT1427">
        <v>0</v>
      </c>
      <c r="BU1427">
        <v>0</v>
      </c>
      <c r="CE1427" t="str">
        <f t="shared" si="560"/>
        <v>22:02:51.881</v>
      </c>
      <c r="CF1427">
        <v>881283351</v>
      </c>
      <c r="CS1427">
        <v>3</v>
      </c>
      <c r="CT1427">
        <v>2</v>
      </c>
      <c r="CU1427">
        <v>0</v>
      </c>
      <c r="CV1427">
        <v>2</v>
      </c>
      <c r="CW1427">
        <v>0</v>
      </c>
      <c r="CX1427">
        <v>6</v>
      </c>
      <c r="CY1427">
        <v>7</v>
      </c>
      <c r="CZ1427" t="s">
        <v>131</v>
      </c>
      <c r="DA1427">
        <v>745</v>
      </c>
      <c r="DB1427">
        <v>0</v>
      </c>
      <c r="DC1427" t="s">
        <v>262</v>
      </c>
      <c r="DD1427" t="s">
        <v>263</v>
      </c>
      <c r="DG1427">
        <v>15624178</v>
      </c>
      <c r="DI1427">
        <v>1</v>
      </c>
      <c r="DJ1427">
        <v>0</v>
      </c>
      <c r="DK1427">
        <v>1</v>
      </c>
      <c r="DL1427">
        <v>0</v>
      </c>
      <c r="DM1427">
        <v>0</v>
      </c>
      <c r="DN1427">
        <v>1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"07/09/2023 22:02:52.209"</f>
        <v>07/09/2023 22:02:52.209</v>
      </c>
      <c r="C1428" t="str">
        <f t="shared" si="558"/>
        <v>FFDFD3C0</v>
      </c>
      <c r="D1428" t="s">
        <v>138</v>
      </c>
      <c r="E1428">
        <v>20</v>
      </c>
      <c r="F1428">
        <v>1020</v>
      </c>
      <c r="G1428" t="s">
        <v>139</v>
      </c>
      <c r="J1428" t="s">
        <v>140</v>
      </c>
      <c r="K1428">
        <v>0</v>
      </c>
      <c r="L1428">
        <v>3</v>
      </c>
      <c r="M1428">
        <v>0</v>
      </c>
      <c r="N1428">
        <v>2</v>
      </c>
      <c r="O1428">
        <v>0</v>
      </c>
      <c r="P1428">
        <v>1</v>
      </c>
      <c r="Q1428">
        <v>0</v>
      </c>
      <c r="S1428" t="str">
        <f t="shared" si="559"/>
        <v>22:02:51.000</v>
      </c>
      <c r="T1428" t="str">
        <f t="shared" si="559"/>
        <v>22:02:51.000</v>
      </c>
      <c r="U1428" t="str">
        <f t="shared" si="553"/>
        <v>A14F74</v>
      </c>
      <c r="V1428">
        <v>0</v>
      </c>
      <c r="W1428">
        <v>0</v>
      </c>
      <c r="X1428">
        <v>6</v>
      </c>
      <c r="Y1428">
        <v>0</v>
      </c>
      <c r="AA1428">
        <v>1</v>
      </c>
      <c r="AB1428">
        <v>8</v>
      </c>
      <c r="AC1428">
        <v>3</v>
      </c>
      <c r="AD1428">
        <v>0</v>
      </c>
      <c r="AE1428">
        <v>9</v>
      </c>
      <c r="AF1428" t="s">
        <v>126</v>
      </c>
      <c r="AG1428">
        <v>0</v>
      </c>
      <c r="AH1428">
        <v>3</v>
      </c>
      <c r="AI1428">
        <v>2</v>
      </c>
      <c r="AJ1428">
        <v>0</v>
      </c>
      <c r="AK1428" t="s">
        <v>507</v>
      </c>
      <c r="AL1428">
        <v>32.788482000000002</v>
      </c>
      <c r="AM1428" t="s">
        <v>508</v>
      </c>
      <c r="AN1428">
        <v>-117.108958</v>
      </c>
      <c r="AO1428">
        <v>25</v>
      </c>
      <c r="AP1428">
        <v>1700</v>
      </c>
      <c r="AQ1428" t="s">
        <v>129</v>
      </c>
      <c r="AR1428">
        <v>120</v>
      </c>
      <c r="AS1428">
        <v>-47</v>
      </c>
      <c r="AT1428">
        <v>0</v>
      </c>
      <c r="BB1428" t="str">
        <f t="shared" si="554"/>
        <v>1200</v>
      </c>
      <c r="BC1428">
        <v>1</v>
      </c>
      <c r="BD1428" t="str">
        <f t="shared" si="555"/>
        <v xml:space="preserve">N1839R  </v>
      </c>
      <c r="BE1428">
        <v>1</v>
      </c>
      <c r="BG1428">
        <v>0</v>
      </c>
      <c r="BH1428">
        <v>0</v>
      </c>
      <c r="BI1428">
        <v>0</v>
      </c>
      <c r="BJ1428">
        <v>1525</v>
      </c>
      <c r="BK1428">
        <v>-175</v>
      </c>
      <c r="BL1428" t="s">
        <v>130</v>
      </c>
      <c r="BM1428">
        <v>1</v>
      </c>
      <c r="BN1428">
        <v>1</v>
      </c>
      <c r="BO1428">
        <v>0</v>
      </c>
      <c r="BP1428">
        <v>0</v>
      </c>
      <c r="BS1428">
        <v>0</v>
      </c>
      <c r="BT1428">
        <v>0</v>
      </c>
      <c r="BU1428">
        <v>0</v>
      </c>
      <c r="CE1428" t="str">
        <f t="shared" si="560"/>
        <v>22:02:51.881</v>
      </c>
      <c r="CF1428">
        <v>881283351</v>
      </c>
      <c r="CS1428">
        <v>3</v>
      </c>
      <c r="CT1428">
        <v>2</v>
      </c>
      <c r="CU1428">
        <v>0</v>
      </c>
      <c r="CV1428">
        <v>2</v>
      </c>
      <c r="CW1428">
        <v>0</v>
      </c>
      <c r="CX1428">
        <v>6</v>
      </c>
      <c r="CY1428">
        <v>7</v>
      </c>
      <c r="CZ1428" t="s">
        <v>131</v>
      </c>
      <c r="DA1428">
        <v>745</v>
      </c>
      <c r="DB1428">
        <v>0</v>
      </c>
      <c r="DC1428" t="s">
        <v>262</v>
      </c>
      <c r="DD1428" t="s">
        <v>263</v>
      </c>
      <c r="DG1428">
        <v>15624178</v>
      </c>
      <c r="DI1428">
        <v>1</v>
      </c>
      <c r="DJ1428">
        <v>0</v>
      </c>
      <c r="DK1428">
        <v>1</v>
      </c>
      <c r="DL1428">
        <v>0</v>
      </c>
      <c r="DM1428">
        <v>0</v>
      </c>
      <c r="DN1428">
        <v>1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"07/09/2023 22:02:52.209"</f>
        <v>07/09/2023 22:02:52.209</v>
      </c>
      <c r="C1429" t="str">
        <f t="shared" si="558"/>
        <v>FFDFD3C0</v>
      </c>
      <c r="D1429" t="s">
        <v>149</v>
      </c>
      <c r="E1429">
        <v>3</v>
      </c>
      <c r="H1429">
        <v>166</v>
      </c>
      <c r="I1429" t="s">
        <v>139</v>
      </c>
      <c r="J1429" t="s">
        <v>150</v>
      </c>
      <c r="K1429">
        <v>0</v>
      </c>
      <c r="L1429">
        <v>3</v>
      </c>
      <c r="M1429">
        <v>0</v>
      </c>
      <c r="N1429">
        <v>2</v>
      </c>
      <c r="O1429">
        <v>0</v>
      </c>
      <c r="P1429">
        <v>1</v>
      </c>
      <c r="Q1429">
        <v>0</v>
      </c>
      <c r="S1429" t="str">
        <f t="shared" si="559"/>
        <v>22:02:51.000</v>
      </c>
      <c r="T1429" t="str">
        <f t="shared" si="559"/>
        <v>22:02:51.000</v>
      </c>
      <c r="U1429" t="str">
        <f t="shared" si="553"/>
        <v>A14F74</v>
      </c>
      <c r="V1429">
        <v>0</v>
      </c>
      <c r="W1429">
        <v>0</v>
      </c>
      <c r="X1429">
        <v>6</v>
      </c>
      <c r="Y1429">
        <v>0</v>
      </c>
      <c r="AA1429">
        <v>1</v>
      </c>
      <c r="AB1429">
        <v>8</v>
      </c>
      <c r="AC1429">
        <v>3</v>
      </c>
      <c r="AD1429">
        <v>0</v>
      </c>
      <c r="AE1429">
        <v>9</v>
      </c>
      <c r="AF1429" t="s">
        <v>126</v>
      </c>
      <c r="AG1429">
        <v>0</v>
      </c>
      <c r="AH1429">
        <v>3</v>
      </c>
      <c r="AI1429">
        <v>2</v>
      </c>
      <c r="AJ1429">
        <v>0</v>
      </c>
      <c r="AK1429" t="s">
        <v>507</v>
      </c>
      <c r="AL1429">
        <v>32.788482000000002</v>
      </c>
      <c r="AM1429" t="s">
        <v>508</v>
      </c>
      <c r="AN1429">
        <v>-117.108958</v>
      </c>
      <c r="AO1429">
        <v>25</v>
      </c>
      <c r="AP1429">
        <v>1700</v>
      </c>
      <c r="AQ1429" t="s">
        <v>129</v>
      </c>
      <c r="AR1429">
        <v>120</v>
      </c>
      <c r="AS1429">
        <v>-47</v>
      </c>
      <c r="AT1429">
        <v>0</v>
      </c>
      <c r="BB1429" t="str">
        <f t="shared" si="554"/>
        <v>1200</v>
      </c>
      <c r="BC1429">
        <v>1</v>
      </c>
      <c r="BD1429" t="str">
        <f t="shared" si="555"/>
        <v xml:space="preserve">N1839R  </v>
      </c>
      <c r="BE1429">
        <v>1</v>
      </c>
      <c r="BG1429">
        <v>0</v>
      </c>
      <c r="BH1429">
        <v>0</v>
      </c>
      <c r="BI1429">
        <v>0</v>
      </c>
      <c r="BJ1429">
        <v>1525</v>
      </c>
      <c r="BK1429">
        <v>-175</v>
      </c>
      <c r="BL1429" t="s">
        <v>130</v>
      </c>
      <c r="BM1429">
        <v>1</v>
      </c>
      <c r="BN1429">
        <v>1</v>
      </c>
      <c r="BO1429">
        <v>0</v>
      </c>
      <c r="BP1429">
        <v>0</v>
      </c>
      <c r="BS1429">
        <v>0</v>
      </c>
      <c r="BT1429">
        <v>0</v>
      </c>
      <c r="BU1429">
        <v>0</v>
      </c>
      <c r="CE1429" t="str">
        <f t="shared" si="560"/>
        <v>22:02:51.881</v>
      </c>
      <c r="CF1429">
        <v>881343172</v>
      </c>
      <c r="CS1429">
        <v>3</v>
      </c>
      <c r="CT1429">
        <v>2</v>
      </c>
      <c r="CU1429">
        <v>0</v>
      </c>
      <c r="CV1429">
        <v>2</v>
      </c>
      <c r="CW1429">
        <v>0</v>
      </c>
      <c r="CX1429">
        <v>5</v>
      </c>
      <c r="CY1429">
        <v>7</v>
      </c>
      <c r="CZ1429" t="s">
        <v>131</v>
      </c>
      <c r="DA1429">
        <v>300</v>
      </c>
      <c r="DB1429">
        <v>0</v>
      </c>
      <c r="DC1429" t="s">
        <v>157</v>
      </c>
      <c r="DD1429" t="s">
        <v>158</v>
      </c>
      <c r="DG1429">
        <v>8357180</v>
      </c>
      <c r="DI1429">
        <v>1</v>
      </c>
      <c r="DJ1429">
        <v>0</v>
      </c>
      <c r="DK1429">
        <v>1</v>
      </c>
      <c r="DL1429">
        <v>0</v>
      </c>
      <c r="DM1429">
        <v>0</v>
      </c>
      <c r="DN1429">
        <v>1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 t="shared" ref="A1430:A1437" si="561">"07/09/2023 22:02:53.131"</f>
        <v>07/09/2023 22:02:53.131</v>
      </c>
      <c r="C1430" t="str">
        <f t="shared" si="558"/>
        <v>FFDFD3C0</v>
      </c>
      <c r="D1430" t="s">
        <v>144</v>
      </c>
      <c r="E1430">
        <v>6</v>
      </c>
      <c r="H1430">
        <v>210</v>
      </c>
      <c r="I1430" t="s">
        <v>145</v>
      </c>
      <c r="J1430" t="s">
        <v>146</v>
      </c>
      <c r="K1430">
        <v>0</v>
      </c>
      <c r="L1430">
        <v>3</v>
      </c>
      <c r="M1430">
        <v>0</v>
      </c>
      <c r="N1430">
        <v>2</v>
      </c>
      <c r="O1430">
        <v>0</v>
      </c>
      <c r="P1430">
        <v>1</v>
      </c>
      <c r="Q1430">
        <v>0</v>
      </c>
      <c r="S1430" t="str">
        <f t="shared" ref="S1430:T1437" si="562">"22:02:52.000"</f>
        <v>22:02:52.000</v>
      </c>
      <c r="T1430" t="str">
        <f t="shared" si="562"/>
        <v>22:02:52.000</v>
      </c>
      <c r="U1430" t="str">
        <f t="shared" si="553"/>
        <v>A14F74</v>
      </c>
      <c r="V1430">
        <v>0</v>
      </c>
      <c r="W1430">
        <v>0</v>
      </c>
      <c r="X1430">
        <v>6</v>
      </c>
      <c r="Y1430">
        <v>0</v>
      </c>
      <c r="AA1430">
        <v>1</v>
      </c>
      <c r="AB1430">
        <v>8</v>
      </c>
      <c r="AC1430">
        <v>3</v>
      </c>
      <c r="AD1430">
        <v>0</v>
      </c>
      <c r="AE1430">
        <v>9</v>
      </c>
      <c r="AF1430" t="s">
        <v>126</v>
      </c>
      <c r="AG1430">
        <v>0</v>
      </c>
      <c r="AH1430">
        <v>0</v>
      </c>
      <c r="AI1430">
        <v>2</v>
      </c>
      <c r="AJ1430">
        <v>0</v>
      </c>
      <c r="AK1430" t="s">
        <v>509</v>
      </c>
      <c r="AL1430">
        <v>32.788288999999999</v>
      </c>
      <c r="AM1430" t="s">
        <v>510</v>
      </c>
      <c r="AN1430">
        <v>-117.108271</v>
      </c>
      <c r="AO1430">
        <v>25</v>
      </c>
      <c r="AP1430">
        <v>1700</v>
      </c>
      <c r="AQ1430" t="s">
        <v>129</v>
      </c>
      <c r="AR1430">
        <v>120</v>
      </c>
      <c r="AS1430">
        <v>-45</v>
      </c>
      <c r="AT1430">
        <v>0</v>
      </c>
      <c r="BB1430" t="str">
        <f t="shared" si="554"/>
        <v>1200</v>
      </c>
      <c r="BC1430">
        <v>1</v>
      </c>
      <c r="BD1430" t="str">
        <f t="shared" si="555"/>
        <v xml:space="preserve">N1839R  </v>
      </c>
      <c r="BE1430">
        <v>1</v>
      </c>
      <c r="BG1430">
        <v>0</v>
      </c>
      <c r="BH1430">
        <v>0</v>
      </c>
      <c r="BI1430">
        <v>0</v>
      </c>
      <c r="BJ1430">
        <v>1525</v>
      </c>
      <c r="BK1430">
        <v>-175</v>
      </c>
      <c r="BL1430" t="s">
        <v>130</v>
      </c>
      <c r="BM1430">
        <v>1</v>
      </c>
      <c r="BN1430">
        <v>1</v>
      </c>
      <c r="BO1430">
        <v>0</v>
      </c>
      <c r="BP1430">
        <v>0</v>
      </c>
      <c r="BS1430">
        <v>0</v>
      </c>
      <c r="BT1430">
        <v>0</v>
      </c>
      <c r="BU1430">
        <v>0</v>
      </c>
      <c r="CE1430" t="str">
        <f t="shared" ref="CE1430:CE1437" si="563">"22:02:52.863"</f>
        <v>22:02:52.863</v>
      </c>
      <c r="CF1430">
        <v>863033344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6</v>
      </c>
      <c r="CY1430">
        <v>7</v>
      </c>
      <c r="CZ1430" t="s">
        <v>131</v>
      </c>
      <c r="DA1430">
        <v>745</v>
      </c>
      <c r="DB1430">
        <v>0</v>
      </c>
      <c r="DC1430" t="s">
        <v>262</v>
      </c>
      <c r="DD1430" t="s">
        <v>263</v>
      </c>
      <c r="DG1430">
        <v>15624242</v>
      </c>
      <c r="DI1430">
        <v>1</v>
      </c>
      <c r="DJ1430">
        <v>0</v>
      </c>
      <c r="DK1430">
        <v>0</v>
      </c>
      <c r="DL1430">
        <v>0</v>
      </c>
      <c r="DM1430">
        <v>0</v>
      </c>
      <c r="DN1430">
        <v>1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 t="shared" si="561"/>
        <v>07/09/2023 22:02:53.131</v>
      </c>
      <c r="C1431" t="str">
        <f t="shared" si="558"/>
        <v>FFDFD3C0</v>
      </c>
      <c r="D1431" t="s">
        <v>141</v>
      </c>
      <c r="E1431">
        <v>15</v>
      </c>
      <c r="J1431" t="s">
        <v>142</v>
      </c>
      <c r="K1431">
        <v>0</v>
      </c>
      <c r="L1431">
        <v>3</v>
      </c>
      <c r="M1431">
        <v>0</v>
      </c>
      <c r="N1431">
        <v>2</v>
      </c>
      <c r="O1431">
        <v>0</v>
      </c>
      <c r="P1431">
        <v>1</v>
      </c>
      <c r="Q1431">
        <v>0</v>
      </c>
      <c r="S1431" t="str">
        <f t="shared" si="562"/>
        <v>22:02:52.000</v>
      </c>
      <c r="T1431" t="str">
        <f t="shared" si="562"/>
        <v>22:02:52.000</v>
      </c>
      <c r="U1431" t="str">
        <f t="shared" si="553"/>
        <v>A14F74</v>
      </c>
      <c r="V1431">
        <v>0</v>
      </c>
      <c r="W1431">
        <v>0</v>
      </c>
      <c r="X1431">
        <v>6</v>
      </c>
      <c r="Y1431">
        <v>0</v>
      </c>
      <c r="AA1431">
        <v>1</v>
      </c>
      <c r="AB1431">
        <v>8</v>
      </c>
      <c r="AC1431">
        <v>3</v>
      </c>
      <c r="AD1431">
        <v>0</v>
      </c>
      <c r="AE1431">
        <v>9</v>
      </c>
      <c r="AF1431" t="s">
        <v>126</v>
      </c>
      <c r="AG1431">
        <v>0</v>
      </c>
      <c r="AH1431">
        <v>3</v>
      </c>
      <c r="AI1431">
        <v>2</v>
      </c>
      <c r="AJ1431">
        <v>0</v>
      </c>
      <c r="AK1431" t="s">
        <v>509</v>
      </c>
      <c r="AL1431">
        <v>32.788288999999999</v>
      </c>
      <c r="AM1431" t="s">
        <v>510</v>
      </c>
      <c r="AN1431">
        <v>-117.108271</v>
      </c>
      <c r="AO1431">
        <v>25</v>
      </c>
      <c r="AP1431">
        <v>1700</v>
      </c>
      <c r="AQ1431" t="s">
        <v>129</v>
      </c>
      <c r="AR1431">
        <v>120</v>
      </c>
      <c r="AS1431">
        <v>-45</v>
      </c>
      <c r="AT1431">
        <v>0</v>
      </c>
      <c r="BB1431" t="str">
        <f t="shared" si="554"/>
        <v>1200</v>
      </c>
      <c r="BC1431">
        <v>1</v>
      </c>
      <c r="BD1431" t="str">
        <f t="shared" si="555"/>
        <v xml:space="preserve">N1839R  </v>
      </c>
      <c r="BE1431">
        <v>1</v>
      </c>
      <c r="BG1431">
        <v>0</v>
      </c>
      <c r="BH1431">
        <v>0</v>
      </c>
      <c r="BI1431">
        <v>0</v>
      </c>
      <c r="BJ1431">
        <v>1525</v>
      </c>
      <c r="BK1431">
        <v>-175</v>
      </c>
      <c r="BL1431" t="s">
        <v>130</v>
      </c>
      <c r="BM1431">
        <v>1</v>
      </c>
      <c r="BN1431">
        <v>1</v>
      </c>
      <c r="BO1431">
        <v>0</v>
      </c>
      <c r="BP1431">
        <v>0</v>
      </c>
      <c r="BS1431">
        <v>0</v>
      </c>
      <c r="BT1431">
        <v>0</v>
      </c>
      <c r="BU1431">
        <v>0</v>
      </c>
      <c r="CE1431" t="str">
        <f t="shared" si="563"/>
        <v>22:02:52.863</v>
      </c>
      <c r="CF1431">
        <v>863033344</v>
      </c>
      <c r="CS1431">
        <v>3</v>
      </c>
      <c r="CT1431">
        <v>2</v>
      </c>
      <c r="CU1431">
        <v>0</v>
      </c>
      <c r="CV1431">
        <v>2</v>
      </c>
      <c r="CW1431">
        <v>0</v>
      </c>
      <c r="CX1431">
        <v>6</v>
      </c>
      <c r="CY1431">
        <v>7</v>
      </c>
      <c r="CZ1431" t="s">
        <v>131</v>
      </c>
      <c r="DA1431">
        <v>745</v>
      </c>
      <c r="DB1431">
        <v>0</v>
      </c>
      <c r="DC1431" t="s">
        <v>262</v>
      </c>
      <c r="DD1431" t="s">
        <v>263</v>
      </c>
      <c r="DG1431">
        <v>15624242</v>
      </c>
      <c r="DI1431">
        <v>1</v>
      </c>
      <c r="DJ1431">
        <v>0</v>
      </c>
      <c r="DK1431">
        <v>1</v>
      </c>
      <c r="DL1431">
        <v>0</v>
      </c>
      <c r="DM1431">
        <v>0</v>
      </c>
      <c r="DN1431">
        <v>1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 t="shared" si="561"/>
        <v>07/09/2023 22:02:53.131</v>
      </c>
      <c r="C1432" t="str">
        <f t="shared" si="558"/>
        <v>FFDFD3C0</v>
      </c>
      <c r="D1432" t="s">
        <v>134</v>
      </c>
      <c r="E1432">
        <v>3</v>
      </c>
      <c r="H1432">
        <v>3</v>
      </c>
      <c r="I1432" t="s">
        <v>135</v>
      </c>
      <c r="J1432" t="s">
        <v>126</v>
      </c>
      <c r="K1432">
        <v>0</v>
      </c>
      <c r="L1432">
        <v>3</v>
      </c>
      <c r="M1432">
        <v>0</v>
      </c>
      <c r="N1432">
        <v>2</v>
      </c>
      <c r="O1432">
        <v>0</v>
      </c>
      <c r="P1432">
        <v>1</v>
      </c>
      <c r="Q1432">
        <v>0</v>
      </c>
      <c r="S1432" t="str">
        <f t="shared" si="562"/>
        <v>22:02:52.000</v>
      </c>
      <c r="T1432" t="str">
        <f t="shared" si="562"/>
        <v>22:02:52.000</v>
      </c>
      <c r="U1432" t="str">
        <f t="shared" si="553"/>
        <v>A14F74</v>
      </c>
      <c r="V1432">
        <v>0</v>
      </c>
      <c r="W1432">
        <v>0</v>
      </c>
      <c r="X1432">
        <v>6</v>
      </c>
      <c r="Y1432">
        <v>0</v>
      </c>
      <c r="AA1432">
        <v>1</v>
      </c>
      <c r="AB1432">
        <v>8</v>
      </c>
      <c r="AC1432">
        <v>3</v>
      </c>
      <c r="AD1432">
        <v>0</v>
      </c>
      <c r="AE1432">
        <v>9</v>
      </c>
      <c r="AF1432" t="s">
        <v>126</v>
      </c>
      <c r="AG1432">
        <v>0</v>
      </c>
      <c r="AH1432">
        <v>3</v>
      </c>
      <c r="AI1432">
        <v>2</v>
      </c>
      <c r="AJ1432">
        <v>0</v>
      </c>
      <c r="AK1432" t="s">
        <v>509</v>
      </c>
      <c r="AL1432">
        <v>32.788288999999999</v>
      </c>
      <c r="AM1432" t="s">
        <v>510</v>
      </c>
      <c r="AN1432">
        <v>-117.108271</v>
      </c>
      <c r="AO1432">
        <v>25</v>
      </c>
      <c r="AP1432">
        <v>1700</v>
      </c>
      <c r="AQ1432" t="s">
        <v>129</v>
      </c>
      <c r="AR1432">
        <v>120</v>
      </c>
      <c r="AS1432">
        <v>-45</v>
      </c>
      <c r="AT1432">
        <v>0</v>
      </c>
      <c r="BB1432" t="str">
        <f t="shared" si="554"/>
        <v>1200</v>
      </c>
      <c r="BC1432">
        <v>1</v>
      </c>
      <c r="BD1432" t="str">
        <f t="shared" si="555"/>
        <v xml:space="preserve">N1839R  </v>
      </c>
      <c r="BE1432">
        <v>1</v>
      </c>
      <c r="BG1432">
        <v>0</v>
      </c>
      <c r="BH1432">
        <v>0</v>
      </c>
      <c r="BI1432">
        <v>0</v>
      </c>
      <c r="BJ1432">
        <v>1525</v>
      </c>
      <c r="BK1432">
        <v>-175</v>
      </c>
      <c r="BL1432" t="s">
        <v>130</v>
      </c>
      <c r="BM1432">
        <v>1</v>
      </c>
      <c r="BN1432">
        <v>1</v>
      </c>
      <c r="BO1432">
        <v>0</v>
      </c>
      <c r="BP1432">
        <v>0</v>
      </c>
      <c r="BS1432">
        <v>0</v>
      </c>
      <c r="BT1432">
        <v>0</v>
      </c>
      <c r="BU1432">
        <v>0</v>
      </c>
      <c r="CE1432" t="str">
        <f t="shared" si="563"/>
        <v>22:02:52.863</v>
      </c>
      <c r="CF1432">
        <v>863033344</v>
      </c>
      <c r="CS1432">
        <v>3</v>
      </c>
      <c r="CT1432">
        <v>2</v>
      </c>
      <c r="CU1432">
        <v>0</v>
      </c>
      <c r="CV1432">
        <v>2</v>
      </c>
      <c r="CW1432">
        <v>0</v>
      </c>
      <c r="CX1432">
        <v>6</v>
      </c>
      <c r="CY1432">
        <v>7</v>
      </c>
      <c r="CZ1432" t="s">
        <v>131</v>
      </c>
      <c r="DA1432">
        <v>745</v>
      </c>
      <c r="DB1432">
        <v>0</v>
      </c>
      <c r="DC1432" t="s">
        <v>262</v>
      </c>
      <c r="DD1432" t="s">
        <v>263</v>
      </c>
      <c r="DG1432">
        <v>15624242</v>
      </c>
      <c r="DI1432">
        <v>1</v>
      </c>
      <c r="DJ1432">
        <v>0</v>
      </c>
      <c r="DK1432">
        <v>1</v>
      </c>
      <c r="DL1432">
        <v>0</v>
      </c>
      <c r="DM1432">
        <v>0</v>
      </c>
      <c r="DN1432">
        <v>1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 t="shared" si="561"/>
        <v>07/09/2023 22:02:53.131</v>
      </c>
      <c r="C1433" t="str">
        <f t="shared" si="558"/>
        <v>FFDFD3C0</v>
      </c>
      <c r="D1433" t="s">
        <v>147</v>
      </c>
      <c r="E1433">
        <v>8</v>
      </c>
      <c r="H1433">
        <v>225</v>
      </c>
      <c r="I1433" t="s">
        <v>148</v>
      </c>
      <c r="J1433" t="s">
        <v>126</v>
      </c>
      <c r="K1433">
        <v>0</v>
      </c>
      <c r="L1433">
        <v>3</v>
      </c>
      <c r="M1433">
        <v>0</v>
      </c>
      <c r="N1433">
        <v>2</v>
      </c>
      <c r="O1433">
        <v>0</v>
      </c>
      <c r="P1433">
        <v>1</v>
      </c>
      <c r="Q1433">
        <v>0</v>
      </c>
      <c r="S1433" t="str">
        <f t="shared" si="562"/>
        <v>22:02:52.000</v>
      </c>
      <c r="T1433" t="str">
        <f t="shared" si="562"/>
        <v>22:02:52.000</v>
      </c>
      <c r="U1433" t="str">
        <f t="shared" si="553"/>
        <v>A14F74</v>
      </c>
      <c r="V1433">
        <v>0</v>
      </c>
      <c r="W1433">
        <v>0</v>
      </c>
      <c r="X1433">
        <v>6</v>
      </c>
      <c r="Y1433">
        <v>0</v>
      </c>
      <c r="AA1433">
        <v>1</v>
      </c>
      <c r="AB1433">
        <v>8</v>
      </c>
      <c r="AC1433">
        <v>3</v>
      </c>
      <c r="AD1433">
        <v>0</v>
      </c>
      <c r="AE1433">
        <v>9</v>
      </c>
      <c r="AF1433" t="s">
        <v>126</v>
      </c>
      <c r="AG1433">
        <v>0</v>
      </c>
      <c r="AH1433">
        <v>3</v>
      </c>
      <c r="AI1433">
        <v>2</v>
      </c>
      <c r="AJ1433">
        <v>0</v>
      </c>
      <c r="AK1433" t="s">
        <v>509</v>
      </c>
      <c r="AL1433">
        <v>32.788288999999999</v>
      </c>
      <c r="AM1433" t="s">
        <v>510</v>
      </c>
      <c r="AN1433">
        <v>-117.108271</v>
      </c>
      <c r="AO1433">
        <v>25</v>
      </c>
      <c r="AP1433">
        <v>1700</v>
      </c>
      <c r="AQ1433" t="s">
        <v>129</v>
      </c>
      <c r="AR1433">
        <v>120</v>
      </c>
      <c r="AS1433">
        <v>-45</v>
      </c>
      <c r="AT1433">
        <v>0</v>
      </c>
      <c r="BB1433" t="str">
        <f t="shared" si="554"/>
        <v>1200</v>
      </c>
      <c r="BC1433">
        <v>1</v>
      </c>
      <c r="BD1433" t="str">
        <f t="shared" si="555"/>
        <v xml:space="preserve">N1839R  </v>
      </c>
      <c r="BE1433">
        <v>1</v>
      </c>
      <c r="BG1433">
        <v>0</v>
      </c>
      <c r="BH1433">
        <v>0</v>
      </c>
      <c r="BI1433">
        <v>0</v>
      </c>
      <c r="BJ1433">
        <v>1525</v>
      </c>
      <c r="BK1433">
        <v>-175</v>
      </c>
      <c r="BL1433" t="s">
        <v>130</v>
      </c>
      <c r="BM1433">
        <v>1</v>
      </c>
      <c r="BN1433">
        <v>1</v>
      </c>
      <c r="BO1433">
        <v>0</v>
      </c>
      <c r="BP1433">
        <v>0</v>
      </c>
      <c r="BS1433">
        <v>0</v>
      </c>
      <c r="BT1433">
        <v>0</v>
      </c>
      <c r="BU1433">
        <v>0</v>
      </c>
      <c r="CE1433" t="str">
        <f t="shared" si="563"/>
        <v>22:02:52.863</v>
      </c>
      <c r="CF1433">
        <v>863033344</v>
      </c>
      <c r="CS1433">
        <v>3</v>
      </c>
      <c r="CT1433">
        <v>2</v>
      </c>
      <c r="CU1433">
        <v>0</v>
      </c>
      <c r="CV1433">
        <v>2</v>
      </c>
      <c r="CW1433">
        <v>0</v>
      </c>
      <c r="CX1433">
        <v>6</v>
      </c>
      <c r="CY1433">
        <v>7</v>
      </c>
      <c r="CZ1433" t="s">
        <v>131</v>
      </c>
      <c r="DA1433">
        <v>745</v>
      </c>
      <c r="DB1433">
        <v>0</v>
      </c>
      <c r="DC1433" t="s">
        <v>262</v>
      </c>
      <c r="DD1433" t="s">
        <v>263</v>
      </c>
      <c r="DG1433">
        <v>15624242</v>
      </c>
      <c r="DI1433">
        <v>1</v>
      </c>
      <c r="DJ1433">
        <v>0</v>
      </c>
      <c r="DK1433">
        <v>1</v>
      </c>
      <c r="DL1433">
        <v>0</v>
      </c>
      <c r="DM1433">
        <v>0</v>
      </c>
      <c r="DN1433">
        <v>1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 t="shared" si="561"/>
        <v>07/09/2023 22:02:53.131</v>
      </c>
      <c r="C1434" t="str">
        <f t="shared" si="558"/>
        <v>FFDFD3C0</v>
      </c>
      <c r="D1434" t="s">
        <v>134</v>
      </c>
      <c r="E1434">
        <v>4</v>
      </c>
      <c r="H1434">
        <v>4</v>
      </c>
      <c r="I1434" t="s">
        <v>143</v>
      </c>
      <c r="J1434" t="s">
        <v>126</v>
      </c>
      <c r="K1434">
        <v>0</v>
      </c>
      <c r="L1434">
        <v>3</v>
      </c>
      <c r="M1434">
        <v>0</v>
      </c>
      <c r="N1434">
        <v>2</v>
      </c>
      <c r="O1434">
        <v>0</v>
      </c>
      <c r="P1434">
        <v>1</v>
      </c>
      <c r="Q1434">
        <v>0</v>
      </c>
      <c r="S1434" t="str">
        <f t="shared" si="562"/>
        <v>22:02:52.000</v>
      </c>
      <c r="T1434" t="str">
        <f t="shared" si="562"/>
        <v>22:02:52.000</v>
      </c>
      <c r="U1434" t="str">
        <f t="shared" si="553"/>
        <v>A14F74</v>
      </c>
      <c r="V1434">
        <v>0</v>
      </c>
      <c r="W1434">
        <v>0</v>
      </c>
      <c r="X1434">
        <v>6</v>
      </c>
      <c r="Y1434">
        <v>0</v>
      </c>
      <c r="AA1434">
        <v>1</v>
      </c>
      <c r="AB1434">
        <v>8</v>
      </c>
      <c r="AC1434">
        <v>3</v>
      </c>
      <c r="AD1434">
        <v>0</v>
      </c>
      <c r="AE1434">
        <v>9</v>
      </c>
      <c r="AF1434" t="s">
        <v>126</v>
      </c>
      <c r="AG1434">
        <v>0</v>
      </c>
      <c r="AH1434">
        <v>3</v>
      </c>
      <c r="AI1434">
        <v>2</v>
      </c>
      <c r="AJ1434">
        <v>0</v>
      </c>
      <c r="AK1434" t="s">
        <v>509</v>
      </c>
      <c r="AL1434">
        <v>32.788288999999999</v>
      </c>
      <c r="AM1434" t="s">
        <v>510</v>
      </c>
      <c r="AN1434">
        <v>-117.108271</v>
      </c>
      <c r="AO1434">
        <v>25</v>
      </c>
      <c r="AP1434">
        <v>1700</v>
      </c>
      <c r="AQ1434" t="s">
        <v>129</v>
      </c>
      <c r="AR1434">
        <v>120</v>
      </c>
      <c r="AS1434">
        <v>-45</v>
      </c>
      <c r="AT1434">
        <v>0</v>
      </c>
      <c r="BB1434" t="str">
        <f t="shared" si="554"/>
        <v>1200</v>
      </c>
      <c r="BC1434">
        <v>1</v>
      </c>
      <c r="BD1434" t="str">
        <f t="shared" si="555"/>
        <v xml:space="preserve">N1839R  </v>
      </c>
      <c r="BE1434">
        <v>1</v>
      </c>
      <c r="BG1434">
        <v>0</v>
      </c>
      <c r="BH1434">
        <v>0</v>
      </c>
      <c r="BI1434">
        <v>0</v>
      </c>
      <c r="BJ1434">
        <v>1525</v>
      </c>
      <c r="BK1434">
        <v>-175</v>
      </c>
      <c r="BL1434" t="s">
        <v>130</v>
      </c>
      <c r="BM1434">
        <v>1</v>
      </c>
      <c r="BN1434">
        <v>1</v>
      </c>
      <c r="BO1434">
        <v>0</v>
      </c>
      <c r="BP1434">
        <v>0</v>
      </c>
      <c r="BS1434">
        <v>0</v>
      </c>
      <c r="BT1434">
        <v>0</v>
      </c>
      <c r="BU1434">
        <v>0</v>
      </c>
      <c r="CE1434" t="str">
        <f t="shared" si="563"/>
        <v>22:02:52.863</v>
      </c>
      <c r="CF1434">
        <v>863033344</v>
      </c>
      <c r="CS1434">
        <v>3</v>
      </c>
      <c r="CT1434">
        <v>2</v>
      </c>
      <c r="CU1434">
        <v>0</v>
      </c>
      <c r="CV1434">
        <v>2</v>
      </c>
      <c r="CW1434">
        <v>0</v>
      </c>
      <c r="CX1434">
        <v>6</v>
      </c>
      <c r="CY1434">
        <v>7</v>
      </c>
      <c r="CZ1434" t="s">
        <v>131</v>
      </c>
      <c r="DA1434">
        <v>745</v>
      </c>
      <c r="DB1434">
        <v>0</v>
      </c>
      <c r="DC1434" t="s">
        <v>262</v>
      </c>
      <c r="DD1434" t="s">
        <v>263</v>
      </c>
      <c r="DG1434">
        <v>15624242</v>
      </c>
      <c r="DI1434">
        <v>1</v>
      </c>
      <c r="DJ1434">
        <v>0</v>
      </c>
      <c r="DK1434">
        <v>1</v>
      </c>
      <c r="DL1434">
        <v>0</v>
      </c>
      <c r="DM1434">
        <v>0</v>
      </c>
      <c r="DN1434">
        <v>1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 t="shared" si="561"/>
        <v>07/09/2023 22:02:53.131</v>
      </c>
      <c r="C1435" t="str">
        <f t="shared" si="558"/>
        <v>FFDFD3C0</v>
      </c>
      <c r="D1435" t="s">
        <v>138</v>
      </c>
      <c r="E1435">
        <v>20</v>
      </c>
      <c r="F1435">
        <v>1020</v>
      </c>
      <c r="G1435" t="s">
        <v>139</v>
      </c>
      <c r="J1435" t="s">
        <v>140</v>
      </c>
      <c r="K1435">
        <v>0</v>
      </c>
      <c r="L1435">
        <v>3</v>
      </c>
      <c r="M1435">
        <v>0</v>
      </c>
      <c r="N1435">
        <v>2</v>
      </c>
      <c r="O1435">
        <v>0</v>
      </c>
      <c r="P1435">
        <v>1</v>
      </c>
      <c r="Q1435">
        <v>0</v>
      </c>
      <c r="S1435" t="str">
        <f t="shared" si="562"/>
        <v>22:02:52.000</v>
      </c>
      <c r="T1435" t="str">
        <f t="shared" si="562"/>
        <v>22:02:52.000</v>
      </c>
      <c r="U1435" t="str">
        <f t="shared" si="553"/>
        <v>A14F74</v>
      </c>
      <c r="V1435">
        <v>0</v>
      </c>
      <c r="W1435">
        <v>0</v>
      </c>
      <c r="X1435">
        <v>6</v>
      </c>
      <c r="Y1435">
        <v>0</v>
      </c>
      <c r="AA1435">
        <v>1</v>
      </c>
      <c r="AB1435">
        <v>8</v>
      </c>
      <c r="AC1435">
        <v>3</v>
      </c>
      <c r="AD1435">
        <v>0</v>
      </c>
      <c r="AE1435">
        <v>9</v>
      </c>
      <c r="AF1435" t="s">
        <v>126</v>
      </c>
      <c r="AG1435">
        <v>0</v>
      </c>
      <c r="AH1435">
        <v>3</v>
      </c>
      <c r="AI1435">
        <v>2</v>
      </c>
      <c r="AJ1435">
        <v>0</v>
      </c>
      <c r="AK1435" t="s">
        <v>509</v>
      </c>
      <c r="AL1435">
        <v>32.788288999999999</v>
      </c>
      <c r="AM1435" t="s">
        <v>510</v>
      </c>
      <c r="AN1435">
        <v>-117.108271</v>
      </c>
      <c r="AO1435">
        <v>25</v>
      </c>
      <c r="AP1435">
        <v>1700</v>
      </c>
      <c r="AQ1435" t="s">
        <v>129</v>
      </c>
      <c r="AR1435">
        <v>120</v>
      </c>
      <c r="AS1435">
        <v>-45</v>
      </c>
      <c r="AT1435">
        <v>0</v>
      </c>
      <c r="BB1435" t="str">
        <f t="shared" si="554"/>
        <v>1200</v>
      </c>
      <c r="BC1435">
        <v>1</v>
      </c>
      <c r="BD1435" t="str">
        <f t="shared" si="555"/>
        <v xml:space="preserve">N1839R  </v>
      </c>
      <c r="BE1435">
        <v>1</v>
      </c>
      <c r="BG1435">
        <v>0</v>
      </c>
      <c r="BH1435">
        <v>0</v>
      </c>
      <c r="BI1435">
        <v>0</v>
      </c>
      <c r="BJ1435">
        <v>1525</v>
      </c>
      <c r="BK1435">
        <v>-175</v>
      </c>
      <c r="BL1435" t="s">
        <v>130</v>
      </c>
      <c r="BM1435">
        <v>1</v>
      </c>
      <c r="BN1435">
        <v>1</v>
      </c>
      <c r="BO1435">
        <v>0</v>
      </c>
      <c r="BP1435">
        <v>0</v>
      </c>
      <c r="BS1435">
        <v>0</v>
      </c>
      <c r="BT1435">
        <v>0</v>
      </c>
      <c r="BU1435">
        <v>0</v>
      </c>
      <c r="CE1435" t="str">
        <f t="shared" si="563"/>
        <v>22:02:52.863</v>
      </c>
      <c r="CF1435">
        <v>863033344</v>
      </c>
      <c r="CS1435">
        <v>3</v>
      </c>
      <c r="CT1435">
        <v>2</v>
      </c>
      <c r="CU1435">
        <v>0</v>
      </c>
      <c r="CV1435">
        <v>2</v>
      </c>
      <c r="CW1435">
        <v>0</v>
      </c>
      <c r="CX1435">
        <v>6</v>
      </c>
      <c r="CY1435">
        <v>7</v>
      </c>
      <c r="CZ1435" t="s">
        <v>131</v>
      </c>
      <c r="DA1435">
        <v>745</v>
      </c>
      <c r="DB1435">
        <v>0</v>
      </c>
      <c r="DC1435" t="s">
        <v>262</v>
      </c>
      <c r="DD1435" t="s">
        <v>263</v>
      </c>
      <c r="DG1435">
        <v>15624242</v>
      </c>
      <c r="DI1435">
        <v>1</v>
      </c>
      <c r="DJ1435">
        <v>0</v>
      </c>
      <c r="DK1435">
        <v>1</v>
      </c>
      <c r="DL1435">
        <v>0</v>
      </c>
      <c r="DM1435">
        <v>0</v>
      </c>
      <c r="DN1435">
        <v>1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 t="shared" si="561"/>
        <v>07/09/2023 22:02:53.131</v>
      </c>
      <c r="C1436" t="str">
        <f t="shared" si="558"/>
        <v>FFDFD3C0</v>
      </c>
      <c r="D1436" t="s">
        <v>149</v>
      </c>
      <c r="E1436">
        <v>3</v>
      </c>
      <c r="H1436">
        <v>166</v>
      </c>
      <c r="I1436" t="s">
        <v>139</v>
      </c>
      <c r="J1436" t="s">
        <v>150</v>
      </c>
      <c r="K1436">
        <v>0</v>
      </c>
      <c r="L1436">
        <v>3</v>
      </c>
      <c r="M1436">
        <v>0</v>
      </c>
      <c r="N1436">
        <v>2</v>
      </c>
      <c r="O1436">
        <v>0</v>
      </c>
      <c r="P1436">
        <v>1</v>
      </c>
      <c r="Q1436">
        <v>0</v>
      </c>
      <c r="S1436" t="str">
        <f t="shared" si="562"/>
        <v>22:02:52.000</v>
      </c>
      <c r="T1436" t="str">
        <f t="shared" si="562"/>
        <v>22:02:52.000</v>
      </c>
      <c r="U1436" t="str">
        <f t="shared" si="553"/>
        <v>A14F74</v>
      </c>
      <c r="V1436">
        <v>0</v>
      </c>
      <c r="W1436">
        <v>0</v>
      </c>
      <c r="X1436">
        <v>6</v>
      </c>
      <c r="Y1436">
        <v>0</v>
      </c>
      <c r="AA1436">
        <v>1</v>
      </c>
      <c r="AB1436">
        <v>8</v>
      </c>
      <c r="AC1436">
        <v>3</v>
      </c>
      <c r="AD1436">
        <v>0</v>
      </c>
      <c r="AE1436">
        <v>9</v>
      </c>
      <c r="AF1436" t="s">
        <v>126</v>
      </c>
      <c r="AG1436">
        <v>0</v>
      </c>
      <c r="AH1436">
        <v>3</v>
      </c>
      <c r="AI1436">
        <v>2</v>
      </c>
      <c r="AJ1436">
        <v>0</v>
      </c>
      <c r="AK1436" t="s">
        <v>509</v>
      </c>
      <c r="AL1436">
        <v>32.788288999999999</v>
      </c>
      <c r="AM1436" t="s">
        <v>510</v>
      </c>
      <c r="AN1436">
        <v>-117.108271</v>
      </c>
      <c r="AO1436">
        <v>25</v>
      </c>
      <c r="AP1436">
        <v>1700</v>
      </c>
      <c r="AQ1436" t="s">
        <v>129</v>
      </c>
      <c r="AR1436">
        <v>120</v>
      </c>
      <c r="AS1436">
        <v>-45</v>
      </c>
      <c r="AT1436">
        <v>0</v>
      </c>
      <c r="BB1436" t="str">
        <f t="shared" si="554"/>
        <v>1200</v>
      </c>
      <c r="BC1436">
        <v>1</v>
      </c>
      <c r="BD1436" t="str">
        <f t="shared" si="555"/>
        <v xml:space="preserve">N1839R  </v>
      </c>
      <c r="BE1436">
        <v>1</v>
      </c>
      <c r="BG1436">
        <v>0</v>
      </c>
      <c r="BH1436">
        <v>0</v>
      </c>
      <c r="BI1436">
        <v>0</v>
      </c>
      <c r="BJ1436">
        <v>1525</v>
      </c>
      <c r="BK1436">
        <v>-175</v>
      </c>
      <c r="BL1436" t="s">
        <v>130</v>
      </c>
      <c r="BM1436">
        <v>1</v>
      </c>
      <c r="BN1436">
        <v>1</v>
      </c>
      <c r="BO1436">
        <v>0</v>
      </c>
      <c r="BP1436">
        <v>0</v>
      </c>
      <c r="BS1436">
        <v>0</v>
      </c>
      <c r="BT1436">
        <v>0</v>
      </c>
      <c r="BU1436">
        <v>0</v>
      </c>
      <c r="CE1436" t="str">
        <f t="shared" si="563"/>
        <v>22:02:52.863</v>
      </c>
      <c r="CF1436">
        <v>863093075</v>
      </c>
      <c r="CS1436">
        <v>3</v>
      </c>
      <c r="CT1436">
        <v>2</v>
      </c>
      <c r="CU1436">
        <v>0</v>
      </c>
      <c r="CV1436">
        <v>2</v>
      </c>
      <c r="CW1436">
        <v>0</v>
      </c>
      <c r="CX1436">
        <v>5</v>
      </c>
      <c r="CY1436">
        <v>7</v>
      </c>
      <c r="CZ1436" t="s">
        <v>131</v>
      </c>
      <c r="DA1436">
        <v>300</v>
      </c>
      <c r="DB1436">
        <v>0</v>
      </c>
      <c r="DC1436" t="s">
        <v>157</v>
      </c>
      <c r="DD1436" t="s">
        <v>158</v>
      </c>
      <c r="DG1436">
        <v>8357394</v>
      </c>
      <c r="DI1436">
        <v>1</v>
      </c>
      <c r="DJ1436">
        <v>0</v>
      </c>
      <c r="DK1436">
        <v>1</v>
      </c>
      <c r="DL1436">
        <v>0</v>
      </c>
      <c r="DM1436">
        <v>0</v>
      </c>
      <c r="DN1436">
        <v>1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 t="shared" si="561"/>
        <v>07/09/2023 22:02:53.131</v>
      </c>
      <c r="C1437" t="str">
        <f t="shared" si="558"/>
        <v>FFDFD3C0</v>
      </c>
      <c r="D1437" t="s">
        <v>123</v>
      </c>
      <c r="E1437">
        <v>7</v>
      </c>
      <c r="F1437">
        <v>2007</v>
      </c>
      <c r="G1437" t="s">
        <v>124</v>
      </c>
      <c r="J1437" t="s">
        <v>125</v>
      </c>
      <c r="K1437">
        <v>0</v>
      </c>
      <c r="L1437">
        <v>3</v>
      </c>
      <c r="M1437">
        <v>0</v>
      </c>
      <c r="N1437">
        <v>2</v>
      </c>
      <c r="O1437">
        <v>0</v>
      </c>
      <c r="P1437">
        <v>1</v>
      </c>
      <c r="Q1437">
        <v>0</v>
      </c>
      <c r="S1437" t="str">
        <f t="shared" si="562"/>
        <v>22:02:52.000</v>
      </c>
      <c r="T1437" t="str">
        <f t="shared" si="562"/>
        <v>22:02:52.000</v>
      </c>
      <c r="U1437" t="str">
        <f t="shared" si="553"/>
        <v>A14F74</v>
      </c>
      <c r="V1437">
        <v>0</v>
      </c>
      <c r="W1437">
        <v>0</v>
      </c>
      <c r="X1437">
        <v>6</v>
      </c>
      <c r="Y1437">
        <v>0</v>
      </c>
      <c r="AA1437">
        <v>1</v>
      </c>
      <c r="AB1437">
        <v>8</v>
      </c>
      <c r="AC1437">
        <v>3</v>
      </c>
      <c r="AD1437">
        <v>0</v>
      </c>
      <c r="AE1437">
        <v>9</v>
      </c>
      <c r="AF1437" t="s">
        <v>126</v>
      </c>
      <c r="AG1437">
        <v>0</v>
      </c>
      <c r="AH1437">
        <v>3</v>
      </c>
      <c r="AI1437">
        <v>2</v>
      </c>
      <c r="AJ1437">
        <v>0</v>
      </c>
      <c r="AK1437" t="s">
        <v>509</v>
      </c>
      <c r="AL1437">
        <v>32.788288999999999</v>
      </c>
      <c r="AM1437" t="s">
        <v>510</v>
      </c>
      <c r="AN1437">
        <v>-117.108271</v>
      </c>
      <c r="AO1437">
        <v>25</v>
      </c>
      <c r="AP1437">
        <v>1700</v>
      </c>
      <c r="AQ1437" t="s">
        <v>129</v>
      </c>
      <c r="AR1437">
        <v>120</v>
      </c>
      <c r="AS1437">
        <v>-45</v>
      </c>
      <c r="AT1437">
        <v>0</v>
      </c>
      <c r="BB1437" t="str">
        <f t="shared" si="554"/>
        <v>1200</v>
      </c>
      <c r="BC1437">
        <v>1</v>
      </c>
      <c r="BD1437" t="str">
        <f t="shared" si="555"/>
        <v xml:space="preserve">N1839R  </v>
      </c>
      <c r="BE1437">
        <v>1</v>
      </c>
      <c r="BG1437">
        <v>0</v>
      </c>
      <c r="BH1437">
        <v>0</v>
      </c>
      <c r="BI1437">
        <v>0</v>
      </c>
      <c r="BJ1437">
        <v>1525</v>
      </c>
      <c r="BK1437">
        <v>-175</v>
      </c>
      <c r="BL1437" t="s">
        <v>130</v>
      </c>
      <c r="BM1437">
        <v>1</v>
      </c>
      <c r="BN1437">
        <v>1</v>
      </c>
      <c r="BO1437">
        <v>0</v>
      </c>
      <c r="BP1437">
        <v>0</v>
      </c>
      <c r="BS1437">
        <v>0</v>
      </c>
      <c r="BT1437">
        <v>0</v>
      </c>
      <c r="BU1437">
        <v>0</v>
      </c>
      <c r="CE1437" t="str">
        <f t="shared" si="563"/>
        <v>22:02:52.863</v>
      </c>
      <c r="CF1437">
        <v>863033344</v>
      </c>
      <c r="CS1437">
        <v>3</v>
      </c>
      <c r="CT1437">
        <v>2</v>
      </c>
      <c r="CU1437">
        <v>0</v>
      </c>
      <c r="CV1437">
        <v>2</v>
      </c>
      <c r="CW1437">
        <v>0</v>
      </c>
      <c r="CX1437">
        <v>6</v>
      </c>
      <c r="CY1437">
        <v>7</v>
      </c>
      <c r="CZ1437" t="s">
        <v>131</v>
      </c>
      <c r="DA1437">
        <v>745</v>
      </c>
      <c r="DB1437">
        <v>0</v>
      </c>
      <c r="DC1437" t="s">
        <v>262</v>
      </c>
      <c r="DD1437" t="s">
        <v>263</v>
      </c>
      <c r="DG1437">
        <v>15624242</v>
      </c>
      <c r="DI1437">
        <v>1</v>
      </c>
      <c r="DJ1437">
        <v>0</v>
      </c>
      <c r="DK1437">
        <v>1</v>
      </c>
      <c r="DL1437">
        <v>0</v>
      </c>
      <c r="DM1437">
        <v>0</v>
      </c>
      <c r="DN1437">
        <v>1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 t="shared" ref="A1438:A1445" si="564">"07/09/2023 22:02:54.255"</f>
        <v>07/09/2023 22:02:54.255</v>
      </c>
      <c r="C1438" t="str">
        <f t="shared" si="558"/>
        <v>FFDFD3C0</v>
      </c>
      <c r="D1438" t="s">
        <v>134</v>
      </c>
      <c r="E1438">
        <v>3</v>
      </c>
      <c r="H1438">
        <v>3</v>
      </c>
      <c r="I1438" t="s">
        <v>135</v>
      </c>
      <c r="J1438" t="s">
        <v>126</v>
      </c>
      <c r="K1438">
        <v>0</v>
      </c>
      <c r="L1438">
        <v>3</v>
      </c>
      <c r="M1438">
        <v>0</v>
      </c>
      <c r="N1438">
        <v>2</v>
      </c>
      <c r="O1438">
        <v>0</v>
      </c>
      <c r="P1438">
        <v>1</v>
      </c>
      <c r="Q1438">
        <v>0</v>
      </c>
      <c r="S1438" t="str">
        <f t="shared" ref="S1438:T1445" si="565">"22:02:53.000"</f>
        <v>22:02:53.000</v>
      </c>
      <c r="T1438" t="str">
        <f t="shared" si="565"/>
        <v>22:02:53.000</v>
      </c>
      <c r="U1438" t="str">
        <f t="shared" si="553"/>
        <v>A14F74</v>
      </c>
      <c r="V1438">
        <v>0</v>
      </c>
      <c r="W1438">
        <v>0</v>
      </c>
      <c r="X1438">
        <v>6</v>
      </c>
      <c r="Y1438">
        <v>0</v>
      </c>
      <c r="AA1438">
        <v>1</v>
      </c>
      <c r="AB1438">
        <v>8</v>
      </c>
      <c r="AC1438">
        <v>3</v>
      </c>
      <c r="AD1438">
        <v>0</v>
      </c>
      <c r="AE1438">
        <v>9</v>
      </c>
      <c r="AF1438" t="s">
        <v>126</v>
      </c>
      <c r="AG1438">
        <v>0</v>
      </c>
      <c r="AH1438">
        <v>3</v>
      </c>
      <c r="AI1438">
        <v>2</v>
      </c>
      <c r="AJ1438">
        <v>0</v>
      </c>
      <c r="AK1438" t="s">
        <v>511</v>
      </c>
      <c r="AL1438">
        <v>32.788074000000002</v>
      </c>
      <c r="AM1438" t="s">
        <v>512</v>
      </c>
      <c r="AN1438">
        <v>-117.107606</v>
      </c>
      <c r="AO1438">
        <v>25</v>
      </c>
      <c r="AP1438">
        <v>1700</v>
      </c>
      <c r="AQ1438" t="s">
        <v>129</v>
      </c>
      <c r="AR1438">
        <v>120</v>
      </c>
      <c r="AS1438">
        <v>-45</v>
      </c>
      <c r="AT1438">
        <v>0</v>
      </c>
      <c r="BB1438" t="str">
        <f t="shared" si="554"/>
        <v>1200</v>
      </c>
      <c r="BC1438">
        <v>1</v>
      </c>
      <c r="BD1438" t="str">
        <f t="shared" si="555"/>
        <v xml:space="preserve">N1839R  </v>
      </c>
      <c r="BE1438">
        <v>1</v>
      </c>
      <c r="BG1438">
        <v>0</v>
      </c>
      <c r="BH1438">
        <v>0</v>
      </c>
      <c r="BI1438">
        <v>0</v>
      </c>
      <c r="BJ1438">
        <v>1525</v>
      </c>
      <c r="BK1438">
        <v>-175</v>
      </c>
      <c r="BL1438" t="s">
        <v>130</v>
      </c>
      <c r="BM1438">
        <v>1</v>
      </c>
      <c r="BN1438">
        <v>1</v>
      </c>
      <c r="BO1438">
        <v>0</v>
      </c>
      <c r="BP1438">
        <v>0</v>
      </c>
      <c r="BS1438">
        <v>0</v>
      </c>
      <c r="BT1438">
        <v>0</v>
      </c>
      <c r="BU1438">
        <v>0</v>
      </c>
      <c r="CE1438" t="str">
        <f t="shared" ref="CE1438:CE1445" si="566">"22:02:53.920"</f>
        <v>22:02:53.920</v>
      </c>
      <c r="CF1438">
        <v>919533546</v>
      </c>
      <c r="CS1438">
        <v>3</v>
      </c>
      <c r="CT1438">
        <v>2</v>
      </c>
      <c r="CU1438">
        <v>0</v>
      </c>
      <c r="CV1438">
        <v>2</v>
      </c>
      <c r="CW1438">
        <v>0</v>
      </c>
      <c r="CX1438">
        <v>5</v>
      </c>
      <c r="CY1438">
        <v>7</v>
      </c>
      <c r="CZ1438" t="s">
        <v>131</v>
      </c>
      <c r="DA1438">
        <v>745</v>
      </c>
      <c r="DB1438">
        <v>0</v>
      </c>
      <c r="DC1438" t="s">
        <v>262</v>
      </c>
      <c r="DD1438" t="s">
        <v>263</v>
      </c>
      <c r="DG1438">
        <v>15624327</v>
      </c>
      <c r="DI1438">
        <v>1</v>
      </c>
      <c r="DJ1438">
        <v>0</v>
      </c>
      <c r="DK1438">
        <v>0</v>
      </c>
      <c r="DL1438">
        <v>0</v>
      </c>
      <c r="DM1438">
        <v>0</v>
      </c>
      <c r="DN1438">
        <v>1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 t="shared" si="564"/>
        <v>07/09/2023 22:02:54.255</v>
      </c>
      <c r="C1439" t="str">
        <f t="shared" si="558"/>
        <v>FFDFD3C0</v>
      </c>
      <c r="D1439" t="s">
        <v>147</v>
      </c>
      <c r="E1439">
        <v>8</v>
      </c>
      <c r="H1439">
        <v>225</v>
      </c>
      <c r="I1439" t="s">
        <v>148</v>
      </c>
      <c r="J1439" t="s">
        <v>126</v>
      </c>
      <c r="K1439">
        <v>0</v>
      </c>
      <c r="L1439">
        <v>3</v>
      </c>
      <c r="M1439">
        <v>0</v>
      </c>
      <c r="N1439">
        <v>2</v>
      </c>
      <c r="O1439">
        <v>0</v>
      </c>
      <c r="P1439">
        <v>1</v>
      </c>
      <c r="Q1439">
        <v>0</v>
      </c>
      <c r="S1439" t="str">
        <f t="shared" si="565"/>
        <v>22:02:53.000</v>
      </c>
      <c r="T1439" t="str">
        <f t="shared" si="565"/>
        <v>22:02:53.000</v>
      </c>
      <c r="U1439" t="str">
        <f t="shared" si="553"/>
        <v>A14F74</v>
      </c>
      <c r="V1439">
        <v>0</v>
      </c>
      <c r="W1439">
        <v>0</v>
      </c>
      <c r="X1439">
        <v>6</v>
      </c>
      <c r="Y1439">
        <v>0</v>
      </c>
      <c r="AA1439">
        <v>1</v>
      </c>
      <c r="AB1439">
        <v>8</v>
      </c>
      <c r="AC1439">
        <v>3</v>
      </c>
      <c r="AD1439">
        <v>0</v>
      </c>
      <c r="AE1439">
        <v>9</v>
      </c>
      <c r="AF1439" t="s">
        <v>126</v>
      </c>
      <c r="AG1439">
        <v>0</v>
      </c>
      <c r="AH1439">
        <v>3</v>
      </c>
      <c r="AI1439">
        <v>2</v>
      </c>
      <c r="AJ1439">
        <v>0</v>
      </c>
      <c r="AK1439" t="s">
        <v>511</v>
      </c>
      <c r="AL1439">
        <v>32.788074000000002</v>
      </c>
      <c r="AM1439" t="s">
        <v>512</v>
      </c>
      <c r="AN1439">
        <v>-117.107606</v>
      </c>
      <c r="AO1439">
        <v>25</v>
      </c>
      <c r="AP1439">
        <v>1700</v>
      </c>
      <c r="AQ1439" t="s">
        <v>129</v>
      </c>
      <c r="AR1439">
        <v>120</v>
      </c>
      <c r="AS1439">
        <v>-45</v>
      </c>
      <c r="AT1439">
        <v>0</v>
      </c>
      <c r="BB1439" t="str">
        <f t="shared" si="554"/>
        <v>1200</v>
      </c>
      <c r="BC1439">
        <v>1</v>
      </c>
      <c r="BD1439" t="str">
        <f t="shared" si="555"/>
        <v xml:space="preserve">N1839R  </v>
      </c>
      <c r="BE1439">
        <v>1</v>
      </c>
      <c r="BG1439">
        <v>0</v>
      </c>
      <c r="BH1439">
        <v>0</v>
      </c>
      <c r="BI1439">
        <v>0</v>
      </c>
      <c r="BJ1439">
        <v>1525</v>
      </c>
      <c r="BK1439">
        <v>-175</v>
      </c>
      <c r="BL1439" t="s">
        <v>130</v>
      </c>
      <c r="BM1439">
        <v>1</v>
      </c>
      <c r="BN1439">
        <v>1</v>
      </c>
      <c r="BO1439">
        <v>0</v>
      </c>
      <c r="BP1439">
        <v>0</v>
      </c>
      <c r="BS1439">
        <v>0</v>
      </c>
      <c r="BT1439">
        <v>0</v>
      </c>
      <c r="BU1439">
        <v>0</v>
      </c>
      <c r="CE1439" t="str">
        <f t="shared" si="566"/>
        <v>22:02:53.920</v>
      </c>
      <c r="CF1439">
        <v>919533546</v>
      </c>
      <c r="CS1439">
        <v>3</v>
      </c>
      <c r="CT1439">
        <v>2</v>
      </c>
      <c r="CU1439">
        <v>0</v>
      </c>
      <c r="CV1439">
        <v>2</v>
      </c>
      <c r="CW1439">
        <v>0</v>
      </c>
      <c r="CX1439">
        <v>5</v>
      </c>
      <c r="CY1439">
        <v>7</v>
      </c>
      <c r="CZ1439" t="s">
        <v>131</v>
      </c>
      <c r="DA1439">
        <v>745</v>
      </c>
      <c r="DB1439">
        <v>0</v>
      </c>
      <c r="DC1439" t="s">
        <v>262</v>
      </c>
      <c r="DD1439" t="s">
        <v>263</v>
      </c>
      <c r="DG1439">
        <v>15624327</v>
      </c>
      <c r="DI1439">
        <v>1</v>
      </c>
      <c r="DJ1439">
        <v>0</v>
      </c>
      <c r="DK1439">
        <v>1</v>
      </c>
      <c r="DL1439">
        <v>0</v>
      </c>
      <c r="DM1439">
        <v>0</v>
      </c>
      <c r="DN1439">
        <v>1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 t="shared" si="564"/>
        <v>07/09/2023 22:02:54.255</v>
      </c>
      <c r="C1440" t="str">
        <f t="shared" si="558"/>
        <v>FFDFD3C0</v>
      </c>
      <c r="D1440" t="s">
        <v>134</v>
      </c>
      <c r="E1440">
        <v>4</v>
      </c>
      <c r="H1440">
        <v>4</v>
      </c>
      <c r="I1440" t="s">
        <v>143</v>
      </c>
      <c r="J1440" t="s">
        <v>126</v>
      </c>
      <c r="K1440">
        <v>0</v>
      </c>
      <c r="L1440">
        <v>3</v>
      </c>
      <c r="M1440">
        <v>0</v>
      </c>
      <c r="N1440">
        <v>2</v>
      </c>
      <c r="O1440">
        <v>0</v>
      </c>
      <c r="P1440">
        <v>1</v>
      </c>
      <c r="Q1440">
        <v>0</v>
      </c>
      <c r="S1440" t="str">
        <f t="shared" si="565"/>
        <v>22:02:53.000</v>
      </c>
      <c r="T1440" t="str">
        <f t="shared" si="565"/>
        <v>22:02:53.000</v>
      </c>
      <c r="U1440" t="str">
        <f t="shared" si="553"/>
        <v>A14F74</v>
      </c>
      <c r="V1440">
        <v>0</v>
      </c>
      <c r="W1440">
        <v>0</v>
      </c>
      <c r="X1440">
        <v>6</v>
      </c>
      <c r="Y1440">
        <v>0</v>
      </c>
      <c r="AA1440">
        <v>1</v>
      </c>
      <c r="AB1440">
        <v>8</v>
      </c>
      <c r="AC1440">
        <v>3</v>
      </c>
      <c r="AD1440">
        <v>0</v>
      </c>
      <c r="AE1440">
        <v>9</v>
      </c>
      <c r="AF1440" t="s">
        <v>126</v>
      </c>
      <c r="AG1440">
        <v>0</v>
      </c>
      <c r="AH1440">
        <v>3</v>
      </c>
      <c r="AI1440">
        <v>2</v>
      </c>
      <c r="AJ1440">
        <v>0</v>
      </c>
      <c r="AK1440" t="s">
        <v>511</v>
      </c>
      <c r="AL1440">
        <v>32.788074000000002</v>
      </c>
      <c r="AM1440" t="s">
        <v>512</v>
      </c>
      <c r="AN1440">
        <v>-117.107606</v>
      </c>
      <c r="AO1440">
        <v>25</v>
      </c>
      <c r="AP1440">
        <v>1700</v>
      </c>
      <c r="AQ1440" t="s">
        <v>129</v>
      </c>
      <c r="AR1440">
        <v>120</v>
      </c>
      <c r="AS1440">
        <v>-45</v>
      </c>
      <c r="AT1440">
        <v>0</v>
      </c>
      <c r="BB1440" t="str">
        <f t="shared" si="554"/>
        <v>1200</v>
      </c>
      <c r="BC1440">
        <v>1</v>
      </c>
      <c r="BD1440" t="str">
        <f t="shared" si="555"/>
        <v xml:space="preserve">N1839R  </v>
      </c>
      <c r="BE1440">
        <v>1</v>
      </c>
      <c r="BG1440">
        <v>0</v>
      </c>
      <c r="BH1440">
        <v>0</v>
      </c>
      <c r="BI1440">
        <v>0</v>
      </c>
      <c r="BJ1440">
        <v>1525</v>
      </c>
      <c r="BK1440">
        <v>-175</v>
      </c>
      <c r="BL1440" t="s">
        <v>130</v>
      </c>
      <c r="BM1440">
        <v>1</v>
      </c>
      <c r="BN1440">
        <v>1</v>
      </c>
      <c r="BO1440">
        <v>0</v>
      </c>
      <c r="BP1440">
        <v>0</v>
      </c>
      <c r="BS1440">
        <v>0</v>
      </c>
      <c r="BT1440">
        <v>0</v>
      </c>
      <c r="BU1440">
        <v>0</v>
      </c>
      <c r="CE1440" t="str">
        <f t="shared" si="566"/>
        <v>22:02:53.920</v>
      </c>
      <c r="CF1440">
        <v>919533546</v>
      </c>
      <c r="CS1440">
        <v>3</v>
      </c>
      <c r="CT1440">
        <v>2</v>
      </c>
      <c r="CU1440">
        <v>0</v>
      </c>
      <c r="CV1440">
        <v>2</v>
      </c>
      <c r="CW1440">
        <v>0</v>
      </c>
      <c r="CX1440">
        <v>5</v>
      </c>
      <c r="CY1440">
        <v>7</v>
      </c>
      <c r="CZ1440" t="s">
        <v>131</v>
      </c>
      <c r="DA1440">
        <v>745</v>
      </c>
      <c r="DB1440">
        <v>0</v>
      </c>
      <c r="DC1440" t="s">
        <v>262</v>
      </c>
      <c r="DD1440" t="s">
        <v>263</v>
      </c>
      <c r="DG1440">
        <v>15624327</v>
      </c>
      <c r="DI1440">
        <v>1</v>
      </c>
      <c r="DJ1440">
        <v>0</v>
      </c>
      <c r="DK1440">
        <v>1</v>
      </c>
      <c r="DL1440">
        <v>0</v>
      </c>
      <c r="DM1440">
        <v>0</v>
      </c>
      <c r="DN1440">
        <v>1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 t="shared" si="564"/>
        <v>07/09/2023 22:02:54.255</v>
      </c>
      <c r="C1441" t="str">
        <f t="shared" si="558"/>
        <v>FFDFD3C0</v>
      </c>
      <c r="D1441" t="s">
        <v>123</v>
      </c>
      <c r="E1441">
        <v>7</v>
      </c>
      <c r="F1441">
        <v>2007</v>
      </c>
      <c r="G1441" t="s">
        <v>124</v>
      </c>
      <c r="J1441" t="s">
        <v>125</v>
      </c>
      <c r="K1441">
        <v>0</v>
      </c>
      <c r="L1441">
        <v>3</v>
      </c>
      <c r="M1441">
        <v>0</v>
      </c>
      <c r="N1441">
        <v>2</v>
      </c>
      <c r="O1441">
        <v>0</v>
      </c>
      <c r="P1441">
        <v>1</v>
      </c>
      <c r="Q1441">
        <v>0</v>
      </c>
      <c r="S1441" t="str">
        <f t="shared" si="565"/>
        <v>22:02:53.000</v>
      </c>
      <c r="T1441" t="str">
        <f t="shared" si="565"/>
        <v>22:02:53.000</v>
      </c>
      <c r="U1441" t="str">
        <f t="shared" si="553"/>
        <v>A14F74</v>
      </c>
      <c r="V1441">
        <v>0</v>
      </c>
      <c r="W1441">
        <v>0</v>
      </c>
      <c r="X1441">
        <v>6</v>
      </c>
      <c r="Y1441">
        <v>0</v>
      </c>
      <c r="AA1441">
        <v>1</v>
      </c>
      <c r="AB1441">
        <v>8</v>
      </c>
      <c r="AC1441">
        <v>3</v>
      </c>
      <c r="AD1441">
        <v>0</v>
      </c>
      <c r="AE1441">
        <v>9</v>
      </c>
      <c r="AF1441" t="s">
        <v>126</v>
      </c>
      <c r="AG1441">
        <v>0</v>
      </c>
      <c r="AH1441">
        <v>3</v>
      </c>
      <c r="AI1441">
        <v>2</v>
      </c>
      <c r="AJ1441">
        <v>0</v>
      </c>
      <c r="AK1441" t="s">
        <v>511</v>
      </c>
      <c r="AL1441">
        <v>32.788074000000002</v>
      </c>
      <c r="AM1441" t="s">
        <v>512</v>
      </c>
      <c r="AN1441">
        <v>-117.107606</v>
      </c>
      <c r="AO1441">
        <v>25</v>
      </c>
      <c r="AP1441">
        <v>1700</v>
      </c>
      <c r="AQ1441" t="s">
        <v>129</v>
      </c>
      <c r="AR1441">
        <v>120</v>
      </c>
      <c r="AS1441">
        <v>-45</v>
      </c>
      <c r="AT1441">
        <v>0</v>
      </c>
      <c r="BB1441" t="str">
        <f t="shared" si="554"/>
        <v>1200</v>
      </c>
      <c r="BC1441">
        <v>1</v>
      </c>
      <c r="BD1441" t="str">
        <f t="shared" si="555"/>
        <v xml:space="preserve">N1839R  </v>
      </c>
      <c r="BE1441">
        <v>1</v>
      </c>
      <c r="BG1441">
        <v>0</v>
      </c>
      <c r="BH1441">
        <v>0</v>
      </c>
      <c r="BI1441">
        <v>0</v>
      </c>
      <c r="BJ1441">
        <v>1525</v>
      </c>
      <c r="BK1441">
        <v>-175</v>
      </c>
      <c r="BL1441" t="s">
        <v>130</v>
      </c>
      <c r="BM1441">
        <v>1</v>
      </c>
      <c r="BN1441">
        <v>1</v>
      </c>
      <c r="BO1441">
        <v>0</v>
      </c>
      <c r="BP1441">
        <v>0</v>
      </c>
      <c r="BS1441">
        <v>0</v>
      </c>
      <c r="BT1441">
        <v>0</v>
      </c>
      <c r="BU1441">
        <v>0</v>
      </c>
      <c r="CE1441" t="str">
        <f t="shared" si="566"/>
        <v>22:02:53.920</v>
      </c>
      <c r="CF1441">
        <v>919533546</v>
      </c>
      <c r="CS1441">
        <v>3</v>
      </c>
      <c r="CT1441">
        <v>2</v>
      </c>
      <c r="CU1441">
        <v>0</v>
      </c>
      <c r="CV1441">
        <v>2</v>
      </c>
      <c r="CW1441">
        <v>0</v>
      </c>
      <c r="CX1441">
        <v>5</v>
      </c>
      <c r="CY1441">
        <v>7</v>
      </c>
      <c r="CZ1441" t="s">
        <v>131</v>
      </c>
      <c r="DA1441">
        <v>745</v>
      </c>
      <c r="DB1441">
        <v>0</v>
      </c>
      <c r="DC1441" t="s">
        <v>262</v>
      </c>
      <c r="DD1441" t="s">
        <v>263</v>
      </c>
      <c r="DG1441">
        <v>15624327</v>
      </c>
      <c r="DI1441">
        <v>1</v>
      </c>
      <c r="DJ1441">
        <v>0</v>
      </c>
      <c r="DK1441">
        <v>1</v>
      </c>
      <c r="DL1441">
        <v>0</v>
      </c>
      <c r="DM1441">
        <v>0</v>
      </c>
      <c r="DN1441">
        <v>1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 t="shared" si="564"/>
        <v>07/09/2023 22:02:54.255</v>
      </c>
      <c r="C1442" t="str">
        <f t="shared" si="558"/>
        <v>FFDFD3C0</v>
      </c>
      <c r="D1442" t="s">
        <v>138</v>
      </c>
      <c r="E1442">
        <v>20</v>
      </c>
      <c r="F1442">
        <v>1020</v>
      </c>
      <c r="G1442" t="s">
        <v>139</v>
      </c>
      <c r="J1442" t="s">
        <v>140</v>
      </c>
      <c r="K1442">
        <v>0</v>
      </c>
      <c r="L1442">
        <v>3</v>
      </c>
      <c r="M1442">
        <v>0</v>
      </c>
      <c r="N1442">
        <v>2</v>
      </c>
      <c r="O1442">
        <v>0</v>
      </c>
      <c r="P1442">
        <v>1</v>
      </c>
      <c r="Q1442">
        <v>0</v>
      </c>
      <c r="S1442" t="str">
        <f t="shared" si="565"/>
        <v>22:02:53.000</v>
      </c>
      <c r="T1442" t="str">
        <f t="shared" si="565"/>
        <v>22:02:53.000</v>
      </c>
      <c r="U1442" t="str">
        <f t="shared" si="553"/>
        <v>A14F74</v>
      </c>
      <c r="V1442">
        <v>0</v>
      </c>
      <c r="W1442">
        <v>0</v>
      </c>
      <c r="X1442">
        <v>6</v>
      </c>
      <c r="Y1442">
        <v>0</v>
      </c>
      <c r="AA1442">
        <v>1</v>
      </c>
      <c r="AB1442">
        <v>8</v>
      </c>
      <c r="AC1442">
        <v>3</v>
      </c>
      <c r="AD1442">
        <v>0</v>
      </c>
      <c r="AE1442">
        <v>9</v>
      </c>
      <c r="AF1442" t="s">
        <v>126</v>
      </c>
      <c r="AG1442">
        <v>0</v>
      </c>
      <c r="AH1442">
        <v>3</v>
      </c>
      <c r="AI1442">
        <v>2</v>
      </c>
      <c r="AJ1442">
        <v>0</v>
      </c>
      <c r="AK1442" t="s">
        <v>511</v>
      </c>
      <c r="AL1442">
        <v>32.788074000000002</v>
      </c>
      <c r="AM1442" t="s">
        <v>512</v>
      </c>
      <c r="AN1442">
        <v>-117.107606</v>
      </c>
      <c r="AO1442">
        <v>25</v>
      </c>
      <c r="AP1442">
        <v>1700</v>
      </c>
      <c r="AQ1442" t="s">
        <v>129</v>
      </c>
      <c r="AR1442">
        <v>120</v>
      </c>
      <c r="AS1442">
        <v>-45</v>
      </c>
      <c r="AT1442">
        <v>0</v>
      </c>
      <c r="BB1442" t="str">
        <f t="shared" si="554"/>
        <v>1200</v>
      </c>
      <c r="BC1442">
        <v>1</v>
      </c>
      <c r="BD1442" t="str">
        <f t="shared" si="555"/>
        <v xml:space="preserve">N1839R  </v>
      </c>
      <c r="BE1442">
        <v>1</v>
      </c>
      <c r="BG1442">
        <v>0</v>
      </c>
      <c r="BH1442">
        <v>0</v>
      </c>
      <c r="BI1442">
        <v>0</v>
      </c>
      <c r="BJ1442">
        <v>1525</v>
      </c>
      <c r="BK1442">
        <v>-175</v>
      </c>
      <c r="BL1442" t="s">
        <v>130</v>
      </c>
      <c r="BM1442">
        <v>1</v>
      </c>
      <c r="BN1442">
        <v>1</v>
      </c>
      <c r="BO1442">
        <v>0</v>
      </c>
      <c r="BP1442">
        <v>0</v>
      </c>
      <c r="BS1442">
        <v>0</v>
      </c>
      <c r="BT1442">
        <v>0</v>
      </c>
      <c r="BU1442">
        <v>0</v>
      </c>
      <c r="CE1442" t="str">
        <f t="shared" si="566"/>
        <v>22:02:53.920</v>
      </c>
      <c r="CF1442">
        <v>919533546</v>
      </c>
      <c r="CS1442">
        <v>3</v>
      </c>
      <c r="CT1442">
        <v>2</v>
      </c>
      <c r="CU1442">
        <v>0</v>
      </c>
      <c r="CV1442">
        <v>2</v>
      </c>
      <c r="CW1442">
        <v>0</v>
      </c>
      <c r="CX1442">
        <v>5</v>
      </c>
      <c r="CY1442">
        <v>7</v>
      </c>
      <c r="CZ1442" t="s">
        <v>131</v>
      </c>
      <c r="DA1442">
        <v>745</v>
      </c>
      <c r="DB1442">
        <v>0</v>
      </c>
      <c r="DC1442" t="s">
        <v>262</v>
      </c>
      <c r="DD1442" t="s">
        <v>263</v>
      </c>
      <c r="DG1442">
        <v>15624327</v>
      </c>
      <c r="DI1442">
        <v>1</v>
      </c>
      <c r="DJ1442">
        <v>0</v>
      </c>
      <c r="DK1442">
        <v>1</v>
      </c>
      <c r="DL1442">
        <v>0</v>
      </c>
      <c r="DM1442">
        <v>0</v>
      </c>
      <c r="DN1442">
        <v>1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 t="shared" si="564"/>
        <v>07/09/2023 22:02:54.255</v>
      </c>
      <c r="C1443" t="str">
        <f t="shared" si="558"/>
        <v>FFDFD3C0</v>
      </c>
      <c r="D1443" t="s">
        <v>149</v>
      </c>
      <c r="E1443">
        <v>3</v>
      </c>
      <c r="H1443">
        <v>166</v>
      </c>
      <c r="I1443" t="s">
        <v>139</v>
      </c>
      <c r="J1443" t="s">
        <v>150</v>
      </c>
      <c r="K1443">
        <v>0</v>
      </c>
      <c r="L1443">
        <v>3</v>
      </c>
      <c r="M1443">
        <v>0</v>
      </c>
      <c r="N1443">
        <v>2</v>
      </c>
      <c r="O1443">
        <v>0</v>
      </c>
      <c r="P1443">
        <v>1</v>
      </c>
      <c r="Q1443">
        <v>0</v>
      </c>
      <c r="S1443" t="str">
        <f t="shared" si="565"/>
        <v>22:02:53.000</v>
      </c>
      <c r="T1443" t="str">
        <f t="shared" si="565"/>
        <v>22:02:53.000</v>
      </c>
      <c r="U1443" t="str">
        <f t="shared" si="553"/>
        <v>A14F74</v>
      </c>
      <c r="V1443">
        <v>0</v>
      </c>
      <c r="W1443">
        <v>0</v>
      </c>
      <c r="X1443">
        <v>6</v>
      </c>
      <c r="Y1443">
        <v>0</v>
      </c>
      <c r="AA1443">
        <v>1</v>
      </c>
      <c r="AB1443">
        <v>8</v>
      </c>
      <c r="AC1443">
        <v>3</v>
      </c>
      <c r="AD1443">
        <v>0</v>
      </c>
      <c r="AE1443">
        <v>9</v>
      </c>
      <c r="AF1443" t="s">
        <v>126</v>
      </c>
      <c r="AG1443">
        <v>0</v>
      </c>
      <c r="AH1443">
        <v>3</v>
      </c>
      <c r="AI1443">
        <v>2</v>
      </c>
      <c r="AJ1443">
        <v>0</v>
      </c>
      <c r="AK1443" t="s">
        <v>511</v>
      </c>
      <c r="AL1443">
        <v>32.788074000000002</v>
      </c>
      <c r="AM1443" t="s">
        <v>512</v>
      </c>
      <c r="AN1443">
        <v>-117.107606</v>
      </c>
      <c r="AO1443">
        <v>25</v>
      </c>
      <c r="AP1443">
        <v>1700</v>
      </c>
      <c r="AQ1443" t="s">
        <v>129</v>
      </c>
      <c r="AR1443">
        <v>120</v>
      </c>
      <c r="AS1443">
        <v>-45</v>
      </c>
      <c r="AT1443">
        <v>0</v>
      </c>
      <c r="BB1443" t="str">
        <f t="shared" si="554"/>
        <v>1200</v>
      </c>
      <c r="BC1443">
        <v>1</v>
      </c>
      <c r="BD1443" t="str">
        <f t="shared" si="555"/>
        <v xml:space="preserve">N1839R  </v>
      </c>
      <c r="BE1443">
        <v>1</v>
      </c>
      <c r="BG1443">
        <v>0</v>
      </c>
      <c r="BH1443">
        <v>0</v>
      </c>
      <c r="BI1443">
        <v>0</v>
      </c>
      <c r="BJ1443">
        <v>1525</v>
      </c>
      <c r="BK1443">
        <v>-175</v>
      </c>
      <c r="BL1443" t="s">
        <v>130</v>
      </c>
      <c r="BM1443">
        <v>1</v>
      </c>
      <c r="BN1443">
        <v>1</v>
      </c>
      <c r="BO1443">
        <v>0</v>
      </c>
      <c r="BP1443">
        <v>0</v>
      </c>
      <c r="BS1443">
        <v>0</v>
      </c>
      <c r="BT1443">
        <v>0</v>
      </c>
      <c r="BU1443">
        <v>0</v>
      </c>
      <c r="CE1443" t="str">
        <f t="shared" si="566"/>
        <v>22:02:53.920</v>
      </c>
      <c r="CF1443">
        <v>919593068</v>
      </c>
      <c r="CS1443">
        <v>3</v>
      </c>
      <c r="CT1443">
        <v>2</v>
      </c>
      <c r="CU1443">
        <v>0</v>
      </c>
      <c r="CV1443">
        <v>2</v>
      </c>
      <c r="CW1443">
        <v>0</v>
      </c>
      <c r="CX1443">
        <v>5</v>
      </c>
      <c r="CY1443">
        <v>7</v>
      </c>
      <c r="CZ1443" t="s">
        <v>131</v>
      </c>
      <c r="DA1443">
        <v>300</v>
      </c>
      <c r="DB1443">
        <v>0</v>
      </c>
      <c r="DC1443" t="s">
        <v>157</v>
      </c>
      <c r="DD1443" t="s">
        <v>158</v>
      </c>
      <c r="DG1443">
        <v>8357620</v>
      </c>
      <c r="DI1443">
        <v>1</v>
      </c>
      <c r="DJ1443">
        <v>0</v>
      </c>
      <c r="DK1443">
        <v>1</v>
      </c>
      <c r="DL1443">
        <v>0</v>
      </c>
      <c r="DM1443">
        <v>0</v>
      </c>
      <c r="DN1443">
        <v>1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 t="shared" si="564"/>
        <v>07/09/2023 22:02:54.255</v>
      </c>
      <c r="C1444" t="str">
        <f t="shared" si="558"/>
        <v>FFDFD3C0</v>
      </c>
      <c r="D1444" t="s">
        <v>144</v>
      </c>
      <c r="E1444">
        <v>6</v>
      </c>
      <c r="H1444">
        <v>210</v>
      </c>
      <c r="I1444" t="s">
        <v>145</v>
      </c>
      <c r="J1444" t="s">
        <v>146</v>
      </c>
      <c r="K1444">
        <v>0</v>
      </c>
      <c r="L1444">
        <v>3</v>
      </c>
      <c r="M1444">
        <v>0</v>
      </c>
      <c r="N1444">
        <v>2</v>
      </c>
      <c r="O1444">
        <v>0</v>
      </c>
      <c r="P1444">
        <v>1</v>
      </c>
      <c r="Q1444">
        <v>0</v>
      </c>
      <c r="S1444" t="str">
        <f t="shared" si="565"/>
        <v>22:02:53.000</v>
      </c>
      <c r="T1444" t="str">
        <f t="shared" si="565"/>
        <v>22:02:53.000</v>
      </c>
      <c r="U1444" t="str">
        <f t="shared" si="553"/>
        <v>A14F74</v>
      </c>
      <c r="V1444">
        <v>0</v>
      </c>
      <c r="W1444">
        <v>0</v>
      </c>
      <c r="X1444">
        <v>6</v>
      </c>
      <c r="Y1444">
        <v>0</v>
      </c>
      <c r="AA1444">
        <v>1</v>
      </c>
      <c r="AB1444">
        <v>8</v>
      </c>
      <c r="AC1444">
        <v>3</v>
      </c>
      <c r="AD1444">
        <v>0</v>
      </c>
      <c r="AE1444">
        <v>9</v>
      </c>
      <c r="AF1444" t="s">
        <v>126</v>
      </c>
      <c r="AG1444">
        <v>0</v>
      </c>
      <c r="AH1444">
        <v>0</v>
      </c>
      <c r="AI1444">
        <v>2</v>
      </c>
      <c r="AJ1444">
        <v>0</v>
      </c>
      <c r="AK1444" t="s">
        <v>511</v>
      </c>
      <c r="AL1444">
        <v>32.788074000000002</v>
      </c>
      <c r="AM1444" t="s">
        <v>512</v>
      </c>
      <c r="AN1444">
        <v>-117.107606</v>
      </c>
      <c r="AO1444">
        <v>25</v>
      </c>
      <c r="AP1444">
        <v>1700</v>
      </c>
      <c r="AQ1444" t="s">
        <v>129</v>
      </c>
      <c r="AR1444">
        <v>120</v>
      </c>
      <c r="AS1444">
        <v>-45</v>
      </c>
      <c r="AT1444">
        <v>0</v>
      </c>
      <c r="BB1444" t="str">
        <f t="shared" si="554"/>
        <v>1200</v>
      </c>
      <c r="BC1444">
        <v>1</v>
      </c>
      <c r="BD1444" t="str">
        <f t="shared" si="555"/>
        <v xml:space="preserve">N1839R  </v>
      </c>
      <c r="BE1444">
        <v>1</v>
      </c>
      <c r="BG1444">
        <v>0</v>
      </c>
      <c r="BH1444">
        <v>0</v>
      </c>
      <c r="BI1444">
        <v>0</v>
      </c>
      <c r="BJ1444">
        <v>1525</v>
      </c>
      <c r="BK1444">
        <v>-175</v>
      </c>
      <c r="BL1444" t="s">
        <v>130</v>
      </c>
      <c r="BM1444">
        <v>1</v>
      </c>
      <c r="BN1444">
        <v>1</v>
      </c>
      <c r="BO1444">
        <v>0</v>
      </c>
      <c r="BP1444">
        <v>0</v>
      </c>
      <c r="BS1444">
        <v>0</v>
      </c>
      <c r="BT1444">
        <v>0</v>
      </c>
      <c r="BU1444">
        <v>0</v>
      </c>
      <c r="CE1444" t="str">
        <f t="shared" si="566"/>
        <v>22:02:53.920</v>
      </c>
      <c r="CF1444">
        <v>919533546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5</v>
      </c>
      <c r="CY1444">
        <v>7</v>
      </c>
      <c r="CZ1444" t="s">
        <v>131</v>
      </c>
      <c r="DA1444">
        <v>745</v>
      </c>
      <c r="DB1444">
        <v>0</v>
      </c>
      <c r="DC1444" t="s">
        <v>262</v>
      </c>
      <c r="DD1444" t="s">
        <v>263</v>
      </c>
      <c r="DG1444">
        <v>15624327</v>
      </c>
      <c r="DI1444">
        <v>1</v>
      </c>
      <c r="DJ1444">
        <v>0</v>
      </c>
      <c r="DK1444">
        <v>1</v>
      </c>
      <c r="DL1444">
        <v>0</v>
      </c>
      <c r="DM1444">
        <v>0</v>
      </c>
      <c r="DN1444">
        <v>1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 t="shared" si="564"/>
        <v>07/09/2023 22:02:54.255</v>
      </c>
      <c r="C1445" t="str">
        <f t="shared" si="558"/>
        <v>FFDFD3C0</v>
      </c>
      <c r="D1445" t="s">
        <v>141</v>
      </c>
      <c r="E1445">
        <v>15</v>
      </c>
      <c r="J1445" t="s">
        <v>142</v>
      </c>
      <c r="K1445">
        <v>0</v>
      </c>
      <c r="L1445">
        <v>3</v>
      </c>
      <c r="M1445">
        <v>0</v>
      </c>
      <c r="N1445">
        <v>2</v>
      </c>
      <c r="O1445">
        <v>0</v>
      </c>
      <c r="P1445">
        <v>1</v>
      </c>
      <c r="Q1445">
        <v>0</v>
      </c>
      <c r="S1445" t="str">
        <f t="shared" si="565"/>
        <v>22:02:53.000</v>
      </c>
      <c r="T1445" t="str">
        <f t="shared" si="565"/>
        <v>22:02:53.000</v>
      </c>
      <c r="U1445" t="str">
        <f t="shared" si="553"/>
        <v>A14F74</v>
      </c>
      <c r="V1445">
        <v>0</v>
      </c>
      <c r="W1445">
        <v>0</v>
      </c>
      <c r="X1445">
        <v>6</v>
      </c>
      <c r="Y1445">
        <v>0</v>
      </c>
      <c r="AA1445">
        <v>1</v>
      </c>
      <c r="AB1445">
        <v>8</v>
      </c>
      <c r="AC1445">
        <v>3</v>
      </c>
      <c r="AD1445">
        <v>0</v>
      </c>
      <c r="AE1445">
        <v>9</v>
      </c>
      <c r="AF1445" t="s">
        <v>126</v>
      </c>
      <c r="AG1445">
        <v>0</v>
      </c>
      <c r="AH1445">
        <v>3</v>
      </c>
      <c r="AI1445">
        <v>2</v>
      </c>
      <c r="AJ1445">
        <v>0</v>
      </c>
      <c r="AK1445" t="s">
        <v>511</v>
      </c>
      <c r="AL1445">
        <v>32.788074000000002</v>
      </c>
      <c r="AM1445" t="s">
        <v>512</v>
      </c>
      <c r="AN1445">
        <v>-117.107606</v>
      </c>
      <c r="AO1445">
        <v>25</v>
      </c>
      <c r="AP1445">
        <v>1700</v>
      </c>
      <c r="AQ1445" t="s">
        <v>129</v>
      </c>
      <c r="AR1445">
        <v>120</v>
      </c>
      <c r="AS1445">
        <v>-45</v>
      </c>
      <c r="AT1445">
        <v>0</v>
      </c>
      <c r="BB1445" t="str">
        <f t="shared" si="554"/>
        <v>1200</v>
      </c>
      <c r="BC1445">
        <v>1</v>
      </c>
      <c r="BD1445" t="str">
        <f t="shared" si="555"/>
        <v xml:space="preserve">N1839R  </v>
      </c>
      <c r="BE1445">
        <v>1</v>
      </c>
      <c r="BG1445">
        <v>0</v>
      </c>
      <c r="BH1445">
        <v>0</v>
      </c>
      <c r="BI1445">
        <v>0</v>
      </c>
      <c r="BJ1445">
        <v>1525</v>
      </c>
      <c r="BK1445">
        <v>-175</v>
      </c>
      <c r="BL1445" t="s">
        <v>130</v>
      </c>
      <c r="BM1445">
        <v>1</v>
      </c>
      <c r="BN1445">
        <v>1</v>
      </c>
      <c r="BO1445">
        <v>0</v>
      </c>
      <c r="BP1445">
        <v>0</v>
      </c>
      <c r="BS1445">
        <v>0</v>
      </c>
      <c r="BT1445">
        <v>0</v>
      </c>
      <c r="BU1445">
        <v>0</v>
      </c>
      <c r="CE1445" t="str">
        <f t="shared" si="566"/>
        <v>22:02:53.920</v>
      </c>
      <c r="CF1445">
        <v>919533546</v>
      </c>
      <c r="CS1445">
        <v>3</v>
      </c>
      <c r="CT1445">
        <v>2</v>
      </c>
      <c r="CU1445">
        <v>0</v>
      </c>
      <c r="CV1445">
        <v>2</v>
      </c>
      <c r="CW1445">
        <v>0</v>
      </c>
      <c r="CX1445">
        <v>5</v>
      </c>
      <c r="CY1445">
        <v>7</v>
      </c>
      <c r="CZ1445" t="s">
        <v>131</v>
      </c>
      <c r="DA1445">
        <v>745</v>
      </c>
      <c r="DB1445">
        <v>0</v>
      </c>
      <c r="DC1445" t="s">
        <v>262</v>
      </c>
      <c r="DD1445" t="s">
        <v>263</v>
      </c>
      <c r="DG1445">
        <v>15624327</v>
      </c>
      <c r="DI1445">
        <v>1</v>
      </c>
      <c r="DJ1445">
        <v>0</v>
      </c>
      <c r="DK1445">
        <v>1</v>
      </c>
      <c r="DL1445">
        <v>0</v>
      </c>
      <c r="DM1445">
        <v>0</v>
      </c>
      <c r="DN1445">
        <v>1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"07/09/2023 22:02:54.552"</f>
        <v>07/09/2023 22:02:54.552</v>
      </c>
      <c r="C1446" t="str">
        <f t="shared" si="558"/>
        <v>FFDFD3C0</v>
      </c>
      <c r="D1446" t="s">
        <v>138</v>
      </c>
      <c r="E1446">
        <v>20</v>
      </c>
      <c r="F1446">
        <v>1020</v>
      </c>
      <c r="G1446" t="s">
        <v>139</v>
      </c>
      <c r="J1446" t="s">
        <v>140</v>
      </c>
      <c r="K1446">
        <v>0</v>
      </c>
      <c r="L1446">
        <v>3</v>
      </c>
      <c r="M1446">
        <v>0</v>
      </c>
      <c r="N1446">
        <v>2</v>
      </c>
      <c r="O1446">
        <v>0</v>
      </c>
      <c r="P1446">
        <v>1</v>
      </c>
      <c r="Q1446">
        <v>0</v>
      </c>
      <c r="S1446" t="str">
        <f t="shared" ref="S1446:T1453" si="567">"22:02:54.000"</f>
        <v>22:02:54.000</v>
      </c>
      <c r="T1446" t="str">
        <f t="shared" si="567"/>
        <v>22:02:54.000</v>
      </c>
      <c r="U1446" t="str">
        <f t="shared" si="553"/>
        <v>A14F74</v>
      </c>
      <c r="V1446">
        <v>0</v>
      </c>
      <c r="W1446">
        <v>0</v>
      </c>
      <c r="X1446">
        <v>6</v>
      </c>
      <c r="Y1446">
        <v>0</v>
      </c>
      <c r="AA1446">
        <v>1</v>
      </c>
      <c r="AB1446">
        <v>8</v>
      </c>
      <c r="AC1446">
        <v>3</v>
      </c>
      <c r="AD1446">
        <v>0</v>
      </c>
      <c r="AE1446">
        <v>9</v>
      </c>
      <c r="AF1446" t="s">
        <v>126</v>
      </c>
      <c r="AG1446">
        <v>0</v>
      </c>
      <c r="AH1446">
        <v>3</v>
      </c>
      <c r="AI1446">
        <v>2</v>
      </c>
      <c r="AJ1446">
        <v>0</v>
      </c>
      <c r="AK1446" t="s">
        <v>513</v>
      </c>
      <c r="AL1446">
        <v>32.787838000000001</v>
      </c>
      <c r="AM1446" t="s">
        <v>514</v>
      </c>
      <c r="AN1446">
        <v>-117.106962</v>
      </c>
      <c r="AO1446">
        <v>25</v>
      </c>
      <c r="AP1446">
        <v>1700</v>
      </c>
      <c r="AQ1446" t="s">
        <v>129</v>
      </c>
      <c r="AR1446">
        <v>121</v>
      </c>
      <c r="AS1446">
        <v>-44</v>
      </c>
      <c r="AT1446">
        <v>0</v>
      </c>
      <c r="BB1446" t="str">
        <f t="shared" si="554"/>
        <v>1200</v>
      </c>
      <c r="BC1446">
        <v>1</v>
      </c>
      <c r="BD1446" t="str">
        <f t="shared" si="555"/>
        <v xml:space="preserve">N1839R  </v>
      </c>
      <c r="BE1446">
        <v>1</v>
      </c>
      <c r="BG1446">
        <v>0</v>
      </c>
      <c r="BH1446">
        <v>0</v>
      </c>
      <c r="BI1446">
        <v>0</v>
      </c>
      <c r="BJ1446">
        <v>1525</v>
      </c>
      <c r="BK1446">
        <v>-175</v>
      </c>
      <c r="BL1446" t="s">
        <v>130</v>
      </c>
      <c r="BM1446">
        <v>1</v>
      </c>
      <c r="BN1446">
        <v>1</v>
      </c>
      <c r="BO1446">
        <v>0</v>
      </c>
      <c r="BP1446">
        <v>0</v>
      </c>
      <c r="BS1446">
        <v>0</v>
      </c>
      <c r="BT1446">
        <v>0</v>
      </c>
      <c r="BU1446">
        <v>0</v>
      </c>
      <c r="CE1446" t="str">
        <f t="shared" ref="CE1446:CE1453" si="568">"22:02:54.317"</f>
        <v>22:02:54.317</v>
      </c>
      <c r="CF1446">
        <v>316592143</v>
      </c>
      <c r="CS1446">
        <v>3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131</v>
      </c>
      <c r="DA1446">
        <v>300</v>
      </c>
      <c r="DB1446">
        <v>0</v>
      </c>
      <c r="DC1446" t="s">
        <v>157</v>
      </c>
      <c r="DD1446" t="s">
        <v>158</v>
      </c>
      <c r="DG1446">
        <v>8357704</v>
      </c>
      <c r="DI1446">
        <v>1</v>
      </c>
      <c r="DJ1446">
        <v>0</v>
      </c>
      <c r="DK1446">
        <v>1</v>
      </c>
      <c r="DL1446">
        <v>0</v>
      </c>
      <c r="DM1446">
        <v>0</v>
      </c>
      <c r="DN1446">
        <v>1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"07/09/2023 22:02:54.552"</f>
        <v>07/09/2023 22:02:54.552</v>
      </c>
      <c r="C1447" t="str">
        <f t="shared" si="558"/>
        <v>FFDFD3C0</v>
      </c>
      <c r="D1447" t="s">
        <v>149</v>
      </c>
      <c r="E1447">
        <v>3</v>
      </c>
      <c r="H1447">
        <v>166</v>
      </c>
      <c r="I1447" t="s">
        <v>139</v>
      </c>
      <c r="J1447" t="s">
        <v>150</v>
      </c>
      <c r="K1447">
        <v>0</v>
      </c>
      <c r="L1447">
        <v>3</v>
      </c>
      <c r="M1447">
        <v>0</v>
      </c>
      <c r="N1447">
        <v>2</v>
      </c>
      <c r="O1447">
        <v>0</v>
      </c>
      <c r="P1447">
        <v>1</v>
      </c>
      <c r="Q1447">
        <v>0</v>
      </c>
      <c r="S1447" t="str">
        <f t="shared" si="567"/>
        <v>22:02:54.000</v>
      </c>
      <c r="T1447" t="str">
        <f t="shared" si="567"/>
        <v>22:02:54.000</v>
      </c>
      <c r="U1447" t="str">
        <f t="shared" si="553"/>
        <v>A14F74</v>
      </c>
      <c r="V1447">
        <v>0</v>
      </c>
      <c r="W1447">
        <v>0</v>
      </c>
      <c r="X1447">
        <v>6</v>
      </c>
      <c r="Y1447">
        <v>0</v>
      </c>
      <c r="AA1447">
        <v>1</v>
      </c>
      <c r="AB1447">
        <v>8</v>
      </c>
      <c r="AC1447">
        <v>3</v>
      </c>
      <c r="AD1447">
        <v>0</v>
      </c>
      <c r="AE1447">
        <v>9</v>
      </c>
      <c r="AF1447" t="s">
        <v>126</v>
      </c>
      <c r="AG1447">
        <v>0</v>
      </c>
      <c r="AH1447">
        <v>3</v>
      </c>
      <c r="AI1447">
        <v>2</v>
      </c>
      <c r="AJ1447">
        <v>0</v>
      </c>
      <c r="AK1447" t="s">
        <v>513</v>
      </c>
      <c r="AL1447">
        <v>32.787838000000001</v>
      </c>
      <c r="AM1447" t="s">
        <v>514</v>
      </c>
      <c r="AN1447">
        <v>-117.106962</v>
      </c>
      <c r="AO1447">
        <v>25</v>
      </c>
      <c r="AP1447">
        <v>1700</v>
      </c>
      <c r="AQ1447" t="s">
        <v>129</v>
      </c>
      <c r="AR1447">
        <v>121</v>
      </c>
      <c r="AS1447">
        <v>-44</v>
      </c>
      <c r="AT1447">
        <v>0</v>
      </c>
      <c r="BB1447" t="str">
        <f t="shared" si="554"/>
        <v>1200</v>
      </c>
      <c r="BC1447">
        <v>1</v>
      </c>
      <c r="BD1447" t="str">
        <f t="shared" si="555"/>
        <v xml:space="preserve">N1839R  </v>
      </c>
      <c r="BE1447">
        <v>1</v>
      </c>
      <c r="BG1447">
        <v>0</v>
      </c>
      <c r="BH1447">
        <v>0</v>
      </c>
      <c r="BI1447">
        <v>0</v>
      </c>
      <c r="BJ1447">
        <v>1525</v>
      </c>
      <c r="BK1447">
        <v>-175</v>
      </c>
      <c r="BL1447" t="s">
        <v>130</v>
      </c>
      <c r="BM1447">
        <v>1</v>
      </c>
      <c r="BN1447">
        <v>1</v>
      </c>
      <c r="BO1447">
        <v>0</v>
      </c>
      <c r="BP1447">
        <v>0</v>
      </c>
      <c r="BS1447">
        <v>0</v>
      </c>
      <c r="BT1447">
        <v>0</v>
      </c>
      <c r="BU1447">
        <v>0</v>
      </c>
      <c r="CE1447" t="str">
        <f t="shared" si="568"/>
        <v>22:02:54.317</v>
      </c>
      <c r="CF1447">
        <v>316592143</v>
      </c>
      <c r="CS1447">
        <v>3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131</v>
      </c>
      <c r="DA1447">
        <v>300</v>
      </c>
      <c r="DB1447">
        <v>0</v>
      </c>
      <c r="DC1447" t="s">
        <v>157</v>
      </c>
      <c r="DD1447" t="s">
        <v>158</v>
      </c>
      <c r="DG1447">
        <v>8357704</v>
      </c>
      <c r="DI1447">
        <v>1</v>
      </c>
      <c r="DJ1447">
        <v>0</v>
      </c>
      <c r="DK1447">
        <v>1</v>
      </c>
      <c r="DL1447">
        <v>0</v>
      </c>
      <c r="DM1447">
        <v>0</v>
      </c>
      <c r="DN1447">
        <v>1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"07/09/2023 22:02:54.552"</f>
        <v>07/09/2023 22:02:54.552</v>
      </c>
      <c r="C1448" t="str">
        <f t="shared" si="558"/>
        <v>FFDFD3C0</v>
      </c>
      <c r="D1448" t="s">
        <v>144</v>
      </c>
      <c r="E1448">
        <v>6</v>
      </c>
      <c r="H1448">
        <v>210</v>
      </c>
      <c r="I1448" t="s">
        <v>145</v>
      </c>
      <c r="J1448" t="s">
        <v>146</v>
      </c>
      <c r="K1448">
        <v>0</v>
      </c>
      <c r="L1448">
        <v>3</v>
      </c>
      <c r="M1448">
        <v>0</v>
      </c>
      <c r="N1448">
        <v>2</v>
      </c>
      <c r="O1448">
        <v>0</v>
      </c>
      <c r="P1448">
        <v>1</v>
      </c>
      <c r="Q1448">
        <v>0</v>
      </c>
      <c r="S1448" t="str">
        <f t="shared" si="567"/>
        <v>22:02:54.000</v>
      </c>
      <c r="T1448" t="str">
        <f t="shared" si="567"/>
        <v>22:02:54.000</v>
      </c>
      <c r="U1448" t="str">
        <f t="shared" si="553"/>
        <v>A14F74</v>
      </c>
      <c r="V1448">
        <v>0</v>
      </c>
      <c r="W1448">
        <v>0</v>
      </c>
      <c r="X1448">
        <v>6</v>
      </c>
      <c r="Y1448">
        <v>0</v>
      </c>
      <c r="AA1448">
        <v>1</v>
      </c>
      <c r="AB1448">
        <v>8</v>
      </c>
      <c r="AC1448">
        <v>3</v>
      </c>
      <c r="AD1448">
        <v>0</v>
      </c>
      <c r="AE1448">
        <v>9</v>
      </c>
      <c r="AF1448" t="s">
        <v>126</v>
      </c>
      <c r="AG1448">
        <v>0</v>
      </c>
      <c r="AH1448">
        <v>0</v>
      </c>
      <c r="AI1448">
        <v>2</v>
      </c>
      <c r="AJ1448">
        <v>0</v>
      </c>
      <c r="AK1448" t="s">
        <v>513</v>
      </c>
      <c r="AL1448">
        <v>32.787838000000001</v>
      </c>
      <c r="AM1448" t="s">
        <v>514</v>
      </c>
      <c r="AN1448">
        <v>-117.106962</v>
      </c>
      <c r="AO1448">
        <v>25</v>
      </c>
      <c r="AP1448">
        <v>1700</v>
      </c>
      <c r="AQ1448" t="s">
        <v>129</v>
      </c>
      <c r="AR1448">
        <v>121</v>
      </c>
      <c r="AS1448">
        <v>-44</v>
      </c>
      <c r="AT1448">
        <v>0</v>
      </c>
      <c r="BB1448" t="str">
        <f t="shared" si="554"/>
        <v>1200</v>
      </c>
      <c r="BC1448">
        <v>1</v>
      </c>
      <c r="BD1448" t="str">
        <f t="shared" si="555"/>
        <v xml:space="preserve">N1839R  </v>
      </c>
      <c r="BE1448">
        <v>1</v>
      </c>
      <c r="BG1448">
        <v>0</v>
      </c>
      <c r="BH1448">
        <v>0</v>
      </c>
      <c r="BI1448">
        <v>0</v>
      </c>
      <c r="BJ1448">
        <v>1525</v>
      </c>
      <c r="BK1448">
        <v>-175</v>
      </c>
      <c r="BL1448" t="s">
        <v>130</v>
      </c>
      <c r="BM1448">
        <v>1</v>
      </c>
      <c r="BN1448">
        <v>1</v>
      </c>
      <c r="BO1448">
        <v>0</v>
      </c>
      <c r="BP1448">
        <v>0</v>
      </c>
      <c r="BS1448">
        <v>0</v>
      </c>
      <c r="BT1448">
        <v>0</v>
      </c>
      <c r="BU1448">
        <v>0</v>
      </c>
      <c r="CE1448" t="str">
        <f t="shared" si="568"/>
        <v>22:02:54.317</v>
      </c>
      <c r="CF1448">
        <v>316592143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131</v>
      </c>
      <c r="DA1448">
        <v>300</v>
      </c>
      <c r="DB1448">
        <v>0</v>
      </c>
      <c r="DC1448" t="s">
        <v>157</v>
      </c>
      <c r="DD1448" t="s">
        <v>158</v>
      </c>
      <c r="DG1448">
        <v>8357704</v>
      </c>
      <c r="DI1448">
        <v>1</v>
      </c>
      <c r="DJ1448">
        <v>0</v>
      </c>
      <c r="DK1448">
        <v>1</v>
      </c>
      <c r="DL1448">
        <v>0</v>
      </c>
      <c r="DM1448">
        <v>0</v>
      </c>
      <c r="DN1448">
        <v>1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"07/09/2023 22:02:54.552"</f>
        <v>07/09/2023 22:02:54.552</v>
      </c>
      <c r="C1449" t="str">
        <f t="shared" si="558"/>
        <v>FFDFD3C0</v>
      </c>
      <c r="D1449" t="s">
        <v>141</v>
      </c>
      <c r="E1449">
        <v>15</v>
      </c>
      <c r="J1449" t="s">
        <v>142</v>
      </c>
      <c r="K1449">
        <v>0</v>
      </c>
      <c r="L1449">
        <v>3</v>
      </c>
      <c r="M1449">
        <v>0</v>
      </c>
      <c r="N1449">
        <v>2</v>
      </c>
      <c r="O1449">
        <v>0</v>
      </c>
      <c r="P1449">
        <v>1</v>
      </c>
      <c r="Q1449">
        <v>0</v>
      </c>
      <c r="S1449" t="str">
        <f t="shared" si="567"/>
        <v>22:02:54.000</v>
      </c>
      <c r="T1449" t="str">
        <f t="shared" si="567"/>
        <v>22:02:54.000</v>
      </c>
      <c r="U1449" t="str">
        <f t="shared" si="553"/>
        <v>A14F74</v>
      </c>
      <c r="V1449">
        <v>0</v>
      </c>
      <c r="W1449">
        <v>0</v>
      </c>
      <c r="X1449">
        <v>6</v>
      </c>
      <c r="Y1449">
        <v>0</v>
      </c>
      <c r="AA1449">
        <v>1</v>
      </c>
      <c r="AB1449">
        <v>8</v>
      </c>
      <c r="AC1449">
        <v>3</v>
      </c>
      <c r="AD1449">
        <v>0</v>
      </c>
      <c r="AE1449">
        <v>9</v>
      </c>
      <c r="AF1449" t="s">
        <v>126</v>
      </c>
      <c r="AG1449">
        <v>0</v>
      </c>
      <c r="AH1449">
        <v>3</v>
      </c>
      <c r="AI1449">
        <v>2</v>
      </c>
      <c r="AJ1449">
        <v>0</v>
      </c>
      <c r="AK1449" t="s">
        <v>513</v>
      </c>
      <c r="AL1449">
        <v>32.787838000000001</v>
      </c>
      <c r="AM1449" t="s">
        <v>514</v>
      </c>
      <c r="AN1449">
        <v>-117.106962</v>
      </c>
      <c r="AO1449">
        <v>25</v>
      </c>
      <c r="AP1449">
        <v>1700</v>
      </c>
      <c r="AQ1449" t="s">
        <v>129</v>
      </c>
      <c r="AR1449">
        <v>121</v>
      </c>
      <c r="AS1449">
        <v>-44</v>
      </c>
      <c r="AT1449">
        <v>0</v>
      </c>
      <c r="BB1449" t="str">
        <f t="shared" si="554"/>
        <v>1200</v>
      </c>
      <c r="BC1449">
        <v>1</v>
      </c>
      <c r="BD1449" t="str">
        <f t="shared" si="555"/>
        <v xml:space="preserve">N1839R  </v>
      </c>
      <c r="BE1449">
        <v>1</v>
      </c>
      <c r="BG1449">
        <v>0</v>
      </c>
      <c r="BH1449">
        <v>0</v>
      </c>
      <c r="BI1449">
        <v>0</v>
      </c>
      <c r="BJ1449">
        <v>1525</v>
      </c>
      <c r="BK1449">
        <v>-175</v>
      </c>
      <c r="BL1449" t="s">
        <v>130</v>
      </c>
      <c r="BM1449">
        <v>1</v>
      </c>
      <c r="BN1449">
        <v>1</v>
      </c>
      <c r="BO1449">
        <v>0</v>
      </c>
      <c r="BP1449">
        <v>0</v>
      </c>
      <c r="BS1449">
        <v>0</v>
      </c>
      <c r="BT1449">
        <v>0</v>
      </c>
      <c r="BU1449">
        <v>0</v>
      </c>
      <c r="CE1449" t="str">
        <f t="shared" si="568"/>
        <v>22:02:54.317</v>
      </c>
      <c r="CF1449">
        <v>316592143</v>
      </c>
      <c r="CS1449">
        <v>3</v>
      </c>
      <c r="CT1449">
        <v>2</v>
      </c>
      <c r="CU1449">
        <v>0</v>
      </c>
      <c r="CV1449">
        <v>2</v>
      </c>
      <c r="CW1449">
        <v>0</v>
      </c>
      <c r="CX1449">
        <v>5</v>
      </c>
      <c r="CY1449">
        <v>7</v>
      </c>
      <c r="CZ1449" t="s">
        <v>131</v>
      </c>
      <c r="DA1449">
        <v>300</v>
      </c>
      <c r="DB1449">
        <v>0</v>
      </c>
      <c r="DC1449" t="s">
        <v>157</v>
      </c>
      <c r="DD1449" t="s">
        <v>158</v>
      </c>
      <c r="DG1449">
        <v>8357704</v>
      </c>
      <c r="DI1449">
        <v>1</v>
      </c>
      <c r="DJ1449">
        <v>0</v>
      </c>
      <c r="DK1449">
        <v>1</v>
      </c>
      <c r="DL1449">
        <v>0</v>
      </c>
      <c r="DM1449">
        <v>0</v>
      </c>
      <c r="DN1449">
        <v>1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"07/09/2023 22:02:54.552"</f>
        <v>07/09/2023 22:02:54.552</v>
      </c>
      <c r="C1450" t="str">
        <f t="shared" si="558"/>
        <v>FFDFD3C0</v>
      </c>
      <c r="D1450" t="s">
        <v>134</v>
      </c>
      <c r="E1450">
        <v>3</v>
      </c>
      <c r="H1450">
        <v>3</v>
      </c>
      <c r="I1450" t="s">
        <v>135</v>
      </c>
      <c r="J1450" t="s">
        <v>126</v>
      </c>
      <c r="K1450">
        <v>0</v>
      </c>
      <c r="L1450">
        <v>3</v>
      </c>
      <c r="M1450">
        <v>0</v>
      </c>
      <c r="N1450">
        <v>2</v>
      </c>
      <c r="O1450">
        <v>0</v>
      </c>
      <c r="P1450">
        <v>1</v>
      </c>
      <c r="Q1450">
        <v>0</v>
      </c>
      <c r="S1450" t="str">
        <f t="shared" si="567"/>
        <v>22:02:54.000</v>
      </c>
      <c r="T1450" t="str">
        <f t="shared" si="567"/>
        <v>22:02:54.000</v>
      </c>
      <c r="U1450" t="str">
        <f t="shared" si="553"/>
        <v>A14F74</v>
      </c>
      <c r="V1450">
        <v>0</v>
      </c>
      <c r="W1450">
        <v>0</v>
      </c>
      <c r="X1450">
        <v>6</v>
      </c>
      <c r="Y1450">
        <v>0</v>
      </c>
      <c r="AA1450">
        <v>1</v>
      </c>
      <c r="AB1450">
        <v>8</v>
      </c>
      <c r="AC1450">
        <v>3</v>
      </c>
      <c r="AD1450">
        <v>0</v>
      </c>
      <c r="AE1450">
        <v>9</v>
      </c>
      <c r="AF1450" t="s">
        <v>126</v>
      </c>
      <c r="AG1450">
        <v>0</v>
      </c>
      <c r="AH1450">
        <v>3</v>
      </c>
      <c r="AI1450">
        <v>2</v>
      </c>
      <c r="AJ1450">
        <v>0</v>
      </c>
      <c r="AK1450" t="s">
        <v>513</v>
      </c>
      <c r="AL1450">
        <v>32.787838000000001</v>
      </c>
      <c r="AM1450" t="s">
        <v>514</v>
      </c>
      <c r="AN1450">
        <v>-117.106962</v>
      </c>
      <c r="AO1450">
        <v>25</v>
      </c>
      <c r="AP1450">
        <v>1700</v>
      </c>
      <c r="AQ1450" t="s">
        <v>129</v>
      </c>
      <c r="AR1450">
        <v>121</v>
      </c>
      <c r="AS1450">
        <v>-44</v>
      </c>
      <c r="AT1450">
        <v>0</v>
      </c>
      <c r="BB1450" t="str">
        <f t="shared" si="554"/>
        <v>1200</v>
      </c>
      <c r="BC1450">
        <v>1</v>
      </c>
      <c r="BD1450" t="str">
        <f t="shared" si="555"/>
        <v xml:space="preserve">N1839R  </v>
      </c>
      <c r="BE1450">
        <v>1</v>
      </c>
      <c r="BG1450">
        <v>0</v>
      </c>
      <c r="BH1450">
        <v>0</v>
      </c>
      <c r="BI1450">
        <v>0</v>
      </c>
      <c r="BJ1450">
        <v>1525</v>
      </c>
      <c r="BK1450">
        <v>-175</v>
      </c>
      <c r="BL1450" t="s">
        <v>130</v>
      </c>
      <c r="BM1450">
        <v>1</v>
      </c>
      <c r="BN1450">
        <v>1</v>
      </c>
      <c r="BO1450">
        <v>0</v>
      </c>
      <c r="BP1450">
        <v>0</v>
      </c>
      <c r="BS1450">
        <v>0</v>
      </c>
      <c r="BT1450">
        <v>0</v>
      </c>
      <c r="BU1450">
        <v>0</v>
      </c>
      <c r="CE1450" t="str">
        <f t="shared" si="568"/>
        <v>22:02:54.317</v>
      </c>
      <c r="CF1450">
        <v>316592143</v>
      </c>
      <c r="CS1450">
        <v>3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131</v>
      </c>
      <c r="DA1450">
        <v>300</v>
      </c>
      <c r="DB1450">
        <v>0</v>
      </c>
      <c r="DC1450" t="s">
        <v>157</v>
      </c>
      <c r="DD1450" t="s">
        <v>158</v>
      </c>
      <c r="DG1450">
        <v>8357704</v>
      </c>
      <c r="DI1450">
        <v>1</v>
      </c>
      <c r="DJ1450">
        <v>0</v>
      </c>
      <c r="DK1450">
        <v>1</v>
      </c>
      <c r="DL1450">
        <v>0</v>
      </c>
      <c r="DM1450">
        <v>0</v>
      </c>
      <c r="DN1450">
        <v>1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"07/09/2023 22:02:54.567"</f>
        <v>07/09/2023 22:02:54.567</v>
      </c>
      <c r="C1451" t="str">
        <f t="shared" si="558"/>
        <v>FFDFD3C0</v>
      </c>
      <c r="D1451" t="s">
        <v>147</v>
      </c>
      <c r="E1451">
        <v>8</v>
      </c>
      <c r="H1451">
        <v>225</v>
      </c>
      <c r="I1451" t="s">
        <v>148</v>
      </c>
      <c r="J1451" t="s">
        <v>126</v>
      </c>
      <c r="K1451">
        <v>0</v>
      </c>
      <c r="L1451">
        <v>3</v>
      </c>
      <c r="M1451">
        <v>0</v>
      </c>
      <c r="N1451">
        <v>2</v>
      </c>
      <c r="O1451">
        <v>0</v>
      </c>
      <c r="P1451">
        <v>1</v>
      </c>
      <c r="Q1451">
        <v>0</v>
      </c>
      <c r="S1451" t="str">
        <f t="shared" si="567"/>
        <v>22:02:54.000</v>
      </c>
      <c r="T1451" t="str">
        <f t="shared" si="567"/>
        <v>22:02:54.000</v>
      </c>
      <c r="U1451" t="str">
        <f t="shared" si="553"/>
        <v>A14F74</v>
      </c>
      <c r="V1451">
        <v>0</v>
      </c>
      <c r="W1451">
        <v>0</v>
      </c>
      <c r="X1451">
        <v>6</v>
      </c>
      <c r="Y1451">
        <v>0</v>
      </c>
      <c r="AA1451">
        <v>1</v>
      </c>
      <c r="AB1451">
        <v>8</v>
      </c>
      <c r="AC1451">
        <v>3</v>
      </c>
      <c r="AD1451">
        <v>0</v>
      </c>
      <c r="AE1451">
        <v>9</v>
      </c>
      <c r="AF1451" t="s">
        <v>126</v>
      </c>
      <c r="AG1451">
        <v>0</v>
      </c>
      <c r="AH1451">
        <v>3</v>
      </c>
      <c r="AI1451">
        <v>2</v>
      </c>
      <c r="AJ1451">
        <v>0</v>
      </c>
      <c r="AK1451" t="s">
        <v>513</v>
      </c>
      <c r="AL1451">
        <v>32.787838000000001</v>
      </c>
      <c r="AM1451" t="s">
        <v>514</v>
      </c>
      <c r="AN1451">
        <v>-117.106962</v>
      </c>
      <c r="AO1451">
        <v>25</v>
      </c>
      <c r="AP1451">
        <v>1700</v>
      </c>
      <c r="AQ1451" t="s">
        <v>129</v>
      </c>
      <c r="AR1451">
        <v>121</v>
      </c>
      <c r="AS1451">
        <v>-44</v>
      </c>
      <c r="AT1451">
        <v>0</v>
      </c>
      <c r="BB1451" t="str">
        <f t="shared" si="554"/>
        <v>1200</v>
      </c>
      <c r="BC1451">
        <v>1</v>
      </c>
      <c r="BD1451" t="str">
        <f t="shared" si="555"/>
        <v xml:space="preserve">N1839R  </v>
      </c>
      <c r="BE1451">
        <v>1</v>
      </c>
      <c r="BG1451">
        <v>0</v>
      </c>
      <c r="BH1451">
        <v>0</v>
      </c>
      <c r="BI1451">
        <v>0</v>
      </c>
      <c r="BJ1451">
        <v>1525</v>
      </c>
      <c r="BK1451">
        <v>-175</v>
      </c>
      <c r="BL1451" t="s">
        <v>130</v>
      </c>
      <c r="BM1451">
        <v>1</v>
      </c>
      <c r="BN1451">
        <v>1</v>
      </c>
      <c r="BO1451">
        <v>0</v>
      </c>
      <c r="BP1451">
        <v>0</v>
      </c>
      <c r="BS1451">
        <v>0</v>
      </c>
      <c r="BT1451">
        <v>0</v>
      </c>
      <c r="BU1451">
        <v>0</v>
      </c>
      <c r="CE1451" t="str">
        <f t="shared" si="568"/>
        <v>22:02:54.317</v>
      </c>
      <c r="CF1451">
        <v>316592143</v>
      </c>
      <c r="CS1451">
        <v>3</v>
      </c>
      <c r="CT1451">
        <v>2</v>
      </c>
      <c r="CU1451">
        <v>0</v>
      </c>
      <c r="CV1451">
        <v>2</v>
      </c>
      <c r="CW1451">
        <v>0</v>
      </c>
      <c r="CX1451">
        <v>5</v>
      </c>
      <c r="CY1451">
        <v>7</v>
      </c>
      <c r="CZ1451" t="s">
        <v>131</v>
      </c>
      <c r="DA1451">
        <v>300</v>
      </c>
      <c r="DB1451">
        <v>0</v>
      </c>
      <c r="DC1451" t="s">
        <v>157</v>
      </c>
      <c r="DD1451" t="s">
        <v>158</v>
      </c>
      <c r="DG1451">
        <v>8357704</v>
      </c>
      <c r="DI1451">
        <v>1</v>
      </c>
      <c r="DJ1451">
        <v>0</v>
      </c>
      <c r="DK1451">
        <v>1</v>
      </c>
      <c r="DL1451">
        <v>0</v>
      </c>
      <c r="DM1451">
        <v>0</v>
      </c>
      <c r="DN1451">
        <v>1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"07/09/2023 22:02:54.583"</f>
        <v>07/09/2023 22:02:54.583</v>
      </c>
      <c r="C1452" t="str">
        <f t="shared" si="558"/>
        <v>FFDFD3C0</v>
      </c>
      <c r="D1452" t="s">
        <v>134</v>
      </c>
      <c r="E1452">
        <v>4</v>
      </c>
      <c r="H1452">
        <v>4</v>
      </c>
      <c r="I1452" t="s">
        <v>143</v>
      </c>
      <c r="J1452" t="s">
        <v>126</v>
      </c>
      <c r="K1452">
        <v>0</v>
      </c>
      <c r="L1452">
        <v>3</v>
      </c>
      <c r="M1452">
        <v>0</v>
      </c>
      <c r="N1452">
        <v>2</v>
      </c>
      <c r="O1452">
        <v>0</v>
      </c>
      <c r="P1452">
        <v>1</v>
      </c>
      <c r="Q1452">
        <v>0</v>
      </c>
      <c r="S1452" t="str">
        <f t="shared" si="567"/>
        <v>22:02:54.000</v>
      </c>
      <c r="T1452" t="str">
        <f t="shared" si="567"/>
        <v>22:02:54.000</v>
      </c>
      <c r="U1452" t="str">
        <f t="shared" si="553"/>
        <v>A14F74</v>
      </c>
      <c r="V1452">
        <v>0</v>
      </c>
      <c r="W1452">
        <v>0</v>
      </c>
      <c r="X1452">
        <v>6</v>
      </c>
      <c r="Y1452">
        <v>0</v>
      </c>
      <c r="AA1452">
        <v>1</v>
      </c>
      <c r="AB1452">
        <v>8</v>
      </c>
      <c r="AC1452">
        <v>3</v>
      </c>
      <c r="AD1452">
        <v>0</v>
      </c>
      <c r="AE1452">
        <v>9</v>
      </c>
      <c r="AF1452" t="s">
        <v>126</v>
      </c>
      <c r="AG1452">
        <v>0</v>
      </c>
      <c r="AH1452">
        <v>3</v>
      </c>
      <c r="AI1452">
        <v>2</v>
      </c>
      <c r="AJ1452">
        <v>0</v>
      </c>
      <c r="AK1452" t="s">
        <v>513</v>
      </c>
      <c r="AL1452">
        <v>32.787838000000001</v>
      </c>
      <c r="AM1452" t="s">
        <v>514</v>
      </c>
      <c r="AN1452">
        <v>-117.106962</v>
      </c>
      <c r="AO1452">
        <v>25</v>
      </c>
      <c r="AP1452">
        <v>1700</v>
      </c>
      <c r="AQ1452" t="s">
        <v>129</v>
      </c>
      <c r="AR1452">
        <v>121</v>
      </c>
      <c r="AS1452">
        <v>-44</v>
      </c>
      <c r="AT1452">
        <v>0</v>
      </c>
      <c r="BB1452" t="str">
        <f t="shared" si="554"/>
        <v>1200</v>
      </c>
      <c r="BC1452">
        <v>1</v>
      </c>
      <c r="BD1452" t="str">
        <f t="shared" si="555"/>
        <v xml:space="preserve">N1839R  </v>
      </c>
      <c r="BE1452">
        <v>1</v>
      </c>
      <c r="BG1452">
        <v>0</v>
      </c>
      <c r="BH1452">
        <v>0</v>
      </c>
      <c r="BI1452">
        <v>0</v>
      </c>
      <c r="BJ1452">
        <v>1525</v>
      </c>
      <c r="BK1452">
        <v>-175</v>
      </c>
      <c r="BL1452" t="s">
        <v>130</v>
      </c>
      <c r="BM1452">
        <v>1</v>
      </c>
      <c r="BN1452">
        <v>1</v>
      </c>
      <c r="BO1452">
        <v>0</v>
      </c>
      <c r="BP1452">
        <v>0</v>
      </c>
      <c r="BS1452">
        <v>0</v>
      </c>
      <c r="BT1452">
        <v>0</v>
      </c>
      <c r="BU1452">
        <v>0</v>
      </c>
      <c r="CE1452" t="str">
        <f t="shared" si="568"/>
        <v>22:02:54.317</v>
      </c>
      <c r="CF1452">
        <v>316592143</v>
      </c>
      <c r="CS1452">
        <v>3</v>
      </c>
      <c r="CT1452">
        <v>2</v>
      </c>
      <c r="CU1452">
        <v>0</v>
      </c>
      <c r="CV1452">
        <v>2</v>
      </c>
      <c r="CW1452">
        <v>0</v>
      </c>
      <c r="CX1452">
        <v>5</v>
      </c>
      <c r="CY1452">
        <v>7</v>
      </c>
      <c r="CZ1452" t="s">
        <v>131</v>
      </c>
      <c r="DA1452">
        <v>300</v>
      </c>
      <c r="DB1452">
        <v>0</v>
      </c>
      <c r="DC1452" t="s">
        <v>157</v>
      </c>
      <c r="DD1452" t="s">
        <v>158</v>
      </c>
      <c r="DG1452">
        <v>8357704</v>
      </c>
      <c r="DI1452">
        <v>1</v>
      </c>
      <c r="DJ1452">
        <v>0</v>
      </c>
      <c r="DK1452">
        <v>1</v>
      </c>
      <c r="DL1452">
        <v>0</v>
      </c>
      <c r="DM1452">
        <v>0</v>
      </c>
      <c r="DN1452">
        <v>1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"07/09/2023 22:02:54.583"</f>
        <v>07/09/2023 22:02:54.583</v>
      </c>
      <c r="C1453" t="str">
        <f t="shared" si="558"/>
        <v>FFDFD3C0</v>
      </c>
      <c r="D1453" t="s">
        <v>123</v>
      </c>
      <c r="E1453">
        <v>7</v>
      </c>
      <c r="F1453">
        <v>2007</v>
      </c>
      <c r="G1453" t="s">
        <v>124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0</v>
      </c>
      <c r="P1453">
        <v>1</v>
      </c>
      <c r="Q1453">
        <v>0</v>
      </c>
      <c r="S1453" t="str">
        <f t="shared" si="567"/>
        <v>22:02:54.000</v>
      </c>
      <c r="T1453" t="str">
        <f t="shared" si="567"/>
        <v>22:02:54.000</v>
      </c>
      <c r="U1453" t="str">
        <f t="shared" si="553"/>
        <v>A14F74</v>
      </c>
      <c r="V1453">
        <v>0</v>
      </c>
      <c r="W1453">
        <v>0</v>
      </c>
      <c r="X1453">
        <v>6</v>
      </c>
      <c r="Y1453">
        <v>0</v>
      </c>
      <c r="AA1453">
        <v>1</v>
      </c>
      <c r="AB1453">
        <v>8</v>
      </c>
      <c r="AC1453">
        <v>3</v>
      </c>
      <c r="AD1453">
        <v>0</v>
      </c>
      <c r="AE1453">
        <v>9</v>
      </c>
      <c r="AF1453" t="s">
        <v>126</v>
      </c>
      <c r="AG1453">
        <v>0</v>
      </c>
      <c r="AH1453">
        <v>3</v>
      </c>
      <c r="AI1453">
        <v>2</v>
      </c>
      <c r="AJ1453">
        <v>0</v>
      </c>
      <c r="AK1453" t="s">
        <v>513</v>
      </c>
      <c r="AL1453">
        <v>32.787838000000001</v>
      </c>
      <c r="AM1453" t="s">
        <v>514</v>
      </c>
      <c r="AN1453">
        <v>-117.106962</v>
      </c>
      <c r="AO1453">
        <v>25</v>
      </c>
      <c r="AP1453">
        <v>1700</v>
      </c>
      <c r="AQ1453" t="s">
        <v>129</v>
      </c>
      <c r="AR1453">
        <v>121</v>
      </c>
      <c r="AS1453">
        <v>-44</v>
      </c>
      <c r="AT1453">
        <v>0</v>
      </c>
      <c r="BB1453" t="str">
        <f t="shared" si="554"/>
        <v>1200</v>
      </c>
      <c r="BC1453">
        <v>1</v>
      </c>
      <c r="BD1453" t="str">
        <f t="shared" si="555"/>
        <v xml:space="preserve">N1839R  </v>
      </c>
      <c r="BE1453">
        <v>1</v>
      </c>
      <c r="BG1453">
        <v>0</v>
      </c>
      <c r="BH1453">
        <v>0</v>
      </c>
      <c r="BI1453">
        <v>0</v>
      </c>
      <c r="BJ1453">
        <v>1525</v>
      </c>
      <c r="BK1453">
        <v>-175</v>
      </c>
      <c r="BL1453" t="s">
        <v>130</v>
      </c>
      <c r="BM1453">
        <v>1</v>
      </c>
      <c r="BN1453">
        <v>1</v>
      </c>
      <c r="BO1453">
        <v>0</v>
      </c>
      <c r="BP1453">
        <v>0</v>
      </c>
      <c r="BS1453">
        <v>0</v>
      </c>
      <c r="BT1453">
        <v>0</v>
      </c>
      <c r="BU1453">
        <v>0</v>
      </c>
      <c r="CE1453" t="str">
        <f t="shared" si="568"/>
        <v>22:02:54.317</v>
      </c>
      <c r="CF1453">
        <v>316592143</v>
      </c>
      <c r="CS1453">
        <v>3</v>
      </c>
      <c r="CT1453">
        <v>2</v>
      </c>
      <c r="CU1453">
        <v>0</v>
      </c>
      <c r="CV1453">
        <v>2</v>
      </c>
      <c r="CW1453">
        <v>0</v>
      </c>
      <c r="CX1453">
        <v>5</v>
      </c>
      <c r="CY1453">
        <v>7</v>
      </c>
      <c r="CZ1453" t="s">
        <v>131</v>
      </c>
      <c r="DA1453">
        <v>300</v>
      </c>
      <c r="DB1453">
        <v>0</v>
      </c>
      <c r="DC1453" t="s">
        <v>157</v>
      </c>
      <c r="DD1453" t="s">
        <v>158</v>
      </c>
      <c r="DG1453">
        <v>8357704</v>
      </c>
      <c r="DI1453">
        <v>1</v>
      </c>
      <c r="DJ1453">
        <v>0</v>
      </c>
      <c r="DK1453">
        <v>1</v>
      </c>
      <c r="DL1453">
        <v>0</v>
      </c>
      <c r="DM1453">
        <v>0</v>
      </c>
      <c r="DN1453">
        <v>1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 t="shared" ref="A1454:A1461" si="569">"07/09/2023 22:02:56.115"</f>
        <v>07/09/2023 22:02:56.115</v>
      </c>
      <c r="C1454" t="str">
        <f t="shared" si="558"/>
        <v>FFDFD3C0</v>
      </c>
      <c r="D1454" t="s">
        <v>144</v>
      </c>
      <c r="E1454">
        <v>6</v>
      </c>
      <c r="H1454">
        <v>210</v>
      </c>
      <c r="I1454" t="s">
        <v>145</v>
      </c>
      <c r="J1454" t="s">
        <v>146</v>
      </c>
      <c r="K1454">
        <v>0</v>
      </c>
      <c r="L1454">
        <v>3</v>
      </c>
      <c r="M1454">
        <v>0</v>
      </c>
      <c r="N1454">
        <v>2</v>
      </c>
      <c r="O1454">
        <v>0</v>
      </c>
      <c r="P1454">
        <v>1</v>
      </c>
      <c r="Q1454">
        <v>0</v>
      </c>
      <c r="S1454" t="str">
        <f t="shared" ref="S1454:T1461" si="570">"22:02:55.000"</f>
        <v>22:02:55.000</v>
      </c>
      <c r="T1454" t="str">
        <f t="shared" si="570"/>
        <v>22:02:55.000</v>
      </c>
      <c r="U1454" t="str">
        <f t="shared" si="553"/>
        <v>A14F74</v>
      </c>
      <c r="V1454">
        <v>0</v>
      </c>
      <c r="W1454">
        <v>0</v>
      </c>
      <c r="X1454">
        <v>6</v>
      </c>
      <c r="Y1454">
        <v>0</v>
      </c>
      <c r="AA1454">
        <v>1</v>
      </c>
      <c r="AB1454">
        <v>8</v>
      </c>
      <c r="AC1454">
        <v>3</v>
      </c>
      <c r="AD1454">
        <v>0</v>
      </c>
      <c r="AE1454">
        <v>9</v>
      </c>
      <c r="AF1454" t="s">
        <v>126</v>
      </c>
      <c r="AG1454">
        <v>0</v>
      </c>
      <c r="AH1454">
        <v>0</v>
      </c>
      <c r="AI1454">
        <v>2</v>
      </c>
      <c r="AJ1454">
        <v>0</v>
      </c>
      <c r="AK1454" t="s">
        <v>515</v>
      </c>
      <c r="AL1454">
        <v>32.787644999999998</v>
      </c>
      <c r="AM1454" t="s">
        <v>516</v>
      </c>
      <c r="AN1454">
        <v>-117.106318</v>
      </c>
      <c r="AO1454">
        <v>25</v>
      </c>
      <c r="AP1454">
        <v>1700</v>
      </c>
      <c r="AQ1454" t="s">
        <v>129</v>
      </c>
      <c r="AR1454">
        <v>121</v>
      </c>
      <c r="AS1454">
        <v>-42</v>
      </c>
      <c r="AT1454">
        <v>0</v>
      </c>
      <c r="BB1454" t="str">
        <f t="shared" si="554"/>
        <v>1200</v>
      </c>
      <c r="BC1454">
        <v>1</v>
      </c>
      <c r="BD1454" t="str">
        <f t="shared" si="555"/>
        <v xml:space="preserve">N1839R  </v>
      </c>
      <c r="BE1454">
        <v>1</v>
      </c>
      <c r="BG1454">
        <v>0</v>
      </c>
      <c r="BH1454">
        <v>0</v>
      </c>
      <c r="BI1454">
        <v>0</v>
      </c>
      <c r="BJ1454">
        <v>1525</v>
      </c>
      <c r="BK1454">
        <v>-175</v>
      </c>
      <c r="BL1454" t="s">
        <v>130</v>
      </c>
      <c r="BM1454">
        <v>1</v>
      </c>
      <c r="BN1454">
        <v>1</v>
      </c>
      <c r="BO1454">
        <v>0</v>
      </c>
      <c r="BP1454">
        <v>0</v>
      </c>
      <c r="BS1454">
        <v>0</v>
      </c>
      <c r="BT1454">
        <v>0</v>
      </c>
      <c r="BU1454">
        <v>0</v>
      </c>
      <c r="CE1454" t="str">
        <f t="shared" ref="CE1454:CE1461" si="571">"22:02:55.768"</f>
        <v>22:02:55.768</v>
      </c>
      <c r="CF1454">
        <v>768283421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5</v>
      </c>
      <c r="CY1454">
        <v>7</v>
      </c>
      <c r="CZ1454" t="s">
        <v>131</v>
      </c>
      <c r="DA1454">
        <v>745</v>
      </c>
      <c r="DB1454">
        <v>0</v>
      </c>
      <c r="DC1454" t="s">
        <v>262</v>
      </c>
      <c r="DD1454" t="s">
        <v>263</v>
      </c>
      <c r="DG1454">
        <v>15624472</v>
      </c>
      <c r="DI1454">
        <v>1</v>
      </c>
      <c r="DJ1454">
        <v>0</v>
      </c>
      <c r="DK1454">
        <v>0</v>
      </c>
      <c r="DL1454">
        <v>0</v>
      </c>
      <c r="DM1454">
        <v>0</v>
      </c>
      <c r="DN1454">
        <v>1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 t="shared" si="569"/>
        <v>07/09/2023 22:02:56.115</v>
      </c>
      <c r="C1455" t="str">
        <f t="shared" si="558"/>
        <v>FFDFD3C0</v>
      </c>
      <c r="D1455" t="s">
        <v>149</v>
      </c>
      <c r="E1455">
        <v>3</v>
      </c>
      <c r="H1455">
        <v>166</v>
      </c>
      <c r="I1455" t="s">
        <v>139</v>
      </c>
      <c r="J1455" t="s">
        <v>150</v>
      </c>
      <c r="K1455">
        <v>0</v>
      </c>
      <c r="L1455">
        <v>3</v>
      </c>
      <c r="M1455">
        <v>0</v>
      </c>
      <c r="N1455">
        <v>2</v>
      </c>
      <c r="O1455">
        <v>0</v>
      </c>
      <c r="P1455">
        <v>1</v>
      </c>
      <c r="Q1455">
        <v>0</v>
      </c>
      <c r="S1455" t="str">
        <f t="shared" si="570"/>
        <v>22:02:55.000</v>
      </c>
      <c r="T1455" t="str">
        <f t="shared" si="570"/>
        <v>22:02:55.000</v>
      </c>
      <c r="U1455" t="str">
        <f t="shared" si="553"/>
        <v>A14F74</v>
      </c>
      <c r="V1455">
        <v>0</v>
      </c>
      <c r="W1455">
        <v>0</v>
      </c>
      <c r="X1455">
        <v>6</v>
      </c>
      <c r="Y1455">
        <v>0</v>
      </c>
      <c r="AA1455">
        <v>1</v>
      </c>
      <c r="AB1455">
        <v>8</v>
      </c>
      <c r="AC1455">
        <v>3</v>
      </c>
      <c r="AD1455">
        <v>0</v>
      </c>
      <c r="AE1455">
        <v>9</v>
      </c>
      <c r="AF1455" t="s">
        <v>126</v>
      </c>
      <c r="AG1455">
        <v>0</v>
      </c>
      <c r="AH1455">
        <v>3</v>
      </c>
      <c r="AI1455">
        <v>2</v>
      </c>
      <c r="AJ1455">
        <v>0</v>
      </c>
      <c r="AK1455" t="s">
        <v>515</v>
      </c>
      <c r="AL1455">
        <v>32.787644999999998</v>
      </c>
      <c r="AM1455" t="s">
        <v>516</v>
      </c>
      <c r="AN1455">
        <v>-117.106318</v>
      </c>
      <c r="AO1455">
        <v>25</v>
      </c>
      <c r="AP1455">
        <v>1700</v>
      </c>
      <c r="AQ1455" t="s">
        <v>129</v>
      </c>
      <c r="AR1455">
        <v>121</v>
      </c>
      <c r="AS1455">
        <v>-42</v>
      </c>
      <c r="AT1455">
        <v>0</v>
      </c>
      <c r="BB1455" t="str">
        <f t="shared" si="554"/>
        <v>1200</v>
      </c>
      <c r="BC1455">
        <v>1</v>
      </c>
      <c r="BD1455" t="str">
        <f t="shared" si="555"/>
        <v xml:space="preserve">N1839R  </v>
      </c>
      <c r="BE1455">
        <v>1</v>
      </c>
      <c r="BG1455">
        <v>0</v>
      </c>
      <c r="BH1455">
        <v>0</v>
      </c>
      <c r="BI1455">
        <v>0</v>
      </c>
      <c r="BJ1455">
        <v>1525</v>
      </c>
      <c r="BK1455">
        <v>-175</v>
      </c>
      <c r="BL1455" t="s">
        <v>130</v>
      </c>
      <c r="BM1455">
        <v>1</v>
      </c>
      <c r="BN1455">
        <v>1</v>
      </c>
      <c r="BO1455">
        <v>0</v>
      </c>
      <c r="BP1455">
        <v>0</v>
      </c>
      <c r="BS1455">
        <v>0</v>
      </c>
      <c r="BT1455">
        <v>0</v>
      </c>
      <c r="BU1455">
        <v>0</v>
      </c>
      <c r="CE1455" t="str">
        <f t="shared" si="571"/>
        <v>22:02:55.768</v>
      </c>
      <c r="CF1455">
        <v>768342764</v>
      </c>
      <c r="CS1455">
        <v>3</v>
      </c>
      <c r="CT1455">
        <v>2</v>
      </c>
      <c r="CU1455">
        <v>0</v>
      </c>
      <c r="CV1455">
        <v>2</v>
      </c>
      <c r="CW1455">
        <v>0</v>
      </c>
      <c r="CX1455">
        <v>4</v>
      </c>
      <c r="CY1455">
        <v>7</v>
      </c>
      <c r="CZ1455" t="s">
        <v>131</v>
      </c>
      <c r="DA1455">
        <v>300</v>
      </c>
      <c r="DB1455">
        <v>0</v>
      </c>
      <c r="DC1455" t="s">
        <v>157</v>
      </c>
      <c r="DD1455" t="s">
        <v>158</v>
      </c>
      <c r="DG1455">
        <v>8358016</v>
      </c>
      <c r="DI1455">
        <v>1</v>
      </c>
      <c r="DJ1455">
        <v>0</v>
      </c>
      <c r="DK1455">
        <v>1</v>
      </c>
      <c r="DL1455">
        <v>0</v>
      </c>
      <c r="DM1455">
        <v>0</v>
      </c>
      <c r="DN1455">
        <v>1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 t="shared" si="569"/>
        <v>07/09/2023 22:02:56.115</v>
      </c>
      <c r="C1456" t="str">
        <f t="shared" si="558"/>
        <v>FFDFD3C0</v>
      </c>
      <c r="D1456" t="s">
        <v>141</v>
      </c>
      <c r="E1456">
        <v>15</v>
      </c>
      <c r="J1456" t="s">
        <v>142</v>
      </c>
      <c r="K1456">
        <v>0</v>
      </c>
      <c r="L1456">
        <v>3</v>
      </c>
      <c r="M1456">
        <v>0</v>
      </c>
      <c r="N1456">
        <v>2</v>
      </c>
      <c r="O1456">
        <v>0</v>
      </c>
      <c r="P1456">
        <v>1</v>
      </c>
      <c r="Q1456">
        <v>0</v>
      </c>
      <c r="S1456" t="str">
        <f t="shared" si="570"/>
        <v>22:02:55.000</v>
      </c>
      <c r="T1456" t="str">
        <f t="shared" si="570"/>
        <v>22:02:55.000</v>
      </c>
      <c r="U1456" t="str">
        <f t="shared" si="553"/>
        <v>A14F74</v>
      </c>
      <c r="V1456">
        <v>0</v>
      </c>
      <c r="W1456">
        <v>0</v>
      </c>
      <c r="X1456">
        <v>6</v>
      </c>
      <c r="Y1456">
        <v>0</v>
      </c>
      <c r="AA1456">
        <v>1</v>
      </c>
      <c r="AB1456">
        <v>8</v>
      </c>
      <c r="AC1456">
        <v>3</v>
      </c>
      <c r="AD1456">
        <v>0</v>
      </c>
      <c r="AE1456">
        <v>9</v>
      </c>
      <c r="AF1456" t="s">
        <v>126</v>
      </c>
      <c r="AG1456">
        <v>0</v>
      </c>
      <c r="AH1456">
        <v>3</v>
      </c>
      <c r="AI1456">
        <v>2</v>
      </c>
      <c r="AJ1456">
        <v>0</v>
      </c>
      <c r="AK1456" t="s">
        <v>515</v>
      </c>
      <c r="AL1456">
        <v>32.787644999999998</v>
      </c>
      <c r="AM1456" t="s">
        <v>516</v>
      </c>
      <c r="AN1456">
        <v>-117.106318</v>
      </c>
      <c r="AO1456">
        <v>25</v>
      </c>
      <c r="AP1456">
        <v>1700</v>
      </c>
      <c r="AQ1456" t="s">
        <v>129</v>
      </c>
      <c r="AR1456">
        <v>121</v>
      </c>
      <c r="AS1456">
        <v>-42</v>
      </c>
      <c r="AT1456">
        <v>0</v>
      </c>
      <c r="BB1456" t="str">
        <f t="shared" si="554"/>
        <v>1200</v>
      </c>
      <c r="BC1456">
        <v>1</v>
      </c>
      <c r="BD1456" t="str">
        <f t="shared" si="555"/>
        <v xml:space="preserve">N1839R  </v>
      </c>
      <c r="BE1456">
        <v>1</v>
      </c>
      <c r="BG1456">
        <v>0</v>
      </c>
      <c r="BH1456">
        <v>0</v>
      </c>
      <c r="BI1456">
        <v>0</v>
      </c>
      <c r="BJ1456">
        <v>1525</v>
      </c>
      <c r="BK1456">
        <v>-175</v>
      </c>
      <c r="BL1456" t="s">
        <v>130</v>
      </c>
      <c r="BM1456">
        <v>1</v>
      </c>
      <c r="BN1456">
        <v>1</v>
      </c>
      <c r="BO1456">
        <v>0</v>
      </c>
      <c r="BP1456">
        <v>0</v>
      </c>
      <c r="BS1456">
        <v>0</v>
      </c>
      <c r="BT1456">
        <v>0</v>
      </c>
      <c r="BU1456">
        <v>0</v>
      </c>
      <c r="CE1456" t="str">
        <f t="shared" si="571"/>
        <v>22:02:55.768</v>
      </c>
      <c r="CF1456">
        <v>768283421</v>
      </c>
      <c r="CS1456">
        <v>3</v>
      </c>
      <c r="CT1456">
        <v>2</v>
      </c>
      <c r="CU1456">
        <v>0</v>
      </c>
      <c r="CV1456">
        <v>2</v>
      </c>
      <c r="CW1456">
        <v>0</v>
      </c>
      <c r="CX1456">
        <v>5</v>
      </c>
      <c r="CY1456">
        <v>7</v>
      </c>
      <c r="CZ1456" t="s">
        <v>131</v>
      </c>
      <c r="DA1456">
        <v>745</v>
      </c>
      <c r="DB1456">
        <v>0</v>
      </c>
      <c r="DC1456" t="s">
        <v>262</v>
      </c>
      <c r="DD1456" t="s">
        <v>263</v>
      </c>
      <c r="DG1456">
        <v>15624472</v>
      </c>
      <c r="DI1456">
        <v>1</v>
      </c>
      <c r="DJ1456">
        <v>0</v>
      </c>
      <c r="DK1456">
        <v>1</v>
      </c>
      <c r="DL1456">
        <v>0</v>
      </c>
      <c r="DM1456">
        <v>0</v>
      </c>
      <c r="DN1456">
        <v>1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 t="shared" si="569"/>
        <v>07/09/2023 22:02:56.115</v>
      </c>
      <c r="C1457" t="str">
        <f t="shared" si="558"/>
        <v>FFDFD3C0</v>
      </c>
      <c r="D1457" t="s">
        <v>134</v>
      </c>
      <c r="E1457">
        <v>3</v>
      </c>
      <c r="H1457">
        <v>3</v>
      </c>
      <c r="I1457" t="s">
        <v>135</v>
      </c>
      <c r="J1457" t="s">
        <v>126</v>
      </c>
      <c r="K1457">
        <v>0</v>
      </c>
      <c r="L1457">
        <v>3</v>
      </c>
      <c r="M1457">
        <v>0</v>
      </c>
      <c r="N1457">
        <v>2</v>
      </c>
      <c r="O1457">
        <v>0</v>
      </c>
      <c r="P1457">
        <v>1</v>
      </c>
      <c r="Q1457">
        <v>0</v>
      </c>
      <c r="S1457" t="str">
        <f t="shared" si="570"/>
        <v>22:02:55.000</v>
      </c>
      <c r="T1457" t="str">
        <f t="shared" si="570"/>
        <v>22:02:55.000</v>
      </c>
      <c r="U1457" t="str">
        <f t="shared" si="553"/>
        <v>A14F74</v>
      </c>
      <c r="V1457">
        <v>0</v>
      </c>
      <c r="W1457">
        <v>0</v>
      </c>
      <c r="X1457">
        <v>6</v>
      </c>
      <c r="Y1457">
        <v>0</v>
      </c>
      <c r="AA1457">
        <v>1</v>
      </c>
      <c r="AB1457">
        <v>8</v>
      </c>
      <c r="AC1457">
        <v>3</v>
      </c>
      <c r="AD1457">
        <v>0</v>
      </c>
      <c r="AE1457">
        <v>9</v>
      </c>
      <c r="AF1457" t="s">
        <v>126</v>
      </c>
      <c r="AG1457">
        <v>0</v>
      </c>
      <c r="AH1457">
        <v>3</v>
      </c>
      <c r="AI1457">
        <v>2</v>
      </c>
      <c r="AJ1457">
        <v>0</v>
      </c>
      <c r="AK1457" t="s">
        <v>515</v>
      </c>
      <c r="AL1457">
        <v>32.787644999999998</v>
      </c>
      <c r="AM1457" t="s">
        <v>516</v>
      </c>
      <c r="AN1457">
        <v>-117.106318</v>
      </c>
      <c r="AO1457">
        <v>25</v>
      </c>
      <c r="AP1457">
        <v>1700</v>
      </c>
      <c r="AQ1457" t="s">
        <v>129</v>
      </c>
      <c r="AR1457">
        <v>121</v>
      </c>
      <c r="AS1457">
        <v>-42</v>
      </c>
      <c r="AT1457">
        <v>0</v>
      </c>
      <c r="BB1457" t="str">
        <f t="shared" si="554"/>
        <v>1200</v>
      </c>
      <c r="BC1457">
        <v>1</v>
      </c>
      <c r="BD1457" t="str">
        <f t="shared" si="555"/>
        <v xml:space="preserve">N1839R  </v>
      </c>
      <c r="BE1457">
        <v>1</v>
      </c>
      <c r="BG1457">
        <v>0</v>
      </c>
      <c r="BH1457">
        <v>0</v>
      </c>
      <c r="BI1457">
        <v>0</v>
      </c>
      <c r="BJ1457">
        <v>1525</v>
      </c>
      <c r="BK1457">
        <v>-175</v>
      </c>
      <c r="BL1457" t="s">
        <v>130</v>
      </c>
      <c r="BM1457">
        <v>1</v>
      </c>
      <c r="BN1457">
        <v>1</v>
      </c>
      <c r="BO1457">
        <v>0</v>
      </c>
      <c r="BP1457">
        <v>0</v>
      </c>
      <c r="BS1457">
        <v>0</v>
      </c>
      <c r="BT1457">
        <v>0</v>
      </c>
      <c r="BU1457">
        <v>0</v>
      </c>
      <c r="CE1457" t="str">
        <f t="shared" si="571"/>
        <v>22:02:55.768</v>
      </c>
      <c r="CF1457">
        <v>768283421</v>
      </c>
      <c r="CS1457">
        <v>3</v>
      </c>
      <c r="CT1457">
        <v>2</v>
      </c>
      <c r="CU1457">
        <v>0</v>
      </c>
      <c r="CV1457">
        <v>2</v>
      </c>
      <c r="CW1457">
        <v>0</v>
      </c>
      <c r="CX1457">
        <v>5</v>
      </c>
      <c r="CY1457">
        <v>7</v>
      </c>
      <c r="CZ1457" t="s">
        <v>131</v>
      </c>
      <c r="DA1457">
        <v>745</v>
      </c>
      <c r="DB1457">
        <v>0</v>
      </c>
      <c r="DC1457" t="s">
        <v>262</v>
      </c>
      <c r="DD1457" t="s">
        <v>263</v>
      </c>
      <c r="DG1457">
        <v>15624472</v>
      </c>
      <c r="DI1457">
        <v>1</v>
      </c>
      <c r="DJ1457">
        <v>0</v>
      </c>
      <c r="DK1457">
        <v>1</v>
      </c>
      <c r="DL1457">
        <v>0</v>
      </c>
      <c r="DM1457">
        <v>0</v>
      </c>
      <c r="DN1457">
        <v>1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 t="shared" si="569"/>
        <v>07/09/2023 22:02:56.115</v>
      </c>
      <c r="C1458" t="str">
        <f t="shared" si="558"/>
        <v>FFDFD3C0</v>
      </c>
      <c r="D1458" t="s">
        <v>147</v>
      </c>
      <c r="E1458">
        <v>8</v>
      </c>
      <c r="H1458">
        <v>225</v>
      </c>
      <c r="I1458" t="s">
        <v>148</v>
      </c>
      <c r="J1458" t="s">
        <v>126</v>
      </c>
      <c r="K1458">
        <v>0</v>
      </c>
      <c r="L1458">
        <v>3</v>
      </c>
      <c r="M1458">
        <v>0</v>
      </c>
      <c r="N1458">
        <v>2</v>
      </c>
      <c r="O1458">
        <v>0</v>
      </c>
      <c r="P1458">
        <v>1</v>
      </c>
      <c r="Q1458">
        <v>0</v>
      </c>
      <c r="S1458" t="str">
        <f t="shared" si="570"/>
        <v>22:02:55.000</v>
      </c>
      <c r="T1458" t="str">
        <f t="shared" si="570"/>
        <v>22:02:55.000</v>
      </c>
      <c r="U1458" t="str">
        <f t="shared" si="553"/>
        <v>A14F74</v>
      </c>
      <c r="V1458">
        <v>0</v>
      </c>
      <c r="W1458">
        <v>0</v>
      </c>
      <c r="X1458">
        <v>6</v>
      </c>
      <c r="Y1458">
        <v>0</v>
      </c>
      <c r="AA1458">
        <v>1</v>
      </c>
      <c r="AB1458">
        <v>8</v>
      </c>
      <c r="AC1458">
        <v>3</v>
      </c>
      <c r="AD1458">
        <v>0</v>
      </c>
      <c r="AE1458">
        <v>9</v>
      </c>
      <c r="AF1458" t="s">
        <v>126</v>
      </c>
      <c r="AG1458">
        <v>0</v>
      </c>
      <c r="AH1458">
        <v>3</v>
      </c>
      <c r="AI1458">
        <v>2</v>
      </c>
      <c r="AJ1458">
        <v>0</v>
      </c>
      <c r="AK1458" t="s">
        <v>515</v>
      </c>
      <c r="AL1458">
        <v>32.787644999999998</v>
      </c>
      <c r="AM1458" t="s">
        <v>516</v>
      </c>
      <c r="AN1458">
        <v>-117.106318</v>
      </c>
      <c r="AO1458">
        <v>25</v>
      </c>
      <c r="AP1458">
        <v>1700</v>
      </c>
      <c r="AQ1458" t="s">
        <v>129</v>
      </c>
      <c r="AR1458">
        <v>121</v>
      </c>
      <c r="AS1458">
        <v>-42</v>
      </c>
      <c r="AT1458">
        <v>0</v>
      </c>
      <c r="BB1458" t="str">
        <f t="shared" si="554"/>
        <v>1200</v>
      </c>
      <c r="BC1458">
        <v>1</v>
      </c>
      <c r="BD1458" t="str">
        <f t="shared" si="555"/>
        <v xml:space="preserve">N1839R  </v>
      </c>
      <c r="BE1458">
        <v>1</v>
      </c>
      <c r="BG1458">
        <v>0</v>
      </c>
      <c r="BH1458">
        <v>0</v>
      </c>
      <c r="BI1458">
        <v>0</v>
      </c>
      <c r="BJ1458">
        <v>1525</v>
      </c>
      <c r="BK1458">
        <v>-175</v>
      </c>
      <c r="BL1458" t="s">
        <v>130</v>
      </c>
      <c r="BM1458">
        <v>1</v>
      </c>
      <c r="BN1458">
        <v>1</v>
      </c>
      <c r="BO1458">
        <v>0</v>
      </c>
      <c r="BP1458">
        <v>0</v>
      </c>
      <c r="BS1458">
        <v>0</v>
      </c>
      <c r="BT1458">
        <v>0</v>
      </c>
      <c r="BU1458">
        <v>0</v>
      </c>
      <c r="CE1458" t="str">
        <f t="shared" si="571"/>
        <v>22:02:55.768</v>
      </c>
      <c r="CF1458">
        <v>768283421</v>
      </c>
      <c r="CS1458">
        <v>3</v>
      </c>
      <c r="CT1458">
        <v>2</v>
      </c>
      <c r="CU1458">
        <v>0</v>
      </c>
      <c r="CV1458">
        <v>2</v>
      </c>
      <c r="CW1458">
        <v>0</v>
      </c>
      <c r="CX1458">
        <v>5</v>
      </c>
      <c r="CY1458">
        <v>7</v>
      </c>
      <c r="CZ1458" t="s">
        <v>131</v>
      </c>
      <c r="DA1458">
        <v>745</v>
      </c>
      <c r="DB1458">
        <v>0</v>
      </c>
      <c r="DC1458" t="s">
        <v>262</v>
      </c>
      <c r="DD1458" t="s">
        <v>263</v>
      </c>
      <c r="DG1458">
        <v>15624472</v>
      </c>
      <c r="DI1458">
        <v>1</v>
      </c>
      <c r="DJ1458">
        <v>0</v>
      </c>
      <c r="DK1458">
        <v>1</v>
      </c>
      <c r="DL1458">
        <v>0</v>
      </c>
      <c r="DM1458">
        <v>0</v>
      </c>
      <c r="DN1458">
        <v>1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 t="shared" si="569"/>
        <v>07/09/2023 22:02:56.115</v>
      </c>
      <c r="C1459" t="str">
        <f t="shared" si="558"/>
        <v>FFDFD3C0</v>
      </c>
      <c r="D1459" t="s">
        <v>123</v>
      </c>
      <c r="E1459">
        <v>7</v>
      </c>
      <c r="F1459">
        <v>2007</v>
      </c>
      <c r="G1459" t="s">
        <v>124</v>
      </c>
      <c r="J1459" t="s">
        <v>125</v>
      </c>
      <c r="K1459">
        <v>0</v>
      </c>
      <c r="L1459">
        <v>3</v>
      </c>
      <c r="M1459">
        <v>0</v>
      </c>
      <c r="N1459">
        <v>2</v>
      </c>
      <c r="O1459">
        <v>0</v>
      </c>
      <c r="P1459">
        <v>1</v>
      </c>
      <c r="Q1459">
        <v>0</v>
      </c>
      <c r="S1459" t="str">
        <f t="shared" si="570"/>
        <v>22:02:55.000</v>
      </c>
      <c r="T1459" t="str">
        <f t="shared" si="570"/>
        <v>22:02:55.000</v>
      </c>
      <c r="U1459" t="str">
        <f t="shared" si="553"/>
        <v>A14F74</v>
      </c>
      <c r="V1459">
        <v>0</v>
      </c>
      <c r="W1459">
        <v>0</v>
      </c>
      <c r="X1459">
        <v>6</v>
      </c>
      <c r="Y1459">
        <v>0</v>
      </c>
      <c r="AA1459">
        <v>1</v>
      </c>
      <c r="AB1459">
        <v>8</v>
      </c>
      <c r="AC1459">
        <v>3</v>
      </c>
      <c r="AD1459">
        <v>0</v>
      </c>
      <c r="AE1459">
        <v>9</v>
      </c>
      <c r="AF1459" t="s">
        <v>126</v>
      </c>
      <c r="AG1459">
        <v>0</v>
      </c>
      <c r="AH1459">
        <v>3</v>
      </c>
      <c r="AI1459">
        <v>2</v>
      </c>
      <c r="AJ1459">
        <v>0</v>
      </c>
      <c r="AK1459" t="s">
        <v>515</v>
      </c>
      <c r="AL1459">
        <v>32.787644999999998</v>
      </c>
      <c r="AM1459" t="s">
        <v>516</v>
      </c>
      <c r="AN1459">
        <v>-117.106318</v>
      </c>
      <c r="AO1459">
        <v>25</v>
      </c>
      <c r="AP1459">
        <v>1700</v>
      </c>
      <c r="AQ1459" t="s">
        <v>129</v>
      </c>
      <c r="AR1459">
        <v>121</v>
      </c>
      <c r="AS1459">
        <v>-42</v>
      </c>
      <c r="AT1459">
        <v>0</v>
      </c>
      <c r="BB1459" t="str">
        <f t="shared" si="554"/>
        <v>1200</v>
      </c>
      <c r="BC1459">
        <v>1</v>
      </c>
      <c r="BD1459" t="str">
        <f t="shared" si="555"/>
        <v xml:space="preserve">N1839R  </v>
      </c>
      <c r="BE1459">
        <v>1</v>
      </c>
      <c r="BG1459">
        <v>0</v>
      </c>
      <c r="BH1459">
        <v>0</v>
      </c>
      <c r="BI1459">
        <v>0</v>
      </c>
      <c r="BJ1459">
        <v>1525</v>
      </c>
      <c r="BK1459">
        <v>-175</v>
      </c>
      <c r="BL1459" t="s">
        <v>130</v>
      </c>
      <c r="BM1459">
        <v>1</v>
      </c>
      <c r="BN1459">
        <v>1</v>
      </c>
      <c r="BO1459">
        <v>0</v>
      </c>
      <c r="BP1459">
        <v>0</v>
      </c>
      <c r="BS1459">
        <v>0</v>
      </c>
      <c r="BT1459">
        <v>0</v>
      </c>
      <c r="BU1459">
        <v>0</v>
      </c>
      <c r="CE1459" t="str">
        <f t="shared" si="571"/>
        <v>22:02:55.768</v>
      </c>
      <c r="CF1459">
        <v>768283421</v>
      </c>
      <c r="CS1459">
        <v>3</v>
      </c>
      <c r="CT1459">
        <v>2</v>
      </c>
      <c r="CU1459">
        <v>0</v>
      </c>
      <c r="CV1459">
        <v>2</v>
      </c>
      <c r="CW1459">
        <v>0</v>
      </c>
      <c r="CX1459">
        <v>5</v>
      </c>
      <c r="CY1459">
        <v>7</v>
      </c>
      <c r="CZ1459" t="s">
        <v>131</v>
      </c>
      <c r="DA1459">
        <v>745</v>
      </c>
      <c r="DB1459">
        <v>0</v>
      </c>
      <c r="DC1459" t="s">
        <v>262</v>
      </c>
      <c r="DD1459" t="s">
        <v>263</v>
      </c>
      <c r="DG1459">
        <v>15624472</v>
      </c>
      <c r="DI1459">
        <v>1</v>
      </c>
      <c r="DJ1459">
        <v>0</v>
      </c>
      <c r="DK1459">
        <v>1</v>
      </c>
      <c r="DL1459">
        <v>0</v>
      </c>
      <c r="DM1459">
        <v>0</v>
      </c>
      <c r="DN1459">
        <v>1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 t="shared" si="569"/>
        <v>07/09/2023 22:02:56.115</v>
      </c>
      <c r="C1460" t="str">
        <f t="shared" si="558"/>
        <v>FFDFD3C0</v>
      </c>
      <c r="D1460" t="s">
        <v>138</v>
      </c>
      <c r="E1460">
        <v>20</v>
      </c>
      <c r="F1460">
        <v>1020</v>
      </c>
      <c r="G1460" t="s">
        <v>139</v>
      </c>
      <c r="J1460" t="s">
        <v>140</v>
      </c>
      <c r="K1460">
        <v>0</v>
      </c>
      <c r="L1460">
        <v>3</v>
      </c>
      <c r="M1460">
        <v>0</v>
      </c>
      <c r="N1460">
        <v>2</v>
      </c>
      <c r="O1460">
        <v>0</v>
      </c>
      <c r="P1460">
        <v>1</v>
      </c>
      <c r="Q1460">
        <v>0</v>
      </c>
      <c r="S1460" t="str">
        <f t="shared" si="570"/>
        <v>22:02:55.000</v>
      </c>
      <c r="T1460" t="str">
        <f t="shared" si="570"/>
        <v>22:02:55.000</v>
      </c>
      <c r="U1460" t="str">
        <f t="shared" si="553"/>
        <v>A14F74</v>
      </c>
      <c r="V1460">
        <v>0</v>
      </c>
      <c r="W1460">
        <v>0</v>
      </c>
      <c r="X1460">
        <v>6</v>
      </c>
      <c r="Y1460">
        <v>0</v>
      </c>
      <c r="AA1460">
        <v>1</v>
      </c>
      <c r="AB1460">
        <v>8</v>
      </c>
      <c r="AC1460">
        <v>3</v>
      </c>
      <c r="AD1460">
        <v>0</v>
      </c>
      <c r="AE1460">
        <v>9</v>
      </c>
      <c r="AF1460" t="s">
        <v>126</v>
      </c>
      <c r="AG1460">
        <v>0</v>
      </c>
      <c r="AH1460">
        <v>3</v>
      </c>
      <c r="AI1460">
        <v>2</v>
      </c>
      <c r="AJ1460">
        <v>0</v>
      </c>
      <c r="AK1460" t="s">
        <v>515</v>
      </c>
      <c r="AL1460">
        <v>32.787644999999998</v>
      </c>
      <c r="AM1460" t="s">
        <v>516</v>
      </c>
      <c r="AN1460">
        <v>-117.106318</v>
      </c>
      <c r="AO1460">
        <v>25</v>
      </c>
      <c r="AP1460">
        <v>1700</v>
      </c>
      <c r="AQ1460" t="s">
        <v>129</v>
      </c>
      <c r="AR1460">
        <v>121</v>
      </c>
      <c r="AS1460">
        <v>-42</v>
      </c>
      <c r="AT1460">
        <v>0</v>
      </c>
      <c r="BB1460" t="str">
        <f t="shared" si="554"/>
        <v>1200</v>
      </c>
      <c r="BC1460">
        <v>1</v>
      </c>
      <c r="BD1460" t="str">
        <f t="shared" si="555"/>
        <v xml:space="preserve">N1839R  </v>
      </c>
      <c r="BE1460">
        <v>1</v>
      </c>
      <c r="BG1460">
        <v>0</v>
      </c>
      <c r="BH1460">
        <v>0</v>
      </c>
      <c r="BI1460">
        <v>0</v>
      </c>
      <c r="BJ1460">
        <v>1525</v>
      </c>
      <c r="BK1460">
        <v>-175</v>
      </c>
      <c r="BL1460" t="s">
        <v>130</v>
      </c>
      <c r="BM1460">
        <v>1</v>
      </c>
      <c r="BN1460">
        <v>1</v>
      </c>
      <c r="BO1460">
        <v>0</v>
      </c>
      <c r="BP1460">
        <v>0</v>
      </c>
      <c r="BS1460">
        <v>0</v>
      </c>
      <c r="BT1460">
        <v>0</v>
      </c>
      <c r="BU1460">
        <v>0</v>
      </c>
      <c r="CE1460" t="str">
        <f t="shared" si="571"/>
        <v>22:02:55.768</v>
      </c>
      <c r="CF1460">
        <v>768283421</v>
      </c>
      <c r="CS1460">
        <v>3</v>
      </c>
      <c r="CT1460">
        <v>2</v>
      </c>
      <c r="CU1460">
        <v>0</v>
      </c>
      <c r="CV1460">
        <v>2</v>
      </c>
      <c r="CW1460">
        <v>0</v>
      </c>
      <c r="CX1460">
        <v>5</v>
      </c>
      <c r="CY1460">
        <v>7</v>
      </c>
      <c r="CZ1460" t="s">
        <v>131</v>
      </c>
      <c r="DA1460">
        <v>745</v>
      </c>
      <c r="DB1460">
        <v>0</v>
      </c>
      <c r="DC1460" t="s">
        <v>262</v>
      </c>
      <c r="DD1460" t="s">
        <v>263</v>
      </c>
      <c r="DG1460">
        <v>15624472</v>
      </c>
      <c r="DI1460">
        <v>1</v>
      </c>
      <c r="DJ1460">
        <v>0</v>
      </c>
      <c r="DK1460">
        <v>1</v>
      </c>
      <c r="DL1460">
        <v>0</v>
      </c>
      <c r="DM1460">
        <v>0</v>
      </c>
      <c r="DN1460">
        <v>1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 t="shared" si="569"/>
        <v>07/09/2023 22:02:56.115</v>
      </c>
      <c r="C1461" t="str">
        <f t="shared" si="558"/>
        <v>FFDFD3C0</v>
      </c>
      <c r="D1461" t="s">
        <v>134</v>
      </c>
      <c r="E1461">
        <v>4</v>
      </c>
      <c r="H1461">
        <v>4</v>
      </c>
      <c r="I1461" t="s">
        <v>143</v>
      </c>
      <c r="J1461" t="s">
        <v>126</v>
      </c>
      <c r="K1461">
        <v>0</v>
      </c>
      <c r="L1461">
        <v>3</v>
      </c>
      <c r="M1461">
        <v>0</v>
      </c>
      <c r="N1461">
        <v>2</v>
      </c>
      <c r="O1461">
        <v>0</v>
      </c>
      <c r="P1461">
        <v>1</v>
      </c>
      <c r="Q1461">
        <v>0</v>
      </c>
      <c r="S1461" t="str">
        <f t="shared" si="570"/>
        <v>22:02:55.000</v>
      </c>
      <c r="T1461" t="str">
        <f t="shared" si="570"/>
        <v>22:02:55.000</v>
      </c>
      <c r="U1461" t="str">
        <f t="shared" si="553"/>
        <v>A14F74</v>
      </c>
      <c r="V1461">
        <v>0</v>
      </c>
      <c r="W1461">
        <v>0</v>
      </c>
      <c r="X1461">
        <v>6</v>
      </c>
      <c r="Y1461">
        <v>0</v>
      </c>
      <c r="AA1461">
        <v>1</v>
      </c>
      <c r="AB1461">
        <v>8</v>
      </c>
      <c r="AC1461">
        <v>3</v>
      </c>
      <c r="AD1461">
        <v>0</v>
      </c>
      <c r="AE1461">
        <v>9</v>
      </c>
      <c r="AF1461" t="s">
        <v>126</v>
      </c>
      <c r="AG1461">
        <v>0</v>
      </c>
      <c r="AH1461">
        <v>3</v>
      </c>
      <c r="AI1461">
        <v>2</v>
      </c>
      <c r="AJ1461">
        <v>0</v>
      </c>
      <c r="AK1461" t="s">
        <v>515</v>
      </c>
      <c r="AL1461">
        <v>32.787644999999998</v>
      </c>
      <c r="AM1461" t="s">
        <v>516</v>
      </c>
      <c r="AN1461">
        <v>-117.106318</v>
      </c>
      <c r="AO1461">
        <v>25</v>
      </c>
      <c r="AP1461">
        <v>1700</v>
      </c>
      <c r="AQ1461" t="s">
        <v>129</v>
      </c>
      <c r="AR1461">
        <v>121</v>
      </c>
      <c r="AS1461">
        <v>-42</v>
      </c>
      <c r="AT1461">
        <v>0</v>
      </c>
      <c r="BB1461" t="str">
        <f t="shared" si="554"/>
        <v>1200</v>
      </c>
      <c r="BC1461">
        <v>1</v>
      </c>
      <c r="BD1461" t="str">
        <f t="shared" si="555"/>
        <v xml:space="preserve">N1839R  </v>
      </c>
      <c r="BE1461">
        <v>1</v>
      </c>
      <c r="BG1461">
        <v>0</v>
      </c>
      <c r="BH1461">
        <v>0</v>
      </c>
      <c r="BI1461">
        <v>0</v>
      </c>
      <c r="BJ1461">
        <v>1525</v>
      </c>
      <c r="BK1461">
        <v>-175</v>
      </c>
      <c r="BL1461" t="s">
        <v>130</v>
      </c>
      <c r="BM1461">
        <v>1</v>
      </c>
      <c r="BN1461">
        <v>1</v>
      </c>
      <c r="BO1461">
        <v>0</v>
      </c>
      <c r="BP1461">
        <v>0</v>
      </c>
      <c r="BS1461">
        <v>0</v>
      </c>
      <c r="BT1461">
        <v>0</v>
      </c>
      <c r="BU1461">
        <v>0</v>
      </c>
      <c r="CE1461" t="str">
        <f t="shared" si="571"/>
        <v>22:02:55.768</v>
      </c>
      <c r="CF1461">
        <v>768283421</v>
      </c>
      <c r="CS1461">
        <v>3</v>
      </c>
      <c r="CT1461">
        <v>2</v>
      </c>
      <c r="CU1461">
        <v>0</v>
      </c>
      <c r="CV1461">
        <v>2</v>
      </c>
      <c r="CW1461">
        <v>0</v>
      </c>
      <c r="CX1461">
        <v>5</v>
      </c>
      <c r="CY1461">
        <v>7</v>
      </c>
      <c r="CZ1461" t="s">
        <v>131</v>
      </c>
      <c r="DA1461">
        <v>745</v>
      </c>
      <c r="DB1461">
        <v>0</v>
      </c>
      <c r="DC1461" t="s">
        <v>262</v>
      </c>
      <c r="DD1461" t="s">
        <v>263</v>
      </c>
      <c r="DG1461">
        <v>15624472</v>
      </c>
      <c r="DI1461">
        <v>1</v>
      </c>
      <c r="DJ1461">
        <v>0</v>
      </c>
      <c r="DK1461">
        <v>1</v>
      </c>
      <c r="DL1461">
        <v>0</v>
      </c>
      <c r="DM1461">
        <v>0</v>
      </c>
      <c r="DN1461">
        <v>1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"07/09/2023 22:02:57.068"</f>
        <v>07/09/2023 22:02:57.068</v>
      </c>
      <c r="C1462" t="str">
        <f t="shared" si="558"/>
        <v>FFDFD3C0</v>
      </c>
      <c r="D1462" t="s">
        <v>144</v>
      </c>
      <c r="E1462">
        <v>6</v>
      </c>
      <c r="H1462">
        <v>210</v>
      </c>
      <c r="I1462" t="s">
        <v>145</v>
      </c>
      <c r="J1462" t="s">
        <v>146</v>
      </c>
      <c r="K1462">
        <v>0</v>
      </c>
      <c r="L1462">
        <v>3</v>
      </c>
      <c r="M1462">
        <v>0</v>
      </c>
      <c r="N1462">
        <v>2</v>
      </c>
      <c r="O1462">
        <v>0</v>
      </c>
      <c r="P1462">
        <v>1</v>
      </c>
      <c r="Q1462">
        <v>0</v>
      </c>
      <c r="S1462" t="str">
        <f t="shared" ref="S1462:T1468" si="572">"22:02:56.000"</f>
        <v>22:02:56.000</v>
      </c>
      <c r="T1462" t="str">
        <f t="shared" si="572"/>
        <v>22:02:56.000</v>
      </c>
      <c r="U1462" t="str">
        <f t="shared" si="553"/>
        <v>A14F74</v>
      </c>
      <c r="V1462">
        <v>0</v>
      </c>
      <c r="W1462">
        <v>0</v>
      </c>
      <c r="X1462">
        <v>6</v>
      </c>
      <c r="Y1462">
        <v>0</v>
      </c>
      <c r="AA1462">
        <v>1</v>
      </c>
      <c r="AB1462">
        <v>8</v>
      </c>
      <c r="AC1462">
        <v>3</v>
      </c>
      <c r="AD1462">
        <v>0</v>
      </c>
      <c r="AE1462">
        <v>9</v>
      </c>
      <c r="AF1462" t="s">
        <v>126</v>
      </c>
      <c r="AG1462">
        <v>0</v>
      </c>
      <c r="AH1462">
        <v>0</v>
      </c>
      <c r="AI1462">
        <v>2</v>
      </c>
      <c r="AJ1462">
        <v>0</v>
      </c>
      <c r="AK1462" t="s">
        <v>517</v>
      </c>
      <c r="AL1462">
        <v>32.787408999999997</v>
      </c>
      <c r="AM1462" t="s">
        <v>518</v>
      </c>
      <c r="AN1462">
        <v>-117.105653</v>
      </c>
      <c r="AO1462">
        <v>25</v>
      </c>
      <c r="AP1462">
        <v>1700</v>
      </c>
      <c r="AQ1462" t="s">
        <v>129</v>
      </c>
      <c r="AR1462">
        <v>121</v>
      </c>
      <c r="AS1462">
        <v>-41</v>
      </c>
      <c r="AT1462">
        <v>64</v>
      </c>
      <c r="BB1462" t="str">
        <f t="shared" si="554"/>
        <v>1200</v>
      </c>
      <c r="BC1462">
        <v>1</v>
      </c>
      <c r="BD1462" t="str">
        <f t="shared" si="555"/>
        <v xml:space="preserve">N1839R  </v>
      </c>
      <c r="BE1462">
        <v>1</v>
      </c>
      <c r="BG1462">
        <v>0</v>
      </c>
      <c r="BH1462">
        <v>0</v>
      </c>
      <c r="BI1462">
        <v>0</v>
      </c>
      <c r="BJ1462">
        <v>1525</v>
      </c>
      <c r="BK1462">
        <v>-175</v>
      </c>
      <c r="BL1462" t="s">
        <v>130</v>
      </c>
      <c r="BM1462">
        <v>1</v>
      </c>
      <c r="BN1462">
        <v>1</v>
      </c>
      <c r="BO1462">
        <v>0</v>
      </c>
      <c r="BP1462">
        <v>0</v>
      </c>
      <c r="BS1462">
        <v>0</v>
      </c>
      <c r="BT1462">
        <v>0</v>
      </c>
      <c r="BU1462">
        <v>0</v>
      </c>
      <c r="CE1462" t="str">
        <f t="shared" ref="CE1462:CE1468" si="573">"22:02:56.781"</f>
        <v>22:02:56.781</v>
      </c>
      <c r="CF1462">
        <v>780533584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6</v>
      </c>
      <c r="CY1462">
        <v>7</v>
      </c>
      <c r="CZ1462" t="s">
        <v>131</v>
      </c>
      <c r="DA1462">
        <v>745</v>
      </c>
      <c r="DB1462">
        <v>0</v>
      </c>
      <c r="DC1462" t="s">
        <v>262</v>
      </c>
      <c r="DD1462" t="s">
        <v>263</v>
      </c>
      <c r="DG1462">
        <v>15624550</v>
      </c>
      <c r="DI1462">
        <v>1</v>
      </c>
      <c r="DJ1462">
        <v>0</v>
      </c>
      <c r="DK1462">
        <v>0</v>
      </c>
      <c r="DL1462">
        <v>0</v>
      </c>
      <c r="DM1462">
        <v>0</v>
      </c>
      <c r="DN1462">
        <v>1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"07/09/2023 22:02:57.068"</f>
        <v>07/09/2023 22:02:57.068</v>
      </c>
      <c r="C1463" t="str">
        <f t="shared" si="558"/>
        <v>FFDFD3C0</v>
      </c>
      <c r="D1463" t="s">
        <v>141</v>
      </c>
      <c r="E1463">
        <v>15</v>
      </c>
      <c r="J1463" t="s">
        <v>142</v>
      </c>
      <c r="K1463">
        <v>0</v>
      </c>
      <c r="L1463">
        <v>3</v>
      </c>
      <c r="M1463">
        <v>0</v>
      </c>
      <c r="N1463">
        <v>2</v>
      </c>
      <c r="O1463">
        <v>0</v>
      </c>
      <c r="P1463">
        <v>1</v>
      </c>
      <c r="Q1463">
        <v>0</v>
      </c>
      <c r="S1463" t="str">
        <f t="shared" si="572"/>
        <v>22:02:56.000</v>
      </c>
      <c r="T1463" t="str">
        <f t="shared" si="572"/>
        <v>22:02:56.000</v>
      </c>
      <c r="U1463" t="str">
        <f t="shared" si="553"/>
        <v>A14F74</v>
      </c>
      <c r="V1463">
        <v>0</v>
      </c>
      <c r="W1463">
        <v>0</v>
      </c>
      <c r="X1463">
        <v>6</v>
      </c>
      <c r="Y1463">
        <v>0</v>
      </c>
      <c r="AA1463">
        <v>1</v>
      </c>
      <c r="AB1463">
        <v>8</v>
      </c>
      <c r="AC1463">
        <v>3</v>
      </c>
      <c r="AD1463">
        <v>0</v>
      </c>
      <c r="AE1463">
        <v>9</v>
      </c>
      <c r="AF1463" t="s">
        <v>126</v>
      </c>
      <c r="AG1463">
        <v>0</v>
      </c>
      <c r="AH1463">
        <v>3</v>
      </c>
      <c r="AI1463">
        <v>2</v>
      </c>
      <c r="AJ1463">
        <v>0</v>
      </c>
      <c r="AK1463" t="s">
        <v>517</v>
      </c>
      <c r="AL1463">
        <v>32.787408999999997</v>
      </c>
      <c r="AM1463" t="s">
        <v>518</v>
      </c>
      <c r="AN1463">
        <v>-117.105653</v>
      </c>
      <c r="AO1463">
        <v>25</v>
      </c>
      <c r="AP1463">
        <v>1700</v>
      </c>
      <c r="AQ1463" t="s">
        <v>129</v>
      </c>
      <c r="AR1463">
        <v>121</v>
      </c>
      <c r="AS1463">
        <v>-41</v>
      </c>
      <c r="AT1463">
        <v>64</v>
      </c>
      <c r="BB1463" t="str">
        <f t="shared" si="554"/>
        <v>1200</v>
      </c>
      <c r="BC1463">
        <v>1</v>
      </c>
      <c r="BD1463" t="str">
        <f t="shared" si="555"/>
        <v xml:space="preserve">N1839R  </v>
      </c>
      <c r="BE1463">
        <v>1</v>
      </c>
      <c r="BG1463">
        <v>0</v>
      </c>
      <c r="BH1463">
        <v>0</v>
      </c>
      <c r="BI1463">
        <v>0</v>
      </c>
      <c r="BJ1463">
        <v>1525</v>
      </c>
      <c r="BK1463">
        <v>-175</v>
      </c>
      <c r="BL1463" t="s">
        <v>130</v>
      </c>
      <c r="BM1463">
        <v>1</v>
      </c>
      <c r="BN1463">
        <v>1</v>
      </c>
      <c r="BO1463">
        <v>0</v>
      </c>
      <c r="BP1463">
        <v>0</v>
      </c>
      <c r="BS1463">
        <v>0</v>
      </c>
      <c r="BT1463">
        <v>0</v>
      </c>
      <c r="BU1463">
        <v>0</v>
      </c>
      <c r="CE1463" t="str">
        <f t="shared" si="573"/>
        <v>22:02:56.781</v>
      </c>
      <c r="CF1463">
        <v>780533584</v>
      </c>
      <c r="CS1463">
        <v>3</v>
      </c>
      <c r="CT1463">
        <v>2</v>
      </c>
      <c r="CU1463">
        <v>0</v>
      </c>
      <c r="CV1463">
        <v>2</v>
      </c>
      <c r="CW1463">
        <v>0</v>
      </c>
      <c r="CX1463">
        <v>6</v>
      </c>
      <c r="CY1463">
        <v>7</v>
      </c>
      <c r="CZ1463" t="s">
        <v>131</v>
      </c>
      <c r="DA1463">
        <v>745</v>
      </c>
      <c r="DB1463">
        <v>0</v>
      </c>
      <c r="DC1463" t="s">
        <v>262</v>
      </c>
      <c r="DD1463" t="s">
        <v>263</v>
      </c>
      <c r="DG1463">
        <v>15624550</v>
      </c>
      <c r="DI1463">
        <v>1</v>
      </c>
      <c r="DJ1463">
        <v>0</v>
      </c>
      <c r="DK1463">
        <v>1</v>
      </c>
      <c r="DL1463">
        <v>0</v>
      </c>
      <c r="DM1463">
        <v>0</v>
      </c>
      <c r="DN1463">
        <v>1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"07/09/2023 22:02:57.101"</f>
        <v>07/09/2023 22:02:57.101</v>
      </c>
      <c r="C1464" t="str">
        <f t="shared" si="558"/>
        <v>FFDFD3C0</v>
      </c>
      <c r="D1464" t="s">
        <v>134</v>
      </c>
      <c r="E1464">
        <v>3</v>
      </c>
      <c r="H1464">
        <v>3</v>
      </c>
      <c r="I1464" t="s">
        <v>135</v>
      </c>
      <c r="J1464" t="s">
        <v>126</v>
      </c>
      <c r="K1464">
        <v>0</v>
      </c>
      <c r="L1464">
        <v>3</v>
      </c>
      <c r="M1464">
        <v>0</v>
      </c>
      <c r="N1464">
        <v>2</v>
      </c>
      <c r="O1464">
        <v>0</v>
      </c>
      <c r="P1464">
        <v>1</v>
      </c>
      <c r="Q1464">
        <v>0</v>
      </c>
      <c r="S1464" t="str">
        <f t="shared" si="572"/>
        <v>22:02:56.000</v>
      </c>
      <c r="T1464" t="str">
        <f t="shared" si="572"/>
        <v>22:02:56.000</v>
      </c>
      <c r="U1464" t="str">
        <f t="shared" si="553"/>
        <v>A14F74</v>
      </c>
      <c r="V1464">
        <v>0</v>
      </c>
      <c r="W1464">
        <v>0</v>
      </c>
      <c r="X1464">
        <v>6</v>
      </c>
      <c r="Y1464">
        <v>0</v>
      </c>
      <c r="AA1464">
        <v>1</v>
      </c>
      <c r="AB1464">
        <v>8</v>
      </c>
      <c r="AC1464">
        <v>3</v>
      </c>
      <c r="AD1464">
        <v>0</v>
      </c>
      <c r="AE1464">
        <v>9</v>
      </c>
      <c r="AF1464" t="s">
        <v>126</v>
      </c>
      <c r="AG1464">
        <v>0</v>
      </c>
      <c r="AH1464">
        <v>3</v>
      </c>
      <c r="AI1464">
        <v>2</v>
      </c>
      <c r="AJ1464">
        <v>0</v>
      </c>
      <c r="AK1464" t="s">
        <v>517</v>
      </c>
      <c r="AL1464">
        <v>32.787408999999997</v>
      </c>
      <c r="AM1464" t="s">
        <v>518</v>
      </c>
      <c r="AN1464">
        <v>-117.105653</v>
      </c>
      <c r="AO1464">
        <v>25</v>
      </c>
      <c r="AP1464">
        <v>1700</v>
      </c>
      <c r="AQ1464" t="s">
        <v>129</v>
      </c>
      <c r="AR1464">
        <v>121</v>
      </c>
      <c r="AS1464">
        <v>-41</v>
      </c>
      <c r="AT1464">
        <v>64</v>
      </c>
      <c r="BB1464" t="str">
        <f t="shared" si="554"/>
        <v>1200</v>
      </c>
      <c r="BC1464">
        <v>1</v>
      </c>
      <c r="BD1464" t="str">
        <f t="shared" si="555"/>
        <v xml:space="preserve">N1839R  </v>
      </c>
      <c r="BE1464">
        <v>1</v>
      </c>
      <c r="BG1464">
        <v>0</v>
      </c>
      <c r="BH1464">
        <v>0</v>
      </c>
      <c r="BI1464">
        <v>0</v>
      </c>
      <c r="BJ1464">
        <v>1525</v>
      </c>
      <c r="BK1464">
        <v>-175</v>
      </c>
      <c r="BL1464" t="s">
        <v>130</v>
      </c>
      <c r="BM1464">
        <v>1</v>
      </c>
      <c r="BN1464">
        <v>1</v>
      </c>
      <c r="BO1464">
        <v>0</v>
      </c>
      <c r="BP1464">
        <v>0</v>
      </c>
      <c r="BS1464">
        <v>0</v>
      </c>
      <c r="BT1464">
        <v>0</v>
      </c>
      <c r="BU1464">
        <v>0</v>
      </c>
      <c r="CE1464" t="str">
        <f t="shared" si="573"/>
        <v>22:02:56.781</v>
      </c>
      <c r="CF1464">
        <v>780533584</v>
      </c>
      <c r="CS1464">
        <v>3</v>
      </c>
      <c r="CT1464">
        <v>2</v>
      </c>
      <c r="CU1464">
        <v>0</v>
      </c>
      <c r="CV1464">
        <v>2</v>
      </c>
      <c r="CW1464">
        <v>0</v>
      </c>
      <c r="CX1464">
        <v>6</v>
      </c>
      <c r="CY1464">
        <v>7</v>
      </c>
      <c r="CZ1464" t="s">
        <v>131</v>
      </c>
      <c r="DA1464">
        <v>745</v>
      </c>
      <c r="DB1464">
        <v>0</v>
      </c>
      <c r="DC1464" t="s">
        <v>262</v>
      </c>
      <c r="DD1464" t="s">
        <v>263</v>
      </c>
      <c r="DG1464">
        <v>15624550</v>
      </c>
      <c r="DI1464">
        <v>1</v>
      </c>
      <c r="DJ1464">
        <v>0</v>
      </c>
      <c r="DK1464">
        <v>1</v>
      </c>
      <c r="DL1464">
        <v>0</v>
      </c>
      <c r="DM1464">
        <v>0</v>
      </c>
      <c r="DN1464">
        <v>1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"07/09/2023 22:02:57.116"</f>
        <v>07/09/2023 22:02:57.116</v>
      </c>
      <c r="C1465" t="str">
        <f t="shared" si="558"/>
        <v>FFDFD3C0</v>
      </c>
      <c r="D1465" t="s">
        <v>147</v>
      </c>
      <c r="E1465">
        <v>8</v>
      </c>
      <c r="H1465">
        <v>225</v>
      </c>
      <c r="I1465" t="s">
        <v>148</v>
      </c>
      <c r="J1465" t="s">
        <v>126</v>
      </c>
      <c r="K1465">
        <v>0</v>
      </c>
      <c r="L1465">
        <v>3</v>
      </c>
      <c r="M1465">
        <v>0</v>
      </c>
      <c r="N1465">
        <v>2</v>
      </c>
      <c r="O1465">
        <v>0</v>
      </c>
      <c r="P1465">
        <v>1</v>
      </c>
      <c r="Q1465">
        <v>0</v>
      </c>
      <c r="S1465" t="str">
        <f t="shared" si="572"/>
        <v>22:02:56.000</v>
      </c>
      <c r="T1465" t="str">
        <f t="shared" si="572"/>
        <v>22:02:56.000</v>
      </c>
      <c r="U1465" t="str">
        <f t="shared" si="553"/>
        <v>A14F74</v>
      </c>
      <c r="V1465">
        <v>0</v>
      </c>
      <c r="W1465">
        <v>0</v>
      </c>
      <c r="X1465">
        <v>6</v>
      </c>
      <c r="Y1465">
        <v>0</v>
      </c>
      <c r="AA1465">
        <v>1</v>
      </c>
      <c r="AB1465">
        <v>8</v>
      </c>
      <c r="AC1465">
        <v>3</v>
      </c>
      <c r="AD1465">
        <v>0</v>
      </c>
      <c r="AE1465">
        <v>9</v>
      </c>
      <c r="AF1465" t="s">
        <v>126</v>
      </c>
      <c r="AG1465">
        <v>0</v>
      </c>
      <c r="AH1465">
        <v>3</v>
      </c>
      <c r="AI1465">
        <v>2</v>
      </c>
      <c r="AJ1465">
        <v>0</v>
      </c>
      <c r="AK1465" t="s">
        <v>517</v>
      </c>
      <c r="AL1465">
        <v>32.787408999999997</v>
      </c>
      <c r="AM1465" t="s">
        <v>518</v>
      </c>
      <c r="AN1465">
        <v>-117.105653</v>
      </c>
      <c r="AO1465">
        <v>25</v>
      </c>
      <c r="AP1465">
        <v>1700</v>
      </c>
      <c r="AQ1465" t="s">
        <v>129</v>
      </c>
      <c r="AR1465">
        <v>121</v>
      </c>
      <c r="AS1465">
        <v>-41</v>
      </c>
      <c r="AT1465">
        <v>64</v>
      </c>
      <c r="BB1465" t="str">
        <f t="shared" si="554"/>
        <v>1200</v>
      </c>
      <c r="BC1465">
        <v>1</v>
      </c>
      <c r="BD1465" t="str">
        <f t="shared" si="555"/>
        <v xml:space="preserve">N1839R  </v>
      </c>
      <c r="BE1465">
        <v>1</v>
      </c>
      <c r="BG1465">
        <v>0</v>
      </c>
      <c r="BH1465">
        <v>0</v>
      </c>
      <c r="BI1465">
        <v>0</v>
      </c>
      <c r="BJ1465">
        <v>1525</v>
      </c>
      <c r="BK1465">
        <v>-175</v>
      </c>
      <c r="BL1465" t="s">
        <v>130</v>
      </c>
      <c r="BM1465">
        <v>1</v>
      </c>
      <c r="BN1465">
        <v>1</v>
      </c>
      <c r="BO1465">
        <v>0</v>
      </c>
      <c r="BP1465">
        <v>0</v>
      </c>
      <c r="BS1465">
        <v>0</v>
      </c>
      <c r="BT1465">
        <v>0</v>
      </c>
      <c r="BU1465">
        <v>0</v>
      </c>
      <c r="CE1465" t="str">
        <f t="shared" si="573"/>
        <v>22:02:56.781</v>
      </c>
      <c r="CF1465">
        <v>780533584</v>
      </c>
      <c r="CS1465">
        <v>3</v>
      </c>
      <c r="CT1465">
        <v>2</v>
      </c>
      <c r="CU1465">
        <v>0</v>
      </c>
      <c r="CV1465">
        <v>2</v>
      </c>
      <c r="CW1465">
        <v>0</v>
      </c>
      <c r="CX1465">
        <v>6</v>
      </c>
      <c r="CY1465">
        <v>7</v>
      </c>
      <c r="CZ1465" t="s">
        <v>131</v>
      </c>
      <c r="DA1465">
        <v>745</v>
      </c>
      <c r="DB1465">
        <v>0</v>
      </c>
      <c r="DC1465" t="s">
        <v>262</v>
      </c>
      <c r="DD1465" t="s">
        <v>263</v>
      </c>
      <c r="DG1465">
        <v>15624550</v>
      </c>
      <c r="DI1465">
        <v>1</v>
      </c>
      <c r="DJ1465">
        <v>0</v>
      </c>
      <c r="DK1465">
        <v>1</v>
      </c>
      <c r="DL1465">
        <v>0</v>
      </c>
      <c r="DM1465">
        <v>0</v>
      </c>
      <c r="DN1465">
        <v>1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"07/09/2023 22:02:57.116"</f>
        <v>07/09/2023 22:02:57.116</v>
      </c>
      <c r="C1466" t="str">
        <f t="shared" si="558"/>
        <v>FFDFD3C0</v>
      </c>
      <c r="D1466" t="s">
        <v>134</v>
      </c>
      <c r="E1466">
        <v>4</v>
      </c>
      <c r="H1466">
        <v>4</v>
      </c>
      <c r="I1466" t="s">
        <v>143</v>
      </c>
      <c r="J1466" t="s">
        <v>126</v>
      </c>
      <c r="K1466">
        <v>0</v>
      </c>
      <c r="L1466">
        <v>3</v>
      </c>
      <c r="M1466">
        <v>0</v>
      </c>
      <c r="N1466">
        <v>2</v>
      </c>
      <c r="O1466">
        <v>0</v>
      </c>
      <c r="P1466">
        <v>1</v>
      </c>
      <c r="Q1466">
        <v>0</v>
      </c>
      <c r="S1466" t="str">
        <f t="shared" si="572"/>
        <v>22:02:56.000</v>
      </c>
      <c r="T1466" t="str">
        <f t="shared" si="572"/>
        <v>22:02:56.000</v>
      </c>
      <c r="U1466" t="str">
        <f t="shared" si="553"/>
        <v>A14F74</v>
      </c>
      <c r="V1466">
        <v>0</v>
      </c>
      <c r="W1466">
        <v>0</v>
      </c>
      <c r="X1466">
        <v>6</v>
      </c>
      <c r="Y1466">
        <v>0</v>
      </c>
      <c r="AA1466">
        <v>1</v>
      </c>
      <c r="AB1466">
        <v>8</v>
      </c>
      <c r="AC1466">
        <v>3</v>
      </c>
      <c r="AD1466">
        <v>0</v>
      </c>
      <c r="AE1466">
        <v>9</v>
      </c>
      <c r="AF1466" t="s">
        <v>126</v>
      </c>
      <c r="AG1466">
        <v>0</v>
      </c>
      <c r="AH1466">
        <v>3</v>
      </c>
      <c r="AI1466">
        <v>2</v>
      </c>
      <c r="AJ1466">
        <v>0</v>
      </c>
      <c r="AK1466" t="s">
        <v>517</v>
      </c>
      <c r="AL1466">
        <v>32.787408999999997</v>
      </c>
      <c r="AM1466" t="s">
        <v>518</v>
      </c>
      <c r="AN1466">
        <v>-117.105653</v>
      </c>
      <c r="AO1466">
        <v>25</v>
      </c>
      <c r="AP1466">
        <v>1700</v>
      </c>
      <c r="AQ1466" t="s">
        <v>129</v>
      </c>
      <c r="AR1466">
        <v>121</v>
      </c>
      <c r="AS1466">
        <v>-41</v>
      </c>
      <c r="AT1466">
        <v>64</v>
      </c>
      <c r="BB1466" t="str">
        <f t="shared" si="554"/>
        <v>1200</v>
      </c>
      <c r="BC1466">
        <v>1</v>
      </c>
      <c r="BD1466" t="str">
        <f t="shared" si="555"/>
        <v xml:space="preserve">N1839R  </v>
      </c>
      <c r="BE1466">
        <v>1</v>
      </c>
      <c r="BG1466">
        <v>0</v>
      </c>
      <c r="BH1466">
        <v>0</v>
      </c>
      <c r="BI1466">
        <v>0</v>
      </c>
      <c r="BJ1466">
        <v>1525</v>
      </c>
      <c r="BK1466">
        <v>-175</v>
      </c>
      <c r="BL1466" t="s">
        <v>130</v>
      </c>
      <c r="BM1466">
        <v>1</v>
      </c>
      <c r="BN1466">
        <v>1</v>
      </c>
      <c r="BO1466">
        <v>0</v>
      </c>
      <c r="BP1466">
        <v>0</v>
      </c>
      <c r="BS1466">
        <v>0</v>
      </c>
      <c r="BT1466">
        <v>0</v>
      </c>
      <c r="BU1466">
        <v>0</v>
      </c>
      <c r="CE1466" t="str">
        <f t="shared" si="573"/>
        <v>22:02:56.781</v>
      </c>
      <c r="CF1466">
        <v>780533584</v>
      </c>
      <c r="CS1466">
        <v>3</v>
      </c>
      <c r="CT1466">
        <v>2</v>
      </c>
      <c r="CU1466">
        <v>0</v>
      </c>
      <c r="CV1466">
        <v>2</v>
      </c>
      <c r="CW1466">
        <v>0</v>
      </c>
      <c r="CX1466">
        <v>6</v>
      </c>
      <c r="CY1466">
        <v>7</v>
      </c>
      <c r="CZ1466" t="s">
        <v>131</v>
      </c>
      <c r="DA1466">
        <v>745</v>
      </c>
      <c r="DB1466">
        <v>0</v>
      </c>
      <c r="DC1466" t="s">
        <v>262</v>
      </c>
      <c r="DD1466" t="s">
        <v>263</v>
      </c>
      <c r="DG1466">
        <v>15624550</v>
      </c>
      <c r="DI1466">
        <v>1</v>
      </c>
      <c r="DJ1466">
        <v>0</v>
      </c>
      <c r="DK1466">
        <v>1</v>
      </c>
      <c r="DL1466">
        <v>0</v>
      </c>
      <c r="DM1466">
        <v>0</v>
      </c>
      <c r="DN1466">
        <v>1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"07/09/2023 22:02:57.116"</f>
        <v>07/09/2023 22:02:57.116</v>
      </c>
      <c r="C1467" t="str">
        <f t="shared" si="558"/>
        <v>FFDFD3C0</v>
      </c>
      <c r="D1467" t="s">
        <v>123</v>
      </c>
      <c r="E1467">
        <v>7</v>
      </c>
      <c r="F1467">
        <v>2007</v>
      </c>
      <c r="G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0</v>
      </c>
      <c r="P1467">
        <v>1</v>
      </c>
      <c r="Q1467">
        <v>0</v>
      </c>
      <c r="S1467" t="str">
        <f t="shared" si="572"/>
        <v>22:02:56.000</v>
      </c>
      <c r="T1467" t="str">
        <f t="shared" si="572"/>
        <v>22:02:56.000</v>
      </c>
      <c r="U1467" t="str">
        <f t="shared" si="553"/>
        <v>A14F74</v>
      </c>
      <c r="V1467">
        <v>0</v>
      </c>
      <c r="W1467">
        <v>0</v>
      </c>
      <c r="X1467">
        <v>6</v>
      </c>
      <c r="Y1467">
        <v>0</v>
      </c>
      <c r="AA1467">
        <v>1</v>
      </c>
      <c r="AB1467">
        <v>8</v>
      </c>
      <c r="AC1467">
        <v>3</v>
      </c>
      <c r="AD1467">
        <v>0</v>
      </c>
      <c r="AE1467">
        <v>9</v>
      </c>
      <c r="AF1467" t="s">
        <v>126</v>
      </c>
      <c r="AG1467">
        <v>0</v>
      </c>
      <c r="AH1467">
        <v>3</v>
      </c>
      <c r="AI1467">
        <v>2</v>
      </c>
      <c r="AJ1467">
        <v>0</v>
      </c>
      <c r="AK1467" t="s">
        <v>517</v>
      </c>
      <c r="AL1467">
        <v>32.787408999999997</v>
      </c>
      <c r="AM1467" t="s">
        <v>518</v>
      </c>
      <c r="AN1467">
        <v>-117.105653</v>
      </c>
      <c r="AO1467">
        <v>25</v>
      </c>
      <c r="AP1467">
        <v>1700</v>
      </c>
      <c r="AQ1467" t="s">
        <v>129</v>
      </c>
      <c r="AR1467">
        <v>121</v>
      </c>
      <c r="AS1467">
        <v>-41</v>
      </c>
      <c r="AT1467">
        <v>64</v>
      </c>
      <c r="BB1467" t="str">
        <f t="shared" si="554"/>
        <v>1200</v>
      </c>
      <c r="BC1467">
        <v>1</v>
      </c>
      <c r="BD1467" t="str">
        <f t="shared" si="555"/>
        <v xml:space="preserve">N1839R  </v>
      </c>
      <c r="BE1467">
        <v>1</v>
      </c>
      <c r="BG1467">
        <v>0</v>
      </c>
      <c r="BH1467">
        <v>0</v>
      </c>
      <c r="BI1467">
        <v>0</v>
      </c>
      <c r="BJ1467">
        <v>1525</v>
      </c>
      <c r="BK1467">
        <v>-175</v>
      </c>
      <c r="BL1467" t="s">
        <v>130</v>
      </c>
      <c r="BM1467">
        <v>1</v>
      </c>
      <c r="BN1467">
        <v>1</v>
      </c>
      <c r="BO1467">
        <v>0</v>
      </c>
      <c r="BP1467">
        <v>0</v>
      </c>
      <c r="BS1467">
        <v>0</v>
      </c>
      <c r="BT1467">
        <v>0</v>
      </c>
      <c r="BU1467">
        <v>0</v>
      </c>
      <c r="CE1467" t="str">
        <f t="shared" si="573"/>
        <v>22:02:56.781</v>
      </c>
      <c r="CF1467">
        <v>780533584</v>
      </c>
      <c r="CS1467">
        <v>3</v>
      </c>
      <c r="CT1467">
        <v>2</v>
      </c>
      <c r="CU1467">
        <v>0</v>
      </c>
      <c r="CV1467">
        <v>2</v>
      </c>
      <c r="CW1467">
        <v>0</v>
      </c>
      <c r="CX1467">
        <v>6</v>
      </c>
      <c r="CY1467">
        <v>7</v>
      </c>
      <c r="CZ1467" t="s">
        <v>131</v>
      </c>
      <c r="DA1467">
        <v>745</v>
      </c>
      <c r="DB1467">
        <v>0</v>
      </c>
      <c r="DC1467" t="s">
        <v>262</v>
      </c>
      <c r="DD1467" t="s">
        <v>263</v>
      </c>
      <c r="DG1467">
        <v>15624550</v>
      </c>
      <c r="DI1467">
        <v>1</v>
      </c>
      <c r="DJ1467">
        <v>0</v>
      </c>
      <c r="DK1467">
        <v>1</v>
      </c>
      <c r="DL1467">
        <v>0</v>
      </c>
      <c r="DM1467">
        <v>0</v>
      </c>
      <c r="DN1467">
        <v>1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"07/09/2023 22:02:57.132"</f>
        <v>07/09/2023 22:02:57.132</v>
      </c>
      <c r="C1468" t="str">
        <f t="shared" si="558"/>
        <v>FFDFD3C0</v>
      </c>
      <c r="D1468" t="s">
        <v>138</v>
      </c>
      <c r="E1468">
        <v>20</v>
      </c>
      <c r="F1468">
        <v>1020</v>
      </c>
      <c r="G1468" t="s">
        <v>139</v>
      </c>
      <c r="J1468" t="s">
        <v>140</v>
      </c>
      <c r="K1468">
        <v>0</v>
      </c>
      <c r="L1468">
        <v>3</v>
      </c>
      <c r="M1468">
        <v>0</v>
      </c>
      <c r="N1468">
        <v>2</v>
      </c>
      <c r="O1468">
        <v>0</v>
      </c>
      <c r="P1468">
        <v>1</v>
      </c>
      <c r="Q1468">
        <v>0</v>
      </c>
      <c r="S1468" t="str">
        <f t="shared" si="572"/>
        <v>22:02:56.000</v>
      </c>
      <c r="T1468" t="str">
        <f t="shared" si="572"/>
        <v>22:02:56.000</v>
      </c>
      <c r="U1468" t="str">
        <f t="shared" si="553"/>
        <v>A14F74</v>
      </c>
      <c r="V1468">
        <v>0</v>
      </c>
      <c r="W1468">
        <v>0</v>
      </c>
      <c r="X1468">
        <v>6</v>
      </c>
      <c r="Y1468">
        <v>0</v>
      </c>
      <c r="AA1468">
        <v>1</v>
      </c>
      <c r="AB1468">
        <v>8</v>
      </c>
      <c r="AC1468">
        <v>3</v>
      </c>
      <c r="AD1468">
        <v>0</v>
      </c>
      <c r="AE1468">
        <v>9</v>
      </c>
      <c r="AF1468" t="s">
        <v>126</v>
      </c>
      <c r="AG1468">
        <v>0</v>
      </c>
      <c r="AH1468">
        <v>3</v>
      </c>
      <c r="AI1468">
        <v>2</v>
      </c>
      <c r="AJ1468">
        <v>0</v>
      </c>
      <c r="AK1468" t="s">
        <v>517</v>
      </c>
      <c r="AL1468">
        <v>32.787408999999997</v>
      </c>
      <c r="AM1468" t="s">
        <v>518</v>
      </c>
      <c r="AN1468">
        <v>-117.105653</v>
      </c>
      <c r="AO1468">
        <v>25</v>
      </c>
      <c r="AP1468">
        <v>1700</v>
      </c>
      <c r="AQ1468" t="s">
        <v>129</v>
      </c>
      <c r="AR1468">
        <v>121</v>
      </c>
      <c r="AS1468">
        <v>-41</v>
      </c>
      <c r="AT1468">
        <v>64</v>
      </c>
      <c r="BB1468" t="str">
        <f t="shared" si="554"/>
        <v>1200</v>
      </c>
      <c r="BC1468">
        <v>1</v>
      </c>
      <c r="BD1468" t="str">
        <f t="shared" si="555"/>
        <v xml:space="preserve">N1839R  </v>
      </c>
      <c r="BE1468">
        <v>1</v>
      </c>
      <c r="BG1468">
        <v>0</v>
      </c>
      <c r="BH1468">
        <v>0</v>
      </c>
      <c r="BI1468">
        <v>0</v>
      </c>
      <c r="BJ1468">
        <v>1525</v>
      </c>
      <c r="BK1468">
        <v>-175</v>
      </c>
      <c r="BL1468" t="s">
        <v>130</v>
      </c>
      <c r="BM1468">
        <v>1</v>
      </c>
      <c r="BN1468">
        <v>1</v>
      </c>
      <c r="BO1468">
        <v>0</v>
      </c>
      <c r="BP1468">
        <v>0</v>
      </c>
      <c r="BS1468">
        <v>0</v>
      </c>
      <c r="BT1468">
        <v>0</v>
      </c>
      <c r="BU1468">
        <v>0</v>
      </c>
      <c r="CE1468" t="str">
        <f t="shared" si="573"/>
        <v>22:02:56.781</v>
      </c>
      <c r="CF1468">
        <v>780533584</v>
      </c>
      <c r="CS1468">
        <v>3</v>
      </c>
      <c r="CT1468">
        <v>2</v>
      </c>
      <c r="CU1468">
        <v>0</v>
      </c>
      <c r="CV1468">
        <v>2</v>
      </c>
      <c r="CW1468">
        <v>0</v>
      </c>
      <c r="CX1468">
        <v>6</v>
      </c>
      <c r="CY1468">
        <v>7</v>
      </c>
      <c r="CZ1468" t="s">
        <v>131</v>
      </c>
      <c r="DA1468">
        <v>745</v>
      </c>
      <c r="DB1468">
        <v>0</v>
      </c>
      <c r="DC1468" t="s">
        <v>262</v>
      </c>
      <c r="DD1468" t="s">
        <v>263</v>
      </c>
      <c r="DG1468">
        <v>15624550</v>
      </c>
      <c r="DI1468">
        <v>1</v>
      </c>
      <c r="DJ1468">
        <v>0</v>
      </c>
      <c r="DK1468">
        <v>1</v>
      </c>
      <c r="DL1468">
        <v>0</v>
      </c>
      <c r="DM1468">
        <v>0</v>
      </c>
      <c r="DN1468">
        <v>1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"07/09/2023 22:02:57.663"</f>
        <v>07/09/2023 22:02:57.663</v>
      </c>
      <c r="C1469" t="str">
        <f t="shared" si="558"/>
        <v>FFDFD3C0</v>
      </c>
      <c r="D1469" t="s">
        <v>147</v>
      </c>
      <c r="E1469">
        <v>8</v>
      </c>
      <c r="H1469">
        <v>225</v>
      </c>
      <c r="I1469" t="s">
        <v>148</v>
      </c>
      <c r="J1469" t="s">
        <v>126</v>
      </c>
      <c r="K1469">
        <v>0</v>
      </c>
      <c r="L1469">
        <v>3</v>
      </c>
      <c r="M1469">
        <v>0</v>
      </c>
      <c r="N1469">
        <v>2</v>
      </c>
      <c r="O1469">
        <v>0</v>
      </c>
      <c r="P1469">
        <v>1</v>
      </c>
      <c r="Q1469">
        <v>0</v>
      </c>
      <c r="S1469" t="str">
        <f t="shared" ref="S1469:T1476" si="574">"22:02:57.000"</f>
        <v>22:02:57.000</v>
      </c>
      <c r="T1469" t="str">
        <f t="shared" si="574"/>
        <v>22:02:57.000</v>
      </c>
      <c r="U1469" t="str">
        <f t="shared" si="553"/>
        <v>A14F74</v>
      </c>
      <c r="V1469">
        <v>0</v>
      </c>
      <c r="W1469">
        <v>0</v>
      </c>
      <c r="X1469">
        <v>6</v>
      </c>
      <c r="Y1469">
        <v>0</v>
      </c>
      <c r="AA1469">
        <v>1</v>
      </c>
      <c r="AB1469">
        <v>8</v>
      </c>
      <c r="AC1469">
        <v>3</v>
      </c>
      <c r="AD1469">
        <v>0</v>
      </c>
      <c r="AE1469">
        <v>9</v>
      </c>
      <c r="AF1469" t="s">
        <v>126</v>
      </c>
      <c r="AG1469">
        <v>0</v>
      </c>
      <c r="AH1469">
        <v>3</v>
      </c>
      <c r="AI1469">
        <v>2</v>
      </c>
      <c r="AJ1469">
        <v>0</v>
      </c>
      <c r="AK1469" t="s">
        <v>519</v>
      </c>
      <c r="AL1469">
        <v>32.787216000000001</v>
      </c>
      <c r="AM1469" t="s">
        <v>520</v>
      </c>
      <c r="AN1469">
        <v>-117.10498800000001</v>
      </c>
      <c r="AO1469">
        <v>25</v>
      </c>
      <c r="AP1469">
        <v>1700</v>
      </c>
      <c r="AQ1469" t="s">
        <v>129</v>
      </c>
      <c r="AR1469">
        <v>122</v>
      </c>
      <c r="AS1469">
        <v>-40</v>
      </c>
      <c r="AT1469">
        <v>64</v>
      </c>
      <c r="BB1469" t="str">
        <f t="shared" si="554"/>
        <v>1200</v>
      </c>
      <c r="BC1469">
        <v>1</v>
      </c>
      <c r="BD1469" t="str">
        <f t="shared" si="555"/>
        <v xml:space="preserve">N1839R  </v>
      </c>
      <c r="BE1469">
        <v>1</v>
      </c>
      <c r="BG1469">
        <v>0</v>
      </c>
      <c r="BH1469">
        <v>0</v>
      </c>
      <c r="BI1469">
        <v>0</v>
      </c>
      <c r="BJ1469">
        <v>1525</v>
      </c>
      <c r="BK1469">
        <v>-175</v>
      </c>
      <c r="BL1469" t="s">
        <v>130</v>
      </c>
      <c r="BM1469">
        <v>1</v>
      </c>
      <c r="BN1469">
        <v>1</v>
      </c>
      <c r="BO1469">
        <v>0</v>
      </c>
      <c r="BP1469">
        <v>0</v>
      </c>
      <c r="BS1469">
        <v>0</v>
      </c>
      <c r="BT1469">
        <v>0</v>
      </c>
      <c r="BU1469">
        <v>0</v>
      </c>
      <c r="CE1469" t="str">
        <f t="shared" ref="CE1469:CE1476" si="575">"22:02:57.427"</f>
        <v>22:02:57.427</v>
      </c>
      <c r="CF1469">
        <v>427283087</v>
      </c>
      <c r="CS1469">
        <v>3</v>
      </c>
      <c r="CT1469">
        <v>2</v>
      </c>
      <c r="CU1469">
        <v>0</v>
      </c>
      <c r="CV1469">
        <v>2</v>
      </c>
      <c r="CW1469">
        <v>0</v>
      </c>
      <c r="CX1469">
        <v>6</v>
      </c>
      <c r="CY1469">
        <v>7</v>
      </c>
      <c r="CZ1469" t="s">
        <v>131</v>
      </c>
      <c r="DA1469">
        <v>745</v>
      </c>
      <c r="DB1469">
        <v>0</v>
      </c>
      <c r="DC1469" t="s">
        <v>262</v>
      </c>
      <c r="DD1469" t="s">
        <v>263</v>
      </c>
      <c r="DG1469">
        <v>15624598</v>
      </c>
      <c r="DI1469">
        <v>1</v>
      </c>
      <c r="DJ1469">
        <v>0</v>
      </c>
      <c r="DK1469">
        <v>0</v>
      </c>
      <c r="DL1469">
        <v>0</v>
      </c>
      <c r="DM1469">
        <v>0</v>
      </c>
      <c r="DN1469">
        <v>1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"07/09/2023 22:02:57.726"</f>
        <v>07/09/2023 22:02:57.726</v>
      </c>
      <c r="C1470" t="str">
        <f t="shared" si="558"/>
        <v>FFDFD3C0</v>
      </c>
      <c r="D1470" t="s">
        <v>134</v>
      </c>
      <c r="E1470">
        <v>4</v>
      </c>
      <c r="H1470">
        <v>4</v>
      </c>
      <c r="I1470" t="s">
        <v>143</v>
      </c>
      <c r="J1470" t="s">
        <v>126</v>
      </c>
      <c r="K1470">
        <v>0</v>
      </c>
      <c r="L1470">
        <v>3</v>
      </c>
      <c r="M1470">
        <v>0</v>
      </c>
      <c r="N1470">
        <v>2</v>
      </c>
      <c r="O1470">
        <v>0</v>
      </c>
      <c r="P1470">
        <v>1</v>
      </c>
      <c r="Q1470">
        <v>0</v>
      </c>
      <c r="S1470" t="str">
        <f t="shared" si="574"/>
        <v>22:02:57.000</v>
      </c>
      <c r="T1470" t="str">
        <f t="shared" si="574"/>
        <v>22:02:57.000</v>
      </c>
      <c r="U1470" t="str">
        <f t="shared" si="553"/>
        <v>A14F74</v>
      </c>
      <c r="V1470">
        <v>0</v>
      </c>
      <c r="W1470">
        <v>0</v>
      </c>
      <c r="X1470">
        <v>6</v>
      </c>
      <c r="Y1470">
        <v>0</v>
      </c>
      <c r="AA1470">
        <v>1</v>
      </c>
      <c r="AB1470">
        <v>8</v>
      </c>
      <c r="AC1470">
        <v>3</v>
      </c>
      <c r="AD1470">
        <v>0</v>
      </c>
      <c r="AE1470">
        <v>9</v>
      </c>
      <c r="AF1470" t="s">
        <v>126</v>
      </c>
      <c r="AG1470">
        <v>0</v>
      </c>
      <c r="AH1470">
        <v>3</v>
      </c>
      <c r="AI1470">
        <v>2</v>
      </c>
      <c r="AJ1470">
        <v>0</v>
      </c>
      <c r="AK1470" t="s">
        <v>519</v>
      </c>
      <c r="AL1470">
        <v>32.787216000000001</v>
      </c>
      <c r="AM1470" t="s">
        <v>520</v>
      </c>
      <c r="AN1470">
        <v>-117.10498800000001</v>
      </c>
      <c r="AO1470">
        <v>25</v>
      </c>
      <c r="AP1470">
        <v>1700</v>
      </c>
      <c r="AQ1470" t="s">
        <v>129</v>
      </c>
      <c r="AR1470">
        <v>122</v>
      </c>
      <c r="AS1470">
        <v>-40</v>
      </c>
      <c r="AT1470">
        <v>64</v>
      </c>
      <c r="BB1470" t="str">
        <f t="shared" si="554"/>
        <v>1200</v>
      </c>
      <c r="BC1470">
        <v>1</v>
      </c>
      <c r="BD1470" t="str">
        <f t="shared" si="555"/>
        <v xml:space="preserve">N1839R  </v>
      </c>
      <c r="BE1470">
        <v>1</v>
      </c>
      <c r="BG1470">
        <v>0</v>
      </c>
      <c r="BH1470">
        <v>0</v>
      </c>
      <c r="BI1470">
        <v>0</v>
      </c>
      <c r="BJ1470">
        <v>1525</v>
      </c>
      <c r="BK1470">
        <v>-175</v>
      </c>
      <c r="BL1470" t="s">
        <v>130</v>
      </c>
      <c r="BM1470">
        <v>1</v>
      </c>
      <c r="BN1470">
        <v>1</v>
      </c>
      <c r="BO1470">
        <v>0</v>
      </c>
      <c r="BP1470">
        <v>0</v>
      </c>
      <c r="BS1470">
        <v>0</v>
      </c>
      <c r="BT1470">
        <v>0</v>
      </c>
      <c r="BU1470">
        <v>0</v>
      </c>
      <c r="CE1470" t="str">
        <f t="shared" si="575"/>
        <v>22:02:57.427</v>
      </c>
      <c r="CF1470">
        <v>427283087</v>
      </c>
      <c r="CS1470">
        <v>3</v>
      </c>
      <c r="CT1470">
        <v>2</v>
      </c>
      <c r="CU1470">
        <v>0</v>
      </c>
      <c r="CV1470">
        <v>2</v>
      </c>
      <c r="CW1470">
        <v>0</v>
      </c>
      <c r="CX1470">
        <v>6</v>
      </c>
      <c r="CY1470">
        <v>7</v>
      </c>
      <c r="CZ1470" t="s">
        <v>131</v>
      </c>
      <c r="DA1470">
        <v>745</v>
      </c>
      <c r="DB1470">
        <v>0</v>
      </c>
      <c r="DC1470" t="s">
        <v>262</v>
      </c>
      <c r="DD1470" t="s">
        <v>263</v>
      </c>
      <c r="DG1470">
        <v>15624598</v>
      </c>
      <c r="DI1470">
        <v>1</v>
      </c>
      <c r="DJ1470">
        <v>0</v>
      </c>
      <c r="DK1470">
        <v>1</v>
      </c>
      <c r="DL1470">
        <v>0</v>
      </c>
      <c r="DM1470">
        <v>0</v>
      </c>
      <c r="DN1470">
        <v>1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"07/09/2023 22:02:57.757"</f>
        <v>07/09/2023 22:02:57.757</v>
      </c>
      <c r="C1471" t="str">
        <f t="shared" si="558"/>
        <v>FFDFD3C0</v>
      </c>
      <c r="D1471" t="s">
        <v>123</v>
      </c>
      <c r="E1471">
        <v>7</v>
      </c>
      <c r="F1471">
        <v>2007</v>
      </c>
      <c r="G1471" t="s">
        <v>124</v>
      </c>
      <c r="J1471" t="s">
        <v>125</v>
      </c>
      <c r="K1471">
        <v>0</v>
      </c>
      <c r="L1471">
        <v>3</v>
      </c>
      <c r="M1471">
        <v>0</v>
      </c>
      <c r="N1471">
        <v>2</v>
      </c>
      <c r="O1471">
        <v>0</v>
      </c>
      <c r="P1471">
        <v>1</v>
      </c>
      <c r="Q1471">
        <v>0</v>
      </c>
      <c r="S1471" t="str">
        <f t="shared" si="574"/>
        <v>22:02:57.000</v>
      </c>
      <c r="T1471" t="str">
        <f t="shared" si="574"/>
        <v>22:02:57.000</v>
      </c>
      <c r="U1471" t="str">
        <f t="shared" si="553"/>
        <v>A14F74</v>
      </c>
      <c r="V1471">
        <v>0</v>
      </c>
      <c r="W1471">
        <v>0</v>
      </c>
      <c r="X1471">
        <v>6</v>
      </c>
      <c r="Y1471">
        <v>0</v>
      </c>
      <c r="AA1471">
        <v>1</v>
      </c>
      <c r="AB1471">
        <v>8</v>
      </c>
      <c r="AC1471">
        <v>3</v>
      </c>
      <c r="AD1471">
        <v>0</v>
      </c>
      <c r="AE1471">
        <v>9</v>
      </c>
      <c r="AF1471" t="s">
        <v>126</v>
      </c>
      <c r="AG1471">
        <v>0</v>
      </c>
      <c r="AH1471">
        <v>3</v>
      </c>
      <c r="AI1471">
        <v>2</v>
      </c>
      <c r="AJ1471">
        <v>0</v>
      </c>
      <c r="AK1471" t="s">
        <v>519</v>
      </c>
      <c r="AL1471">
        <v>32.787216000000001</v>
      </c>
      <c r="AM1471" t="s">
        <v>520</v>
      </c>
      <c r="AN1471">
        <v>-117.10498800000001</v>
      </c>
      <c r="AO1471">
        <v>25</v>
      </c>
      <c r="AP1471">
        <v>1700</v>
      </c>
      <c r="AQ1471" t="s">
        <v>129</v>
      </c>
      <c r="AR1471">
        <v>122</v>
      </c>
      <c r="AS1471">
        <v>-40</v>
      </c>
      <c r="AT1471">
        <v>64</v>
      </c>
      <c r="BB1471" t="str">
        <f t="shared" si="554"/>
        <v>1200</v>
      </c>
      <c r="BC1471">
        <v>1</v>
      </c>
      <c r="BD1471" t="str">
        <f t="shared" si="555"/>
        <v xml:space="preserve">N1839R  </v>
      </c>
      <c r="BE1471">
        <v>1</v>
      </c>
      <c r="BG1471">
        <v>0</v>
      </c>
      <c r="BH1471">
        <v>0</v>
      </c>
      <c r="BI1471">
        <v>0</v>
      </c>
      <c r="BJ1471">
        <v>1525</v>
      </c>
      <c r="BK1471">
        <v>-175</v>
      </c>
      <c r="BL1471" t="s">
        <v>130</v>
      </c>
      <c r="BM1471">
        <v>1</v>
      </c>
      <c r="BN1471">
        <v>1</v>
      </c>
      <c r="BO1471">
        <v>0</v>
      </c>
      <c r="BP1471">
        <v>0</v>
      </c>
      <c r="BS1471">
        <v>0</v>
      </c>
      <c r="BT1471">
        <v>0</v>
      </c>
      <c r="BU1471">
        <v>0</v>
      </c>
      <c r="CE1471" t="str">
        <f t="shared" si="575"/>
        <v>22:02:57.427</v>
      </c>
      <c r="CF1471">
        <v>427283087</v>
      </c>
      <c r="CS1471">
        <v>3</v>
      </c>
      <c r="CT1471">
        <v>2</v>
      </c>
      <c r="CU1471">
        <v>0</v>
      </c>
      <c r="CV1471">
        <v>2</v>
      </c>
      <c r="CW1471">
        <v>0</v>
      </c>
      <c r="CX1471">
        <v>6</v>
      </c>
      <c r="CY1471">
        <v>7</v>
      </c>
      <c r="CZ1471" t="s">
        <v>131</v>
      </c>
      <c r="DA1471">
        <v>745</v>
      </c>
      <c r="DB1471">
        <v>0</v>
      </c>
      <c r="DC1471" t="s">
        <v>262</v>
      </c>
      <c r="DD1471" t="s">
        <v>263</v>
      </c>
      <c r="DG1471">
        <v>15624598</v>
      </c>
      <c r="DI1471">
        <v>1</v>
      </c>
      <c r="DJ1471">
        <v>0</v>
      </c>
      <c r="DK1471">
        <v>1</v>
      </c>
      <c r="DL1471">
        <v>0</v>
      </c>
      <c r="DM1471">
        <v>0</v>
      </c>
      <c r="DN1471">
        <v>1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"07/09/2023 22:02:57.773"</f>
        <v>07/09/2023 22:02:57.773</v>
      </c>
      <c r="C1472" t="str">
        <f t="shared" si="558"/>
        <v>FFDFD3C0</v>
      </c>
      <c r="D1472" t="s">
        <v>138</v>
      </c>
      <c r="E1472">
        <v>20</v>
      </c>
      <c r="F1472">
        <v>1020</v>
      </c>
      <c r="G1472" t="s">
        <v>139</v>
      </c>
      <c r="J1472" t="s">
        <v>140</v>
      </c>
      <c r="K1472">
        <v>0</v>
      </c>
      <c r="L1472">
        <v>3</v>
      </c>
      <c r="M1472">
        <v>0</v>
      </c>
      <c r="N1472">
        <v>2</v>
      </c>
      <c r="O1472">
        <v>0</v>
      </c>
      <c r="P1472">
        <v>1</v>
      </c>
      <c r="Q1472">
        <v>0</v>
      </c>
      <c r="S1472" t="str">
        <f t="shared" si="574"/>
        <v>22:02:57.000</v>
      </c>
      <c r="T1472" t="str">
        <f t="shared" si="574"/>
        <v>22:02:57.000</v>
      </c>
      <c r="U1472" t="str">
        <f t="shared" si="553"/>
        <v>A14F74</v>
      </c>
      <c r="V1472">
        <v>0</v>
      </c>
      <c r="W1472">
        <v>0</v>
      </c>
      <c r="X1472">
        <v>6</v>
      </c>
      <c r="Y1472">
        <v>0</v>
      </c>
      <c r="AA1472">
        <v>1</v>
      </c>
      <c r="AB1472">
        <v>8</v>
      </c>
      <c r="AC1472">
        <v>3</v>
      </c>
      <c r="AD1472">
        <v>0</v>
      </c>
      <c r="AE1472">
        <v>9</v>
      </c>
      <c r="AF1472" t="s">
        <v>126</v>
      </c>
      <c r="AG1472">
        <v>0</v>
      </c>
      <c r="AH1472">
        <v>3</v>
      </c>
      <c r="AI1472">
        <v>2</v>
      </c>
      <c r="AJ1472">
        <v>0</v>
      </c>
      <c r="AK1472" t="s">
        <v>519</v>
      </c>
      <c r="AL1472">
        <v>32.787216000000001</v>
      </c>
      <c r="AM1472" t="s">
        <v>520</v>
      </c>
      <c r="AN1472">
        <v>-117.10498800000001</v>
      </c>
      <c r="AO1472">
        <v>25</v>
      </c>
      <c r="AP1472">
        <v>1700</v>
      </c>
      <c r="AQ1472" t="s">
        <v>129</v>
      </c>
      <c r="AR1472">
        <v>122</v>
      </c>
      <c r="AS1472">
        <v>-40</v>
      </c>
      <c r="AT1472">
        <v>64</v>
      </c>
      <c r="BB1472" t="str">
        <f t="shared" si="554"/>
        <v>1200</v>
      </c>
      <c r="BC1472">
        <v>1</v>
      </c>
      <c r="BD1472" t="str">
        <f t="shared" si="555"/>
        <v xml:space="preserve">N1839R  </v>
      </c>
      <c r="BE1472">
        <v>1</v>
      </c>
      <c r="BG1472">
        <v>0</v>
      </c>
      <c r="BH1472">
        <v>0</v>
      </c>
      <c r="BI1472">
        <v>0</v>
      </c>
      <c r="BJ1472">
        <v>1525</v>
      </c>
      <c r="BK1472">
        <v>-175</v>
      </c>
      <c r="BL1472" t="s">
        <v>130</v>
      </c>
      <c r="BM1472">
        <v>1</v>
      </c>
      <c r="BN1472">
        <v>1</v>
      </c>
      <c r="BO1472">
        <v>0</v>
      </c>
      <c r="BP1472">
        <v>0</v>
      </c>
      <c r="BS1472">
        <v>0</v>
      </c>
      <c r="BT1472">
        <v>0</v>
      </c>
      <c r="BU1472">
        <v>0</v>
      </c>
      <c r="CE1472" t="str">
        <f t="shared" si="575"/>
        <v>22:02:57.427</v>
      </c>
      <c r="CF1472">
        <v>427283087</v>
      </c>
      <c r="CS1472">
        <v>3</v>
      </c>
      <c r="CT1472">
        <v>2</v>
      </c>
      <c r="CU1472">
        <v>0</v>
      </c>
      <c r="CV1472">
        <v>2</v>
      </c>
      <c r="CW1472">
        <v>0</v>
      </c>
      <c r="CX1472">
        <v>6</v>
      </c>
      <c r="CY1472">
        <v>7</v>
      </c>
      <c r="CZ1472" t="s">
        <v>131</v>
      </c>
      <c r="DA1472">
        <v>745</v>
      </c>
      <c r="DB1472">
        <v>0</v>
      </c>
      <c r="DC1472" t="s">
        <v>262</v>
      </c>
      <c r="DD1472" t="s">
        <v>263</v>
      </c>
      <c r="DG1472">
        <v>15624598</v>
      </c>
      <c r="DI1472">
        <v>1</v>
      </c>
      <c r="DJ1472">
        <v>0</v>
      </c>
      <c r="DK1472">
        <v>1</v>
      </c>
      <c r="DL1472">
        <v>0</v>
      </c>
      <c r="DM1472">
        <v>0</v>
      </c>
      <c r="DN1472">
        <v>1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"07/09/2023 22:02:57.773"</f>
        <v>07/09/2023 22:02:57.773</v>
      </c>
      <c r="C1473" t="str">
        <f t="shared" si="558"/>
        <v>FFDFD3C0</v>
      </c>
      <c r="D1473" t="s">
        <v>149</v>
      </c>
      <c r="E1473">
        <v>3</v>
      </c>
      <c r="H1473">
        <v>166</v>
      </c>
      <c r="I1473" t="s">
        <v>139</v>
      </c>
      <c r="J1473" t="s">
        <v>150</v>
      </c>
      <c r="K1473">
        <v>0</v>
      </c>
      <c r="L1473">
        <v>3</v>
      </c>
      <c r="M1473">
        <v>0</v>
      </c>
      <c r="N1473">
        <v>2</v>
      </c>
      <c r="O1473">
        <v>0</v>
      </c>
      <c r="P1473">
        <v>1</v>
      </c>
      <c r="Q1473">
        <v>0</v>
      </c>
      <c r="S1473" t="str">
        <f t="shared" si="574"/>
        <v>22:02:57.000</v>
      </c>
      <c r="T1473" t="str">
        <f t="shared" si="574"/>
        <v>22:02:57.000</v>
      </c>
      <c r="U1473" t="str">
        <f t="shared" si="553"/>
        <v>A14F74</v>
      </c>
      <c r="V1473">
        <v>0</v>
      </c>
      <c r="W1473">
        <v>0</v>
      </c>
      <c r="X1473">
        <v>6</v>
      </c>
      <c r="Y1473">
        <v>0</v>
      </c>
      <c r="AA1473">
        <v>1</v>
      </c>
      <c r="AB1473">
        <v>8</v>
      </c>
      <c r="AC1473">
        <v>3</v>
      </c>
      <c r="AD1473">
        <v>0</v>
      </c>
      <c r="AE1473">
        <v>9</v>
      </c>
      <c r="AF1473" t="s">
        <v>126</v>
      </c>
      <c r="AG1473">
        <v>0</v>
      </c>
      <c r="AH1473">
        <v>3</v>
      </c>
      <c r="AI1473">
        <v>2</v>
      </c>
      <c r="AJ1473">
        <v>0</v>
      </c>
      <c r="AK1473" t="s">
        <v>519</v>
      </c>
      <c r="AL1473">
        <v>32.787216000000001</v>
      </c>
      <c r="AM1473" t="s">
        <v>520</v>
      </c>
      <c r="AN1473">
        <v>-117.10498800000001</v>
      </c>
      <c r="AO1473">
        <v>25</v>
      </c>
      <c r="AP1473">
        <v>1700</v>
      </c>
      <c r="AQ1473" t="s">
        <v>129</v>
      </c>
      <c r="AR1473">
        <v>122</v>
      </c>
      <c r="AS1473">
        <v>-40</v>
      </c>
      <c r="AT1473">
        <v>64</v>
      </c>
      <c r="BB1473" t="str">
        <f t="shared" si="554"/>
        <v>1200</v>
      </c>
      <c r="BC1473">
        <v>1</v>
      </c>
      <c r="BD1473" t="str">
        <f t="shared" si="555"/>
        <v xml:space="preserve">N1839R  </v>
      </c>
      <c r="BE1473">
        <v>1</v>
      </c>
      <c r="BG1473">
        <v>0</v>
      </c>
      <c r="BH1473">
        <v>0</v>
      </c>
      <c r="BI1473">
        <v>0</v>
      </c>
      <c r="BJ1473">
        <v>1525</v>
      </c>
      <c r="BK1473">
        <v>-175</v>
      </c>
      <c r="BL1473" t="s">
        <v>130</v>
      </c>
      <c r="BM1473">
        <v>1</v>
      </c>
      <c r="BN1473">
        <v>1</v>
      </c>
      <c r="BO1473">
        <v>0</v>
      </c>
      <c r="BP1473">
        <v>0</v>
      </c>
      <c r="BS1473">
        <v>0</v>
      </c>
      <c r="BT1473">
        <v>0</v>
      </c>
      <c r="BU1473">
        <v>0</v>
      </c>
      <c r="CE1473" t="str">
        <f t="shared" si="575"/>
        <v>22:02:57.427</v>
      </c>
      <c r="CF1473">
        <v>427342146</v>
      </c>
      <c r="CS1473">
        <v>3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131</v>
      </c>
      <c r="DA1473">
        <v>300</v>
      </c>
      <c r="DB1473">
        <v>0</v>
      </c>
      <c r="DC1473" t="s">
        <v>157</v>
      </c>
      <c r="DD1473" t="s">
        <v>158</v>
      </c>
      <c r="DG1473">
        <v>8358379</v>
      </c>
      <c r="DI1473">
        <v>1</v>
      </c>
      <c r="DJ1473">
        <v>0</v>
      </c>
      <c r="DK1473">
        <v>1</v>
      </c>
      <c r="DL1473">
        <v>0</v>
      </c>
      <c r="DM1473">
        <v>0</v>
      </c>
      <c r="DN1473">
        <v>1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"07/09/2023 22:02:57.773"</f>
        <v>07/09/2023 22:02:57.773</v>
      </c>
      <c r="C1474" t="str">
        <f t="shared" si="558"/>
        <v>FFDFD3C0</v>
      </c>
      <c r="D1474" t="s">
        <v>141</v>
      </c>
      <c r="E1474">
        <v>15</v>
      </c>
      <c r="J1474" t="s">
        <v>142</v>
      </c>
      <c r="K1474">
        <v>0</v>
      </c>
      <c r="L1474">
        <v>3</v>
      </c>
      <c r="M1474">
        <v>0</v>
      </c>
      <c r="N1474">
        <v>2</v>
      </c>
      <c r="O1474">
        <v>0</v>
      </c>
      <c r="P1474">
        <v>1</v>
      </c>
      <c r="Q1474">
        <v>0</v>
      </c>
      <c r="S1474" t="str">
        <f t="shared" si="574"/>
        <v>22:02:57.000</v>
      </c>
      <c r="T1474" t="str">
        <f t="shared" si="574"/>
        <v>22:02:57.000</v>
      </c>
      <c r="U1474" t="str">
        <f t="shared" ref="U1474:U1537" si="576">"A14F74"</f>
        <v>A14F74</v>
      </c>
      <c r="V1474">
        <v>0</v>
      </c>
      <c r="W1474">
        <v>0</v>
      </c>
      <c r="X1474">
        <v>6</v>
      </c>
      <c r="Y1474">
        <v>0</v>
      </c>
      <c r="AA1474">
        <v>1</v>
      </c>
      <c r="AB1474">
        <v>8</v>
      </c>
      <c r="AC1474">
        <v>3</v>
      </c>
      <c r="AD1474">
        <v>0</v>
      </c>
      <c r="AE1474">
        <v>9</v>
      </c>
      <c r="AF1474" t="s">
        <v>126</v>
      </c>
      <c r="AG1474">
        <v>0</v>
      </c>
      <c r="AH1474">
        <v>3</v>
      </c>
      <c r="AI1474">
        <v>2</v>
      </c>
      <c r="AJ1474">
        <v>0</v>
      </c>
      <c r="AK1474" t="s">
        <v>519</v>
      </c>
      <c r="AL1474">
        <v>32.787216000000001</v>
      </c>
      <c r="AM1474" t="s">
        <v>520</v>
      </c>
      <c r="AN1474">
        <v>-117.10498800000001</v>
      </c>
      <c r="AO1474">
        <v>25</v>
      </c>
      <c r="AP1474">
        <v>1700</v>
      </c>
      <c r="AQ1474" t="s">
        <v>129</v>
      </c>
      <c r="AR1474">
        <v>122</v>
      </c>
      <c r="AS1474">
        <v>-40</v>
      </c>
      <c r="AT1474">
        <v>64</v>
      </c>
      <c r="BB1474" t="str">
        <f t="shared" ref="BB1474:BB1537" si="577">"1200"</f>
        <v>1200</v>
      </c>
      <c r="BC1474">
        <v>1</v>
      </c>
      <c r="BD1474" t="str">
        <f t="shared" ref="BD1474:BD1537" si="578">"N1839R  "</f>
        <v xml:space="preserve">N1839R  </v>
      </c>
      <c r="BE1474">
        <v>1</v>
      </c>
      <c r="BG1474">
        <v>0</v>
      </c>
      <c r="BH1474">
        <v>0</v>
      </c>
      <c r="BI1474">
        <v>0</v>
      </c>
      <c r="BJ1474">
        <v>1525</v>
      </c>
      <c r="BK1474">
        <v>-175</v>
      </c>
      <c r="BL1474" t="s">
        <v>130</v>
      </c>
      <c r="BM1474">
        <v>1</v>
      </c>
      <c r="BN1474">
        <v>1</v>
      </c>
      <c r="BO1474">
        <v>0</v>
      </c>
      <c r="BP1474">
        <v>0</v>
      </c>
      <c r="BS1474">
        <v>0</v>
      </c>
      <c r="BT1474">
        <v>0</v>
      </c>
      <c r="BU1474">
        <v>0</v>
      </c>
      <c r="CE1474" t="str">
        <f t="shared" si="575"/>
        <v>22:02:57.427</v>
      </c>
      <c r="CF1474">
        <v>427283087</v>
      </c>
      <c r="CS1474">
        <v>3</v>
      </c>
      <c r="CT1474">
        <v>2</v>
      </c>
      <c r="CU1474">
        <v>0</v>
      </c>
      <c r="CV1474">
        <v>2</v>
      </c>
      <c r="CW1474">
        <v>0</v>
      </c>
      <c r="CX1474">
        <v>6</v>
      </c>
      <c r="CY1474">
        <v>7</v>
      </c>
      <c r="CZ1474" t="s">
        <v>131</v>
      </c>
      <c r="DA1474">
        <v>745</v>
      </c>
      <c r="DB1474">
        <v>0</v>
      </c>
      <c r="DC1474" t="s">
        <v>262</v>
      </c>
      <c r="DD1474" t="s">
        <v>263</v>
      </c>
      <c r="DG1474">
        <v>15624598</v>
      </c>
      <c r="DI1474">
        <v>1</v>
      </c>
      <c r="DJ1474">
        <v>0</v>
      </c>
      <c r="DK1474">
        <v>1</v>
      </c>
      <c r="DL1474">
        <v>0</v>
      </c>
      <c r="DM1474">
        <v>0</v>
      </c>
      <c r="DN1474">
        <v>1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"07/09/2023 22:02:57.773"</f>
        <v>07/09/2023 22:02:57.773</v>
      </c>
      <c r="C1475" t="str">
        <f t="shared" si="558"/>
        <v>FFDFD3C0</v>
      </c>
      <c r="D1475" t="s">
        <v>144</v>
      </c>
      <c r="E1475">
        <v>6</v>
      </c>
      <c r="H1475">
        <v>210</v>
      </c>
      <c r="I1475" t="s">
        <v>145</v>
      </c>
      <c r="J1475" t="s">
        <v>146</v>
      </c>
      <c r="K1475">
        <v>0</v>
      </c>
      <c r="L1475">
        <v>3</v>
      </c>
      <c r="M1475">
        <v>0</v>
      </c>
      <c r="N1475">
        <v>2</v>
      </c>
      <c r="O1475">
        <v>0</v>
      </c>
      <c r="P1475">
        <v>1</v>
      </c>
      <c r="Q1475">
        <v>0</v>
      </c>
      <c r="S1475" t="str">
        <f t="shared" si="574"/>
        <v>22:02:57.000</v>
      </c>
      <c r="T1475" t="str">
        <f t="shared" si="574"/>
        <v>22:02:57.000</v>
      </c>
      <c r="U1475" t="str">
        <f t="shared" si="576"/>
        <v>A14F74</v>
      </c>
      <c r="V1475">
        <v>0</v>
      </c>
      <c r="W1475">
        <v>0</v>
      </c>
      <c r="X1475">
        <v>6</v>
      </c>
      <c r="Y1475">
        <v>0</v>
      </c>
      <c r="AA1475">
        <v>1</v>
      </c>
      <c r="AB1475">
        <v>8</v>
      </c>
      <c r="AC1475">
        <v>3</v>
      </c>
      <c r="AD1475">
        <v>0</v>
      </c>
      <c r="AE1475">
        <v>9</v>
      </c>
      <c r="AF1475" t="s">
        <v>126</v>
      </c>
      <c r="AG1475">
        <v>0</v>
      </c>
      <c r="AH1475">
        <v>0</v>
      </c>
      <c r="AI1475">
        <v>2</v>
      </c>
      <c r="AJ1475">
        <v>0</v>
      </c>
      <c r="AK1475" t="s">
        <v>519</v>
      </c>
      <c r="AL1475">
        <v>32.787216000000001</v>
      </c>
      <c r="AM1475" t="s">
        <v>520</v>
      </c>
      <c r="AN1475">
        <v>-117.10498800000001</v>
      </c>
      <c r="AO1475">
        <v>25</v>
      </c>
      <c r="AP1475">
        <v>1700</v>
      </c>
      <c r="AQ1475" t="s">
        <v>129</v>
      </c>
      <c r="AR1475">
        <v>122</v>
      </c>
      <c r="AS1475">
        <v>-40</v>
      </c>
      <c r="AT1475">
        <v>64</v>
      </c>
      <c r="BB1475" t="str">
        <f t="shared" si="577"/>
        <v>1200</v>
      </c>
      <c r="BC1475">
        <v>1</v>
      </c>
      <c r="BD1475" t="str">
        <f t="shared" si="578"/>
        <v xml:space="preserve">N1839R  </v>
      </c>
      <c r="BE1475">
        <v>1</v>
      </c>
      <c r="BG1475">
        <v>0</v>
      </c>
      <c r="BH1475">
        <v>0</v>
      </c>
      <c r="BI1475">
        <v>0</v>
      </c>
      <c r="BJ1475">
        <v>1525</v>
      </c>
      <c r="BK1475">
        <v>-175</v>
      </c>
      <c r="BL1475" t="s">
        <v>130</v>
      </c>
      <c r="BM1475">
        <v>1</v>
      </c>
      <c r="BN1475">
        <v>1</v>
      </c>
      <c r="BO1475">
        <v>0</v>
      </c>
      <c r="BP1475">
        <v>0</v>
      </c>
      <c r="BS1475">
        <v>0</v>
      </c>
      <c r="BT1475">
        <v>0</v>
      </c>
      <c r="BU1475">
        <v>0</v>
      </c>
      <c r="CE1475" t="str">
        <f t="shared" si="575"/>
        <v>22:02:57.427</v>
      </c>
      <c r="CF1475">
        <v>427283087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6</v>
      </c>
      <c r="CY1475">
        <v>7</v>
      </c>
      <c r="CZ1475" t="s">
        <v>131</v>
      </c>
      <c r="DA1475">
        <v>745</v>
      </c>
      <c r="DB1475">
        <v>0</v>
      </c>
      <c r="DC1475" t="s">
        <v>262</v>
      </c>
      <c r="DD1475" t="s">
        <v>263</v>
      </c>
      <c r="DG1475">
        <v>15624598</v>
      </c>
      <c r="DI1475">
        <v>1</v>
      </c>
      <c r="DJ1475">
        <v>0</v>
      </c>
      <c r="DK1475">
        <v>1</v>
      </c>
      <c r="DL1475">
        <v>0</v>
      </c>
      <c r="DM1475">
        <v>0</v>
      </c>
      <c r="DN1475">
        <v>1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"07/09/2023 22:02:57.773"</f>
        <v>07/09/2023 22:02:57.773</v>
      </c>
      <c r="C1476" t="str">
        <f t="shared" si="558"/>
        <v>FFDFD3C0</v>
      </c>
      <c r="D1476" t="s">
        <v>134</v>
      </c>
      <c r="E1476">
        <v>3</v>
      </c>
      <c r="H1476">
        <v>3</v>
      </c>
      <c r="I1476" t="s">
        <v>135</v>
      </c>
      <c r="J1476" t="s">
        <v>126</v>
      </c>
      <c r="K1476">
        <v>0</v>
      </c>
      <c r="L1476">
        <v>3</v>
      </c>
      <c r="M1476">
        <v>0</v>
      </c>
      <c r="N1476">
        <v>2</v>
      </c>
      <c r="O1476">
        <v>0</v>
      </c>
      <c r="P1476">
        <v>1</v>
      </c>
      <c r="Q1476">
        <v>0</v>
      </c>
      <c r="S1476" t="str">
        <f t="shared" si="574"/>
        <v>22:02:57.000</v>
      </c>
      <c r="T1476" t="str">
        <f t="shared" si="574"/>
        <v>22:02:57.000</v>
      </c>
      <c r="U1476" t="str">
        <f t="shared" si="576"/>
        <v>A14F74</v>
      </c>
      <c r="V1476">
        <v>0</v>
      </c>
      <c r="W1476">
        <v>0</v>
      </c>
      <c r="X1476">
        <v>6</v>
      </c>
      <c r="Y1476">
        <v>0</v>
      </c>
      <c r="AA1476">
        <v>1</v>
      </c>
      <c r="AB1476">
        <v>8</v>
      </c>
      <c r="AC1476">
        <v>3</v>
      </c>
      <c r="AD1476">
        <v>0</v>
      </c>
      <c r="AE1476">
        <v>9</v>
      </c>
      <c r="AF1476" t="s">
        <v>126</v>
      </c>
      <c r="AG1476">
        <v>0</v>
      </c>
      <c r="AH1476">
        <v>3</v>
      </c>
      <c r="AI1476">
        <v>2</v>
      </c>
      <c r="AJ1476">
        <v>0</v>
      </c>
      <c r="AK1476" t="s">
        <v>519</v>
      </c>
      <c r="AL1476">
        <v>32.787216000000001</v>
      </c>
      <c r="AM1476" t="s">
        <v>520</v>
      </c>
      <c r="AN1476">
        <v>-117.10498800000001</v>
      </c>
      <c r="AO1476">
        <v>25</v>
      </c>
      <c r="AP1476">
        <v>1700</v>
      </c>
      <c r="AQ1476" t="s">
        <v>129</v>
      </c>
      <c r="AR1476">
        <v>122</v>
      </c>
      <c r="AS1476">
        <v>-40</v>
      </c>
      <c r="AT1476">
        <v>64</v>
      </c>
      <c r="BB1476" t="str">
        <f t="shared" si="577"/>
        <v>1200</v>
      </c>
      <c r="BC1476">
        <v>1</v>
      </c>
      <c r="BD1476" t="str">
        <f t="shared" si="578"/>
        <v xml:space="preserve">N1839R  </v>
      </c>
      <c r="BE1476">
        <v>1</v>
      </c>
      <c r="BG1476">
        <v>0</v>
      </c>
      <c r="BH1476">
        <v>0</v>
      </c>
      <c r="BI1476">
        <v>0</v>
      </c>
      <c r="BJ1476">
        <v>1525</v>
      </c>
      <c r="BK1476">
        <v>-175</v>
      </c>
      <c r="BL1476" t="s">
        <v>130</v>
      </c>
      <c r="BM1476">
        <v>1</v>
      </c>
      <c r="BN1476">
        <v>1</v>
      </c>
      <c r="BO1476">
        <v>0</v>
      </c>
      <c r="BP1476">
        <v>0</v>
      </c>
      <c r="BS1476">
        <v>0</v>
      </c>
      <c r="BT1476">
        <v>0</v>
      </c>
      <c r="BU1476">
        <v>0</v>
      </c>
      <c r="CE1476" t="str">
        <f t="shared" si="575"/>
        <v>22:02:57.427</v>
      </c>
      <c r="CF1476">
        <v>427283087</v>
      </c>
      <c r="CS1476">
        <v>3</v>
      </c>
      <c r="CT1476">
        <v>2</v>
      </c>
      <c r="CU1476">
        <v>0</v>
      </c>
      <c r="CV1476">
        <v>2</v>
      </c>
      <c r="CW1476">
        <v>0</v>
      </c>
      <c r="CX1476">
        <v>6</v>
      </c>
      <c r="CY1476">
        <v>7</v>
      </c>
      <c r="CZ1476" t="s">
        <v>131</v>
      </c>
      <c r="DA1476">
        <v>745</v>
      </c>
      <c r="DB1476">
        <v>0</v>
      </c>
      <c r="DC1476" t="s">
        <v>262</v>
      </c>
      <c r="DD1476" t="s">
        <v>263</v>
      </c>
      <c r="DG1476">
        <v>15624598</v>
      </c>
      <c r="DI1476">
        <v>1</v>
      </c>
      <c r="DJ1476">
        <v>0</v>
      </c>
      <c r="DK1476">
        <v>1</v>
      </c>
      <c r="DL1476">
        <v>0</v>
      </c>
      <c r="DM1476">
        <v>0</v>
      </c>
      <c r="DN1476">
        <v>1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 t="shared" ref="A1477:A1484" si="579">"07/09/2023 22:02:58.709"</f>
        <v>07/09/2023 22:02:58.709</v>
      </c>
      <c r="C1477" t="str">
        <f t="shared" si="558"/>
        <v>FFDFD3C0</v>
      </c>
      <c r="D1477" t="s">
        <v>147</v>
      </c>
      <c r="E1477">
        <v>8</v>
      </c>
      <c r="H1477">
        <v>225</v>
      </c>
      <c r="I1477" t="s">
        <v>148</v>
      </c>
      <c r="J1477" t="s">
        <v>126</v>
      </c>
      <c r="K1477">
        <v>0</v>
      </c>
      <c r="L1477">
        <v>3</v>
      </c>
      <c r="M1477">
        <v>0</v>
      </c>
      <c r="N1477">
        <v>2</v>
      </c>
      <c r="O1477">
        <v>0</v>
      </c>
      <c r="P1477">
        <v>1</v>
      </c>
      <c r="Q1477">
        <v>0</v>
      </c>
      <c r="S1477" t="str">
        <f t="shared" ref="S1477:T1484" si="580">"22:02:58.000"</f>
        <v>22:02:58.000</v>
      </c>
      <c r="T1477" t="str">
        <f t="shared" si="580"/>
        <v>22:02:58.000</v>
      </c>
      <c r="U1477" t="str">
        <f t="shared" si="576"/>
        <v>A14F74</v>
      </c>
      <c r="V1477">
        <v>0</v>
      </c>
      <c r="W1477">
        <v>0</v>
      </c>
      <c r="X1477">
        <v>6</v>
      </c>
      <c r="Y1477">
        <v>0</v>
      </c>
      <c r="AA1477">
        <v>1</v>
      </c>
      <c r="AB1477">
        <v>8</v>
      </c>
      <c r="AC1477">
        <v>3</v>
      </c>
      <c r="AD1477">
        <v>0</v>
      </c>
      <c r="AE1477">
        <v>9</v>
      </c>
      <c r="AF1477" t="s">
        <v>126</v>
      </c>
      <c r="AG1477">
        <v>0</v>
      </c>
      <c r="AH1477">
        <v>3</v>
      </c>
      <c r="AI1477">
        <v>2</v>
      </c>
      <c r="AJ1477">
        <v>0</v>
      </c>
      <c r="AK1477" t="s">
        <v>521</v>
      </c>
      <c r="AL1477">
        <v>32.787044000000002</v>
      </c>
      <c r="AM1477" t="s">
        <v>522</v>
      </c>
      <c r="AN1477">
        <v>-117.10430100000001</v>
      </c>
      <c r="AO1477">
        <v>25</v>
      </c>
      <c r="AP1477">
        <v>1700</v>
      </c>
      <c r="AQ1477" t="s">
        <v>129</v>
      </c>
      <c r="AR1477">
        <v>122</v>
      </c>
      <c r="AS1477">
        <v>-41</v>
      </c>
      <c r="AT1477">
        <v>0</v>
      </c>
      <c r="BB1477" t="str">
        <f t="shared" si="577"/>
        <v>1200</v>
      </c>
      <c r="BC1477">
        <v>1</v>
      </c>
      <c r="BD1477" t="str">
        <f t="shared" si="578"/>
        <v xml:space="preserve">N1839R  </v>
      </c>
      <c r="BE1477">
        <v>1</v>
      </c>
      <c r="BG1477">
        <v>0</v>
      </c>
      <c r="BH1477">
        <v>0</v>
      </c>
      <c r="BI1477">
        <v>0</v>
      </c>
      <c r="BJ1477">
        <v>1525</v>
      </c>
      <c r="BK1477">
        <v>-175</v>
      </c>
      <c r="BL1477" t="s">
        <v>130</v>
      </c>
      <c r="BM1477">
        <v>1</v>
      </c>
      <c r="BN1477">
        <v>1</v>
      </c>
      <c r="BO1477">
        <v>0</v>
      </c>
      <c r="BP1477">
        <v>0</v>
      </c>
      <c r="BS1477">
        <v>0</v>
      </c>
      <c r="BT1477">
        <v>0</v>
      </c>
      <c r="BU1477">
        <v>0</v>
      </c>
      <c r="CE1477" t="str">
        <f t="shared" ref="CE1477:CE1484" si="581">"22:02:58.455"</f>
        <v>22:02:58.455</v>
      </c>
      <c r="CF1477">
        <v>455283245</v>
      </c>
      <c r="CS1477">
        <v>3</v>
      </c>
      <c r="CT1477">
        <v>2</v>
      </c>
      <c r="CU1477">
        <v>0</v>
      </c>
      <c r="CV1477">
        <v>2</v>
      </c>
      <c r="CW1477">
        <v>0</v>
      </c>
      <c r="CX1477">
        <v>6</v>
      </c>
      <c r="CY1477">
        <v>7</v>
      </c>
      <c r="CZ1477" t="s">
        <v>131</v>
      </c>
      <c r="DA1477">
        <v>745</v>
      </c>
      <c r="DB1477">
        <v>0</v>
      </c>
      <c r="DC1477" t="s">
        <v>262</v>
      </c>
      <c r="DD1477" t="s">
        <v>263</v>
      </c>
      <c r="DG1477">
        <v>15624674</v>
      </c>
      <c r="DI1477">
        <v>1</v>
      </c>
      <c r="DJ1477">
        <v>0</v>
      </c>
      <c r="DK1477">
        <v>0</v>
      </c>
      <c r="DL1477">
        <v>0</v>
      </c>
      <c r="DM1477">
        <v>0</v>
      </c>
      <c r="DN1477">
        <v>1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 t="shared" si="579"/>
        <v>07/09/2023 22:02:58.709</v>
      </c>
      <c r="C1478" t="str">
        <f t="shared" si="558"/>
        <v>FFDFD3C0</v>
      </c>
      <c r="D1478" t="s">
        <v>134</v>
      </c>
      <c r="E1478">
        <v>4</v>
      </c>
      <c r="H1478">
        <v>4</v>
      </c>
      <c r="I1478" t="s">
        <v>143</v>
      </c>
      <c r="J1478" t="s">
        <v>126</v>
      </c>
      <c r="K1478">
        <v>0</v>
      </c>
      <c r="L1478">
        <v>3</v>
      </c>
      <c r="M1478">
        <v>0</v>
      </c>
      <c r="N1478">
        <v>2</v>
      </c>
      <c r="O1478">
        <v>0</v>
      </c>
      <c r="P1478">
        <v>1</v>
      </c>
      <c r="Q1478">
        <v>0</v>
      </c>
      <c r="S1478" t="str">
        <f t="shared" si="580"/>
        <v>22:02:58.000</v>
      </c>
      <c r="T1478" t="str">
        <f t="shared" si="580"/>
        <v>22:02:58.000</v>
      </c>
      <c r="U1478" t="str">
        <f t="shared" si="576"/>
        <v>A14F74</v>
      </c>
      <c r="V1478">
        <v>0</v>
      </c>
      <c r="W1478">
        <v>0</v>
      </c>
      <c r="X1478">
        <v>6</v>
      </c>
      <c r="Y1478">
        <v>0</v>
      </c>
      <c r="AA1478">
        <v>1</v>
      </c>
      <c r="AB1478">
        <v>8</v>
      </c>
      <c r="AC1478">
        <v>3</v>
      </c>
      <c r="AD1478">
        <v>0</v>
      </c>
      <c r="AE1478">
        <v>9</v>
      </c>
      <c r="AF1478" t="s">
        <v>126</v>
      </c>
      <c r="AG1478">
        <v>0</v>
      </c>
      <c r="AH1478">
        <v>3</v>
      </c>
      <c r="AI1478">
        <v>2</v>
      </c>
      <c r="AJ1478">
        <v>0</v>
      </c>
      <c r="AK1478" t="s">
        <v>521</v>
      </c>
      <c r="AL1478">
        <v>32.787044000000002</v>
      </c>
      <c r="AM1478" t="s">
        <v>522</v>
      </c>
      <c r="AN1478">
        <v>-117.10430100000001</v>
      </c>
      <c r="AO1478">
        <v>25</v>
      </c>
      <c r="AP1478">
        <v>1700</v>
      </c>
      <c r="AQ1478" t="s">
        <v>129</v>
      </c>
      <c r="AR1478">
        <v>122</v>
      </c>
      <c r="AS1478">
        <v>-41</v>
      </c>
      <c r="AT1478">
        <v>0</v>
      </c>
      <c r="BB1478" t="str">
        <f t="shared" si="577"/>
        <v>1200</v>
      </c>
      <c r="BC1478">
        <v>1</v>
      </c>
      <c r="BD1478" t="str">
        <f t="shared" si="578"/>
        <v xml:space="preserve">N1839R  </v>
      </c>
      <c r="BE1478">
        <v>1</v>
      </c>
      <c r="BG1478">
        <v>0</v>
      </c>
      <c r="BH1478">
        <v>0</v>
      </c>
      <c r="BI1478">
        <v>0</v>
      </c>
      <c r="BJ1478">
        <v>1525</v>
      </c>
      <c r="BK1478">
        <v>-175</v>
      </c>
      <c r="BL1478" t="s">
        <v>130</v>
      </c>
      <c r="BM1478">
        <v>1</v>
      </c>
      <c r="BN1478">
        <v>1</v>
      </c>
      <c r="BO1478">
        <v>0</v>
      </c>
      <c r="BP1478">
        <v>0</v>
      </c>
      <c r="BS1478">
        <v>0</v>
      </c>
      <c r="BT1478">
        <v>0</v>
      </c>
      <c r="BU1478">
        <v>0</v>
      </c>
      <c r="CE1478" t="str">
        <f t="shared" si="581"/>
        <v>22:02:58.455</v>
      </c>
      <c r="CF1478">
        <v>455283245</v>
      </c>
      <c r="CS1478">
        <v>3</v>
      </c>
      <c r="CT1478">
        <v>2</v>
      </c>
      <c r="CU1478">
        <v>0</v>
      </c>
      <c r="CV1478">
        <v>2</v>
      </c>
      <c r="CW1478">
        <v>0</v>
      </c>
      <c r="CX1478">
        <v>6</v>
      </c>
      <c r="CY1478">
        <v>7</v>
      </c>
      <c r="CZ1478" t="s">
        <v>131</v>
      </c>
      <c r="DA1478">
        <v>745</v>
      </c>
      <c r="DB1478">
        <v>0</v>
      </c>
      <c r="DC1478" t="s">
        <v>262</v>
      </c>
      <c r="DD1478" t="s">
        <v>263</v>
      </c>
      <c r="DG1478">
        <v>15624674</v>
      </c>
      <c r="DI1478">
        <v>1</v>
      </c>
      <c r="DJ1478">
        <v>0</v>
      </c>
      <c r="DK1478">
        <v>1</v>
      </c>
      <c r="DL1478">
        <v>0</v>
      </c>
      <c r="DM1478">
        <v>0</v>
      </c>
      <c r="DN1478">
        <v>1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 t="shared" si="579"/>
        <v>07/09/2023 22:02:58.709</v>
      </c>
      <c r="C1479" t="str">
        <f t="shared" si="558"/>
        <v>FFDFD3C0</v>
      </c>
      <c r="D1479" t="s">
        <v>123</v>
      </c>
      <c r="E1479">
        <v>7</v>
      </c>
      <c r="F1479">
        <v>2007</v>
      </c>
      <c r="G1479" t="s">
        <v>124</v>
      </c>
      <c r="J1479" t="s">
        <v>125</v>
      </c>
      <c r="K1479">
        <v>0</v>
      </c>
      <c r="L1479">
        <v>3</v>
      </c>
      <c r="M1479">
        <v>0</v>
      </c>
      <c r="N1479">
        <v>2</v>
      </c>
      <c r="O1479">
        <v>0</v>
      </c>
      <c r="P1479">
        <v>1</v>
      </c>
      <c r="Q1479">
        <v>0</v>
      </c>
      <c r="S1479" t="str">
        <f t="shared" si="580"/>
        <v>22:02:58.000</v>
      </c>
      <c r="T1479" t="str">
        <f t="shared" si="580"/>
        <v>22:02:58.000</v>
      </c>
      <c r="U1479" t="str">
        <f t="shared" si="576"/>
        <v>A14F74</v>
      </c>
      <c r="V1479">
        <v>0</v>
      </c>
      <c r="W1479">
        <v>0</v>
      </c>
      <c r="X1479">
        <v>6</v>
      </c>
      <c r="Y1479">
        <v>0</v>
      </c>
      <c r="AA1479">
        <v>1</v>
      </c>
      <c r="AB1479">
        <v>8</v>
      </c>
      <c r="AC1479">
        <v>3</v>
      </c>
      <c r="AD1479">
        <v>0</v>
      </c>
      <c r="AE1479">
        <v>9</v>
      </c>
      <c r="AF1479" t="s">
        <v>126</v>
      </c>
      <c r="AG1479">
        <v>0</v>
      </c>
      <c r="AH1479">
        <v>3</v>
      </c>
      <c r="AI1479">
        <v>2</v>
      </c>
      <c r="AJ1479">
        <v>0</v>
      </c>
      <c r="AK1479" t="s">
        <v>521</v>
      </c>
      <c r="AL1479">
        <v>32.787044000000002</v>
      </c>
      <c r="AM1479" t="s">
        <v>522</v>
      </c>
      <c r="AN1479">
        <v>-117.10430100000001</v>
      </c>
      <c r="AO1479">
        <v>25</v>
      </c>
      <c r="AP1479">
        <v>1700</v>
      </c>
      <c r="AQ1479" t="s">
        <v>129</v>
      </c>
      <c r="AR1479">
        <v>122</v>
      </c>
      <c r="AS1479">
        <v>-41</v>
      </c>
      <c r="AT1479">
        <v>0</v>
      </c>
      <c r="BB1479" t="str">
        <f t="shared" si="577"/>
        <v>1200</v>
      </c>
      <c r="BC1479">
        <v>1</v>
      </c>
      <c r="BD1479" t="str">
        <f t="shared" si="578"/>
        <v xml:space="preserve">N1839R  </v>
      </c>
      <c r="BE1479">
        <v>1</v>
      </c>
      <c r="BG1479">
        <v>0</v>
      </c>
      <c r="BH1479">
        <v>0</v>
      </c>
      <c r="BI1479">
        <v>0</v>
      </c>
      <c r="BJ1479">
        <v>1525</v>
      </c>
      <c r="BK1479">
        <v>-175</v>
      </c>
      <c r="BL1479" t="s">
        <v>130</v>
      </c>
      <c r="BM1479">
        <v>1</v>
      </c>
      <c r="BN1479">
        <v>1</v>
      </c>
      <c r="BO1479">
        <v>0</v>
      </c>
      <c r="BP1479">
        <v>0</v>
      </c>
      <c r="BS1479">
        <v>0</v>
      </c>
      <c r="BT1479">
        <v>0</v>
      </c>
      <c r="BU1479">
        <v>0</v>
      </c>
      <c r="CE1479" t="str">
        <f t="shared" si="581"/>
        <v>22:02:58.455</v>
      </c>
      <c r="CF1479">
        <v>455283245</v>
      </c>
      <c r="CS1479">
        <v>3</v>
      </c>
      <c r="CT1479">
        <v>2</v>
      </c>
      <c r="CU1479">
        <v>0</v>
      </c>
      <c r="CV1479">
        <v>2</v>
      </c>
      <c r="CW1479">
        <v>0</v>
      </c>
      <c r="CX1479">
        <v>6</v>
      </c>
      <c r="CY1479">
        <v>7</v>
      </c>
      <c r="CZ1479" t="s">
        <v>131</v>
      </c>
      <c r="DA1479">
        <v>745</v>
      </c>
      <c r="DB1479">
        <v>0</v>
      </c>
      <c r="DC1479" t="s">
        <v>262</v>
      </c>
      <c r="DD1479" t="s">
        <v>263</v>
      </c>
      <c r="DG1479">
        <v>15624674</v>
      </c>
      <c r="DI1479">
        <v>1</v>
      </c>
      <c r="DJ1479">
        <v>0</v>
      </c>
      <c r="DK1479">
        <v>1</v>
      </c>
      <c r="DL1479">
        <v>0</v>
      </c>
      <c r="DM1479">
        <v>0</v>
      </c>
      <c r="DN1479">
        <v>1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 t="shared" si="579"/>
        <v>07/09/2023 22:02:58.709</v>
      </c>
      <c r="C1480" t="str">
        <f t="shared" si="558"/>
        <v>FFDFD3C0</v>
      </c>
      <c r="D1480" t="s">
        <v>138</v>
      </c>
      <c r="E1480">
        <v>20</v>
      </c>
      <c r="F1480">
        <v>1020</v>
      </c>
      <c r="G1480" t="s">
        <v>139</v>
      </c>
      <c r="J1480" t="s">
        <v>140</v>
      </c>
      <c r="K1480">
        <v>0</v>
      </c>
      <c r="L1480">
        <v>3</v>
      </c>
      <c r="M1480">
        <v>0</v>
      </c>
      <c r="N1480">
        <v>2</v>
      </c>
      <c r="O1480">
        <v>0</v>
      </c>
      <c r="P1480">
        <v>1</v>
      </c>
      <c r="Q1480">
        <v>0</v>
      </c>
      <c r="S1480" t="str">
        <f t="shared" si="580"/>
        <v>22:02:58.000</v>
      </c>
      <c r="T1480" t="str">
        <f t="shared" si="580"/>
        <v>22:02:58.000</v>
      </c>
      <c r="U1480" t="str">
        <f t="shared" si="576"/>
        <v>A14F74</v>
      </c>
      <c r="V1480">
        <v>0</v>
      </c>
      <c r="W1480">
        <v>0</v>
      </c>
      <c r="X1480">
        <v>6</v>
      </c>
      <c r="Y1480">
        <v>0</v>
      </c>
      <c r="AA1480">
        <v>1</v>
      </c>
      <c r="AB1480">
        <v>8</v>
      </c>
      <c r="AC1480">
        <v>3</v>
      </c>
      <c r="AD1480">
        <v>0</v>
      </c>
      <c r="AE1480">
        <v>9</v>
      </c>
      <c r="AF1480" t="s">
        <v>126</v>
      </c>
      <c r="AG1480">
        <v>0</v>
      </c>
      <c r="AH1480">
        <v>3</v>
      </c>
      <c r="AI1480">
        <v>2</v>
      </c>
      <c r="AJ1480">
        <v>0</v>
      </c>
      <c r="AK1480" t="s">
        <v>521</v>
      </c>
      <c r="AL1480">
        <v>32.787044000000002</v>
      </c>
      <c r="AM1480" t="s">
        <v>522</v>
      </c>
      <c r="AN1480">
        <v>-117.10430100000001</v>
      </c>
      <c r="AO1480">
        <v>25</v>
      </c>
      <c r="AP1480">
        <v>1700</v>
      </c>
      <c r="AQ1480" t="s">
        <v>129</v>
      </c>
      <c r="AR1480">
        <v>122</v>
      </c>
      <c r="AS1480">
        <v>-41</v>
      </c>
      <c r="AT1480">
        <v>0</v>
      </c>
      <c r="BB1480" t="str">
        <f t="shared" si="577"/>
        <v>1200</v>
      </c>
      <c r="BC1480">
        <v>1</v>
      </c>
      <c r="BD1480" t="str">
        <f t="shared" si="578"/>
        <v xml:space="preserve">N1839R  </v>
      </c>
      <c r="BE1480">
        <v>1</v>
      </c>
      <c r="BG1480">
        <v>0</v>
      </c>
      <c r="BH1480">
        <v>0</v>
      </c>
      <c r="BI1480">
        <v>0</v>
      </c>
      <c r="BJ1480">
        <v>1525</v>
      </c>
      <c r="BK1480">
        <v>-175</v>
      </c>
      <c r="BL1480" t="s">
        <v>130</v>
      </c>
      <c r="BM1480">
        <v>1</v>
      </c>
      <c r="BN1480">
        <v>1</v>
      </c>
      <c r="BO1480">
        <v>0</v>
      </c>
      <c r="BP1480">
        <v>0</v>
      </c>
      <c r="BS1480">
        <v>0</v>
      </c>
      <c r="BT1480">
        <v>0</v>
      </c>
      <c r="BU1480">
        <v>0</v>
      </c>
      <c r="CE1480" t="str">
        <f t="shared" si="581"/>
        <v>22:02:58.455</v>
      </c>
      <c r="CF1480">
        <v>455283245</v>
      </c>
      <c r="CS1480">
        <v>3</v>
      </c>
      <c r="CT1480">
        <v>2</v>
      </c>
      <c r="CU1480">
        <v>0</v>
      </c>
      <c r="CV1480">
        <v>2</v>
      </c>
      <c r="CW1480">
        <v>0</v>
      </c>
      <c r="CX1480">
        <v>6</v>
      </c>
      <c r="CY1480">
        <v>7</v>
      </c>
      <c r="CZ1480" t="s">
        <v>131</v>
      </c>
      <c r="DA1480">
        <v>745</v>
      </c>
      <c r="DB1480">
        <v>0</v>
      </c>
      <c r="DC1480" t="s">
        <v>262</v>
      </c>
      <c r="DD1480" t="s">
        <v>263</v>
      </c>
      <c r="DG1480">
        <v>15624674</v>
      </c>
      <c r="DI1480">
        <v>1</v>
      </c>
      <c r="DJ1480">
        <v>0</v>
      </c>
      <c r="DK1480">
        <v>1</v>
      </c>
      <c r="DL1480">
        <v>0</v>
      </c>
      <c r="DM1480">
        <v>0</v>
      </c>
      <c r="DN1480">
        <v>1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 t="shared" si="579"/>
        <v>07/09/2023 22:02:58.709</v>
      </c>
      <c r="C1481" t="str">
        <f t="shared" si="558"/>
        <v>FFDFD3C0</v>
      </c>
      <c r="D1481" t="s">
        <v>149</v>
      </c>
      <c r="E1481">
        <v>3</v>
      </c>
      <c r="H1481">
        <v>166</v>
      </c>
      <c r="I1481" t="s">
        <v>139</v>
      </c>
      <c r="J1481" t="s">
        <v>150</v>
      </c>
      <c r="K1481">
        <v>0</v>
      </c>
      <c r="L1481">
        <v>3</v>
      </c>
      <c r="M1481">
        <v>0</v>
      </c>
      <c r="N1481">
        <v>2</v>
      </c>
      <c r="O1481">
        <v>0</v>
      </c>
      <c r="P1481">
        <v>1</v>
      </c>
      <c r="Q1481">
        <v>0</v>
      </c>
      <c r="S1481" t="str">
        <f t="shared" si="580"/>
        <v>22:02:58.000</v>
      </c>
      <c r="T1481" t="str">
        <f t="shared" si="580"/>
        <v>22:02:58.000</v>
      </c>
      <c r="U1481" t="str">
        <f t="shared" si="576"/>
        <v>A14F74</v>
      </c>
      <c r="V1481">
        <v>0</v>
      </c>
      <c r="W1481">
        <v>0</v>
      </c>
      <c r="X1481">
        <v>6</v>
      </c>
      <c r="Y1481">
        <v>0</v>
      </c>
      <c r="AA1481">
        <v>1</v>
      </c>
      <c r="AB1481">
        <v>8</v>
      </c>
      <c r="AC1481">
        <v>3</v>
      </c>
      <c r="AD1481">
        <v>0</v>
      </c>
      <c r="AE1481">
        <v>9</v>
      </c>
      <c r="AF1481" t="s">
        <v>126</v>
      </c>
      <c r="AG1481">
        <v>0</v>
      </c>
      <c r="AH1481">
        <v>3</v>
      </c>
      <c r="AI1481">
        <v>2</v>
      </c>
      <c r="AJ1481">
        <v>0</v>
      </c>
      <c r="AK1481" t="s">
        <v>521</v>
      </c>
      <c r="AL1481">
        <v>32.787044000000002</v>
      </c>
      <c r="AM1481" t="s">
        <v>522</v>
      </c>
      <c r="AN1481">
        <v>-117.10430100000001</v>
      </c>
      <c r="AO1481">
        <v>25</v>
      </c>
      <c r="AP1481">
        <v>1700</v>
      </c>
      <c r="AQ1481" t="s">
        <v>129</v>
      </c>
      <c r="AR1481">
        <v>122</v>
      </c>
      <c r="AS1481">
        <v>-41</v>
      </c>
      <c r="AT1481">
        <v>0</v>
      </c>
      <c r="BB1481" t="str">
        <f t="shared" si="577"/>
        <v>1200</v>
      </c>
      <c r="BC1481">
        <v>1</v>
      </c>
      <c r="BD1481" t="str">
        <f t="shared" si="578"/>
        <v xml:space="preserve">N1839R  </v>
      </c>
      <c r="BE1481">
        <v>1</v>
      </c>
      <c r="BG1481">
        <v>0</v>
      </c>
      <c r="BH1481">
        <v>0</v>
      </c>
      <c r="BI1481">
        <v>0</v>
      </c>
      <c r="BJ1481">
        <v>1525</v>
      </c>
      <c r="BK1481">
        <v>-175</v>
      </c>
      <c r="BL1481" t="s">
        <v>130</v>
      </c>
      <c r="BM1481">
        <v>1</v>
      </c>
      <c r="BN1481">
        <v>1</v>
      </c>
      <c r="BO1481">
        <v>0</v>
      </c>
      <c r="BP1481">
        <v>0</v>
      </c>
      <c r="BS1481">
        <v>0</v>
      </c>
      <c r="BT1481">
        <v>0</v>
      </c>
      <c r="BU1481">
        <v>0</v>
      </c>
      <c r="CE1481" t="str">
        <f t="shared" si="581"/>
        <v>22:02:58.455</v>
      </c>
      <c r="CF1481">
        <v>455342141</v>
      </c>
      <c r="CS1481">
        <v>3</v>
      </c>
      <c r="CT1481">
        <v>2</v>
      </c>
      <c r="CU1481">
        <v>0</v>
      </c>
      <c r="CV1481">
        <v>2</v>
      </c>
      <c r="CW1481">
        <v>0</v>
      </c>
      <c r="CX1481">
        <v>5</v>
      </c>
      <c r="CY1481">
        <v>7</v>
      </c>
      <c r="CZ1481" t="s">
        <v>131</v>
      </c>
      <c r="DA1481">
        <v>300</v>
      </c>
      <c r="DB1481">
        <v>0</v>
      </c>
      <c r="DC1481" t="s">
        <v>157</v>
      </c>
      <c r="DD1481" t="s">
        <v>158</v>
      </c>
      <c r="DG1481">
        <v>8358589</v>
      </c>
      <c r="DI1481">
        <v>1</v>
      </c>
      <c r="DJ1481">
        <v>0</v>
      </c>
      <c r="DK1481">
        <v>1</v>
      </c>
      <c r="DL1481">
        <v>0</v>
      </c>
      <c r="DM1481">
        <v>0</v>
      </c>
      <c r="DN1481">
        <v>1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 t="shared" si="579"/>
        <v>07/09/2023 22:02:58.709</v>
      </c>
      <c r="C1482" t="str">
        <f t="shared" ref="C1482:C1545" si="582">"FFDFD3C0"</f>
        <v>FFDFD3C0</v>
      </c>
      <c r="D1482" t="s">
        <v>141</v>
      </c>
      <c r="E1482">
        <v>15</v>
      </c>
      <c r="J1482" t="s">
        <v>142</v>
      </c>
      <c r="K1482">
        <v>0</v>
      </c>
      <c r="L1482">
        <v>3</v>
      </c>
      <c r="M1482">
        <v>0</v>
      </c>
      <c r="N1482">
        <v>2</v>
      </c>
      <c r="O1482">
        <v>0</v>
      </c>
      <c r="P1482">
        <v>1</v>
      </c>
      <c r="Q1482">
        <v>0</v>
      </c>
      <c r="S1482" t="str">
        <f t="shared" si="580"/>
        <v>22:02:58.000</v>
      </c>
      <c r="T1482" t="str">
        <f t="shared" si="580"/>
        <v>22:02:58.000</v>
      </c>
      <c r="U1482" t="str">
        <f t="shared" si="576"/>
        <v>A14F74</v>
      </c>
      <c r="V1482">
        <v>0</v>
      </c>
      <c r="W1482">
        <v>0</v>
      </c>
      <c r="X1482">
        <v>6</v>
      </c>
      <c r="Y1482">
        <v>0</v>
      </c>
      <c r="AA1482">
        <v>1</v>
      </c>
      <c r="AB1482">
        <v>8</v>
      </c>
      <c r="AC1482">
        <v>3</v>
      </c>
      <c r="AD1482">
        <v>0</v>
      </c>
      <c r="AE1482">
        <v>9</v>
      </c>
      <c r="AF1482" t="s">
        <v>126</v>
      </c>
      <c r="AG1482">
        <v>0</v>
      </c>
      <c r="AH1482">
        <v>3</v>
      </c>
      <c r="AI1482">
        <v>2</v>
      </c>
      <c r="AJ1482">
        <v>0</v>
      </c>
      <c r="AK1482" t="s">
        <v>521</v>
      </c>
      <c r="AL1482">
        <v>32.787044000000002</v>
      </c>
      <c r="AM1482" t="s">
        <v>522</v>
      </c>
      <c r="AN1482">
        <v>-117.10430100000001</v>
      </c>
      <c r="AO1482">
        <v>25</v>
      </c>
      <c r="AP1482">
        <v>1700</v>
      </c>
      <c r="AQ1482" t="s">
        <v>129</v>
      </c>
      <c r="AR1482">
        <v>122</v>
      </c>
      <c r="AS1482">
        <v>-41</v>
      </c>
      <c r="AT1482">
        <v>0</v>
      </c>
      <c r="BB1482" t="str">
        <f t="shared" si="577"/>
        <v>1200</v>
      </c>
      <c r="BC1482">
        <v>1</v>
      </c>
      <c r="BD1482" t="str">
        <f t="shared" si="578"/>
        <v xml:space="preserve">N1839R  </v>
      </c>
      <c r="BE1482">
        <v>1</v>
      </c>
      <c r="BG1482">
        <v>0</v>
      </c>
      <c r="BH1482">
        <v>0</v>
      </c>
      <c r="BI1482">
        <v>0</v>
      </c>
      <c r="BJ1482">
        <v>1525</v>
      </c>
      <c r="BK1482">
        <v>-175</v>
      </c>
      <c r="BL1482" t="s">
        <v>130</v>
      </c>
      <c r="BM1482">
        <v>1</v>
      </c>
      <c r="BN1482">
        <v>1</v>
      </c>
      <c r="BO1482">
        <v>0</v>
      </c>
      <c r="BP1482">
        <v>0</v>
      </c>
      <c r="BS1482">
        <v>0</v>
      </c>
      <c r="BT1482">
        <v>0</v>
      </c>
      <c r="BU1482">
        <v>0</v>
      </c>
      <c r="CE1482" t="str">
        <f t="shared" si="581"/>
        <v>22:02:58.455</v>
      </c>
      <c r="CF1482">
        <v>455283245</v>
      </c>
      <c r="CS1482">
        <v>3</v>
      </c>
      <c r="CT1482">
        <v>2</v>
      </c>
      <c r="CU1482">
        <v>0</v>
      </c>
      <c r="CV1482">
        <v>2</v>
      </c>
      <c r="CW1482">
        <v>0</v>
      </c>
      <c r="CX1482">
        <v>6</v>
      </c>
      <c r="CY1482">
        <v>7</v>
      </c>
      <c r="CZ1482" t="s">
        <v>131</v>
      </c>
      <c r="DA1482">
        <v>745</v>
      </c>
      <c r="DB1482">
        <v>0</v>
      </c>
      <c r="DC1482" t="s">
        <v>262</v>
      </c>
      <c r="DD1482" t="s">
        <v>263</v>
      </c>
      <c r="DG1482">
        <v>15624674</v>
      </c>
      <c r="DI1482">
        <v>1</v>
      </c>
      <c r="DJ1482">
        <v>0</v>
      </c>
      <c r="DK1482">
        <v>1</v>
      </c>
      <c r="DL1482">
        <v>0</v>
      </c>
      <c r="DM1482">
        <v>0</v>
      </c>
      <c r="DN1482">
        <v>1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 t="shared" si="579"/>
        <v>07/09/2023 22:02:58.709</v>
      </c>
      <c r="C1483" t="str">
        <f t="shared" si="582"/>
        <v>FFDFD3C0</v>
      </c>
      <c r="D1483" t="s">
        <v>144</v>
      </c>
      <c r="E1483">
        <v>6</v>
      </c>
      <c r="H1483">
        <v>210</v>
      </c>
      <c r="I1483" t="s">
        <v>145</v>
      </c>
      <c r="J1483" t="s">
        <v>146</v>
      </c>
      <c r="K1483">
        <v>0</v>
      </c>
      <c r="L1483">
        <v>3</v>
      </c>
      <c r="M1483">
        <v>0</v>
      </c>
      <c r="N1483">
        <v>2</v>
      </c>
      <c r="O1483">
        <v>0</v>
      </c>
      <c r="P1483">
        <v>1</v>
      </c>
      <c r="Q1483">
        <v>0</v>
      </c>
      <c r="S1483" t="str">
        <f t="shared" si="580"/>
        <v>22:02:58.000</v>
      </c>
      <c r="T1483" t="str">
        <f t="shared" si="580"/>
        <v>22:02:58.000</v>
      </c>
      <c r="U1483" t="str">
        <f t="shared" si="576"/>
        <v>A14F74</v>
      </c>
      <c r="V1483">
        <v>0</v>
      </c>
      <c r="W1483">
        <v>0</v>
      </c>
      <c r="X1483">
        <v>6</v>
      </c>
      <c r="Y1483">
        <v>0</v>
      </c>
      <c r="AA1483">
        <v>1</v>
      </c>
      <c r="AB1483">
        <v>8</v>
      </c>
      <c r="AC1483">
        <v>3</v>
      </c>
      <c r="AD1483">
        <v>0</v>
      </c>
      <c r="AE1483">
        <v>9</v>
      </c>
      <c r="AF1483" t="s">
        <v>126</v>
      </c>
      <c r="AG1483">
        <v>0</v>
      </c>
      <c r="AH1483">
        <v>0</v>
      </c>
      <c r="AI1483">
        <v>2</v>
      </c>
      <c r="AJ1483">
        <v>0</v>
      </c>
      <c r="AK1483" t="s">
        <v>521</v>
      </c>
      <c r="AL1483">
        <v>32.787044000000002</v>
      </c>
      <c r="AM1483" t="s">
        <v>522</v>
      </c>
      <c r="AN1483">
        <v>-117.10430100000001</v>
      </c>
      <c r="AO1483">
        <v>25</v>
      </c>
      <c r="AP1483">
        <v>1700</v>
      </c>
      <c r="AQ1483" t="s">
        <v>129</v>
      </c>
      <c r="AR1483">
        <v>122</v>
      </c>
      <c r="AS1483">
        <v>-41</v>
      </c>
      <c r="AT1483">
        <v>0</v>
      </c>
      <c r="BB1483" t="str">
        <f t="shared" si="577"/>
        <v>1200</v>
      </c>
      <c r="BC1483">
        <v>1</v>
      </c>
      <c r="BD1483" t="str">
        <f t="shared" si="578"/>
        <v xml:space="preserve">N1839R  </v>
      </c>
      <c r="BE1483">
        <v>1</v>
      </c>
      <c r="BG1483">
        <v>0</v>
      </c>
      <c r="BH1483">
        <v>0</v>
      </c>
      <c r="BI1483">
        <v>0</v>
      </c>
      <c r="BJ1483">
        <v>1525</v>
      </c>
      <c r="BK1483">
        <v>-175</v>
      </c>
      <c r="BL1483" t="s">
        <v>130</v>
      </c>
      <c r="BM1483">
        <v>1</v>
      </c>
      <c r="BN1483">
        <v>1</v>
      </c>
      <c r="BO1483">
        <v>0</v>
      </c>
      <c r="BP1483">
        <v>0</v>
      </c>
      <c r="BS1483">
        <v>0</v>
      </c>
      <c r="BT1483">
        <v>0</v>
      </c>
      <c r="BU1483">
        <v>0</v>
      </c>
      <c r="CE1483" t="str">
        <f t="shared" si="581"/>
        <v>22:02:58.455</v>
      </c>
      <c r="CF1483">
        <v>455283245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6</v>
      </c>
      <c r="CY1483">
        <v>7</v>
      </c>
      <c r="CZ1483" t="s">
        <v>131</v>
      </c>
      <c r="DA1483">
        <v>745</v>
      </c>
      <c r="DB1483">
        <v>0</v>
      </c>
      <c r="DC1483" t="s">
        <v>262</v>
      </c>
      <c r="DD1483" t="s">
        <v>263</v>
      </c>
      <c r="DG1483">
        <v>15624674</v>
      </c>
      <c r="DI1483">
        <v>1</v>
      </c>
      <c r="DJ1483">
        <v>0</v>
      </c>
      <c r="DK1483">
        <v>1</v>
      </c>
      <c r="DL1483">
        <v>0</v>
      </c>
      <c r="DM1483">
        <v>0</v>
      </c>
      <c r="DN1483">
        <v>1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 t="shared" si="579"/>
        <v>07/09/2023 22:02:58.709</v>
      </c>
      <c r="C1484" t="str">
        <f t="shared" si="582"/>
        <v>FFDFD3C0</v>
      </c>
      <c r="D1484" t="s">
        <v>134</v>
      </c>
      <c r="E1484">
        <v>3</v>
      </c>
      <c r="H1484">
        <v>3</v>
      </c>
      <c r="I1484" t="s">
        <v>135</v>
      </c>
      <c r="J1484" t="s">
        <v>126</v>
      </c>
      <c r="K1484">
        <v>0</v>
      </c>
      <c r="L1484">
        <v>3</v>
      </c>
      <c r="M1484">
        <v>0</v>
      </c>
      <c r="N1484">
        <v>2</v>
      </c>
      <c r="O1484">
        <v>0</v>
      </c>
      <c r="P1484">
        <v>1</v>
      </c>
      <c r="Q1484">
        <v>0</v>
      </c>
      <c r="S1484" t="str">
        <f t="shared" si="580"/>
        <v>22:02:58.000</v>
      </c>
      <c r="T1484" t="str">
        <f t="shared" si="580"/>
        <v>22:02:58.000</v>
      </c>
      <c r="U1484" t="str">
        <f t="shared" si="576"/>
        <v>A14F74</v>
      </c>
      <c r="V1484">
        <v>0</v>
      </c>
      <c r="W1484">
        <v>0</v>
      </c>
      <c r="X1484">
        <v>6</v>
      </c>
      <c r="Y1484">
        <v>0</v>
      </c>
      <c r="AA1484">
        <v>1</v>
      </c>
      <c r="AB1484">
        <v>8</v>
      </c>
      <c r="AC1484">
        <v>3</v>
      </c>
      <c r="AD1484">
        <v>0</v>
      </c>
      <c r="AE1484">
        <v>9</v>
      </c>
      <c r="AF1484" t="s">
        <v>126</v>
      </c>
      <c r="AG1484">
        <v>0</v>
      </c>
      <c r="AH1484">
        <v>3</v>
      </c>
      <c r="AI1484">
        <v>2</v>
      </c>
      <c r="AJ1484">
        <v>0</v>
      </c>
      <c r="AK1484" t="s">
        <v>521</v>
      </c>
      <c r="AL1484">
        <v>32.787044000000002</v>
      </c>
      <c r="AM1484" t="s">
        <v>522</v>
      </c>
      <c r="AN1484">
        <v>-117.10430100000001</v>
      </c>
      <c r="AO1484">
        <v>25</v>
      </c>
      <c r="AP1484">
        <v>1700</v>
      </c>
      <c r="AQ1484" t="s">
        <v>129</v>
      </c>
      <c r="AR1484">
        <v>122</v>
      </c>
      <c r="AS1484">
        <v>-41</v>
      </c>
      <c r="AT1484">
        <v>0</v>
      </c>
      <c r="BB1484" t="str">
        <f t="shared" si="577"/>
        <v>1200</v>
      </c>
      <c r="BC1484">
        <v>1</v>
      </c>
      <c r="BD1484" t="str">
        <f t="shared" si="578"/>
        <v xml:space="preserve">N1839R  </v>
      </c>
      <c r="BE1484">
        <v>1</v>
      </c>
      <c r="BG1484">
        <v>0</v>
      </c>
      <c r="BH1484">
        <v>0</v>
      </c>
      <c r="BI1484">
        <v>0</v>
      </c>
      <c r="BJ1484">
        <v>1525</v>
      </c>
      <c r="BK1484">
        <v>-175</v>
      </c>
      <c r="BL1484" t="s">
        <v>130</v>
      </c>
      <c r="BM1484">
        <v>1</v>
      </c>
      <c r="BN1484">
        <v>1</v>
      </c>
      <c r="BO1484">
        <v>0</v>
      </c>
      <c r="BP1484">
        <v>0</v>
      </c>
      <c r="BS1484">
        <v>0</v>
      </c>
      <c r="BT1484">
        <v>0</v>
      </c>
      <c r="BU1484">
        <v>0</v>
      </c>
      <c r="CE1484" t="str">
        <f t="shared" si="581"/>
        <v>22:02:58.455</v>
      </c>
      <c r="CF1484">
        <v>455283245</v>
      </c>
      <c r="CS1484">
        <v>3</v>
      </c>
      <c r="CT1484">
        <v>2</v>
      </c>
      <c r="CU1484">
        <v>0</v>
      </c>
      <c r="CV1484">
        <v>2</v>
      </c>
      <c r="CW1484">
        <v>0</v>
      </c>
      <c r="CX1484">
        <v>6</v>
      </c>
      <c r="CY1484">
        <v>7</v>
      </c>
      <c r="CZ1484" t="s">
        <v>131</v>
      </c>
      <c r="DA1484">
        <v>745</v>
      </c>
      <c r="DB1484">
        <v>0</v>
      </c>
      <c r="DC1484" t="s">
        <v>262</v>
      </c>
      <c r="DD1484" t="s">
        <v>263</v>
      </c>
      <c r="DG1484">
        <v>15624674</v>
      </c>
      <c r="DI1484">
        <v>1</v>
      </c>
      <c r="DJ1484">
        <v>0</v>
      </c>
      <c r="DK1484">
        <v>1</v>
      </c>
      <c r="DL1484">
        <v>0</v>
      </c>
      <c r="DM1484">
        <v>0</v>
      </c>
      <c r="DN1484">
        <v>1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"07/09/2023 22:03:00.007"</f>
        <v>07/09/2023 22:03:00.007</v>
      </c>
      <c r="C1485" t="str">
        <f t="shared" si="582"/>
        <v>FFDFD3C0</v>
      </c>
      <c r="D1485" t="s">
        <v>147</v>
      </c>
      <c r="E1485">
        <v>8</v>
      </c>
      <c r="H1485">
        <v>225</v>
      </c>
      <c r="I1485" t="s">
        <v>148</v>
      </c>
      <c r="J1485" t="s">
        <v>126</v>
      </c>
      <c r="K1485">
        <v>0</v>
      </c>
      <c r="L1485">
        <v>3</v>
      </c>
      <c r="M1485">
        <v>0</v>
      </c>
      <c r="N1485">
        <v>2</v>
      </c>
      <c r="O1485">
        <v>0</v>
      </c>
      <c r="P1485">
        <v>1</v>
      </c>
      <c r="Q1485">
        <v>0</v>
      </c>
      <c r="S1485" t="str">
        <f t="shared" ref="S1485:T1492" si="583">"22:02:59.000"</f>
        <v>22:02:59.000</v>
      </c>
      <c r="T1485" t="str">
        <f t="shared" si="583"/>
        <v>22:02:59.000</v>
      </c>
      <c r="U1485" t="str">
        <f t="shared" si="576"/>
        <v>A14F74</v>
      </c>
      <c r="V1485">
        <v>0</v>
      </c>
      <c r="W1485">
        <v>0</v>
      </c>
      <c r="X1485">
        <v>6</v>
      </c>
      <c r="Y1485">
        <v>0</v>
      </c>
      <c r="AA1485">
        <v>1</v>
      </c>
      <c r="AB1485">
        <v>8</v>
      </c>
      <c r="AC1485">
        <v>3</v>
      </c>
      <c r="AD1485">
        <v>0</v>
      </c>
      <c r="AE1485">
        <v>9</v>
      </c>
      <c r="AF1485" t="s">
        <v>126</v>
      </c>
      <c r="AG1485">
        <v>0</v>
      </c>
      <c r="AH1485">
        <v>3</v>
      </c>
      <c r="AI1485">
        <v>2</v>
      </c>
      <c r="AJ1485">
        <v>0</v>
      </c>
      <c r="AK1485" t="s">
        <v>523</v>
      </c>
      <c r="AL1485">
        <v>32.786828999999997</v>
      </c>
      <c r="AM1485" t="s">
        <v>524</v>
      </c>
      <c r="AN1485">
        <v>-117.10363599999999</v>
      </c>
      <c r="AO1485">
        <v>25</v>
      </c>
      <c r="AP1485">
        <v>1700</v>
      </c>
      <c r="AQ1485" t="s">
        <v>129</v>
      </c>
      <c r="AR1485">
        <v>122</v>
      </c>
      <c r="AS1485">
        <v>-40</v>
      </c>
      <c r="AT1485">
        <v>-64</v>
      </c>
      <c r="BB1485" t="str">
        <f t="shared" si="577"/>
        <v>1200</v>
      </c>
      <c r="BC1485">
        <v>1</v>
      </c>
      <c r="BD1485" t="str">
        <f t="shared" si="578"/>
        <v xml:space="preserve">N1839R  </v>
      </c>
      <c r="BE1485">
        <v>1</v>
      </c>
      <c r="BG1485">
        <v>0</v>
      </c>
      <c r="BH1485">
        <v>0</v>
      </c>
      <c r="BI1485">
        <v>0</v>
      </c>
      <c r="BJ1485">
        <v>1525</v>
      </c>
      <c r="BK1485">
        <v>-175</v>
      </c>
      <c r="BL1485" t="s">
        <v>130</v>
      </c>
      <c r="BM1485">
        <v>1</v>
      </c>
      <c r="BN1485">
        <v>1</v>
      </c>
      <c r="BO1485">
        <v>0</v>
      </c>
      <c r="BP1485">
        <v>0</v>
      </c>
      <c r="BS1485">
        <v>0</v>
      </c>
      <c r="BT1485">
        <v>0</v>
      </c>
      <c r="BU1485">
        <v>0</v>
      </c>
      <c r="CE1485" t="str">
        <f t="shared" ref="CE1485:CE1492" si="584">"22:02:59.698"</f>
        <v>22:02:59.698</v>
      </c>
      <c r="CF1485">
        <v>697533706</v>
      </c>
      <c r="CS1485">
        <v>3</v>
      </c>
      <c r="CT1485">
        <v>2</v>
      </c>
      <c r="CU1485">
        <v>0</v>
      </c>
      <c r="CV1485">
        <v>2</v>
      </c>
      <c r="CW1485">
        <v>0</v>
      </c>
      <c r="CX1485">
        <v>6</v>
      </c>
      <c r="CY1485">
        <v>7</v>
      </c>
      <c r="CZ1485" t="s">
        <v>131</v>
      </c>
      <c r="DA1485">
        <v>745</v>
      </c>
      <c r="DB1485">
        <v>0</v>
      </c>
      <c r="DC1485" t="s">
        <v>262</v>
      </c>
      <c r="DD1485" t="s">
        <v>263</v>
      </c>
      <c r="DG1485">
        <v>15624762</v>
      </c>
      <c r="DI1485">
        <v>1</v>
      </c>
      <c r="DJ1485">
        <v>0</v>
      </c>
      <c r="DK1485">
        <v>0</v>
      </c>
      <c r="DL1485">
        <v>0</v>
      </c>
      <c r="DM1485">
        <v>0</v>
      </c>
      <c r="DN1485">
        <v>1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"07/09/2023 22:03:00.038"</f>
        <v>07/09/2023 22:03:00.038</v>
      </c>
      <c r="C1486" t="str">
        <f t="shared" si="582"/>
        <v>FFDFD3C0</v>
      </c>
      <c r="D1486" t="s">
        <v>134</v>
      </c>
      <c r="E1486">
        <v>4</v>
      </c>
      <c r="H1486">
        <v>4</v>
      </c>
      <c r="I1486" t="s">
        <v>143</v>
      </c>
      <c r="J1486" t="s">
        <v>126</v>
      </c>
      <c r="K1486">
        <v>0</v>
      </c>
      <c r="L1486">
        <v>3</v>
      </c>
      <c r="M1486">
        <v>0</v>
      </c>
      <c r="N1486">
        <v>2</v>
      </c>
      <c r="O1486">
        <v>0</v>
      </c>
      <c r="P1486">
        <v>1</v>
      </c>
      <c r="Q1486">
        <v>0</v>
      </c>
      <c r="S1486" t="str">
        <f t="shared" si="583"/>
        <v>22:02:59.000</v>
      </c>
      <c r="T1486" t="str">
        <f t="shared" si="583"/>
        <v>22:02:59.000</v>
      </c>
      <c r="U1486" t="str">
        <f t="shared" si="576"/>
        <v>A14F74</v>
      </c>
      <c r="V1486">
        <v>0</v>
      </c>
      <c r="W1486">
        <v>0</v>
      </c>
      <c r="X1486">
        <v>6</v>
      </c>
      <c r="Y1486">
        <v>0</v>
      </c>
      <c r="AA1486">
        <v>1</v>
      </c>
      <c r="AB1486">
        <v>8</v>
      </c>
      <c r="AC1486">
        <v>3</v>
      </c>
      <c r="AD1486">
        <v>0</v>
      </c>
      <c r="AE1486">
        <v>9</v>
      </c>
      <c r="AF1486" t="s">
        <v>126</v>
      </c>
      <c r="AG1486">
        <v>0</v>
      </c>
      <c r="AH1486">
        <v>3</v>
      </c>
      <c r="AI1486">
        <v>2</v>
      </c>
      <c r="AJ1486">
        <v>0</v>
      </c>
      <c r="AK1486" t="s">
        <v>523</v>
      </c>
      <c r="AL1486">
        <v>32.786828999999997</v>
      </c>
      <c r="AM1486" t="s">
        <v>524</v>
      </c>
      <c r="AN1486">
        <v>-117.10363599999999</v>
      </c>
      <c r="AO1486">
        <v>25</v>
      </c>
      <c r="AP1486">
        <v>1700</v>
      </c>
      <c r="AQ1486" t="s">
        <v>129</v>
      </c>
      <c r="AR1486">
        <v>122</v>
      </c>
      <c r="AS1486">
        <v>-40</v>
      </c>
      <c r="AT1486">
        <v>-64</v>
      </c>
      <c r="BB1486" t="str">
        <f t="shared" si="577"/>
        <v>1200</v>
      </c>
      <c r="BC1486">
        <v>1</v>
      </c>
      <c r="BD1486" t="str">
        <f t="shared" si="578"/>
        <v xml:space="preserve">N1839R  </v>
      </c>
      <c r="BE1486">
        <v>1</v>
      </c>
      <c r="BG1486">
        <v>0</v>
      </c>
      <c r="BH1486">
        <v>0</v>
      </c>
      <c r="BI1486">
        <v>0</v>
      </c>
      <c r="BJ1486">
        <v>1525</v>
      </c>
      <c r="BK1486">
        <v>-175</v>
      </c>
      <c r="BL1486" t="s">
        <v>130</v>
      </c>
      <c r="BM1486">
        <v>1</v>
      </c>
      <c r="BN1486">
        <v>1</v>
      </c>
      <c r="BO1486">
        <v>0</v>
      </c>
      <c r="BP1486">
        <v>0</v>
      </c>
      <c r="BS1486">
        <v>0</v>
      </c>
      <c r="BT1486">
        <v>0</v>
      </c>
      <c r="BU1486">
        <v>0</v>
      </c>
      <c r="CE1486" t="str">
        <f t="shared" si="584"/>
        <v>22:02:59.698</v>
      </c>
      <c r="CF1486">
        <v>697533706</v>
      </c>
      <c r="CS1486">
        <v>3</v>
      </c>
      <c r="CT1486">
        <v>2</v>
      </c>
      <c r="CU1486">
        <v>0</v>
      </c>
      <c r="CV1486">
        <v>2</v>
      </c>
      <c r="CW1486">
        <v>0</v>
      </c>
      <c r="CX1486">
        <v>6</v>
      </c>
      <c r="CY1486">
        <v>7</v>
      </c>
      <c r="CZ1486" t="s">
        <v>131</v>
      </c>
      <c r="DA1486">
        <v>745</v>
      </c>
      <c r="DB1486">
        <v>0</v>
      </c>
      <c r="DC1486" t="s">
        <v>262</v>
      </c>
      <c r="DD1486" t="s">
        <v>263</v>
      </c>
      <c r="DG1486">
        <v>15624762</v>
      </c>
      <c r="DI1486">
        <v>1</v>
      </c>
      <c r="DJ1486">
        <v>0</v>
      </c>
      <c r="DK1486">
        <v>1</v>
      </c>
      <c r="DL1486">
        <v>0</v>
      </c>
      <c r="DM1486">
        <v>0</v>
      </c>
      <c r="DN1486">
        <v>1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"07/09/2023 22:03:00.038"</f>
        <v>07/09/2023 22:03:00.038</v>
      </c>
      <c r="C1487" t="str">
        <f t="shared" si="582"/>
        <v>FFDFD3C0</v>
      </c>
      <c r="D1487" t="s">
        <v>123</v>
      </c>
      <c r="E1487">
        <v>7</v>
      </c>
      <c r="F1487">
        <v>2007</v>
      </c>
      <c r="G1487" t="s">
        <v>124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0</v>
      </c>
      <c r="P1487">
        <v>1</v>
      </c>
      <c r="Q1487">
        <v>0</v>
      </c>
      <c r="S1487" t="str">
        <f t="shared" si="583"/>
        <v>22:02:59.000</v>
      </c>
      <c r="T1487" t="str">
        <f t="shared" si="583"/>
        <v>22:02:59.000</v>
      </c>
      <c r="U1487" t="str">
        <f t="shared" si="576"/>
        <v>A14F74</v>
      </c>
      <c r="V1487">
        <v>0</v>
      </c>
      <c r="W1487">
        <v>0</v>
      </c>
      <c r="X1487">
        <v>6</v>
      </c>
      <c r="Y1487">
        <v>0</v>
      </c>
      <c r="AA1487">
        <v>1</v>
      </c>
      <c r="AB1487">
        <v>8</v>
      </c>
      <c r="AC1487">
        <v>3</v>
      </c>
      <c r="AD1487">
        <v>0</v>
      </c>
      <c r="AE1487">
        <v>9</v>
      </c>
      <c r="AF1487" t="s">
        <v>126</v>
      </c>
      <c r="AG1487">
        <v>0</v>
      </c>
      <c r="AH1487">
        <v>3</v>
      </c>
      <c r="AI1487">
        <v>2</v>
      </c>
      <c r="AJ1487">
        <v>0</v>
      </c>
      <c r="AK1487" t="s">
        <v>523</v>
      </c>
      <c r="AL1487">
        <v>32.786828999999997</v>
      </c>
      <c r="AM1487" t="s">
        <v>524</v>
      </c>
      <c r="AN1487">
        <v>-117.10363599999999</v>
      </c>
      <c r="AO1487">
        <v>25</v>
      </c>
      <c r="AP1487">
        <v>1700</v>
      </c>
      <c r="AQ1487" t="s">
        <v>129</v>
      </c>
      <c r="AR1487">
        <v>122</v>
      </c>
      <c r="AS1487">
        <v>-40</v>
      </c>
      <c r="AT1487">
        <v>-64</v>
      </c>
      <c r="BB1487" t="str">
        <f t="shared" si="577"/>
        <v>1200</v>
      </c>
      <c r="BC1487">
        <v>1</v>
      </c>
      <c r="BD1487" t="str">
        <f t="shared" si="578"/>
        <v xml:space="preserve">N1839R  </v>
      </c>
      <c r="BE1487">
        <v>1</v>
      </c>
      <c r="BG1487">
        <v>0</v>
      </c>
      <c r="BH1487">
        <v>0</v>
      </c>
      <c r="BI1487">
        <v>0</v>
      </c>
      <c r="BJ1487">
        <v>1525</v>
      </c>
      <c r="BK1487">
        <v>-175</v>
      </c>
      <c r="BL1487" t="s">
        <v>130</v>
      </c>
      <c r="BM1487">
        <v>1</v>
      </c>
      <c r="BN1487">
        <v>1</v>
      </c>
      <c r="BO1487">
        <v>0</v>
      </c>
      <c r="BP1487">
        <v>0</v>
      </c>
      <c r="BS1487">
        <v>0</v>
      </c>
      <c r="BT1487">
        <v>0</v>
      </c>
      <c r="BU1487">
        <v>0</v>
      </c>
      <c r="CE1487" t="str">
        <f t="shared" si="584"/>
        <v>22:02:59.698</v>
      </c>
      <c r="CF1487">
        <v>697533706</v>
      </c>
      <c r="CS1487">
        <v>3</v>
      </c>
      <c r="CT1487">
        <v>2</v>
      </c>
      <c r="CU1487">
        <v>0</v>
      </c>
      <c r="CV1487">
        <v>2</v>
      </c>
      <c r="CW1487">
        <v>0</v>
      </c>
      <c r="CX1487">
        <v>6</v>
      </c>
      <c r="CY1487">
        <v>7</v>
      </c>
      <c r="CZ1487" t="s">
        <v>131</v>
      </c>
      <c r="DA1487">
        <v>745</v>
      </c>
      <c r="DB1487">
        <v>0</v>
      </c>
      <c r="DC1487" t="s">
        <v>262</v>
      </c>
      <c r="DD1487" t="s">
        <v>263</v>
      </c>
      <c r="DG1487">
        <v>15624762</v>
      </c>
      <c r="DI1487">
        <v>1</v>
      </c>
      <c r="DJ1487">
        <v>0</v>
      </c>
      <c r="DK1487">
        <v>1</v>
      </c>
      <c r="DL1487">
        <v>0</v>
      </c>
      <c r="DM1487">
        <v>0</v>
      </c>
      <c r="DN1487">
        <v>1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"07/09/2023 22:03:00.054"</f>
        <v>07/09/2023 22:03:00.054</v>
      </c>
      <c r="C1488" t="str">
        <f t="shared" si="582"/>
        <v>FFDFD3C0</v>
      </c>
      <c r="D1488" t="s">
        <v>138</v>
      </c>
      <c r="E1488">
        <v>20</v>
      </c>
      <c r="F1488">
        <v>1020</v>
      </c>
      <c r="G1488" t="s">
        <v>139</v>
      </c>
      <c r="J1488" t="s">
        <v>140</v>
      </c>
      <c r="K1488">
        <v>0</v>
      </c>
      <c r="L1488">
        <v>3</v>
      </c>
      <c r="M1488">
        <v>0</v>
      </c>
      <c r="N1488">
        <v>2</v>
      </c>
      <c r="O1488">
        <v>0</v>
      </c>
      <c r="P1488">
        <v>1</v>
      </c>
      <c r="Q1488">
        <v>0</v>
      </c>
      <c r="S1488" t="str">
        <f t="shared" si="583"/>
        <v>22:02:59.000</v>
      </c>
      <c r="T1488" t="str">
        <f t="shared" si="583"/>
        <v>22:02:59.000</v>
      </c>
      <c r="U1488" t="str">
        <f t="shared" si="576"/>
        <v>A14F74</v>
      </c>
      <c r="V1488">
        <v>0</v>
      </c>
      <c r="W1488">
        <v>0</v>
      </c>
      <c r="X1488">
        <v>6</v>
      </c>
      <c r="Y1488">
        <v>0</v>
      </c>
      <c r="AA1488">
        <v>1</v>
      </c>
      <c r="AB1488">
        <v>8</v>
      </c>
      <c r="AC1488">
        <v>3</v>
      </c>
      <c r="AD1488">
        <v>0</v>
      </c>
      <c r="AE1488">
        <v>9</v>
      </c>
      <c r="AF1488" t="s">
        <v>126</v>
      </c>
      <c r="AG1488">
        <v>0</v>
      </c>
      <c r="AH1488">
        <v>3</v>
      </c>
      <c r="AI1488">
        <v>2</v>
      </c>
      <c r="AJ1488">
        <v>0</v>
      </c>
      <c r="AK1488" t="s">
        <v>523</v>
      </c>
      <c r="AL1488">
        <v>32.786828999999997</v>
      </c>
      <c r="AM1488" t="s">
        <v>524</v>
      </c>
      <c r="AN1488">
        <v>-117.10363599999999</v>
      </c>
      <c r="AO1488">
        <v>25</v>
      </c>
      <c r="AP1488">
        <v>1700</v>
      </c>
      <c r="AQ1488" t="s">
        <v>129</v>
      </c>
      <c r="AR1488">
        <v>122</v>
      </c>
      <c r="AS1488">
        <v>-40</v>
      </c>
      <c r="AT1488">
        <v>-64</v>
      </c>
      <c r="BB1488" t="str">
        <f t="shared" si="577"/>
        <v>1200</v>
      </c>
      <c r="BC1488">
        <v>1</v>
      </c>
      <c r="BD1488" t="str">
        <f t="shared" si="578"/>
        <v xml:space="preserve">N1839R  </v>
      </c>
      <c r="BE1488">
        <v>1</v>
      </c>
      <c r="BG1488">
        <v>0</v>
      </c>
      <c r="BH1488">
        <v>0</v>
      </c>
      <c r="BI1488">
        <v>0</v>
      </c>
      <c r="BJ1488">
        <v>1525</v>
      </c>
      <c r="BK1488">
        <v>-175</v>
      </c>
      <c r="BL1488" t="s">
        <v>130</v>
      </c>
      <c r="BM1488">
        <v>1</v>
      </c>
      <c r="BN1488">
        <v>1</v>
      </c>
      <c r="BO1488">
        <v>0</v>
      </c>
      <c r="BP1488">
        <v>0</v>
      </c>
      <c r="BS1488">
        <v>0</v>
      </c>
      <c r="BT1488">
        <v>0</v>
      </c>
      <c r="BU1488">
        <v>0</v>
      </c>
      <c r="CE1488" t="str">
        <f t="shared" si="584"/>
        <v>22:02:59.698</v>
      </c>
      <c r="CF1488">
        <v>697533706</v>
      </c>
      <c r="CS1488">
        <v>3</v>
      </c>
      <c r="CT1488">
        <v>2</v>
      </c>
      <c r="CU1488">
        <v>0</v>
      </c>
      <c r="CV1488">
        <v>2</v>
      </c>
      <c r="CW1488">
        <v>0</v>
      </c>
      <c r="CX1488">
        <v>6</v>
      </c>
      <c r="CY1488">
        <v>7</v>
      </c>
      <c r="CZ1488" t="s">
        <v>131</v>
      </c>
      <c r="DA1488">
        <v>745</v>
      </c>
      <c r="DB1488">
        <v>0</v>
      </c>
      <c r="DC1488" t="s">
        <v>262</v>
      </c>
      <c r="DD1488" t="s">
        <v>263</v>
      </c>
      <c r="DG1488">
        <v>15624762</v>
      </c>
      <c r="DI1488">
        <v>1</v>
      </c>
      <c r="DJ1488">
        <v>0</v>
      </c>
      <c r="DK1488">
        <v>1</v>
      </c>
      <c r="DL1488">
        <v>0</v>
      </c>
      <c r="DM1488">
        <v>0</v>
      </c>
      <c r="DN1488">
        <v>1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"07/09/2023 22:03:00.054"</f>
        <v>07/09/2023 22:03:00.054</v>
      </c>
      <c r="C1489" t="str">
        <f t="shared" si="582"/>
        <v>FFDFD3C0</v>
      </c>
      <c r="D1489" t="s">
        <v>149</v>
      </c>
      <c r="E1489">
        <v>3</v>
      </c>
      <c r="H1489">
        <v>166</v>
      </c>
      <c r="I1489" t="s">
        <v>139</v>
      </c>
      <c r="J1489" t="s">
        <v>150</v>
      </c>
      <c r="K1489">
        <v>0</v>
      </c>
      <c r="L1489">
        <v>3</v>
      </c>
      <c r="M1489">
        <v>0</v>
      </c>
      <c r="N1489">
        <v>2</v>
      </c>
      <c r="O1489">
        <v>0</v>
      </c>
      <c r="P1489">
        <v>1</v>
      </c>
      <c r="Q1489">
        <v>0</v>
      </c>
      <c r="S1489" t="str">
        <f t="shared" si="583"/>
        <v>22:02:59.000</v>
      </c>
      <c r="T1489" t="str">
        <f t="shared" si="583"/>
        <v>22:02:59.000</v>
      </c>
      <c r="U1489" t="str">
        <f t="shared" si="576"/>
        <v>A14F74</v>
      </c>
      <c r="V1489">
        <v>0</v>
      </c>
      <c r="W1489">
        <v>0</v>
      </c>
      <c r="X1489">
        <v>6</v>
      </c>
      <c r="Y1489">
        <v>0</v>
      </c>
      <c r="AA1489">
        <v>1</v>
      </c>
      <c r="AB1489">
        <v>8</v>
      </c>
      <c r="AC1489">
        <v>3</v>
      </c>
      <c r="AD1489">
        <v>0</v>
      </c>
      <c r="AE1489">
        <v>9</v>
      </c>
      <c r="AF1489" t="s">
        <v>126</v>
      </c>
      <c r="AG1489">
        <v>0</v>
      </c>
      <c r="AH1489">
        <v>3</v>
      </c>
      <c r="AI1489">
        <v>2</v>
      </c>
      <c r="AJ1489">
        <v>0</v>
      </c>
      <c r="AK1489" t="s">
        <v>523</v>
      </c>
      <c r="AL1489">
        <v>32.786828999999997</v>
      </c>
      <c r="AM1489" t="s">
        <v>524</v>
      </c>
      <c r="AN1489">
        <v>-117.10363599999999</v>
      </c>
      <c r="AO1489">
        <v>25</v>
      </c>
      <c r="AP1489">
        <v>1700</v>
      </c>
      <c r="AQ1489" t="s">
        <v>129</v>
      </c>
      <c r="AR1489">
        <v>122</v>
      </c>
      <c r="AS1489">
        <v>-40</v>
      </c>
      <c r="AT1489">
        <v>-64</v>
      </c>
      <c r="BB1489" t="str">
        <f t="shared" si="577"/>
        <v>1200</v>
      </c>
      <c r="BC1489">
        <v>1</v>
      </c>
      <c r="BD1489" t="str">
        <f t="shared" si="578"/>
        <v xml:space="preserve">N1839R  </v>
      </c>
      <c r="BE1489">
        <v>1</v>
      </c>
      <c r="BG1489">
        <v>0</v>
      </c>
      <c r="BH1489">
        <v>0</v>
      </c>
      <c r="BI1489">
        <v>0</v>
      </c>
      <c r="BJ1489">
        <v>1525</v>
      </c>
      <c r="BK1489">
        <v>-175</v>
      </c>
      <c r="BL1489" t="s">
        <v>130</v>
      </c>
      <c r="BM1489">
        <v>1</v>
      </c>
      <c r="BN1489">
        <v>1</v>
      </c>
      <c r="BO1489">
        <v>0</v>
      </c>
      <c r="BP1489">
        <v>0</v>
      </c>
      <c r="BS1489">
        <v>0</v>
      </c>
      <c r="BT1489">
        <v>0</v>
      </c>
      <c r="BU1489">
        <v>0</v>
      </c>
      <c r="CE1489" t="str">
        <f t="shared" si="584"/>
        <v>22:02:59.698</v>
      </c>
      <c r="CF1489">
        <v>697592404</v>
      </c>
      <c r="CS1489">
        <v>3</v>
      </c>
      <c r="CT1489">
        <v>2</v>
      </c>
      <c r="CU1489">
        <v>0</v>
      </c>
      <c r="CV1489">
        <v>2</v>
      </c>
      <c r="CW1489">
        <v>0</v>
      </c>
      <c r="CX1489">
        <v>4</v>
      </c>
      <c r="CY1489">
        <v>7</v>
      </c>
      <c r="CZ1489" t="s">
        <v>131</v>
      </c>
      <c r="DA1489">
        <v>300</v>
      </c>
      <c r="DB1489">
        <v>0</v>
      </c>
      <c r="DC1489" t="s">
        <v>157</v>
      </c>
      <c r="DD1489" t="s">
        <v>158</v>
      </c>
      <c r="DG1489">
        <v>8358844</v>
      </c>
      <c r="DI1489">
        <v>1</v>
      </c>
      <c r="DJ1489">
        <v>0</v>
      </c>
      <c r="DK1489">
        <v>1</v>
      </c>
      <c r="DL1489">
        <v>0</v>
      </c>
      <c r="DM1489">
        <v>0</v>
      </c>
      <c r="DN1489">
        <v>1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"07/09/2023 22:03:00.054"</f>
        <v>07/09/2023 22:03:00.054</v>
      </c>
      <c r="C1490" t="str">
        <f t="shared" si="582"/>
        <v>FFDFD3C0</v>
      </c>
      <c r="D1490" t="s">
        <v>141</v>
      </c>
      <c r="E1490">
        <v>15</v>
      </c>
      <c r="J1490" t="s">
        <v>142</v>
      </c>
      <c r="K1490">
        <v>0</v>
      </c>
      <c r="L1490">
        <v>3</v>
      </c>
      <c r="M1490">
        <v>0</v>
      </c>
      <c r="N1490">
        <v>2</v>
      </c>
      <c r="O1490">
        <v>0</v>
      </c>
      <c r="P1490">
        <v>1</v>
      </c>
      <c r="Q1490">
        <v>0</v>
      </c>
      <c r="S1490" t="str">
        <f t="shared" si="583"/>
        <v>22:02:59.000</v>
      </c>
      <c r="T1490" t="str">
        <f t="shared" si="583"/>
        <v>22:02:59.000</v>
      </c>
      <c r="U1490" t="str">
        <f t="shared" si="576"/>
        <v>A14F74</v>
      </c>
      <c r="V1490">
        <v>0</v>
      </c>
      <c r="W1490">
        <v>0</v>
      </c>
      <c r="X1490">
        <v>6</v>
      </c>
      <c r="Y1490">
        <v>0</v>
      </c>
      <c r="AA1490">
        <v>1</v>
      </c>
      <c r="AB1490">
        <v>8</v>
      </c>
      <c r="AC1490">
        <v>3</v>
      </c>
      <c r="AD1490">
        <v>0</v>
      </c>
      <c r="AE1490">
        <v>9</v>
      </c>
      <c r="AF1490" t="s">
        <v>126</v>
      </c>
      <c r="AG1490">
        <v>0</v>
      </c>
      <c r="AH1490">
        <v>3</v>
      </c>
      <c r="AI1490">
        <v>2</v>
      </c>
      <c r="AJ1490">
        <v>0</v>
      </c>
      <c r="AK1490" t="s">
        <v>523</v>
      </c>
      <c r="AL1490">
        <v>32.786828999999997</v>
      </c>
      <c r="AM1490" t="s">
        <v>524</v>
      </c>
      <c r="AN1490">
        <v>-117.10363599999999</v>
      </c>
      <c r="AO1490">
        <v>25</v>
      </c>
      <c r="AP1490">
        <v>1700</v>
      </c>
      <c r="AQ1490" t="s">
        <v>129</v>
      </c>
      <c r="AR1490">
        <v>122</v>
      </c>
      <c r="AS1490">
        <v>-40</v>
      </c>
      <c r="AT1490">
        <v>-64</v>
      </c>
      <c r="BB1490" t="str">
        <f t="shared" si="577"/>
        <v>1200</v>
      </c>
      <c r="BC1490">
        <v>1</v>
      </c>
      <c r="BD1490" t="str">
        <f t="shared" si="578"/>
        <v xml:space="preserve">N1839R  </v>
      </c>
      <c r="BE1490">
        <v>1</v>
      </c>
      <c r="BG1490">
        <v>0</v>
      </c>
      <c r="BH1490">
        <v>0</v>
      </c>
      <c r="BI1490">
        <v>0</v>
      </c>
      <c r="BJ1490">
        <v>1525</v>
      </c>
      <c r="BK1490">
        <v>-175</v>
      </c>
      <c r="BL1490" t="s">
        <v>130</v>
      </c>
      <c r="BM1490">
        <v>1</v>
      </c>
      <c r="BN1490">
        <v>1</v>
      </c>
      <c r="BO1490">
        <v>0</v>
      </c>
      <c r="BP1490">
        <v>0</v>
      </c>
      <c r="BS1490">
        <v>0</v>
      </c>
      <c r="BT1490">
        <v>0</v>
      </c>
      <c r="BU1490">
        <v>0</v>
      </c>
      <c r="CE1490" t="str">
        <f t="shared" si="584"/>
        <v>22:02:59.698</v>
      </c>
      <c r="CF1490">
        <v>697533706</v>
      </c>
      <c r="CS1490">
        <v>3</v>
      </c>
      <c r="CT1490">
        <v>2</v>
      </c>
      <c r="CU1490">
        <v>0</v>
      </c>
      <c r="CV1490">
        <v>2</v>
      </c>
      <c r="CW1490">
        <v>0</v>
      </c>
      <c r="CX1490">
        <v>6</v>
      </c>
      <c r="CY1490">
        <v>7</v>
      </c>
      <c r="CZ1490" t="s">
        <v>131</v>
      </c>
      <c r="DA1490">
        <v>745</v>
      </c>
      <c r="DB1490">
        <v>0</v>
      </c>
      <c r="DC1490" t="s">
        <v>262</v>
      </c>
      <c r="DD1490" t="s">
        <v>263</v>
      </c>
      <c r="DG1490">
        <v>15624762</v>
      </c>
      <c r="DI1490">
        <v>1</v>
      </c>
      <c r="DJ1490">
        <v>0</v>
      </c>
      <c r="DK1490">
        <v>1</v>
      </c>
      <c r="DL1490">
        <v>0</v>
      </c>
      <c r="DM1490">
        <v>0</v>
      </c>
      <c r="DN1490">
        <v>1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"07/09/2023 22:03:00.054"</f>
        <v>07/09/2023 22:03:00.054</v>
      </c>
      <c r="C1491" t="str">
        <f t="shared" si="582"/>
        <v>FFDFD3C0</v>
      </c>
      <c r="D1491" t="s">
        <v>144</v>
      </c>
      <c r="E1491">
        <v>6</v>
      </c>
      <c r="H1491">
        <v>210</v>
      </c>
      <c r="I1491" t="s">
        <v>145</v>
      </c>
      <c r="J1491" t="s">
        <v>146</v>
      </c>
      <c r="K1491">
        <v>0</v>
      </c>
      <c r="L1491">
        <v>3</v>
      </c>
      <c r="M1491">
        <v>0</v>
      </c>
      <c r="N1491">
        <v>2</v>
      </c>
      <c r="O1491">
        <v>0</v>
      </c>
      <c r="P1491">
        <v>1</v>
      </c>
      <c r="Q1491">
        <v>0</v>
      </c>
      <c r="S1491" t="str">
        <f t="shared" si="583"/>
        <v>22:02:59.000</v>
      </c>
      <c r="T1491" t="str">
        <f t="shared" si="583"/>
        <v>22:02:59.000</v>
      </c>
      <c r="U1491" t="str">
        <f t="shared" si="576"/>
        <v>A14F74</v>
      </c>
      <c r="V1491">
        <v>0</v>
      </c>
      <c r="W1491">
        <v>0</v>
      </c>
      <c r="X1491">
        <v>6</v>
      </c>
      <c r="Y1491">
        <v>0</v>
      </c>
      <c r="AA1491">
        <v>1</v>
      </c>
      <c r="AB1491">
        <v>8</v>
      </c>
      <c r="AC1491">
        <v>3</v>
      </c>
      <c r="AD1491">
        <v>0</v>
      </c>
      <c r="AE1491">
        <v>9</v>
      </c>
      <c r="AF1491" t="s">
        <v>126</v>
      </c>
      <c r="AG1491">
        <v>0</v>
      </c>
      <c r="AH1491">
        <v>0</v>
      </c>
      <c r="AI1491">
        <v>2</v>
      </c>
      <c r="AJ1491">
        <v>0</v>
      </c>
      <c r="AK1491" t="s">
        <v>523</v>
      </c>
      <c r="AL1491">
        <v>32.786828999999997</v>
      </c>
      <c r="AM1491" t="s">
        <v>524</v>
      </c>
      <c r="AN1491">
        <v>-117.10363599999999</v>
      </c>
      <c r="AO1491">
        <v>25</v>
      </c>
      <c r="AP1491">
        <v>1700</v>
      </c>
      <c r="AQ1491" t="s">
        <v>129</v>
      </c>
      <c r="AR1491">
        <v>122</v>
      </c>
      <c r="AS1491">
        <v>-40</v>
      </c>
      <c r="AT1491">
        <v>-64</v>
      </c>
      <c r="BB1491" t="str">
        <f t="shared" si="577"/>
        <v>1200</v>
      </c>
      <c r="BC1491">
        <v>1</v>
      </c>
      <c r="BD1491" t="str">
        <f t="shared" si="578"/>
        <v xml:space="preserve">N1839R  </v>
      </c>
      <c r="BE1491">
        <v>1</v>
      </c>
      <c r="BG1491">
        <v>0</v>
      </c>
      <c r="BH1491">
        <v>0</v>
      </c>
      <c r="BI1491">
        <v>0</v>
      </c>
      <c r="BJ1491">
        <v>1525</v>
      </c>
      <c r="BK1491">
        <v>-175</v>
      </c>
      <c r="BL1491" t="s">
        <v>130</v>
      </c>
      <c r="BM1491">
        <v>1</v>
      </c>
      <c r="BN1491">
        <v>1</v>
      </c>
      <c r="BO1491">
        <v>0</v>
      </c>
      <c r="BP1491">
        <v>0</v>
      </c>
      <c r="BS1491">
        <v>0</v>
      </c>
      <c r="BT1491">
        <v>0</v>
      </c>
      <c r="BU1491">
        <v>0</v>
      </c>
      <c r="CE1491" t="str">
        <f t="shared" si="584"/>
        <v>22:02:59.698</v>
      </c>
      <c r="CF1491">
        <v>697533706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6</v>
      </c>
      <c r="CY1491">
        <v>7</v>
      </c>
      <c r="CZ1491" t="s">
        <v>131</v>
      </c>
      <c r="DA1491">
        <v>745</v>
      </c>
      <c r="DB1491">
        <v>0</v>
      </c>
      <c r="DC1491" t="s">
        <v>262</v>
      </c>
      <c r="DD1491" t="s">
        <v>263</v>
      </c>
      <c r="DG1491">
        <v>15624762</v>
      </c>
      <c r="DI1491">
        <v>1</v>
      </c>
      <c r="DJ1491">
        <v>0</v>
      </c>
      <c r="DK1491">
        <v>1</v>
      </c>
      <c r="DL1491">
        <v>0</v>
      </c>
      <c r="DM1491">
        <v>0</v>
      </c>
      <c r="DN1491">
        <v>1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"07/09/2023 22:03:00.054"</f>
        <v>07/09/2023 22:03:00.054</v>
      </c>
      <c r="C1492" t="str">
        <f t="shared" si="582"/>
        <v>FFDFD3C0</v>
      </c>
      <c r="D1492" t="s">
        <v>134</v>
      </c>
      <c r="E1492">
        <v>3</v>
      </c>
      <c r="H1492">
        <v>3</v>
      </c>
      <c r="I1492" t="s">
        <v>135</v>
      </c>
      <c r="J1492" t="s">
        <v>126</v>
      </c>
      <c r="K1492">
        <v>0</v>
      </c>
      <c r="L1492">
        <v>3</v>
      </c>
      <c r="M1492">
        <v>0</v>
      </c>
      <c r="N1492">
        <v>2</v>
      </c>
      <c r="O1492">
        <v>0</v>
      </c>
      <c r="P1492">
        <v>1</v>
      </c>
      <c r="Q1492">
        <v>0</v>
      </c>
      <c r="S1492" t="str">
        <f t="shared" si="583"/>
        <v>22:02:59.000</v>
      </c>
      <c r="T1492" t="str">
        <f t="shared" si="583"/>
        <v>22:02:59.000</v>
      </c>
      <c r="U1492" t="str">
        <f t="shared" si="576"/>
        <v>A14F74</v>
      </c>
      <c r="V1492">
        <v>0</v>
      </c>
      <c r="W1492">
        <v>0</v>
      </c>
      <c r="X1492">
        <v>6</v>
      </c>
      <c r="Y1492">
        <v>0</v>
      </c>
      <c r="AA1492">
        <v>1</v>
      </c>
      <c r="AB1492">
        <v>8</v>
      </c>
      <c r="AC1492">
        <v>3</v>
      </c>
      <c r="AD1492">
        <v>0</v>
      </c>
      <c r="AE1492">
        <v>9</v>
      </c>
      <c r="AF1492" t="s">
        <v>126</v>
      </c>
      <c r="AG1492">
        <v>0</v>
      </c>
      <c r="AH1492">
        <v>3</v>
      </c>
      <c r="AI1492">
        <v>2</v>
      </c>
      <c r="AJ1492">
        <v>0</v>
      </c>
      <c r="AK1492" t="s">
        <v>523</v>
      </c>
      <c r="AL1492">
        <v>32.786828999999997</v>
      </c>
      <c r="AM1492" t="s">
        <v>524</v>
      </c>
      <c r="AN1492">
        <v>-117.10363599999999</v>
      </c>
      <c r="AO1492">
        <v>25</v>
      </c>
      <c r="AP1492">
        <v>1700</v>
      </c>
      <c r="AQ1492" t="s">
        <v>129</v>
      </c>
      <c r="AR1492">
        <v>122</v>
      </c>
      <c r="AS1492">
        <v>-40</v>
      </c>
      <c r="AT1492">
        <v>-64</v>
      </c>
      <c r="BB1492" t="str">
        <f t="shared" si="577"/>
        <v>1200</v>
      </c>
      <c r="BC1492">
        <v>1</v>
      </c>
      <c r="BD1492" t="str">
        <f t="shared" si="578"/>
        <v xml:space="preserve">N1839R  </v>
      </c>
      <c r="BE1492">
        <v>1</v>
      </c>
      <c r="BG1492">
        <v>0</v>
      </c>
      <c r="BH1492">
        <v>0</v>
      </c>
      <c r="BI1492">
        <v>0</v>
      </c>
      <c r="BJ1492">
        <v>1525</v>
      </c>
      <c r="BK1492">
        <v>-175</v>
      </c>
      <c r="BL1492" t="s">
        <v>130</v>
      </c>
      <c r="BM1492">
        <v>1</v>
      </c>
      <c r="BN1492">
        <v>1</v>
      </c>
      <c r="BO1492">
        <v>0</v>
      </c>
      <c r="BP1492">
        <v>0</v>
      </c>
      <c r="BS1492">
        <v>0</v>
      </c>
      <c r="BT1492">
        <v>0</v>
      </c>
      <c r="BU1492">
        <v>0</v>
      </c>
      <c r="CE1492" t="str">
        <f t="shared" si="584"/>
        <v>22:02:59.698</v>
      </c>
      <c r="CF1492">
        <v>697533706</v>
      </c>
      <c r="CS1492">
        <v>3</v>
      </c>
      <c r="CT1492">
        <v>2</v>
      </c>
      <c r="CU1492">
        <v>0</v>
      </c>
      <c r="CV1492">
        <v>2</v>
      </c>
      <c r="CW1492">
        <v>0</v>
      </c>
      <c r="CX1492">
        <v>6</v>
      </c>
      <c r="CY1492">
        <v>7</v>
      </c>
      <c r="CZ1492" t="s">
        <v>131</v>
      </c>
      <c r="DA1492">
        <v>745</v>
      </c>
      <c r="DB1492">
        <v>0</v>
      </c>
      <c r="DC1492" t="s">
        <v>262</v>
      </c>
      <c r="DD1492" t="s">
        <v>263</v>
      </c>
      <c r="DG1492">
        <v>15624762</v>
      </c>
      <c r="DI1492">
        <v>1</v>
      </c>
      <c r="DJ1492">
        <v>0</v>
      </c>
      <c r="DK1492">
        <v>1</v>
      </c>
      <c r="DL1492">
        <v>0</v>
      </c>
      <c r="DM1492">
        <v>0</v>
      </c>
      <c r="DN1492">
        <v>1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"07/09/2023 22:03:01.186"</f>
        <v>07/09/2023 22:03:01.186</v>
      </c>
      <c r="C1493" t="str">
        <f t="shared" si="582"/>
        <v>FFDFD3C0</v>
      </c>
      <c r="D1493" t="s">
        <v>147</v>
      </c>
      <c r="E1493">
        <v>8</v>
      </c>
      <c r="H1493">
        <v>225</v>
      </c>
      <c r="I1493" t="s">
        <v>148</v>
      </c>
      <c r="J1493" t="s">
        <v>126</v>
      </c>
      <c r="K1493">
        <v>0</v>
      </c>
      <c r="L1493">
        <v>3</v>
      </c>
      <c r="M1493">
        <v>0</v>
      </c>
      <c r="N1493">
        <v>2</v>
      </c>
      <c r="O1493">
        <v>0</v>
      </c>
      <c r="P1493">
        <v>1</v>
      </c>
      <c r="Q1493">
        <v>0</v>
      </c>
      <c r="S1493" t="str">
        <f t="shared" ref="S1493:T1500" si="585">"22:03:00.000"</f>
        <v>22:03:00.000</v>
      </c>
      <c r="T1493" t="str">
        <f t="shared" si="585"/>
        <v>22:03:00.000</v>
      </c>
      <c r="U1493" t="str">
        <f t="shared" si="576"/>
        <v>A14F74</v>
      </c>
      <c r="V1493">
        <v>0</v>
      </c>
      <c r="W1493">
        <v>0</v>
      </c>
      <c r="X1493">
        <v>6</v>
      </c>
      <c r="Y1493">
        <v>0</v>
      </c>
      <c r="AA1493">
        <v>1</v>
      </c>
      <c r="AB1493">
        <v>8</v>
      </c>
      <c r="AC1493">
        <v>3</v>
      </c>
      <c r="AD1493">
        <v>0</v>
      </c>
      <c r="AE1493">
        <v>9</v>
      </c>
      <c r="AF1493" t="s">
        <v>126</v>
      </c>
      <c r="AG1493">
        <v>0</v>
      </c>
      <c r="AH1493">
        <v>3</v>
      </c>
      <c r="AI1493">
        <v>2</v>
      </c>
      <c r="AJ1493">
        <v>0</v>
      </c>
      <c r="AK1493" t="s">
        <v>525</v>
      </c>
      <c r="AL1493">
        <v>32.786658000000003</v>
      </c>
      <c r="AM1493" t="s">
        <v>526</v>
      </c>
      <c r="AN1493">
        <v>-117.10295000000001</v>
      </c>
      <c r="AO1493">
        <v>25</v>
      </c>
      <c r="AP1493">
        <v>1700</v>
      </c>
      <c r="AQ1493" t="s">
        <v>129</v>
      </c>
      <c r="AR1493">
        <v>123</v>
      </c>
      <c r="AS1493">
        <v>-38</v>
      </c>
      <c r="AT1493">
        <v>-256</v>
      </c>
      <c r="BB1493" t="str">
        <f t="shared" si="577"/>
        <v>1200</v>
      </c>
      <c r="BC1493">
        <v>1</v>
      </c>
      <c r="BD1493" t="str">
        <f t="shared" si="578"/>
        <v xml:space="preserve">N1839R  </v>
      </c>
      <c r="BE1493">
        <v>1</v>
      </c>
      <c r="BG1493">
        <v>0</v>
      </c>
      <c r="BH1493">
        <v>0</v>
      </c>
      <c r="BI1493">
        <v>0</v>
      </c>
      <c r="BJ1493">
        <v>1525</v>
      </c>
      <c r="BK1493">
        <v>-175</v>
      </c>
      <c r="BL1493" t="s">
        <v>130</v>
      </c>
      <c r="BM1493">
        <v>1</v>
      </c>
      <c r="BN1493">
        <v>1</v>
      </c>
      <c r="BO1493">
        <v>0</v>
      </c>
      <c r="BP1493">
        <v>0</v>
      </c>
      <c r="BS1493">
        <v>0</v>
      </c>
      <c r="BT1493">
        <v>0</v>
      </c>
      <c r="BU1493">
        <v>0</v>
      </c>
      <c r="CE1493" t="str">
        <f t="shared" ref="CE1493:CE1500" si="586">"22:03:00.941"</f>
        <v>22:03:00.941</v>
      </c>
      <c r="CF1493">
        <v>941034409</v>
      </c>
      <c r="CS1493">
        <v>3</v>
      </c>
      <c r="CT1493">
        <v>2</v>
      </c>
      <c r="CU1493">
        <v>0</v>
      </c>
      <c r="CV1493">
        <v>2</v>
      </c>
      <c r="CW1493">
        <v>0</v>
      </c>
      <c r="CX1493">
        <v>6</v>
      </c>
      <c r="CY1493">
        <v>7</v>
      </c>
      <c r="CZ1493" t="s">
        <v>131</v>
      </c>
      <c r="DA1493">
        <v>745</v>
      </c>
      <c r="DB1493">
        <v>0</v>
      </c>
      <c r="DC1493" t="s">
        <v>262</v>
      </c>
      <c r="DD1493" t="s">
        <v>263</v>
      </c>
      <c r="DG1493">
        <v>15624853</v>
      </c>
      <c r="DI1493">
        <v>1</v>
      </c>
      <c r="DJ1493">
        <v>0</v>
      </c>
      <c r="DK1493">
        <v>0</v>
      </c>
      <c r="DL1493">
        <v>0</v>
      </c>
      <c r="DM1493">
        <v>0</v>
      </c>
      <c r="DN1493">
        <v>1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"07/09/2023 22:03:01.186"</f>
        <v>07/09/2023 22:03:01.186</v>
      </c>
      <c r="C1494" t="str">
        <f t="shared" si="582"/>
        <v>FFDFD3C0</v>
      </c>
      <c r="D1494" t="s">
        <v>134</v>
      </c>
      <c r="E1494">
        <v>4</v>
      </c>
      <c r="H1494">
        <v>4</v>
      </c>
      <c r="I1494" t="s">
        <v>143</v>
      </c>
      <c r="J1494" t="s">
        <v>126</v>
      </c>
      <c r="K1494">
        <v>0</v>
      </c>
      <c r="L1494">
        <v>3</v>
      </c>
      <c r="M1494">
        <v>0</v>
      </c>
      <c r="N1494">
        <v>2</v>
      </c>
      <c r="O1494">
        <v>0</v>
      </c>
      <c r="P1494">
        <v>1</v>
      </c>
      <c r="Q1494">
        <v>0</v>
      </c>
      <c r="S1494" t="str">
        <f t="shared" si="585"/>
        <v>22:03:00.000</v>
      </c>
      <c r="T1494" t="str">
        <f t="shared" si="585"/>
        <v>22:03:00.000</v>
      </c>
      <c r="U1494" t="str">
        <f t="shared" si="576"/>
        <v>A14F74</v>
      </c>
      <c r="V1494">
        <v>0</v>
      </c>
      <c r="W1494">
        <v>0</v>
      </c>
      <c r="X1494">
        <v>6</v>
      </c>
      <c r="Y1494">
        <v>0</v>
      </c>
      <c r="AA1494">
        <v>1</v>
      </c>
      <c r="AB1494">
        <v>8</v>
      </c>
      <c r="AC1494">
        <v>3</v>
      </c>
      <c r="AD1494">
        <v>0</v>
      </c>
      <c r="AE1494">
        <v>9</v>
      </c>
      <c r="AF1494" t="s">
        <v>126</v>
      </c>
      <c r="AG1494">
        <v>0</v>
      </c>
      <c r="AH1494">
        <v>3</v>
      </c>
      <c r="AI1494">
        <v>2</v>
      </c>
      <c r="AJ1494">
        <v>0</v>
      </c>
      <c r="AK1494" t="s">
        <v>525</v>
      </c>
      <c r="AL1494">
        <v>32.786658000000003</v>
      </c>
      <c r="AM1494" t="s">
        <v>526</v>
      </c>
      <c r="AN1494">
        <v>-117.10295000000001</v>
      </c>
      <c r="AO1494">
        <v>25</v>
      </c>
      <c r="AP1494">
        <v>1700</v>
      </c>
      <c r="AQ1494" t="s">
        <v>129</v>
      </c>
      <c r="AR1494">
        <v>123</v>
      </c>
      <c r="AS1494">
        <v>-38</v>
      </c>
      <c r="AT1494">
        <v>-256</v>
      </c>
      <c r="BB1494" t="str">
        <f t="shared" si="577"/>
        <v>1200</v>
      </c>
      <c r="BC1494">
        <v>1</v>
      </c>
      <c r="BD1494" t="str">
        <f t="shared" si="578"/>
        <v xml:space="preserve">N1839R  </v>
      </c>
      <c r="BE1494">
        <v>1</v>
      </c>
      <c r="BG1494">
        <v>0</v>
      </c>
      <c r="BH1494">
        <v>0</v>
      </c>
      <c r="BI1494">
        <v>0</v>
      </c>
      <c r="BJ1494">
        <v>1525</v>
      </c>
      <c r="BK1494">
        <v>-175</v>
      </c>
      <c r="BL1494" t="s">
        <v>130</v>
      </c>
      <c r="BM1494">
        <v>1</v>
      </c>
      <c r="BN1494">
        <v>1</v>
      </c>
      <c r="BO1494">
        <v>0</v>
      </c>
      <c r="BP1494">
        <v>0</v>
      </c>
      <c r="BS1494">
        <v>0</v>
      </c>
      <c r="BT1494">
        <v>0</v>
      </c>
      <c r="BU1494">
        <v>0</v>
      </c>
      <c r="CE1494" t="str">
        <f t="shared" si="586"/>
        <v>22:03:00.941</v>
      </c>
      <c r="CF1494">
        <v>941034409</v>
      </c>
      <c r="CS1494">
        <v>3</v>
      </c>
      <c r="CT1494">
        <v>2</v>
      </c>
      <c r="CU1494">
        <v>0</v>
      </c>
      <c r="CV1494">
        <v>2</v>
      </c>
      <c r="CW1494">
        <v>0</v>
      </c>
      <c r="CX1494">
        <v>6</v>
      </c>
      <c r="CY1494">
        <v>7</v>
      </c>
      <c r="CZ1494" t="s">
        <v>131</v>
      </c>
      <c r="DA1494">
        <v>745</v>
      </c>
      <c r="DB1494">
        <v>0</v>
      </c>
      <c r="DC1494" t="s">
        <v>262</v>
      </c>
      <c r="DD1494" t="s">
        <v>263</v>
      </c>
      <c r="DG1494">
        <v>15624853</v>
      </c>
      <c r="DI1494">
        <v>1</v>
      </c>
      <c r="DJ1494">
        <v>0</v>
      </c>
      <c r="DK1494">
        <v>1</v>
      </c>
      <c r="DL1494">
        <v>0</v>
      </c>
      <c r="DM1494">
        <v>0</v>
      </c>
      <c r="DN1494">
        <v>1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"07/09/2023 22:03:01.186"</f>
        <v>07/09/2023 22:03:01.186</v>
      </c>
      <c r="C1495" t="str">
        <f t="shared" si="582"/>
        <v>FFDFD3C0</v>
      </c>
      <c r="D1495" t="s">
        <v>123</v>
      </c>
      <c r="E1495">
        <v>7</v>
      </c>
      <c r="F1495">
        <v>2007</v>
      </c>
      <c r="G1495" t="s">
        <v>124</v>
      </c>
      <c r="J1495" t="s">
        <v>125</v>
      </c>
      <c r="K1495">
        <v>0</v>
      </c>
      <c r="L1495">
        <v>3</v>
      </c>
      <c r="M1495">
        <v>0</v>
      </c>
      <c r="N1495">
        <v>2</v>
      </c>
      <c r="O1495">
        <v>0</v>
      </c>
      <c r="P1495">
        <v>1</v>
      </c>
      <c r="Q1495">
        <v>0</v>
      </c>
      <c r="S1495" t="str">
        <f t="shared" si="585"/>
        <v>22:03:00.000</v>
      </c>
      <c r="T1495" t="str">
        <f t="shared" si="585"/>
        <v>22:03:00.000</v>
      </c>
      <c r="U1495" t="str">
        <f t="shared" si="576"/>
        <v>A14F74</v>
      </c>
      <c r="V1495">
        <v>0</v>
      </c>
      <c r="W1495">
        <v>0</v>
      </c>
      <c r="X1495">
        <v>6</v>
      </c>
      <c r="Y1495">
        <v>0</v>
      </c>
      <c r="AA1495">
        <v>1</v>
      </c>
      <c r="AB1495">
        <v>8</v>
      </c>
      <c r="AC1495">
        <v>3</v>
      </c>
      <c r="AD1495">
        <v>0</v>
      </c>
      <c r="AE1495">
        <v>9</v>
      </c>
      <c r="AF1495" t="s">
        <v>126</v>
      </c>
      <c r="AG1495">
        <v>0</v>
      </c>
      <c r="AH1495">
        <v>3</v>
      </c>
      <c r="AI1495">
        <v>2</v>
      </c>
      <c r="AJ1495">
        <v>0</v>
      </c>
      <c r="AK1495" t="s">
        <v>525</v>
      </c>
      <c r="AL1495">
        <v>32.786658000000003</v>
      </c>
      <c r="AM1495" t="s">
        <v>526</v>
      </c>
      <c r="AN1495">
        <v>-117.10295000000001</v>
      </c>
      <c r="AO1495">
        <v>25</v>
      </c>
      <c r="AP1495">
        <v>1700</v>
      </c>
      <c r="AQ1495" t="s">
        <v>129</v>
      </c>
      <c r="AR1495">
        <v>123</v>
      </c>
      <c r="AS1495">
        <v>-38</v>
      </c>
      <c r="AT1495">
        <v>-256</v>
      </c>
      <c r="BB1495" t="str">
        <f t="shared" si="577"/>
        <v>1200</v>
      </c>
      <c r="BC1495">
        <v>1</v>
      </c>
      <c r="BD1495" t="str">
        <f t="shared" si="578"/>
        <v xml:space="preserve">N1839R  </v>
      </c>
      <c r="BE1495">
        <v>1</v>
      </c>
      <c r="BG1495">
        <v>0</v>
      </c>
      <c r="BH1495">
        <v>0</v>
      </c>
      <c r="BI1495">
        <v>0</v>
      </c>
      <c r="BJ1495">
        <v>1525</v>
      </c>
      <c r="BK1495">
        <v>-175</v>
      </c>
      <c r="BL1495" t="s">
        <v>130</v>
      </c>
      <c r="BM1495">
        <v>1</v>
      </c>
      <c r="BN1495">
        <v>1</v>
      </c>
      <c r="BO1495">
        <v>0</v>
      </c>
      <c r="BP1495">
        <v>0</v>
      </c>
      <c r="BS1495">
        <v>0</v>
      </c>
      <c r="BT1495">
        <v>0</v>
      </c>
      <c r="BU1495">
        <v>0</v>
      </c>
      <c r="CE1495" t="str">
        <f t="shared" si="586"/>
        <v>22:03:00.941</v>
      </c>
      <c r="CF1495">
        <v>941034409</v>
      </c>
      <c r="CS1495">
        <v>3</v>
      </c>
      <c r="CT1495">
        <v>2</v>
      </c>
      <c r="CU1495">
        <v>0</v>
      </c>
      <c r="CV1495">
        <v>2</v>
      </c>
      <c r="CW1495">
        <v>0</v>
      </c>
      <c r="CX1495">
        <v>6</v>
      </c>
      <c r="CY1495">
        <v>7</v>
      </c>
      <c r="CZ1495" t="s">
        <v>131</v>
      </c>
      <c r="DA1495">
        <v>745</v>
      </c>
      <c r="DB1495">
        <v>0</v>
      </c>
      <c r="DC1495" t="s">
        <v>262</v>
      </c>
      <c r="DD1495" t="s">
        <v>263</v>
      </c>
      <c r="DG1495">
        <v>15624853</v>
      </c>
      <c r="DI1495">
        <v>1</v>
      </c>
      <c r="DJ1495">
        <v>0</v>
      </c>
      <c r="DK1495">
        <v>1</v>
      </c>
      <c r="DL1495">
        <v>0</v>
      </c>
      <c r="DM1495">
        <v>0</v>
      </c>
      <c r="DN1495">
        <v>1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"07/09/2023 22:03:01.264"</f>
        <v>07/09/2023 22:03:01.264</v>
      </c>
      <c r="C1496" t="str">
        <f t="shared" si="582"/>
        <v>FFDFD3C0</v>
      </c>
      <c r="D1496" t="s">
        <v>138</v>
      </c>
      <c r="E1496">
        <v>20</v>
      </c>
      <c r="F1496">
        <v>1020</v>
      </c>
      <c r="G1496" t="s">
        <v>139</v>
      </c>
      <c r="J1496" t="s">
        <v>140</v>
      </c>
      <c r="K1496">
        <v>0</v>
      </c>
      <c r="L1496">
        <v>3</v>
      </c>
      <c r="M1496">
        <v>0</v>
      </c>
      <c r="N1496">
        <v>2</v>
      </c>
      <c r="O1496">
        <v>0</v>
      </c>
      <c r="P1496">
        <v>1</v>
      </c>
      <c r="Q1496">
        <v>0</v>
      </c>
      <c r="S1496" t="str">
        <f t="shared" si="585"/>
        <v>22:03:00.000</v>
      </c>
      <c r="T1496" t="str">
        <f t="shared" si="585"/>
        <v>22:03:00.000</v>
      </c>
      <c r="U1496" t="str">
        <f t="shared" si="576"/>
        <v>A14F74</v>
      </c>
      <c r="V1496">
        <v>0</v>
      </c>
      <c r="W1496">
        <v>0</v>
      </c>
      <c r="X1496">
        <v>6</v>
      </c>
      <c r="Y1496">
        <v>0</v>
      </c>
      <c r="AA1496">
        <v>1</v>
      </c>
      <c r="AB1496">
        <v>8</v>
      </c>
      <c r="AC1496">
        <v>3</v>
      </c>
      <c r="AD1496">
        <v>0</v>
      </c>
      <c r="AE1496">
        <v>9</v>
      </c>
      <c r="AF1496" t="s">
        <v>126</v>
      </c>
      <c r="AG1496">
        <v>0</v>
      </c>
      <c r="AH1496">
        <v>3</v>
      </c>
      <c r="AI1496">
        <v>2</v>
      </c>
      <c r="AJ1496">
        <v>0</v>
      </c>
      <c r="AK1496" t="s">
        <v>525</v>
      </c>
      <c r="AL1496">
        <v>32.786658000000003</v>
      </c>
      <c r="AM1496" t="s">
        <v>526</v>
      </c>
      <c r="AN1496">
        <v>-117.10295000000001</v>
      </c>
      <c r="AO1496">
        <v>25</v>
      </c>
      <c r="AP1496">
        <v>1700</v>
      </c>
      <c r="AQ1496" t="s">
        <v>129</v>
      </c>
      <c r="AR1496">
        <v>123</v>
      </c>
      <c r="AS1496">
        <v>-38</v>
      </c>
      <c r="AT1496">
        <v>-256</v>
      </c>
      <c r="BB1496" t="str">
        <f t="shared" si="577"/>
        <v>1200</v>
      </c>
      <c r="BC1496">
        <v>1</v>
      </c>
      <c r="BD1496" t="str">
        <f t="shared" si="578"/>
        <v xml:space="preserve">N1839R  </v>
      </c>
      <c r="BE1496">
        <v>1</v>
      </c>
      <c r="BG1496">
        <v>0</v>
      </c>
      <c r="BH1496">
        <v>0</v>
      </c>
      <c r="BI1496">
        <v>0</v>
      </c>
      <c r="BJ1496">
        <v>1525</v>
      </c>
      <c r="BK1496">
        <v>-175</v>
      </c>
      <c r="BL1496" t="s">
        <v>130</v>
      </c>
      <c r="BM1496">
        <v>1</v>
      </c>
      <c r="BN1496">
        <v>1</v>
      </c>
      <c r="BO1496">
        <v>0</v>
      </c>
      <c r="BP1496">
        <v>0</v>
      </c>
      <c r="BS1496">
        <v>0</v>
      </c>
      <c r="BT1496">
        <v>0</v>
      </c>
      <c r="BU1496">
        <v>0</v>
      </c>
      <c r="CE1496" t="str">
        <f t="shared" si="586"/>
        <v>22:03:00.941</v>
      </c>
      <c r="CF1496">
        <v>941034409</v>
      </c>
      <c r="CS1496">
        <v>3</v>
      </c>
      <c r="CT1496">
        <v>2</v>
      </c>
      <c r="CU1496">
        <v>0</v>
      </c>
      <c r="CV1496">
        <v>2</v>
      </c>
      <c r="CW1496">
        <v>0</v>
      </c>
      <c r="CX1496">
        <v>6</v>
      </c>
      <c r="CY1496">
        <v>7</v>
      </c>
      <c r="CZ1496" t="s">
        <v>131</v>
      </c>
      <c r="DA1496">
        <v>745</v>
      </c>
      <c r="DB1496">
        <v>0</v>
      </c>
      <c r="DC1496" t="s">
        <v>262</v>
      </c>
      <c r="DD1496" t="s">
        <v>263</v>
      </c>
      <c r="DG1496">
        <v>15624853</v>
      </c>
      <c r="DI1496">
        <v>1</v>
      </c>
      <c r="DJ1496">
        <v>0</v>
      </c>
      <c r="DK1496">
        <v>1</v>
      </c>
      <c r="DL1496">
        <v>0</v>
      </c>
      <c r="DM1496">
        <v>0</v>
      </c>
      <c r="DN1496">
        <v>1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>"07/09/2023 22:03:01.264"</f>
        <v>07/09/2023 22:03:01.264</v>
      </c>
      <c r="C1497" t="str">
        <f t="shared" si="582"/>
        <v>FFDFD3C0</v>
      </c>
      <c r="D1497" t="s">
        <v>149</v>
      </c>
      <c r="E1497">
        <v>3</v>
      </c>
      <c r="H1497">
        <v>166</v>
      </c>
      <c r="I1497" t="s">
        <v>139</v>
      </c>
      <c r="J1497" t="s">
        <v>150</v>
      </c>
      <c r="K1497">
        <v>0</v>
      </c>
      <c r="L1497">
        <v>3</v>
      </c>
      <c r="M1497">
        <v>0</v>
      </c>
      <c r="N1497">
        <v>2</v>
      </c>
      <c r="O1497">
        <v>0</v>
      </c>
      <c r="P1497">
        <v>1</v>
      </c>
      <c r="Q1497">
        <v>0</v>
      </c>
      <c r="S1497" t="str">
        <f t="shared" si="585"/>
        <v>22:03:00.000</v>
      </c>
      <c r="T1497" t="str">
        <f t="shared" si="585"/>
        <v>22:03:00.000</v>
      </c>
      <c r="U1497" t="str">
        <f t="shared" si="576"/>
        <v>A14F74</v>
      </c>
      <c r="V1497">
        <v>0</v>
      </c>
      <c r="W1497">
        <v>0</v>
      </c>
      <c r="X1497">
        <v>6</v>
      </c>
      <c r="Y1497">
        <v>0</v>
      </c>
      <c r="AA1497">
        <v>1</v>
      </c>
      <c r="AB1497">
        <v>8</v>
      </c>
      <c r="AC1497">
        <v>3</v>
      </c>
      <c r="AD1497">
        <v>0</v>
      </c>
      <c r="AE1497">
        <v>9</v>
      </c>
      <c r="AF1497" t="s">
        <v>126</v>
      </c>
      <c r="AG1497">
        <v>0</v>
      </c>
      <c r="AH1497">
        <v>3</v>
      </c>
      <c r="AI1497">
        <v>2</v>
      </c>
      <c r="AJ1497">
        <v>0</v>
      </c>
      <c r="AK1497" t="s">
        <v>525</v>
      </c>
      <c r="AL1497">
        <v>32.786658000000003</v>
      </c>
      <c r="AM1497" t="s">
        <v>526</v>
      </c>
      <c r="AN1497">
        <v>-117.10295000000001</v>
      </c>
      <c r="AO1497">
        <v>25</v>
      </c>
      <c r="AP1497">
        <v>1700</v>
      </c>
      <c r="AQ1497" t="s">
        <v>129</v>
      </c>
      <c r="AR1497">
        <v>123</v>
      </c>
      <c r="AS1497">
        <v>-38</v>
      </c>
      <c r="AT1497">
        <v>-256</v>
      </c>
      <c r="BB1497" t="str">
        <f t="shared" si="577"/>
        <v>1200</v>
      </c>
      <c r="BC1497">
        <v>1</v>
      </c>
      <c r="BD1497" t="str">
        <f t="shared" si="578"/>
        <v xml:space="preserve">N1839R  </v>
      </c>
      <c r="BE1497">
        <v>1</v>
      </c>
      <c r="BG1497">
        <v>0</v>
      </c>
      <c r="BH1497">
        <v>0</v>
      </c>
      <c r="BI1497">
        <v>0</v>
      </c>
      <c r="BJ1497">
        <v>1525</v>
      </c>
      <c r="BK1497">
        <v>-175</v>
      </c>
      <c r="BL1497" t="s">
        <v>130</v>
      </c>
      <c r="BM1497">
        <v>1</v>
      </c>
      <c r="BN1497">
        <v>1</v>
      </c>
      <c r="BO1497">
        <v>0</v>
      </c>
      <c r="BP1497">
        <v>0</v>
      </c>
      <c r="BS1497">
        <v>0</v>
      </c>
      <c r="BT1497">
        <v>0</v>
      </c>
      <c r="BU1497">
        <v>0</v>
      </c>
      <c r="CE1497" t="str">
        <f t="shared" si="586"/>
        <v>22:03:00.941</v>
      </c>
      <c r="CF1497">
        <v>941092990</v>
      </c>
      <c r="CS1497">
        <v>3</v>
      </c>
      <c r="CT1497">
        <v>2</v>
      </c>
      <c r="CU1497">
        <v>0</v>
      </c>
      <c r="CV1497">
        <v>2</v>
      </c>
      <c r="CW1497">
        <v>0</v>
      </c>
      <c r="CX1497">
        <v>4</v>
      </c>
      <c r="CY1497">
        <v>7</v>
      </c>
      <c r="CZ1497" t="s">
        <v>131</v>
      </c>
      <c r="DA1497">
        <v>300</v>
      </c>
      <c r="DB1497">
        <v>0</v>
      </c>
      <c r="DC1497" t="s">
        <v>157</v>
      </c>
      <c r="DD1497" t="s">
        <v>158</v>
      </c>
      <c r="DG1497">
        <v>8359117</v>
      </c>
      <c r="DI1497">
        <v>1</v>
      </c>
      <c r="DJ1497">
        <v>0</v>
      </c>
      <c r="DK1497">
        <v>1</v>
      </c>
      <c r="DL1497">
        <v>0</v>
      </c>
      <c r="DM1497">
        <v>0</v>
      </c>
      <c r="DN1497">
        <v>1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>"07/09/2023 22:03:01.295"</f>
        <v>07/09/2023 22:03:01.295</v>
      </c>
      <c r="C1498" t="str">
        <f t="shared" si="582"/>
        <v>FFDFD3C0</v>
      </c>
      <c r="D1498" t="s">
        <v>141</v>
      </c>
      <c r="E1498">
        <v>15</v>
      </c>
      <c r="J1498" t="s">
        <v>142</v>
      </c>
      <c r="K1498">
        <v>0</v>
      </c>
      <c r="L1498">
        <v>3</v>
      </c>
      <c r="M1498">
        <v>0</v>
      </c>
      <c r="N1498">
        <v>2</v>
      </c>
      <c r="O1498">
        <v>0</v>
      </c>
      <c r="P1498">
        <v>1</v>
      </c>
      <c r="Q1498">
        <v>0</v>
      </c>
      <c r="S1498" t="str">
        <f t="shared" si="585"/>
        <v>22:03:00.000</v>
      </c>
      <c r="T1498" t="str">
        <f t="shared" si="585"/>
        <v>22:03:00.000</v>
      </c>
      <c r="U1498" t="str">
        <f t="shared" si="576"/>
        <v>A14F74</v>
      </c>
      <c r="V1498">
        <v>0</v>
      </c>
      <c r="W1498">
        <v>0</v>
      </c>
      <c r="X1498">
        <v>6</v>
      </c>
      <c r="Y1498">
        <v>0</v>
      </c>
      <c r="AA1498">
        <v>1</v>
      </c>
      <c r="AB1498">
        <v>8</v>
      </c>
      <c r="AC1498">
        <v>3</v>
      </c>
      <c r="AD1498">
        <v>0</v>
      </c>
      <c r="AE1498">
        <v>9</v>
      </c>
      <c r="AF1498" t="s">
        <v>126</v>
      </c>
      <c r="AG1498">
        <v>0</v>
      </c>
      <c r="AH1498">
        <v>3</v>
      </c>
      <c r="AI1498">
        <v>2</v>
      </c>
      <c r="AJ1498">
        <v>0</v>
      </c>
      <c r="AK1498" t="s">
        <v>525</v>
      </c>
      <c r="AL1498">
        <v>32.786658000000003</v>
      </c>
      <c r="AM1498" t="s">
        <v>526</v>
      </c>
      <c r="AN1498">
        <v>-117.10295000000001</v>
      </c>
      <c r="AO1498">
        <v>25</v>
      </c>
      <c r="AP1498">
        <v>1700</v>
      </c>
      <c r="AQ1498" t="s">
        <v>129</v>
      </c>
      <c r="AR1498">
        <v>123</v>
      </c>
      <c r="AS1498">
        <v>-38</v>
      </c>
      <c r="AT1498">
        <v>-256</v>
      </c>
      <c r="BB1498" t="str">
        <f t="shared" si="577"/>
        <v>1200</v>
      </c>
      <c r="BC1498">
        <v>1</v>
      </c>
      <c r="BD1498" t="str">
        <f t="shared" si="578"/>
        <v xml:space="preserve">N1839R  </v>
      </c>
      <c r="BE1498">
        <v>1</v>
      </c>
      <c r="BG1498">
        <v>0</v>
      </c>
      <c r="BH1498">
        <v>0</v>
      </c>
      <c r="BI1498">
        <v>0</v>
      </c>
      <c r="BJ1498">
        <v>1525</v>
      </c>
      <c r="BK1498">
        <v>-175</v>
      </c>
      <c r="BL1498" t="s">
        <v>130</v>
      </c>
      <c r="BM1498">
        <v>1</v>
      </c>
      <c r="BN1498">
        <v>1</v>
      </c>
      <c r="BO1498">
        <v>0</v>
      </c>
      <c r="BP1498">
        <v>0</v>
      </c>
      <c r="BS1498">
        <v>0</v>
      </c>
      <c r="BT1498">
        <v>0</v>
      </c>
      <c r="BU1498">
        <v>0</v>
      </c>
      <c r="CE1498" t="str">
        <f t="shared" si="586"/>
        <v>22:03:00.941</v>
      </c>
      <c r="CF1498">
        <v>941034409</v>
      </c>
      <c r="CS1498">
        <v>3</v>
      </c>
      <c r="CT1498">
        <v>2</v>
      </c>
      <c r="CU1498">
        <v>0</v>
      </c>
      <c r="CV1498">
        <v>2</v>
      </c>
      <c r="CW1498">
        <v>0</v>
      </c>
      <c r="CX1498">
        <v>6</v>
      </c>
      <c r="CY1498">
        <v>7</v>
      </c>
      <c r="CZ1498" t="s">
        <v>131</v>
      </c>
      <c r="DA1498">
        <v>745</v>
      </c>
      <c r="DB1498">
        <v>0</v>
      </c>
      <c r="DC1498" t="s">
        <v>262</v>
      </c>
      <c r="DD1498" t="s">
        <v>263</v>
      </c>
      <c r="DG1498">
        <v>15624853</v>
      </c>
      <c r="DI1498">
        <v>1</v>
      </c>
      <c r="DJ1498">
        <v>0</v>
      </c>
      <c r="DK1498">
        <v>1</v>
      </c>
      <c r="DL1498">
        <v>0</v>
      </c>
      <c r="DM1498">
        <v>0</v>
      </c>
      <c r="DN1498">
        <v>1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"07/09/2023 22:03:01.295"</f>
        <v>07/09/2023 22:03:01.295</v>
      </c>
      <c r="C1499" t="str">
        <f t="shared" si="582"/>
        <v>FFDFD3C0</v>
      </c>
      <c r="D1499" t="s">
        <v>144</v>
      </c>
      <c r="E1499">
        <v>6</v>
      </c>
      <c r="H1499">
        <v>210</v>
      </c>
      <c r="I1499" t="s">
        <v>145</v>
      </c>
      <c r="J1499" t="s">
        <v>146</v>
      </c>
      <c r="K1499">
        <v>0</v>
      </c>
      <c r="L1499">
        <v>3</v>
      </c>
      <c r="M1499">
        <v>0</v>
      </c>
      <c r="N1499">
        <v>2</v>
      </c>
      <c r="O1499">
        <v>0</v>
      </c>
      <c r="P1499">
        <v>1</v>
      </c>
      <c r="Q1499">
        <v>0</v>
      </c>
      <c r="S1499" t="str">
        <f t="shared" si="585"/>
        <v>22:03:00.000</v>
      </c>
      <c r="T1499" t="str">
        <f t="shared" si="585"/>
        <v>22:03:00.000</v>
      </c>
      <c r="U1499" t="str">
        <f t="shared" si="576"/>
        <v>A14F74</v>
      </c>
      <c r="V1499">
        <v>0</v>
      </c>
      <c r="W1499">
        <v>0</v>
      </c>
      <c r="X1499">
        <v>6</v>
      </c>
      <c r="Y1499">
        <v>0</v>
      </c>
      <c r="AA1499">
        <v>1</v>
      </c>
      <c r="AB1499">
        <v>8</v>
      </c>
      <c r="AC1499">
        <v>3</v>
      </c>
      <c r="AD1499">
        <v>0</v>
      </c>
      <c r="AE1499">
        <v>9</v>
      </c>
      <c r="AF1499" t="s">
        <v>126</v>
      </c>
      <c r="AG1499">
        <v>0</v>
      </c>
      <c r="AH1499">
        <v>0</v>
      </c>
      <c r="AI1499">
        <v>2</v>
      </c>
      <c r="AJ1499">
        <v>0</v>
      </c>
      <c r="AK1499" t="s">
        <v>525</v>
      </c>
      <c r="AL1499">
        <v>32.786658000000003</v>
      </c>
      <c r="AM1499" t="s">
        <v>526</v>
      </c>
      <c r="AN1499">
        <v>-117.10295000000001</v>
      </c>
      <c r="AO1499">
        <v>25</v>
      </c>
      <c r="AP1499">
        <v>1700</v>
      </c>
      <c r="AQ1499" t="s">
        <v>129</v>
      </c>
      <c r="AR1499">
        <v>123</v>
      </c>
      <c r="AS1499">
        <v>-38</v>
      </c>
      <c r="AT1499">
        <v>-256</v>
      </c>
      <c r="BB1499" t="str">
        <f t="shared" si="577"/>
        <v>1200</v>
      </c>
      <c r="BC1499">
        <v>1</v>
      </c>
      <c r="BD1499" t="str">
        <f t="shared" si="578"/>
        <v xml:space="preserve">N1839R  </v>
      </c>
      <c r="BE1499">
        <v>1</v>
      </c>
      <c r="BG1499">
        <v>0</v>
      </c>
      <c r="BH1499">
        <v>0</v>
      </c>
      <c r="BI1499">
        <v>0</v>
      </c>
      <c r="BJ1499">
        <v>1525</v>
      </c>
      <c r="BK1499">
        <v>-175</v>
      </c>
      <c r="BL1499" t="s">
        <v>130</v>
      </c>
      <c r="BM1499">
        <v>1</v>
      </c>
      <c r="BN1499">
        <v>1</v>
      </c>
      <c r="BO1499">
        <v>0</v>
      </c>
      <c r="BP1499">
        <v>0</v>
      </c>
      <c r="BS1499">
        <v>0</v>
      </c>
      <c r="BT1499">
        <v>0</v>
      </c>
      <c r="BU1499">
        <v>0</v>
      </c>
      <c r="CE1499" t="str">
        <f t="shared" si="586"/>
        <v>22:03:00.941</v>
      </c>
      <c r="CF1499">
        <v>941034409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6</v>
      </c>
      <c r="CY1499">
        <v>7</v>
      </c>
      <c r="CZ1499" t="s">
        <v>131</v>
      </c>
      <c r="DA1499">
        <v>745</v>
      </c>
      <c r="DB1499">
        <v>0</v>
      </c>
      <c r="DC1499" t="s">
        <v>262</v>
      </c>
      <c r="DD1499" t="s">
        <v>263</v>
      </c>
      <c r="DG1499">
        <v>15624853</v>
      </c>
      <c r="DI1499">
        <v>1</v>
      </c>
      <c r="DJ1499">
        <v>0</v>
      </c>
      <c r="DK1499">
        <v>1</v>
      </c>
      <c r="DL1499">
        <v>0</v>
      </c>
      <c r="DM1499">
        <v>0</v>
      </c>
      <c r="DN1499">
        <v>1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>"07/09/2023 22:03:01.295"</f>
        <v>07/09/2023 22:03:01.295</v>
      </c>
      <c r="C1500" t="str">
        <f t="shared" si="582"/>
        <v>FFDFD3C0</v>
      </c>
      <c r="D1500" t="s">
        <v>134</v>
      </c>
      <c r="E1500">
        <v>3</v>
      </c>
      <c r="H1500">
        <v>3</v>
      </c>
      <c r="I1500" t="s">
        <v>135</v>
      </c>
      <c r="J1500" t="s">
        <v>126</v>
      </c>
      <c r="K1500">
        <v>0</v>
      </c>
      <c r="L1500">
        <v>3</v>
      </c>
      <c r="M1500">
        <v>0</v>
      </c>
      <c r="N1500">
        <v>2</v>
      </c>
      <c r="O1500">
        <v>0</v>
      </c>
      <c r="P1500">
        <v>1</v>
      </c>
      <c r="Q1500">
        <v>0</v>
      </c>
      <c r="S1500" t="str">
        <f t="shared" si="585"/>
        <v>22:03:00.000</v>
      </c>
      <c r="T1500" t="str">
        <f t="shared" si="585"/>
        <v>22:03:00.000</v>
      </c>
      <c r="U1500" t="str">
        <f t="shared" si="576"/>
        <v>A14F74</v>
      </c>
      <c r="V1500">
        <v>0</v>
      </c>
      <c r="W1500">
        <v>0</v>
      </c>
      <c r="X1500">
        <v>6</v>
      </c>
      <c r="Y1500">
        <v>0</v>
      </c>
      <c r="AA1500">
        <v>1</v>
      </c>
      <c r="AB1500">
        <v>8</v>
      </c>
      <c r="AC1500">
        <v>3</v>
      </c>
      <c r="AD1500">
        <v>0</v>
      </c>
      <c r="AE1500">
        <v>9</v>
      </c>
      <c r="AF1500" t="s">
        <v>126</v>
      </c>
      <c r="AG1500">
        <v>0</v>
      </c>
      <c r="AH1500">
        <v>3</v>
      </c>
      <c r="AI1500">
        <v>2</v>
      </c>
      <c r="AJ1500">
        <v>0</v>
      </c>
      <c r="AK1500" t="s">
        <v>525</v>
      </c>
      <c r="AL1500">
        <v>32.786658000000003</v>
      </c>
      <c r="AM1500" t="s">
        <v>526</v>
      </c>
      <c r="AN1500">
        <v>-117.10295000000001</v>
      </c>
      <c r="AO1500">
        <v>25</v>
      </c>
      <c r="AP1500">
        <v>1700</v>
      </c>
      <c r="AQ1500" t="s">
        <v>129</v>
      </c>
      <c r="AR1500">
        <v>123</v>
      </c>
      <c r="AS1500">
        <v>-38</v>
      </c>
      <c r="AT1500">
        <v>-256</v>
      </c>
      <c r="BB1500" t="str">
        <f t="shared" si="577"/>
        <v>1200</v>
      </c>
      <c r="BC1500">
        <v>1</v>
      </c>
      <c r="BD1500" t="str">
        <f t="shared" si="578"/>
        <v xml:space="preserve">N1839R  </v>
      </c>
      <c r="BE1500">
        <v>1</v>
      </c>
      <c r="BG1500">
        <v>0</v>
      </c>
      <c r="BH1500">
        <v>0</v>
      </c>
      <c r="BI1500">
        <v>0</v>
      </c>
      <c r="BJ1500">
        <v>1525</v>
      </c>
      <c r="BK1500">
        <v>-175</v>
      </c>
      <c r="BL1500" t="s">
        <v>130</v>
      </c>
      <c r="BM1500">
        <v>1</v>
      </c>
      <c r="BN1500">
        <v>1</v>
      </c>
      <c r="BO1500">
        <v>0</v>
      </c>
      <c r="BP1500">
        <v>0</v>
      </c>
      <c r="BS1500">
        <v>0</v>
      </c>
      <c r="BT1500">
        <v>0</v>
      </c>
      <c r="BU1500">
        <v>0</v>
      </c>
      <c r="CE1500" t="str">
        <f t="shared" si="586"/>
        <v>22:03:00.941</v>
      </c>
      <c r="CF1500">
        <v>941034409</v>
      </c>
      <c r="CS1500">
        <v>3</v>
      </c>
      <c r="CT1500">
        <v>2</v>
      </c>
      <c r="CU1500">
        <v>0</v>
      </c>
      <c r="CV1500">
        <v>2</v>
      </c>
      <c r="CW1500">
        <v>0</v>
      </c>
      <c r="CX1500">
        <v>6</v>
      </c>
      <c r="CY1500">
        <v>7</v>
      </c>
      <c r="CZ1500" t="s">
        <v>131</v>
      </c>
      <c r="DA1500">
        <v>745</v>
      </c>
      <c r="DB1500">
        <v>0</v>
      </c>
      <c r="DC1500" t="s">
        <v>262</v>
      </c>
      <c r="DD1500" t="s">
        <v>263</v>
      </c>
      <c r="DG1500">
        <v>15624853</v>
      </c>
      <c r="DI1500">
        <v>1</v>
      </c>
      <c r="DJ1500">
        <v>0</v>
      </c>
      <c r="DK1500">
        <v>1</v>
      </c>
      <c r="DL1500">
        <v>0</v>
      </c>
      <c r="DM1500">
        <v>0</v>
      </c>
      <c r="DN1500">
        <v>1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>"07/09/2023 22:03:02.222"</f>
        <v>07/09/2023 22:03:02.222</v>
      </c>
      <c r="C1501" t="str">
        <f t="shared" si="582"/>
        <v>FFDFD3C0</v>
      </c>
      <c r="D1501" t="s">
        <v>141</v>
      </c>
      <c r="E1501">
        <v>15</v>
      </c>
      <c r="J1501" t="s">
        <v>142</v>
      </c>
      <c r="K1501">
        <v>0</v>
      </c>
      <c r="L1501">
        <v>3</v>
      </c>
      <c r="M1501">
        <v>0</v>
      </c>
      <c r="N1501">
        <v>2</v>
      </c>
      <c r="O1501">
        <v>0</v>
      </c>
      <c r="P1501">
        <v>1</v>
      </c>
      <c r="Q1501">
        <v>0</v>
      </c>
      <c r="S1501" t="str">
        <f t="shared" ref="S1501:T1508" si="587">"22:03:01.000"</f>
        <v>22:03:01.000</v>
      </c>
      <c r="T1501" t="str">
        <f t="shared" si="587"/>
        <v>22:03:01.000</v>
      </c>
      <c r="U1501" t="str">
        <f t="shared" si="576"/>
        <v>A14F74</v>
      </c>
      <c r="V1501">
        <v>0</v>
      </c>
      <c r="W1501">
        <v>0</v>
      </c>
      <c r="X1501">
        <v>6</v>
      </c>
      <c r="Y1501">
        <v>0</v>
      </c>
      <c r="AA1501">
        <v>1</v>
      </c>
      <c r="AB1501">
        <v>8</v>
      </c>
      <c r="AC1501">
        <v>3</v>
      </c>
      <c r="AD1501">
        <v>0</v>
      </c>
      <c r="AE1501">
        <v>9</v>
      </c>
      <c r="AF1501" t="s">
        <v>126</v>
      </c>
      <c r="AG1501">
        <v>0</v>
      </c>
      <c r="AH1501">
        <v>3</v>
      </c>
      <c r="AI1501">
        <v>2</v>
      </c>
      <c r="AJ1501">
        <v>0</v>
      </c>
      <c r="AK1501" t="s">
        <v>527</v>
      </c>
      <c r="AL1501">
        <v>32.786465</v>
      </c>
      <c r="AM1501" t="s">
        <v>528</v>
      </c>
      <c r="AN1501">
        <v>-117.102284</v>
      </c>
      <c r="AO1501">
        <v>25</v>
      </c>
      <c r="AP1501">
        <v>1700</v>
      </c>
      <c r="AQ1501" t="s">
        <v>129</v>
      </c>
      <c r="AR1501">
        <v>124</v>
      </c>
      <c r="AS1501">
        <v>-38</v>
      </c>
      <c r="AT1501">
        <v>-256</v>
      </c>
      <c r="BB1501" t="str">
        <f t="shared" si="577"/>
        <v>1200</v>
      </c>
      <c r="BC1501">
        <v>1</v>
      </c>
      <c r="BD1501" t="str">
        <f t="shared" si="578"/>
        <v xml:space="preserve">N1839R  </v>
      </c>
      <c r="BE1501">
        <v>1</v>
      </c>
      <c r="BG1501">
        <v>0</v>
      </c>
      <c r="BH1501">
        <v>0</v>
      </c>
      <c r="BI1501">
        <v>0</v>
      </c>
      <c r="BJ1501">
        <v>1525</v>
      </c>
      <c r="BK1501">
        <v>-175</v>
      </c>
      <c r="BL1501" t="s">
        <v>130</v>
      </c>
      <c r="BM1501">
        <v>1</v>
      </c>
      <c r="BN1501">
        <v>1</v>
      </c>
      <c r="BO1501">
        <v>0</v>
      </c>
      <c r="BP1501">
        <v>0</v>
      </c>
      <c r="BS1501">
        <v>0</v>
      </c>
      <c r="BT1501">
        <v>0</v>
      </c>
      <c r="BU1501">
        <v>0</v>
      </c>
      <c r="CE1501" t="str">
        <f t="shared" ref="CE1501:CE1508" si="588">"22:03:01.979"</f>
        <v>22:03:01.979</v>
      </c>
      <c r="CF1501">
        <v>979034601</v>
      </c>
      <c r="CS1501">
        <v>3</v>
      </c>
      <c r="CT1501">
        <v>2</v>
      </c>
      <c r="CU1501">
        <v>0</v>
      </c>
      <c r="CV1501">
        <v>2</v>
      </c>
      <c r="CW1501">
        <v>0</v>
      </c>
      <c r="CX1501">
        <v>6</v>
      </c>
      <c r="CY1501">
        <v>7</v>
      </c>
      <c r="CZ1501" t="s">
        <v>131</v>
      </c>
      <c r="DA1501">
        <v>745</v>
      </c>
      <c r="DB1501">
        <v>0</v>
      </c>
      <c r="DC1501" t="s">
        <v>262</v>
      </c>
      <c r="DD1501" t="s">
        <v>263</v>
      </c>
      <c r="DG1501">
        <v>15624927</v>
      </c>
      <c r="DI1501">
        <v>1</v>
      </c>
      <c r="DJ1501">
        <v>0</v>
      </c>
      <c r="DK1501">
        <v>0</v>
      </c>
      <c r="DL1501">
        <v>0</v>
      </c>
      <c r="DM1501">
        <v>0</v>
      </c>
      <c r="DN1501">
        <v>1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>"07/09/2023 22:03:02.222"</f>
        <v>07/09/2023 22:03:02.222</v>
      </c>
      <c r="C1502" t="str">
        <f t="shared" si="582"/>
        <v>FFDFD3C0</v>
      </c>
      <c r="D1502" t="s">
        <v>134</v>
      </c>
      <c r="E1502">
        <v>3</v>
      </c>
      <c r="H1502">
        <v>3</v>
      </c>
      <c r="I1502" t="s">
        <v>135</v>
      </c>
      <c r="J1502" t="s">
        <v>126</v>
      </c>
      <c r="K1502">
        <v>0</v>
      </c>
      <c r="L1502">
        <v>3</v>
      </c>
      <c r="M1502">
        <v>0</v>
      </c>
      <c r="N1502">
        <v>2</v>
      </c>
      <c r="O1502">
        <v>0</v>
      </c>
      <c r="P1502">
        <v>1</v>
      </c>
      <c r="Q1502">
        <v>0</v>
      </c>
      <c r="S1502" t="str">
        <f t="shared" si="587"/>
        <v>22:03:01.000</v>
      </c>
      <c r="T1502" t="str">
        <f t="shared" si="587"/>
        <v>22:03:01.000</v>
      </c>
      <c r="U1502" t="str">
        <f t="shared" si="576"/>
        <v>A14F74</v>
      </c>
      <c r="V1502">
        <v>0</v>
      </c>
      <c r="W1502">
        <v>0</v>
      </c>
      <c r="X1502">
        <v>6</v>
      </c>
      <c r="Y1502">
        <v>0</v>
      </c>
      <c r="AA1502">
        <v>1</v>
      </c>
      <c r="AB1502">
        <v>8</v>
      </c>
      <c r="AC1502">
        <v>3</v>
      </c>
      <c r="AD1502">
        <v>0</v>
      </c>
      <c r="AE1502">
        <v>9</v>
      </c>
      <c r="AF1502" t="s">
        <v>126</v>
      </c>
      <c r="AG1502">
        <v>0</v>
      </c>
      <c r="AH1502">
        <v>3</v>
      </c>
      <c r="AI1502">
        <v>2</v>
      </c>
      <c r="AJ1502">
        <v>0</v>
      </c>
      <c r="AK1502" t="s">
        <v>527</v>
      </c>
      <c r="AL1502">
        <v>32.786465</v>
      </c>
      <c r="AM1502" t="s">
        <v>528</v>
      </c>
      <c r="AN1502">
        <v>-117.102284</v>
      </c>
      <c r="AO1502">
        <v>25</v>
      </c>
      <c r="AP1502">
        <v>1700</v>
      </c>
      <c r="AQ1502" t="s">
        <v>129</v>
      </c>
      <c r="AR1502">
        <v>124</v>
      </c>
      <c r="AS1502">
        <v>-38</v>
      </c>
      <c r="AT1502">
        <v>-256</v>
      </c>
      <c r="BB1502" t="str">
        <f t="shared" si="577"/>
        <v>1200</v>
      </c>
      <c r="BC1502">
        <v>1</v>
      </c>
      <c r="BD1502" t="str">
        <f t="shared" si="578"/>
        <v xml:space="preserve">N1839R  </v>
      </c>
      <c r="BE1502">
        <v>1</v>
      </c>
      <c r="BG1502">
        <v>0</v>
      </c>
      <c r="BH1502">
        <v>0</v>
      </c>
      <c r="BI1502">
        <v>0</v>
      </c>
      <c r="BJ1502">
        <v>1525</v>
      </c>
      <c r="BK1502">
        <v>-175</v>
      </c>
      <c r="BL1502" t="s">
        <v>130</v>
      </c>
      <c r="BM1502">
        <v>1</v>
      </c>
      <c r="BN1502">
        <v>1</v>
      </c>
      <c r="BO1502">
        <v>0</v>
      </c>
      <c r="BP1502">
        <v>0</v>
      </c>
      <c r="BS1502">
        <v>0</v>
      </c>
      <c r="BT1502">
        <v>0</v>
      </c>
      <c r="BU1502">
        <v>0</v>
      </c>
      <c r="CE1502" t="str">
        <f t="shared" si="588"/>
        <v>22:03:01.979</v>
      </c>
      <c r="CF1502">
        <v>979034601</v>
      </c>
      <c r="CS1502">
        <v>3</v>
      </c>
      <c r="CT1502">
        <v>2</v>
      </c>
      <c r="CU1502">
        <v>0</v>
      </c>
      <c r="CV1502">
        <v>2</v>
      </c>
      <c r="CW1502">
        <v>0</v>
      </c>
      <c r="CX1502">
        <v>6</v>
      </c>
      <c r="CY1502">
        <v>7</v>
      </c>
      <c r="CZ1502" t="s">
        <v>131</v>
      </c>
      <c r="DA1502">
        <v>745</v>
      </c>
      <c r="DB1502">
        <v>0</v>
      </c>
      <c r="DC1502" t="s">
        <v>262</v>
      </c>
      <c r="DD1502" t="s">
        <v>263</v>
      </c>
      <c r="DG1502">
        <v>15624927</v>
      </c>
      <c r="DI1502">
        <v>1</v>
      </c>
      <c r="DJ1502">
        <v>0</v>
      </c>
      <c r="DK1502">
        <v>1</v>
      </c>
      <c r="DL1502">
        <v>0</v>
      </c>
      <c r="DM1502">
        <v>0</v>
      </c>
      <c r="DN1502">
        <v>1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>"07/09/2023 22:03:02.222"</f>
        <v>07/09/2023 22:03:02.222</v>
      </c>
      <c r="C1503" t="str">
        <f t="shared" si="582"/>
        <v>FFDFD3C0</v>
      </c>
      <c r="D1503" t="s">
        <v>147</v>
      </c>
      <c r="E1503">
        <v>8</v>
      </c>
      <c r="H1503">
        <v>225</v>
      </c>
      <c r="I1503" t="s">
        <v>148</v>
      </c>
      <c r="J1503" t="s">
        <v>126</v>
      </c>
      <c r="K1503">
        <v>0</v>
      </c>
      <c r="L1503">
        <v>3</v>
      </c>
      <c r="M1503">
        <v>0</v>
      </c>
      <c r="N1503">
        <v>2</v>
      </c>
      <c r="O1503">
        <v>0</v>
      </c>
      <c r="P1503">
        <v>1</v>
      </c>
      <c r="Q1503">
        <v>0</v>
      </c>
      <c r="S1503" t="str">
        <f t="shared" si="587"/>
        <v>22:03:01.000</v>
      </c>
      <c r="T1503" t="str">
        <f t="shared" si="587"/>
        <v>22:03:01.000</v>
      </c>
      <c r="U1503" t="str">
        <f t="shared" si="576"/>
        <v>A14F74</v>
      </c>
      <c r="V1503">
        <v>0</v>
      </c>
      <c r="W1503">
        <v>0</v>
      </c>
      <c r="X1503">
        <v>6</v>
      </c>
      <c r="Y1503">
        <v>0</v>
      </c>
      <c r="AA1503">
        <v>1</v>
      </c>
      <c r="AB1503">
        <v>8</v>
      </c>
      <c r="AC1503">
        <v>3</v>
      </c>
      <c r="AD1503">
        <v>0</v>
      </c>
      <c r="AE1503">
        <v>9</v>
      </c>
      <c r="AF1503" t="s">
        <v>126</v>
      </c>
      <c r="AG1503">
        <v>0</v>
      </c>
      <c r="AH1503">
        <v>3</v>
      </c>
      <c r="AI1503">
        <v>2</v>
      </c>
      <c r="AJ1503">
        <v>0</v>
      </c>
      <c r="AK1503" t="s">
        <v>527</v>
      </c>
      <c r="AL1503">
        <v>32.786465</v>
      </c>
      <c r="AM1503" t="s">
        <v>528</v>
      </c>
      <c r="AN1503">
        <v>-117.102284</v>
      </c>
      <c r="AO1503">
        <v>25</v>
      </c>
      <c r="AP1503">
        <v>1700</v>
      </c>
      <c r="AQ1503" t="s">
        <v>129</v>
      </c>
      <c r="AR1503">
        <v>124</v>
      </c>
      <c r="AS1503">
        <v>-38</v>
      </c>
      <c r="AT1503">
        <v>-256</v>
      </c>
      <c r="BB1503" t="str">
        <f t="shared" si="577"/>
        <v>1200</v>
      </c>
      <c r="BC1503">
        <v>1</v>
      </c>
      <c r="BD1503" t="str">
        <f t="shared" si="578"/>
        <v xml:space="preserve">N1839R  </v>
      </c>
      <c r="BE1503">
        <v>1</v>
      </c>
      <c r="BG1503">
        <v>0</v>
      </c>
      <c r="BH1503">
        <v>0</v>
      </c>
      <c r="BI1503">
        <v>0</v>
      </c>
      <c r="BJ1503">
        <v>1525</v>
      </c>
      <c r="BK1503">
        <v>-175</v>
      </c>
      <c r="BL1503" t="s">
        <v>130</v>
      </c>
      <c r="BM1503">
        <v>1</v>
      </c>
      <c r="BN1503">
        <v>1</v>
      </c>
      <c r="BO1503">
        <v>0</v>
      </c>
      <c r="BP1503">
        <v>0</v>
      </c>
      <c r="BS1503">
        <v>0</v>
      </c>
      <c r="BT1503">
        <v>0</v>
      </c>
      <c r="BU1503">
        <v>0</v>
      </c>
      <c r="CE1503" t="str">
        <f t="shared" si="588"/>
        <v>22:03:01.979</v>
      </c>
      <c r="CF1503">
        <v>979034601</v>
      </c>
      <c r="CS1503">
        <v>3</v>
      </c>
      <c r="CT1503">
        <v>2</v>
      </c>
      <c r="CU1503">
        <v>0</v>
      </c>
      <c r="CV1503">
        <v>2</v>
      </c>
      <c r="CW1503">
        <v>0</v>
      </c>
      <c r="CX1503">
        <v>6</v>
      </c>
      <c r="CY1503">
        <v>7</v>
      </c>
      <c r="CZ1503" t="s">
        <v>131</v>
      </c>
      <c r="DA1503">
        <v>745</v>
      </c>
      <c r="DB1503">
        <v>0</v>
      </c>
      <c r="DC1503" t="s">
        <v>262</v>
      </c>
      <c r="DD1503" t="s">
        <v>263</v>
      </c>
      <c r="DG1503">
        <v>15624927</v>
      </c>
      <c r="DI1503">
        <v>1</v>
      </c>
      <c r="DJ1503">
        <v>0</v>
      </c>
      <c r="DK1503">
        <v>1</v>
      </c>
      <c r="DL1503">
        <v>0</v>
      </c>
      <c r="DM1503">
        <v>0</v>
      </c>
      <c r="DN1503">
        <v>1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"07/09/2023 22:03:02.222"</f>
        <v>07/09/2023 22:03:02.222</v>
      </c>
      <c r="C1504" t="str">
        <f t="shared" si="582"/>
        <v>FFDFD3C0</v>
      </c>
      <c r="D1504" t="s">
        <v>134</v>
      </c>
      <c r="E1504">
        <v>4</v>
      </c>
      <c r="H1504">
        <v>4</v>
      </c>
      <c r="I1504" t="s">
        <v>143</v>
      </c>
      <c r="J1504" t="s">
        <v>126</v>
      </c>
      <c r="K1504">
        <v>0</v>
      </c>
      <c r="L1504">
        <v>3</v>
      </c>
      <c r="M1504">
        <v>0</v>
      </c>
      <c r="N1504">
        <v>2</v>
      </c>
      <c r="O1504">
        <v>0</v>
      </c>
      <c r="P1504">
        <v>1</v>
      </c>
      <c r="Q1504">
        <v>0</v>
      </c>
      <c r="S1504" t="str">
        <f t="shared" si="587"/>
        <v>22:03:01.000</v>
      </c>
      <c r="T1504" t="str">
        <f t="shared" si="587"/>
        <v>22:03:01.000</v>
      </c>
      <c r="U1504" t="str">
        <f t="shared" si="576"/>
        <v>A14F74</v>
      </c>
      <c r="V1504">
        <v>0</v>
      </c>
      <c r="W1504">
        <v>0</v>
      </c>
      <c r="X1504">
        <v>6</v>
      </c>
      <c r="Y1504">
        <v>0</v>
      </c>
      <c r="AA1504">
        <v>1</v>
      </c>
      <c r="AB1504">
        <v>8</v>
      </c>
      <c r="AC1504">
        <v>3</v>
      </c>
      <c r="AD1504">
        <v>0</v>
      </c>
      <c r="AE1504">
        <v>9</v>
      </c>
      <c r="AF1504" t="s">
        <v>126</v>
      </c>
      <c r="AG1504">
        <v>0</v>
      </c>
      <c r="AH1504">
        <v>3</v>
      </c>
      <c r="AI1504">
        <v>2</v>
      </c>
      <c r="AJ1504">
        <v>0</v>
      </c>
      <c r="AK1504" t="s">
        <v>527</v>
      </c>
      <c r="AL1504">
        <v>32.786465</v>
      </c>
      <c r="AM1504" t="s">
        <v>528</v>
      </c>
      <c r="AN1504">
        <v>-117.102284</v>
      </c>
      <c r="AO1504">
        <v>25</v>
      </c>
      <c r="AP1504">
        <v>1700</v>
      </c>
      <c r="AQ1504" t="s">
        <v>129</v>
      </c>
      <c r="AR1504">
        <v>124</v>
      </c>
      <c r="AS1504">
        <v>-38</v>
      </c>
      <c r="AT1504">
        <v>-256</v>
      </c>
      <c r="BB1504" t="str">
        <f t="shared" si="577"/>
        <v>1200</v>
      </c>
      <c r="BC1504">
        <v>1</v>
      </c>
      <c r="BD1504" t="str">
        <f t="shared" si="578"/>
        <v xml:space="preserve">N1839R  </v>
      </c>
      <c r="BE1504">
        <v>1</v>
      </c>
      <c r="BG1504">
        <v>0</v>
      </c>
      <c r="BH1504">
        <v>0</v>
      </c>
      <c r="BI1504">
        <v>0</v>
      </c>
      <c r="BJ1504">
        <v>1525</v>
      </c>
      <c r="BK1504">
        <v>-175</v>
      </c>
      <c r="BL1504" t="s">
        <v>130</v>
      </c>
      <c r="BM1504">
        <v>1</v>
      </c>
      <c r="BN1504">
        <v>1</v>
      </c>
      <c r="BO1504">
        <v>0</v>
      </c>
      <c r="BP1504">
        <v>0</v>
      </c>
      <c r="BS1504">
        <v>0</v>
      </c>
      <c r="BT1504">
        <v>0</v>
      </c>
      <c r="BU1504">
        <v>0</v>
      </c>
      <c r="CE1504" t="str">
        <f t="shared" si="588"/>
        <v>22:03:01.979</v>
      </c>
      <c r="CF1504">
        <v>979034601</v>
      </c>
      <c r="CS1504">
        <v>3</v>
      </c>
      <c r="CT1504">
        <v>2</v>
      </c>
      <c r="CU1504">
        <v>0</v>
      </c>
      <c r="CV1504">
        <v>2</v>
      </c>
      <c r="CW1504">
        <v>0</v>
      </c>
      <c r="CX1504">
        <v>6</v>
      </c>
      <c r="CY1504">
        <v>7</v>
      </c>
      <c r="CZ1504" t="s">
        <v>131</v>
      </c>
      <c r="DA1504">
        <v>745</v>
      </c>
      <c r="DB1504">
        <v>0</v>
      </c>
      <c r="DC1504" t="s">
        <v>262</v>
      </c>
      <c r="DD1504" t="s">
        <v>263</v>
      </c>
      <c r="DG1504">
        <v>15624927</v>
      </c>
      <c r="DI1504">
        <v>1</v>
      </c>
      <c r="DJ1504">
        <v>0</v>
      </c>
      <c r="DK1504">
        <v>1</v>
      </c>
      <c r="DL1504">
        <v>0</v>
      </c>
      <c r="DM1504">
        <v>0</v>
      </c>
      <c r="DN1504">
        <v>1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"07/09/2023 22:03:02.222"</f>
        <v>07/09/2023 22:03:02.222</v>
      </c>
      <c r="C1505" t="str">
        <f t="shared" si="582"/>
        <v>FFDFD3C0</v>
      </c>
      <c r="D1505" t="s">
        <v>123</v>
      </c>
      <c r="E1505">
        <v>7</v>
      </c>
      <c r="F1505">
        <v>2007</v>
      </c>
      <c r="G1505" t="s">
        <v>124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0</v>
      </c>
      <c r="P1505">
        <v>1</v>
      </c>
      <c r="Q1505">
        <v>0</v>
      </c>
      <c r="S1505" t="str">
        <f t="shared" si="587"/>
        <v>22:03:01.000</v>
      </c>
      <c r="T1505" t="str">
        <f t="shared" si="587"/>
        <v>22:03:01.000</v>
      </c>
      <c r="U1505" t="str">
        <f t="shared" si="576"/>
        <v>A14F74</v>
      </c>
      <c r="V1505">
        <v>0</v>
      </c>
      <c r="W1505">
        <v>0</v>
      </c>
      <c r="X1505">
        <v>6</v>
      </c>
      <c r="Y1505">
        <v>0</v>
      </c>
      <c r="AA1505">
        <v>1</v>
      </c>
      <c r="AB1505">
        <v>8</v>
      </c>
      <c r="AC1505">
        <v>3</v>
      </c>
      <c r="AD1505">
        <v>0</v>
      </c>
      <c r="AE1505">
        <v>9</v>
      </c>
      <c r="AF1505" t="s">
        <v>126</v>
      </c>
      <c r="AG1505">
        <v>0</v>
      </c>
      <c r="AH1505">
        <v>3</v>
      </c>
      <c r="AI1505">
        <v>2</v>
      </c>
      <c r="AJ1505">
        <v>0</v>
      </c>
      <c r="AK1505" t="s">
        <v>527</v>
      </c>
      <c r="AL1505">
        <v>32.786465</v>
      </c>
      <c r="AM1505" t="s">
        <v>528</v>
      </c>
      <c r="AN1505">
        <v>-117.102284</v>
      </c>
      <c r="AO1505">
        <v>25</v>
      </c>
      <c r="AP1505">
        <v>1700</v>
      </c>
      <c r="AQ1505" t="s">
        <v>129</v>
      </c>
      <c r="AR1505">
        <v>124</v>
      </c>
      <c r="AS1505">
        <v>-38</v>
      </c>
      <c r="AT1505">
        <v>-256</v>
      </c>
      <c r="BB1505" t="str">
        <f t="shared" si="577"/>
        <v>1200</v>
      </c>
      <c r="BC1505">
        <v>1</v>
      </c>
      <c r="BD1505" t="str">
        <f t="shared" si="578"/>
        <v xml:space="preserve">N1839R  </v>
      </c>
      <c r="BE1505">
        <v>1</v>
      </c>
      <c r="BG1505">
        <v>0</v>
      </c>
      <c r="BH1505">
        <v>0</v>
      </c>
      <c r="BI1505">
        <v>0</v>
      </c>
      <c r="BJ1505">
        <v>1525</v>
      </c>
      <c r="BK1505">
        <v>-175</v>
      </c>
      <c r="BL1505" t="s">
        <v>130</v>
      </c>
      <c r="BM1505">
        <v>1</v>
      </c>
      <c r="BN1505">
        <v>1</v>
      </c>
      <c r="BO1505">
        <v>0</v>
      </c>
      <c r="BP1505">
        <v>0</v>
      </c>
      <c r="BS1505">
        <v>0</v>
      </c>
      <c r="BT1505">
        <v>0</v>
      </c>
      <c r="BU1505">
        <v>0</v>
      </c>
      <c r="CE1505" t="str">
        <f t="shared" si="588"/>
        <v>22:03:01.979</v>
      </c>
      <c r="CF1505">
        <v>979034601</v>
      </c>
      <c r="CS1505">
        <v>3</v>
      </c>
      <c r="CT1505">
        <v>2</v>
      </c>
      <c r="CU1505">
        <v>0</v>
      </c>
      <c r="CV1505">
        <v>2</v>
      </c>
      <c r="CW1505">
        <v>0</v>
      </c>
      <c r="CX1505">
        <v>6</v>
      </c>
      <c r="CY1505">
        <v>7</v>
      </c>
      <c r="CZ1505" t="s">
        <v>131</v>
      </c>
      <c r="DA1505">
        <v>745</v>
      </c>
      <c r="DB1505">
        <v>0</v>
      </c>
      <c r="DC1505" t="s">
        <v>262</v>
      </c>
      <c r="DD1505" t="s">
        <v>263</v>
      </c>
      <c r="DG1505">
        <v>15624927</v>
      </c>
      <c r="DI1505">
        <v>1</v>
      </c>
      <c r="DJ1505">
        <v>0</v>
      </c>
      <c r="DK1505">
        <v>1</v>
      </c>
      <c r="DL1505">
        <v>0</v>
      </c>
      <c r="DM1505">
        <v>0</v>
      </c>
      <c r="DN1505">
        <v>1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"07/09/2023 22:03:02.332"</f>
        <v>07/09/2023 22:03:02.332</v>
      </c>
      <c r="C1506" t="str">
        <f t="shared" si="582"/>
        <v>FFDFD3C0</v>
      </c>
      <c r="D1506" t="s">
        <v>138</v>
      </c>
      <c r="E1506">
        <v>20</v>
      </c>
      <c r="F1506">
        <v>1020</v>
      </c>
      <c r="G1506" t="s">
        <v>139</v>
      </c>
      <c r="J1506" t="s">
        <v>140</v>
      </c>
      <c r="K1506">
        <v>0</v>
      </c>
      <c r="L1506">
        <v>3</v>
      </c>
      <c r="M1506">
        <v>0</v>
      </c>
      <c r="N1506">
        <v>2</v>
      </c>
      <c r="O1506">
        <v>0</v>
      </c>
      <c r="P1506">
        <v>1</v>
      </c>
      <c r="Q1506">
        <v>0</v>
      </c>
      <c r="S1506" t="str">
        <f t="shared" si="587"/>
        <v>22:03:01.000</v>
      </c>
      <c r="T1506" t="str">
        <f t="shared" si="587"/>
        <v>22:03:01.000</v>
      </c>
      <c r="U1506" t="str">
        <f t="shared" si="576"/>
        <v>A14F74</v>
      </c>
      <c r="V1506">
        <v>0</v>
      </c>
      <c r="W1506">
        <v>0</v>
      </c>
      <c r="X1506">
        <v>6</v>
      </c>
      <c r="Y1506">
        <v>0</v>
      </c>
      <c r="AA1506">
        <v>1</v>
      </c>
      <c r="AB1506">
        <v>8</v>
      </c>
      <c r="AC1506">
        <v>3</v>
      </c>
      <c r="AD1506">
        <v>0</v>
      </c>
      <c r="AE1506">
        <v>9</v>
      </c>
      <c r="AF1506" t="s">
        <v>126</v>
      </c>
      <c r="AG1506">
        <v>0</v>
      </c>
      <c r="AH1506">
        <v>3</v>
      </c>
      <c r="AI1506">
        <v>2</v>
      </c>
      <c r="AJ1506">
        <v>0</v>
      </c>
      <c r="AK1506" t="s">
        <v>527</v>
      </c>
      <c r="AL1506">
        <v>32.786465</v>
      </c>
      <c r="AM1506" t="s">
        <v>528</v>
      </c>
      <c r="AN1506">
        <v>-117.102284</v>
      </c>
      <c r="AO1506">
        <v>25</v>
      </c>
      <c r="AP1506">
        <v>1700</v>
      </c>
      <c r="AQ1506" t="s">
        <v>129</v>
      </c>
      <c r="AR1506">
        <v>124</v>
      </c>
      <c r="AS1506">
        <v>-38</v>
      </c>
      <c r="AT1506">
        <v>-256</v>
      </c>
      <c r="BB1506" t="str">
        <f t="shared" si="577"/>
        <v>1200</v>
      </c>
      <c r="BC1506">
        <v>1</v>
      </c>
      <c r="BD1506" t="str">
        <f t="shared" si="578"/>
        <v xml:space="preserve">N1839R  </v>
      </c>
      <c r="BE1506">
        <v>1</v>
      </c>
      <c r="BG1506">
        <v>0</v>
      </c>
      <c r="BH1506">
        <v>0</v>
      </c>
      <c r="BI1506">
        <v>0</v>
      </c>
      <c r="BJ1506">
        <v>1525</v>
      </c>
      <c r="BK1506">
        <v>-175</v>
      </c>
      <c r="BL1506" t="s">
        <v>130</v>
      </c>
      <c r="BM1506">
        <v>1</v>
      </c>
      <c r="BN1506">
        <v>1</v>
      </c>
      <c r="BO1506">
        <v>0</v>
      </c>
      <c r="BP1506">
        <v>0</v>
      </c>
      <c r="BS1506">
        <v>0</v>
      </c>
      <c r="BT1506">
        <v>0</v>
      </c>
      <c r="BU1506">
        <v>0</v>
      </c>
      <c r="CE1506" t="str">
        <f t="shared" si="588"/>
        <v>22:03:01.979</v>
      </c>
      <c r="CF1506">
        <v>979034601</v>
      </c>
      <c r="CS1506">
        <v>3</v>
      </c>
      <c r="CT1506">
        <v>2</v>
      </c>
      <c r="CU1506">
        <v>0</v>
      </c>
      <c r="CV1506">
        <v>2</v>
      </c>
      <c r="CW1506">
        <v>0</v>
      </c>
      <c r="CX1506">
        <v>6</v>
      </c>
      <c r="CY1506">
        <v>7</v>
      </c>
      <c r="CZ1506" t="s">
        <v>131</v>
      </c>
      <c r="DA1506">
        <v>745</v>
      </c>
      <c r="DB1506">
        <v>0</v>
      </c>
      <c r="DC1506" t="s">
        <v>262</v>
      </c>
      <c r="DD1506" t="s">
        <v>263</v>
      </c>
      <c r="DG1506">
        <v>15624927</v>
      </c>
      <c r="DI1506">
        <v>1</v>
      </c>
      <c r="DJ1506">
        <v>0</v>
      </c>
      <c r="DK1506">
        <v>1</v>
      </c>
      <c r="DL1506">
        <v>0</v>
      </c>
      <c r="DM1506">
        <v>0</v>
      </c>
      <c r="DN1506">
        <v>1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"07/09/2023 22:03:02.332"</f>
        <v>07/09/2023 22:03:02.332</v>
      </c>
      <c r="C1507" t="str">
        <f t="shared" si="582"/>
        <v>FFDFD3C0</v>
      </c>
      <c r="D1507" t="s">
        <v>149</v>
      </c>
      <c r="E1507">
        <v>3</v>
      </c>
      <c r="H1507">
        <v>166</v>
      </c>
      <c r="I1507" t="s">
        <v>139</v>
      </c>
      <c r="J1507" t="s">
        <v>150</v>
      </c>
      <c r="K1507">
        <v>0</v>
      </c>
      <c r="L1507">
        <v>3</v>
      </c>
      <c r="M1507">
        <v>0</v>
      </c>
      <c r="N1507">
        <v>2</v>
      </c>
      <c r="O1507">
        <v>0</v>
      </c>
      <c r="P1507">
        <v>1</v>
      </c>
      <c r="Q1507">
        <v>0</v>
      </c>
      <c r="S1507" t="str">
        <f t="shared" si="587"/>
        <v>22:03:01.000</v>
      </c>
      <c r="T1507" t="str">
        <f t="shared" si="587"/>
        <v>22:03:01.000</v>
      </c>
      <c r="U1507" t="str">
        <f t="shared" si="576"/>
        <v>A14F74</v>
      </c>
      <c r="V1507">
        <v>0</v>
      </c>
      <c r="W1507">
        <v>0</v>
      </c>
      <c r="X1507">
        <v>6</v>
      </c>
      <c r="Y1507">
        <v>0</v>
      </c>
      <c r="AA1507">
        <v>1</v>
      </c>
      <c r="AB1507">
        <v>8</v>
      </c>
      <c r="AC1507">
        <v>3</v>
      </c>
      <c r="AD1507">
        <v>0</v>
      </c>
      <c r="AE1507">
        <v>9</v>
      </c>
      <c r="AF1507" t="s">
        <v>126</v>
      </c>
      <c r="AG1507">
        <v>0</v>
      </c>
      <c r="AH1507">
        <v>3</v>
      </c>
      <c r="AI1507">
        <v>2</v>
      </c>
      <c r="AJ1507">
        <v>0</v>
      </c>
      <c r="AK1507" t="s">
        <v>527</v>
      </c>
      <c r="AL1507">
        <v>32.786465</v>
      </c>
      <c r="AM1507" t="s">
        <v>528</v>
      </c>
      <c r="AN1507">
        <v>-117.102284</v>
      </c>
      <c r="AO1507">
        <v>25</v>
      </c>
      <c r="AP1507">
        <v>1700</v>
      </c>
      <c r="AQ1507" t="s">
        <v>129</v>
      </c>
      <c r="AR1507">
        <v>124</v>
      </c>
      <c r="AS1507">
        <v>-38</v>
      </c>
      <c r="AT1507">
        <v>-256</v>
      </c>
      <c r="BB1507" t="str">
        <f t="shared" si="577"/>
        <v>1200</v>
      </c>
      <c r="BC1507">
        <v>1</v>
      </c>
      <c r="BD1507" t="str">
        <f t="shared" si="578"/>
        <v xml:space="preserve">N1839R  </v>
      </c>
      <c r="BE1507">
        <v>1</v>
      </c>
      <c r="BG1507">
        <v>0</v>
      </c>
      <c r="BH1507">
        <v>0</v>
      </c>
      <c r="BI1507">
        <v>0</v>
      </c>
      <c r="BJ1507">
        <v>1525</v>
      </c>
      <c r="BK1507">
        <v>-175</v>
      </c>
      <c r="BL1507" t="s">
        <v>130</v>
      </c>
      <c r="BM1507">
        <v>1</v>
      </c>
      <c r="BN1507">
        <v>1</v>
      </c>
      <c r="BO1507">
        <v>0</v>
      </c>
      <c r="BP1507">
        <v>0</v>
      </c>
      <c r="BS1507">
        <v>0</v>
      </c>
      <c r="BT1507">
        <v>0</v>
      </c>
      <c r="BU1507">
        <v>0</v>
      </c>
      <c r="CE1507" t="str">
        <f t="shared" si="588"/>
        <v>22:03:01.979</v>
      </c>
      <c r="CF1507">
        <v>979092941</v>
      </c>
      <c r="CS1507">
        <v>3</v>
      </c>
      <c r="CT1507">
        <v>2</v>
      </c>
      <c r="CU1507">
        <v>0</v>
      </c>
      <c r="CV1507">
        <v>2</v>
      </c>
      <c r="CW1507">
        <v>0</v>
      </c>
      <c r="CX1507">
        <v>5</v>
      </c>
      <c r="CY1507">
        <v>7</v>
      </c>
      <c r="CZ1507" t="s">
        <v>131</v>
      </c>
      <c r="DA1507">
        <v>300</v>
      </c>
      <c r="DB1507">
        <v>0</v>
      </c>
      <c r="DC1507" t="s">
        <v>157</v>
      </c>
      <c r="DD1507" t="s">
        <v>158</v>
      </c>
      <c r="DG1507">
        <v>8359344</v>
      </c>
      <c r="DI1507">
        <v>1</v>
      </c>
      <c r="DJ1507">
        <v>0</v>
      </c>
      <c r="DK1507">
        <v>1</v>
      </c>
      <c r="DL1507">
        <v>0</v>
      </c>
      <c r="DM1507">
        <v>0</v>
      </c>
      <c r="DN1507">
        <v>1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"07/09/2023 22:03:02.332"</f>
        <v>07/09/2023 22:03:02.332</v>
      </c>
      <c r="C1508" t="str">
        <f t="shared" si="582"/>
        <v>FFDFD3C0</v>
      </c>
      <c r="D1508" t="s">
        <v>144</v>
      </c>
      <c r="E1508">
        <v>6</v>
      </c>
      <c r="H1508">
        <v>210</v>
      </c>
      <c r="I1508" t="s">
        <v>145</v>
      </c>
      <c r="J1508" t="s">
        <v>146</v>
      </c>
      <c r="K1508">
        <v>0</v>
      </c>
      <c r="L1508">
        <v>3</v>
      </c>
      <c r="M1508">
        <v>0</v>
      </c>
      <c r="N1508">
        <v>2</v>
      </c>
      <c r="O1508">
        <v>0</v>
      </c>
      <c r="P1508">
        <v>1</v>
      </c>
      <c r="Q1508">
        <v>0</v>
      </c>
      <c r="S1508" t="str">
        <f t="shared" si="587"/>
        <v>22:03:01.000</v>
      </c>
      <c r="T1508" t="str">
        <f t="shared" si="587"/>
        <v>22:03:01.000</v>
      </c>
      <c r="U1508" t="str">
        <f t="shared" si="576"/>
        <v>A14F74</v>
      </c>
      <c r="V1508">
        <v>0</v>
      </c>
      <c r="W1508">
        <v>0</v>
      </c>
      <c r="X1508">
        <v>6</v>
      </c>
      <c r="Y1508">
        <v>0</v>
      </c>
      <c r="AA1508">
        <v>1</v>
      </c>
      <c r="AB1508">
        <v>8</v>
      </c>
      <c r="AC1508">
        <v>3</v>
      </c>
      <c r="AD1508">
        <v>0</v>
      </c>
      <c r="AE1508">
        <v>9</v>
      </c>
      <c r="AF1508" t="s">
        <v>126</v>
      </c>
      <c r="AG1508">
        <v>0</v>
      </c>
      <c r="AH1508">
        <v>0</v>
      </c>
      <c r="AI1508">
        <v>2</v>
      </c>
      <c r="AJ1508">
        <v>0</v>
      </c>
      <c r="AK1508" t="s">
        <v>527</v>
      </c>
      <c r="AL1508">
        <v>32.786465</v>
      </c>
      <c r="AM1508" t="s">
        <v>528</v>
      </c>
      <c r="AN1508">
        <v>-117.102284</v>
      </c>
      <c r="AO1508">
        <v>25</v>
      </c>
      <c r="AP1508">
        <v>1700</v>
      </c>
      <c r="AQ1508" t="s">
        <v>129</v>
      </c>
      <c r="AR1508">
        <v>124</v>
      </c>
      <c r="AS1508">
        <v>-38</v>
      </c>
      <c r="AT1508">
        <v>-256</v>
      </c>
      <c r="BB1508" t="str">
        <f t="shared" si="577"/>
        <v>1200</v>
      </c>
      <c r="BC1508">
        <v>1</v>
      </c>
      <c r="BD1508" t="str">
        <f t="shared" si="578"/>
        <v xml:space="preserve">N1839R  </v>
      </c>
      <c r="BE1508">
        <v>1</v>
      </c>
      <c r="BG1508">
        <v>0</v>
      </c>
      <c r="BH1508">
        <v>0</v>
      </c>
      <c r="BI1508">
        <v>0</v>
      </c>
      <c r="BJ1508">
        <v>1525</v>
      </c>
      <c r="BK1508">
        <v>-175</v>
      </c>
      <c r="BL1508" t="s">
        <v>130</v>
      </c>
      <c r="BM1508">
        <v>1</v>
      </c>
      <c r="BN1508">
        <v>1</v>
      </c>
      <c r="BO1508">
        <v>0</v>
      </c>
      <c r="BP1508">
        <v>0</v>
      </c>
      <c r="BS1508">
        <v>0</v>
      </c>
      <c r="BT1508">
        <v>0</v>
      </c>
      <c r="BU1508">
        <v>0</v>
      </c>
      <c r="CE1508" t="str">
        <f t="shared" si="588"/>
        <v>22:03:01.979</v>
      </c>
      <c r="CF1508">
        <v>979034601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6</v>
      </c>
      <c r="CY1508">
        <v>7</v>
      </c>
      <c r="CZ1508" t="s">
        <v>131</v>
      </c>
      <c r="DA1508">
        <v>745</v>
      </c>
      <c r="DB1508">
        <v>0</v>
      </c>
      <c r="DC1508" t="s">
        <v>262</v>
      </c>
      <c r="DD1508" t="s">
        <v>263</v>
      </c>
      <c r="DG1508">
        <v>15624927</v>
      </c>
      <c r="DI1508">
        <v>1</v>
      </c>
      <c r="DJ1508">
        <v>0</v>
      </c>
      <c r="DK1508">
        <v>1</v>
      </c>
      <c r="DL1508">
        <v>0</v>
      </c>
      <c r="DM1508">
        <v>0</v>
      </c>
      <c r="DN1508">
        <v>1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 t="shared" ref="A1509:A1516" si="589">"07/09/2023 22:03:03.144"</f>
        <v>07/09/2023 22:03:03.144</v>
      </c>
      <c r="C1509" t="str">
        <f t="shared" si="582"/>
        <v>FFDFD3C0</v>
      </c>
      <c r="D1509" t="s">
        <v>141</v>
      </c>
      <c r="E1509">
        <v>15</v>
      </c>
      <c r="J1509" t="s">
        <v>142</v>
      </c>
      <c r="K1509">
        <v>0</v>
      </c>
      <c r="L1509">
        <v>3</v>
      </c>
      <c r="M1509">
        <v>0</v>
      </c>
      <c r="N1509">
        <v>2</v>
      </c>
      <c r="O1509">
        <v>0</v>
      </c>
      <c r="P1509">
        <v>1</v>
      </c>
      <c r="Q1509">
        <v>0</v>
      </c>
      <c r="S1509" t="str">
        <f t="shared" ref="S1509:T1516" si="590">"22:03:02.000"</f>
        <v>22:03:02.000</v>
      </c>
      <c r="T1509" t="str">
        <f t="shared" si="590"/>
        <v>22:03:02.000</v>
      </c>
      <c r="U1509" t="str">
        <f t="shared" si="576"/>
        <v>A14F74</v>
      </c>
      <c r="V1509">
        <v>0</v>
      </c>
      <c r="W1509">
        <v>0</v>
      </c>
      <c r="X1509">
        <v>6</v>
      </c>
      <c r="Y1509">
        <v>0</v>
      </c>
      <c r="AA1509">
        <v>1</v>
      </c>
      <c r="AB1509">
        <v>8</v>
      </c>
      <c r="AC1509">
        <v>3</v>
      </c>
      <c r="AD1509">
        <v>0</v>
      </c>
      <c r="AE1509">
        <v>9</v>
      </c>
      <c r="AF1509" t="s">
        <v>126</v>
      </c>
      <c r="AG1509">
        <v>0</v>
      </c>
      <c r="AH1509">
        <v>3</v>
      </c>
      <c r="AI1509">
        <v>2</v>
      </c>
      <c r="AJ1509">
        <v>0</v>
      </c>
      <c r="AK1509" t="s">
        <v>529</v>
      </c>
      <c r="AL1509">
        <v>32.786313999999997</v>
      </c>
      <c r="AM1509" t="s">
        <v>530</v>
      </c>
      <c r="AN1509">
        <v>-117.101598</v>
      </c>
      <c r="AO1509">
        <v>25</v>
      </c>
      <c r="AP1509">
        <v>1700</v>
      </c>
      <c r="AQ1509" t="s">
        <v>129</v>
      </c>
      <c r="AR1509">
        <v>124</v>
      </c>
      <c r="AS1509">
        <v>-40</v>
      </c>
      <c r="AT1509">
        <v>-320</v>
      </c>
      <c r="BB1509" t="str">
        <f t="shared" si="577"/>
        <v>1200</v>
      </c>
      <c r="BC1509">
        <v>1</v>
      </c>
      <c r="BD1509" t="str">
        <f t="shared" si="578"/>
        <v xml:space="preserve">N1839R  </v>
      </c>
      <c r="BE1509">
        <v>1</v>
      </c>
      <c r="BG1509">
        <v>0</v>
      </c>
      <c r="BH1509">
        <v>0</v>
      </c>
      <c r="BI1509">
        <v>0</v>
      </c>
      <c r="BJ1509">
        <v>1525</v>
      </c>
      <c r="BK1509">
        <v>-175</v>
      </c>
      <c r="BL1509" t="s">
        <v>130</v>
      </c>
      <c r="BM1509">
        <v>1</v>
      </c>
      <c r="BN1509">
        <v>1</v>
      </c>
      <c r="BO1509">
        <v>0</v>
      </c>
      <c r="BP1509">
        <v>0</v>
      </c>
      <c r="BS1509">
        <v>0</v>
      </c>
      <c r="BT1509">
        <v>0</v>
      </c>
      <c r="BU1509">
        <v>0</v>
      </c>
      <c r="CE1509" t="str">
        <f t="shared" ref="CE1509:CE1516" si="591">"22:03:02.839"</f>
        <v>22:03:02.839</v>
      </c>
      <c r="CF1509">
        <v>838534476</v>
      </c>
      <c r="CS1509">
        <v>3</v>
      </c>
      <c r="CT1509">
        <v>2</v>
      </c>
      <c r="CU1509">
        <v>0</v>
      </c>
      <c r="CV1509">
        <v>2</v>
      </c>
      <c r="CW1509">
        <v>0</v>
      </c>
      <c r="CX1509">
        <v>6</v>
      </c>
      <c r="CY1509">
        <v>7</v>
      </c>
      <c r="CZ1509" t="s">
        <v>131</v>
      </c>
      <c r="DA1509">
        <v>745</v>
      </c>
      <c r="DB1509">
        <v>0</v>
      </c>
      <c r="DC1509" t="s">
        <v>262</v>
      </c>
      <c r="DD1509" t="s">
        <v>263</v>
      </c>
      <c r="DG1509">
        <v>15624992</v>
      </c>
      <c r="DI1509">
        <v>1</v>
      </c>
      <c r="DJ1509">
        <v>0</v>
      </c>
      <c r="DK1509">
        <v>0</v>
      </c>
      <c r="DL1509">
        <v>0</v>
      </c>
      <c r="DM1509">
        <v>0</v>
      </c>
      <c r="DN1509">
        <v>1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 t="shared" si="589"/>
        <v>07/09/2023 22:03:03.144</v>
      </c>
      <c r="C1510" t="str">
        <f t="shared" si="582"/>
        <v>FFDFD3C0</v>
      </c>
      <c r="D1510" t="s">
        <v>144</v>
      </c>
      <c r="E1510">
        <v>6</v>
      </c>
      <c r="H1510">
        <v>210</v>
      </c>
      <c r="I1510" t="s">
        <v>145</v>
      </c>
      <c r="J1510" t="s">
        <v>146</v>
      </c>
      <c r="K1510">
        <v>0</v>
      </c>
      <c r="L1510">
        <v>3</v>
      </c>
      <c r="M1510">
        <v>0</v>
      </c>
      <c r="N1510">
        <v>2</v>
      </c>
      <c r="O1510">
        <v>0</v>
      </c>
      <c r="P1510">
        <v>1</v>
      </c>
      <c r="Q1510">
        <v>0</v>
      </c>
      <c r="S1510" t="str">
        <f t="shared" si="590"/>
        <v>22:03:02.000</v>
      </c>
      <c r="T1510" t="str">
        <f t="shared" si="590"/>
        <v>22:03:02.000</v>
      </c>
      <c r="U1510" t="str">
        <f t="shared" si="576"/>
        <v>A14F74</v>
      </c>
      <c r="V1510">
        <v>0</v>
      </c>
      <c r="W1510">
        <v>0</v>
      </c>
      <c r="X1510">
        <v>6</v>
      </c>
      <c r="Y1510">
        <v>0</v>
      </c>
      <c r="AA1510">
        <v>1</v>
      </c>
      <c r="AB1510">
        <v>8</v>
      </c>
      <c r="AC1510">
        <v>3</v>
      </c>
      <c r="AD1510">
        <v>0</v>
      </c>
      <c r="AE1510">
        <v>9</v>
      </c>
      <c r="AF1510" t="s">
        <v>126</v>
      </c>
      <c r="AG1510">
        <v>0</v>
      </c>
      <c r="AH1510">
        <v>0</v>
      </c>
      <c r="AI1510">
        <v>2</v>
      </c>
      <c r="AJ1510">
        <v>0</v>
      </c>
      <c r="AK1510" t="s">
        <v>529</v>
      </c>
      <c r="AL1510">
        <v>32.786313999999997</v>
      </c>
      <c r="AM1510" t="s">
        <v>530</v>
      </c>
      <c r="AN1510">
        <v>-117.101598</v>
      </c>
      <c r="AO1510">
        <v>25</v>
      </c>
      <c r="AP1510">
        <v>1700</v>
      </c>
      <c r="AQ1510" t="s">
        <v>129</v>
      </c>
      <c r="AR1510">
        <v>124</v>
      </c>
      <c r="AS1510">
        <v>-40</v>
      </c>
      <c r="AT1510">
        <v>-320</v>
      </c>
      <c r="BB1510" t="str">
        <f t="shared" si="577"/>
        <v>1200</v>
      </c>
      <c r="BC1510">
        <v>1</v>
      </c>
      <c r="BD1510" t="str">
        <f t="shared" si="578"/>
        <v xml:space="preserve">N1839R  </v>
      </c>
      <c r="BE1510">
        <v>1</v>
      </c>
      <c r="BG1510">
        <v>0</v>
      </c>
      <c r="BH1510">
        <v>0</v>
      </c>
      <c r="BI1510">
        <v>0</v>
      </c>
      <c r="BJ1510">
        <v>1525</v>
      </c>
      <c r="BK1510">
        <v>-175</v>
      </c>
      <c r="BL1510" t="s">
        <v>130</v>
      </c>
      <c r="BM1510">
        <v>1</v>
      </c>
      <c r="BN1510">
        <v>1</v>
      </c>
      <c r="BO1510">
        <v>0</v>
      </c>
      <c r="BP1510">
        <v>0</v>
      </c>
      <c r="BS1510">
        <v>0</v>
      </c>
      <c r="BT1510">
        <v>0</v>
      </c>
      <c r="BU1510">
        <v>0</v>
      </c>
      <c r="CE1510" t="str">
        <f t="shared" si="591"/>
        <v>22:03:02.839</v>
      </c>
      <c r="CF1510">
        <v>838534476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6</v>
      </c>
      <c r="CY1510">
        <v>7</v>
      </c>
      <c r="CZ1510" t="s">
        <v>131</v>
      </c>
      <c r="DA1510">
        <v>745</v>
      </c>
      <c r="DB1510">
        <v>0</v>
      </c>
      <c r="DC1510" t="s">
        <v>262</v>
      </c>
      <c r="DD1510" t="s">
        <v>263</v>
      </c>
      <c r="DG1510">
        <v>15624992</v>
      </c>
      <c r="DI1510">
        <v>1</v>
      </c>
      <c r="DJ1510">
        <v>0</v>
      </c>
      <c r="DK1510">
        <v>1</v>
      </c>
      <c r="DL1510">
        <v>0</v>
      </c>
      <c r="DM1510">
        <v>0</v>
      </c>
      <c r="DN1510">
        <v>1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 t="shared" si="589"/>
        <v>07/09/2023 22:03:03.144</v>
      </c>
      <c r="C1511" t="str">
        <f t="shared" si="582"/>
        <v>FFDFD3C0</v>
      </c>
      <c r="D1511" t="s">
        <v>134</v>
      </c>
      <c r="E1511">
        <v>3</v>
      </c>
      <c r="H1511">
        <v>3</v>
      </c>
      <c r="I1511" t="s">
        <v>135</v>
      </c>
      <c r="J1511" t="s">
        <v>126</v>
      </c>
      <c r="K1511">
        <v>0</v>
      </c>
      <c r="L1511">
        <v>3</v>
      </c>
      <c r="M1511">
        <v>0</v>
      </c>
      <c r="N1511">
        <v>2</v>
      </c>
      <c r="O1511">
        <v>0</v>
      </c>
      <c r="P1511">
        <v>1</v>
      </c>
      <c r="Q1511">
        <v>0</v>
      </c>
      <c r="S1511" t="str">
        <f t="shared" si="590"/>
        <v>22:03:02.000</v>
      </c>
      <c r="T1511" t="str">
        <f t="shared" si="590"/>
        <v>22:03:02.000</v>
      </c>
      <c r="U1511" t="str">
        <f t="shared" si="576"/>
        <v>A14F74</v>
      </c>
      <c r="V1511">
        <v>0</v>
      </c>
      <c r="W1511">
        <v>0</v>
      </c>
      <c r="X1511">
        <v>6</v>
      </c>
      <c r="Y1511">
        <v>0</v>
      </c>
      <c r="AA1511">
        <v>1</v>
      </c>
      <c r="AB1511">
        <v>8</v>
      </c>
      <c r="AC1511">
        <v>3</v>
      </c>
      <c r="AD1511">
        <v>0</v>
      </c>
      <c r="AE1511">
        <v>9</v>
      </c>
      <c r="AF1511" t="s">
        <v>126</v>
      </c>
      <c r="AG1511">
        <v>0</v>
      </c>
      <c r="AH1511">
        <v>3</v>
      </c>
      <c r="AI1511">
        <v>2</v>
      </c>
      <c r="AJ1511">
        <v>0</v>
      </c>
      <c r="AK1511" t="s">
        <v>529</v>
      </c>
      <c r="AL1511">
        <v>32.786313999999997</v>
      </c>
      <c r="AM1511" t="s">
        <v>530</v>
      </c>
      <c r="AN1511">
        <v>-117.101598</v>
      </c>
      <c r="AO1511">
        <v>25</v>
      </c>
      <c r="AP1511">
        <v>1700</v>
      </c>
      <c r="AQ1511" t="s">
        <v>129</v>
      </c>
      <c r="AR1511">
        <v>124</v>
      </c>
      <c r="AS1511">
        <v>-40</v>
      </c>
      <c r="AT1511">
        <v>-320</v>
      </c>
      <c r="BB1511" t="str">
        <f t="shared" si="577"/>
        <v>1200</v>
      </c>
      <c r="BC1511">
        <v>1</v>
      </c>
      <c r="BD1511" t="str">
        <f t="shared" si="578"/>
        <v xml:space="preserve">N1839R  </v>
      </c>
      <c r="BE1511">
        <v>1</v>
      </c>
      <c r="BG1511">
        <v>0</v>
      </c>
      <c r="BH1511">
        <v>0</v>
      </c>
      <c r="BI1511">
        <v>0</v>
      </c>
      <c r="BJ1511">
        <v>1525</v>
      </c>
      <c r="BK1511">
        <v>-175</v>
      </c>
      <c r="BL1511" t="s">
        <v>130</v>
      </c>
      <c r="BM1511">
        <v>1</v>
      </c>
      <c r="BN1511">
        <v>1</v>
      </c>
      <c r="BO1511">
        <v>0</v>
      </c>
      <c r="BP1511">
        <v>0</v>
      </c>
      <c r="BS1511">
        <v>0</v>
      </c>
      <c r="BT1511">
        <v>0</v>
      </c>
      <c r="BU1511">
        <v>0</v>
      </c>
      <c r="CE1511" t="str">
        <f t="shared" si="591"/>
        <v>22:03:02.839</v>
      </c>
      <c r="CF1511">
        <v>838534476</v>
      </c>
      <c r="CS1511">
        <v>3</v>
      </c>
      <c r="CT1511">
        <v>2</v>
      </c>
      <c r="CU1511">
        <v>0</v>
      </c>
      <c r="CV1511">
        <v>2</v>
      </c>
      <c r="CW1511">
        <v>0</v>
      </c>
      <c r="CX1511">
        <v>6</v>
      </c>
      <c r="CY1511">
        <v>7</v>
      </c>
      <c r="CZ1511" t="s">
        <v>131</v>
      </c>
      <c r="DA1511">
        <v>745</v>
      </c>
      <c r="DB1511">
        <v>0</v>
      </c>
      <c r="DC1511" t="s">
        <v>262</v>
      </c>
      <c r="DD1511" t="s">
        <v>263</v>
      </c>
      <c r="DG1511">
        <v>15624992</v>
      </c>
      <c r="DI1511">
        <v>1</v>
      </c>
      <c r="DJ1511">
        <v>0</v>
      </c>
      <c r="DK1511">
        <v>1</v>
      </c>
      <c r="DL1511">
        <v>0</v>
      </c>
      <c r="DM1511">
        <v>0</v>
      </c>
      <c r="DN1511">
        <v>1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 t="shared" si="589"/>
        <v>07/09/2023 22:03:03.144</v>
      </c>
      <c r="C1512" t="str">
        <f t="shared" si="582"/>
        <v>FFDFD3C0</v>
      </c>
      <c r="D1512" t="s">
        <v>147</v>
      </c>
      <c r="E1512">
        <v>8</v>
      </c>
      <c r="H1512">
        <v>225</v>
      </c>
      <c r="I1512" t="s">
        <v>148</v>
      </c>
      <c r="J1512" t="s">
        <v>126</v>
      </c>
      <c r="K1512">
        <v>0</v>
      </c>
      <c r="L1512">
        <v>3</v>
      </c>
      <c r="M1512">
        <v>0</v>
      </c>
      <c r="N1512">
        <v>2</v>
      </c>
      <c r="O1512">
        <v>0</v>
      </c>
      <c r="P1512">
        <v>1</v>
      </c>
      <c r="Q1512">
        <v>0</v>
      </c>
      <c r="S1512" t="str">
        <f t="shared" si="590"/>
        <v>22:03:02.000</v>
      </c>
      <c r="T1512" t="str">
        <f t="shared" si="590"/>
        <v>22:03:02.000</v>
      </c>
      <c r="U1512" t="str">
        <f t="shared" si="576"/>
        <v>A14F74</v>
      </c>
      <c r="V1512">
        <v>0</v>
      </c>
      <c r="W1512">
        <v>0</v>
      </c>
      <c r="X1512">
        <v>6</v>
      </c>
      <c r="Y1512">
        <v>0</v>
      </c>
      <c r="AA1512">
        <v>1</v>
      </c>
      <c r="AB1512">
        <v>8</v>
      </c>
      <c r="AC1512">
        <v>3</v>
      </c>
      <c r="AD1512">
        <v>0</v>
      </c>
      <c r="AE1512">
        <v>9</v>
      </c>
      <c r="AF1512" t="s">
        <v>126</v>
      </c>
      <c r="AG1512">
        <v>0</v>
      </c>
      <c r="AH1512">
        <v>3</v>
      </c>
      <c r="AI1512">
        <v>2</v>
      </c>
      <c r="AJ1512">
        <v>0</v>
      </c>
      <c r="AK1512" t="s">
        <v>529</v>
      </c>
      <c r="AL1512">
        <v>32.786313999999997</v>
      </c>
      <c r="AM1512" t="s">
        <v>530</v>
      </c>
      <c r="AN1512">
        <v>-117.101598</v>
      </c>
      <c r="AO1512">
        <v>25</v>
      </c>
      <c r="AP1512">
        <v>1700</v>
      </c>
      <c r="AQ1512" t="s">
        <v>129</v>
      </c>
      <c r="AR1512">
        <v>124</v>
      </c>
      <c r="AS1512">
        <v>-40</v>
      </c>
      <c r="AT1512">
        <v>-320</v>
      </c>
      <c r="BB1512" t="str">
        <f t="shared" si="577"/>
        <v>1200</v>
      </c>
      <c r="BC1512">
        <v>1</v>
      </c>
      <c r="BD1512" t="str">
        <f t="shared" si="578"/>
        <v xml:space="preserve">N1839R  </v>
      </c>
      <c r="BE1512">
        <v>1</v>
      </c>
      <c r="BG1512">
        <v>0</v>
      </c>
      <c r="BH1512">
        <v>0</v>
      </c>
      <c r="BI1512">
        <v>0</v>
      </c>
      <c r="BJ1512">
        <v>1525</v>
      </c>
      <c r="BK1512">
        <v>-175</v>
      </c>
      <c r="BL1512" t="s">
        <v>130</v>
      </c>
      <c r="BM1512">
        <v>1</v>
      </c>
      <c r="BN1512">
        <v>1</v>
      </c>
      <c r="BO1512">
        <v>0</v>
      </c>
      <c r="BP1512">
        <v>0</v>
      </c>
      <c r="BS1512">
        <v>0</v>
      </c>
      <c r="BT1512">
        <v>0</v>
      </c>
      <c r="BU1512">
        <v>0</v>
      </c>
      <c r="CE1512" t="str">
        <f t="shared" si="591"/>
        <v>22:03:02.839</v>
      </c>
      <c r="CF1512">
        <v>838534476</v>
      </c>
      <c r="CS1512">
        <v>3</v>
      </c>
      <c r="CT1512">
        <v>2</v>
      </c>
      <c r="CU1512">
        <v>0</v>
      </c>
      <c r="CV1512">
        <v>2</v>
      </c>
      <c r="CW1512">
        <v>0</v>
      </c>
      <c r="CX1512">
        <v>6</v>
      </c>
      <c r="CY1512">
        <v>7</v>
      </c>
      <c r="CZ1512" t="s">
        <v>131</v>
      </c>
      <c r="DA1512">
        <v>745</v>
      </c>
      <c r="DB1512">
        <v>0</v>
      </c>
      <c r="DC1512" t="s">
        <v>262</v>
      </c>
      <c r="DD1512" t="s">
        <v>263</v>
      </c>
      <c r="DG1512">
        <v>15624992</v>
      </c>
      <c r="DI1512">
        <v>1</v>
      </c>
      <c r="DJ1512">
        <v>0</v>
      </c>
      <c r="DK1512">
        <v>1</v>
      </c>
      <c r="DL1512">
        <v>0</v>
      </c>
      <c r="DM1512">
        <v>0</v>
      </c>
      <c r="DN1512">
        <v>1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 t="shared" si="589"/>
        <v>07/09/2023 22:03:03.144</v>
      </c>
      <c r="C1513" t="str">
        <f t="shared" si="582"/>
        <v>FFDFD3C0</v>
      </c>
      <c r="D1513" t="s">
        <v>134</v>
      </c>
      <c r="E1513">
        <v>4</v>
      </c>
      <c r="H1513">
        <v>4</v>
      </c>
      <c r="I1513" t="s">
        <v>143</v>
      </c>
      <c r="J1513" t="s">
        <v>126</v>
      </c>
      <c r="K1513">
        <v>0</v>
      </c>
      <c r="L1513">
        <v>3</v>
      </c>
      <c r="M1513">
        <v>0</v>
      </c>
      <c r="N1513">
        <v>2</v>
      </c>
      <c r="O1513">
        <v>0</v>
      </c>
      <c r="P1513">
        <v>1</v>
      </c>
      <c r="Q1513">
        <v>0</v>
      </c>
      <c r="S1513" t="str">
        <f t="shared" si="590"/>
        <v>22:03:02.000</v>
      </c>
      <c r="T1513" t="str">
        <f t="shared" si="590"/>
        <v>22:03:02.000</v>
      </c>
      <c r="U1513" t="str">
        <f t="shared" si="576"/>
        <v>A14F74</v>
      </c>
      <c r="V1513">
        <v>0</v>
      </c>
      <c r="W1513">
        <v>0</v>
      </c>
      <c r="X1513">
        <v>6</v>
      </c>
      <c r="Y1513">
        <v>0</v>
      </c>
      <c r="AA1513">
        <v>1</v>
      </c>
      <c r="AB1513">
        <v>8</v>
      </c>
      <c r="AC1513">
        <v>3</v>
      </c>
      <c r="AD1513">
        <v>0</v>
      </c>
      <c r="AE1513">
        <v>9</v>
      </c>
      <c r="AF1513" t="s">
        <v>126</v>
      </c>
      <c r="AG1513">
        <v>0</v>
      </c>
      <c r="AH1513">
        <v>3</v>
      </c>
      <c r="AI1513">
        <v>2</v>
      </c>
      <c r="AJ1513">
        <v>0</v>
      </c>
      <c r="AK1513" t="s">
        <v>529</v>
      </c>
      <c r="AL1513">
        <v>32.786313999999997</v>
      </c>
      <c r="AM1513" t="s">
        <v>530</v>
      </c>
      <c r="AN1513">
        <v>-117.101598</v>
      </c>
      <c r="AO1513">
        <v>25</v>
      </c>
      <c r="AP1513">
        <v>1700</v>
      </c>
      <c r="AQ1513" t="s">
        <v>129</v>
      </c>
      <c r="AR1513">
        <v>124</v>
      </c>
      <c r="AS1513">
        <v>-40</v>
      </c>
      <c r="AT1513">
        <v>-320</v>
      </c>
      <c r="BB1513" t="str">
        <f t="shared" si="577"/>
        <v>1200</v>
      </c>
      <c r="BC1513">
        <v>1</v>
      </c>
      <c r="BD1513" t="str">
        <f t="shared" si="578"/>
        <v xml:space="preserve">N1839R  </v>
      </c>
      <c r="BE1513">
        <v>1</v>
      </c>
      <c r="BG1513">
        <v>0</v>
      </c>
      <c r="BH1513">
        <v>0</v>
      </c>
      <c r="BI1513">
        <v>0</v>
      </c>
      <c r="BJ1513">
        <v>1525</v>
      </c>
      <c r="BK1513">
        <v>-175</v>
      </c>
      <c r="BL1513" t="s">
        <v>130</v>
      </c>
      <c r="BM1513">
        <v>1</v>
      </c>
      <c r="BN1513">
        <v>1</v>
      </c>
      <c r="BO1513">
        <v>0</v>
      </c>
      <c r="BP1513">
        <v>0</v>
      </c>
      <c r="BS1513">
        <v>0</v>
      </c>
      <c r="BT1513">
        <v>0</v>
      </c>
      <c r="BU1513">
        <v>0</v>
      </c>
      <c r="CE1513" t="str">
        <f t="shared" si="591"/>
        <v>22:03:02.839</v>
      </c>
      <c r="CF1513">
        <v>838534476</v>
      </c>
      <c r="CS1513">
        <v>3</v>
      </c>
      <c r="CT1513">
        <v>2</v>
      </c>
      <c r="CU1513">
        <v>0</v>
      </c>
      <c r="CV1513">
        <v>2</v>
      </c>
      <c r="CW1513">
        <v>0</v>
      </c>
      <c r="CX1513">
        <v>6</v>
      </c>
      <c r="CY1513">
        <v>7</v>
      </c>
      <c r="CZ1513" t="s">
        <v>131</v>
      </c>
      <c r="DA1513">
        <v>745</v>
      </c>
      <c r="DB1513">
        <v>0</v>
      </c>
      <c r="DC1513" t="s">
        <v>262</v>
      </c>
      <c r="DD1513" t="s">
        <v>263</v>
      </c>
      <c r="DG1513">
        <v>15624992</v>
      </c>
      <c r="DI1513">
        <v>1</v>
      </c>
      <c r="DJ1513">
        <v>0</v>
      </c>
      <c r="DK1513">
        <v>1</v>
      </c>
      <c r="DL1513">
        <v>0</v>
      </c>
      <c r="DM1513">
        <v>0</v>
      </c>
      <c r="DN1513">
        <v>1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 t="shared" si="589"/>
        <v>07/09/2023 22:03:03.144</v>
      </c>
      <c r="C1514" t="str">
        <f t="shared" si="582"/>
        <v>FFDFD3C0</v>
      </c>
      <c r="D1514" t="s">
        <v>123</v>
      </c>
      <c r="E1514">
        <v>7</v>
      </c>
      <c r="F1514">
        <v>2007</v>
      </c>
      <c r="G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0</v>
      </c>
      <c r="P1514">
        <v>1</v>
      </c>
      <c r="Q1514">
        <v>0</v>
      </c>
      <c r="S1514" t="str">
        <f t="shared" si="590"/>
        <v>22:03:02.000</v>
      </c>
      <c r="T1514" t="str">
        <f t="shared" si="590"/>
        <v>22:03:02.000</v>
      </c>
      <c r="U1514" t="str">
        <f t="shared" si="576"/>
        <v>A14F74</v>
      </c>
      <c r="V1514">
        <v>0</v>
      </c>
      <c r="W1514">
        <v>0</v>
      </c>
      <c r="X1514">
        <v>6</v>
      </c>
      <c r="Y1514">
        <v>0</v>
      </c>
      <c r="AA1514">
        <v>1</v>
      </c>
      <c r="AB1514">
        <v>8</v>
      </c>
      <c r="AC1514">
        <v>3</v>
      </c>
      <c r="AD1514">
        <v>0</v>
      </c>
      <c r="AE1514">
        <v>9</v>
      </c>
      <c r="AF1514" t="s">
        <v>126</v>
      </c>
      <c r="AG1514">
        <v>0</v>
      </c>
      <c r="AH1514">
        <v>3</v>
      </c>
      <c r="AI1514">
        <v>2</v>
      </c>
      <c r="AJ1514">
        <v>0</v>
      </c>
      <c r="AK1514" t="s">
        <v>529</v>
      </c>
      <c r="AL1514">
        <v>32.786313999999997</v>
      </c>
      <c r="AM1514" t="s">
        <v>530</v>
      </c>
      <c r="AN1514">
        <v>-117.101598</v>
      </c>
      <c r="AO1514">
        <v>25</v>
      </c>
      <c r="AP1514">
        <v>1700</v>
      </c>
      <c r="AQ1514" t="s">
        <v>129</v>
      </c>
      <c r="AR1514">
        <v>124</v>
      </c>
      <c r="AS1514">
        <v>-40</v>
      </c>
      <c r="AT1514">
        <v>-320</v>
      </c>
      <c r="BB1514" t="str">
        <f t="shared" si="577"/>
        <v>1200</v>
      </c>
      <c r="BC1514">
        <v>1</v>
      </c>
      <c r="BD1514" t="str">
        <f t="shared" si="578"/>
        <v xml:space="preserve">N1839R  </v>
      </c>
      <c r="BE1514">
        <v>1</v>
      </c>
      <c r="BG1514">
        <v>0</v>
      </c>
      <c r="BH1514">
        <v>0</v>
      </c>
      <c r="BI1514">
        <v>0</v>
      </c>
      <c r="BJ1514">
        <v>1525</v>
      </c>
      <c r="BK1514">
        <v>-175</v>
      </c>
      <c r="BL1514" t="s">
        <v>130</v>
      </c>
      <c r="BM1514">
        <v>1</v>
      </c>
      <c r="BN1514">
        <v>1</v>
      </c>
      <c r="BO1514">
        <v>0</v>
      </c>
      <c r="BP1514">
        <v>0</v>
      </c>
      <c r="BS1514">
        <v>0</v>
      </c>
      <c r="BT1514">
        <v>0</v>
      </c>
      <c r="BU1514">
        <v>0</v>
      </c>
      <c r="CE1514" t="str">
        <f t="shared" si="591"/>
        <v>22:03:02.839</v>
      </c>
      <c r="CF1514">
        <v>838534476</v>
      </c>
      <c r="CS1514">
        <v>3</v>
      </c>
      <c r="CT1514">
        <v>2</v>
      </c>
      <c r="CU1514">
        <v>0</v>
      </c>
      <c r="CV1514">
        <v>2</v>
      </c>
      <c r="CW1514">
        <v>0</v>
      </c>
      <c r="CX1514">
        <v>6</v>
      </c>
      <c r="CY1514">
        <v>7</v>
      </c>
      <c r="CZ1514" t="s">
        <v>131</v>
      </c>
      <c r="DA1514">
        <v>745</v>
      </c>
      <c r="DB1514">
        <v>0</v>
      </c>
      <c r="DC1514" t="s">
        <v>262</v>
      </c>
      <c r="DD1514" t="s">
        <v>263</v>
      </c>
      <c r="DG1514">
        <v>15624992</v>
      </c>
      <c r="DI1514">
        <v>1</v>
      </c>
      <c r="DJ1514">
        <v>0</v>
      </c>
      <c r="DK1514">
        <v>1</v>
      </c>
      <c r="DL1514">
        <v>0</v>
      </c>
      <c r="DM1514">
        <v>0</v>
      </c>
      <c r="DN1514">
        <v>1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 t="shared" si="589"/>
        <v>07/09/2023 22:03:03.144</v>
      </c>
      <c r="C1515" t="str">
        <f t="shared" si="582"/>
        <v>FFDFD3C0</v>
      </c>
      <c r="D1515" t="s">
        <v>138</v>
      </c>
      <c r="E1515">
        <v>20</v>
      </c>
      <c r="F1515">
        <v>1020</v>
      </c>
      <c r="G1515" t="s">
        <v>139</v>
      </c>
      <c r="J1515" t="s">
        <v>140</v>
      </c>
      <c r="K1515">
        <v>0</v>
      </c>
      <c r="L1515">
        <v>3</v>
      </c>
      <c r="M1515">
        <v>0</v>
      </c>
      <c r="N1515">
        <v>2</v>
      </c>
      <c r="O1515">
        <v>0</v>
      </c>
      <c r="P1515">
        <v>1</v>
      </c>
      <c r="Q1515">
        <v>0</v>
      </c>
      <c r="S1515" t="str">
        <f t="shared" si="590"/>
        <v>22:03:02.000</v>
      </c>
      <c r="T1515" t="str">
        <f t="shared" si="590"/>
        <v>22:03:02.000</v>
      </c>
      <c r="U1515" t="str">
        <f t="shared" si="576"/>
        <v>A14F74</v>
      </c>
      <c r="V1515">
        <v>0</v>
      </c>
      <c r="W1515">
        <v>0</v>
      </c>
      <c r="X1515">
        <v>6</v>
      </c>
      <c r="Y1515">
        <v>0</v>
      </c>
      <c r="AA1515">
        <v>1</v>
      </c>
      <c r="AB1515">
        <v>8</v>
      </c>
      <c r="AC1515">
        <v>3</v>
      </c>
      <c r="AD1515">
        <v>0</v>
      </c>
      <c r="AE1515">
        <v>9</v>
      </c>
      <c r="AF1515" t="s">
        <v>126</v>
      </c>
      <c r="AG1515">
        <v>0</v>
      </c>
      <c r="AH1515">
        <v>3</v>
      </c>
      <c r="AI1515">
        <v>2</v>
      </c>
      <c r="AJ1515">
        <v>0</v>
      </c>
      <c r="AK1515" t="s">
        <v>529</v>
      </c>
      <c r="AL1515">
        <v>32.786313999999997</v>
      </c>
      <c r="AM1515" t="s">
        <v>530</v>
      </c>
      <c r="AN1515">
        <v>-117.101598</v>
      </c>
      <c r="AO1515">
        <v>25</v>
      </c>
      <c r="AP1515">
        <v>1700</v>
      </c>
      <c r="AQ1515" t="s">
        <v>129</v>
      </c>
      <c r="AR1515">
        <v>124</v>
      </c>
      <c r="AS1515">
        <v>-40</v>
      </c>
      <c r="AT1515">
        <v>-320</v>
      </c>
      <c r="BB1515" t="str">
        <f t="shared" si="577"/>
        <v>1200</v>
      </c>
      <c r="BC1515">
        <v>1</v>
      </c>
      <c r="BD1515" t="str">
        <f t="shared" si="578"/>
        <v xml:space="preserve">N1839R  </v>
      </c>
      <c r="BE1515">
        <v>1</v>
      </c>
      <c r="BG1515">
        <v>0</v>
      </c>
      <c r="BH1515">
        <v>0</v>
      </c>
      <c r="BI1515">
        <v>0</v>
      </c>
      <c r="BJ1515">
        <v>1525</v>
      </c>
      <c r="BK1515">
        <v>-175</v>
      </c>
      <c r="BL1515" t="s">
        <v>130</v>
      </c>
      <c r="BM1515">
        <v>1</v>
      </c>
      <c r="BN1515">
        <v>1</v>
      </c>
      <c r="BO1515">
        <v>0</v>
      </c>
      <c r="BP1515">
        <v>0</v>
      </c>
      <c r="BS1515">
        <v>0</v>
      </c>
      <c r="BT1515">
        <v>0</v>
      </c>
      <c r="BU1515">
        <v>0</v>
      </c>
      <c r="CE1515" t="str">
        <f t="shared" si="591"/>
        <v>22:03:02.839</v>
      </c>
      <c r="CF1515">
        <v>838534476</v>
      </c>
      <c r="CS1515">
        <v>3</v>
      </c>
      <c r="CT1515">
        <v>2</v>
      </c>
      <c r="CU1515">
        <v>0</v>
      </c>
      <c r="CV1515">
        <v>2</v>
      </c>
      <c r="CW1515">
        <v>0</v>
      </c>
      <c r="CX1515">
        <v>6</v>
      </c>
      <c r="CY1515">
        <v>7</v>
      </c>
      <c r="CZ1515" t="s">
        <v>131</v>
      </c>
      <c r="DA1515">
        <v>745</v>
      </c>
      <c r="DB1515">
        <v>0</v>
      </c>
      <c r="DC1515" t="s">
        <v>262</v>
      </c>
      <c r="DD1515" t="s">
        <v>263</v>
      </c>
      <c r="DG1515">
        <v>15624992</v>
      </c>
      <c r="DI1515">
        <v>1</v>
      </c>
      <c r="DJ1515">
        <v>0</v>
      </c>
      <c r="DK1515">
        <v>1</v>
      </c>
      <c r="DL1515">
        <v>0</v>
      </c>
      <c r="DM1515">
        <v>0</v>
      </c>
      <c r="DN1515">
        <v>1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 t="shared" si="589"/>
        <v>07/09/2023 22:03:03.144</v>
      </c>
      <c r="C1516" t="str">
        <f t="shared" si="582"/>
        <v>FFDFD3C0</v>
      </c>
      <c r="D1516" t="s">
        <v>149</v>
      </c>
      <c r="E1516">
        <v>3</v>
      </c>
      <c r="H1516">
        <v>166</v>
      </c>
      <c r="I1516" t="s">
        <v>139</v>
      </c>
      <c r="J1516" t="s">
        <v>150</v>
      </c>
      <c r="K1516">
        <v>0</v>
      </c>
      <c r="L1516">
        <v>3</v>
      </c>
      <c r="M1516">
        <v>0</v>
      </c>
      <c r="N1516">
        <v>2</v>
      </c>
      <c r="O1516">
        <v>0</v>
      </c>
      <c r="P1516">
        <v>1</v>
      </c>
      <c r="Q1516">
        <v>0</v>
      </c>
      <c r="S1516" t="str">
        <f t="shared" si="590"/>
        <v>22:03:02.000</v>
      </c>
      <c r="T1516" t="str">
        <f t="shared" si="590"/>
        <v>22:03:02.000</v>
      </c>
      <c r="U1516" t="str">
        <f t="shared" si="576"/>
        <v>A14F74</v>
      </c>
      <c r="V1516">
        <v>0</v>
      </c>
      <c r="W1516">
        <v>0</v>
      </c>
      <c r="X1516">
        <v>6</v>
      </c>
      <c r="Y1516">
        <v>0</v>
      </c>
      <c r="AA1516">
        <v>1</v>
      </c>
      <c r="AB1516">
        <v>8</v>
      </c>
      <c r="AC1516">
        <v>3</v>
      </c>
      <c r="AD1516">
        <v>0</v>
      </c>
      <c r="AE1516">
        <v>9</v>
      </c>
      <c r="AF1516" t="s">
        <v>126</v>
      </c>
      <c r="AG1516">
        <v>0</v>
      </c>
      <c r="AH1516">
        <v>3</v>
      </c>
      <c r="AI1516">
        <v>2</v>
      </c>
      <c r="AJ1516">
        <v>0</v>
      </c>
      <c r="AK1516" t="s">
        <v>529</v>
      </c>
      <c r="AL1516">
        <v>32.786313999999997</v>
      </c>
      <c r="AM1516" t="s">
        <v>530</v>
      </c>
      <c r="AN1516">
        <v>-117.101598</v>
      </c>
      <c r="AO1516">
        <v>25</v>
      </c>
      <c r="AP1516">
        <v>1700</v>
      </c>
      <c r="AQ1516" t="s">
        <v>129</v>
      </c>
      <c r="AR1516">
        <v>124</v>
      </c>
      <c r="AS1516">
        <v>-40</v>
      </c>
      <c r="AT1516">
        <v>-320</v>
      </c>
      <c r="BB1516" t="str">
        <f t="shared" si="577"/>
        <v>1200</v>
      </c>
      <c r="BC1516">
        <v>1</v>
      </c>
      <c r="BD1516" t="str">
        <f t="shared" si="578"/>
        <v xml:space="preserve">N1839R  </v>
      </c>
      <c r="BE1516">
        <v>1</v>
      </c>
      <c r="BG1516">
        <v>0</v>
      </c>
      <c r="BH1516">
        <v>0</v>
      </c>
      <c r="BI1516">
        <v>0</v>
      </c>
      <c r="BJ1516">
        <v>1525</v>
      </c>
      <c r="BK1516">
        <v>-175</v>
      </c>
      <c r="BL1516" t="s">
        <v>130</v>
      </c>
      <c r="BM1516">
        <v>1</v>
      </c>
      <c r="BN1516">
        <v>1</v>
      </c>
      <c r="BO1516">
        <v>0</v>
      </c>
      <c r="BP1516">
        <v>0</v>
      </c>
      <c r="BS1516">
        <v>0</v>
      </c>
      <c r="BT1516">
        <v>0</v>
      </c>
      <c r="BU1516">
        <v>0</v>
      </c>
      <c r="CE1516" t="str">
        <f t="shared" si="591"/>
        <v>22:03:02.839</v>
      </c>
      <c r="CF1516">
        <v>838592690</v>
      </c>
      <c r="CS1516">
        <v>3</v>
      </c>
      <c r="CT1516">
        <v>2</v>
      </c>
      <c r="CU1516">
        <v>0</v>
      </c>
      <c r="CV1516">
        <v>2</v>
      </c>
      <c r="CW1516">
        <v>0</v>
      </c>
      <c r="CX1516">
        <v>5</v>
      </c>
      <c r="CY1516">
        <v>7</v>
      </c>
      <c r="CZ1516" t="s">
        <v>131</v>
      </c>
      <c r="DA1516">
        <v>300</v>
      </c>
      <c r="DB1516">
        <v>0</v>
      </c>
      <c r="DC1516" t="s">
        <v>157</v>
      </c>
      <c r="DD1516" t="s">
        <v>158</v>
      </c>
      <c r="DG1516">
        <v>8359536</v>
      </c>
      <c r="DI1516">
        <v>1</v>
      </c>
      <c r="DJ1516">
        <v>0</v>
      </c>
      <c r="DK1516">
        <v>1</v>
      </c>
      <c r="DL1516">
        <v>0</v>
      </c>
      <c r="DM1516">
        <v>0</v>
      </c>
      <c r="DN1516">
        <v>1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 t="shared" ref="A1517:A1524" si="592">"07/09/2023 22:03:03.755"</f>
        <v>07/09/2023 22:03:03.755</v>
      </c>
      <c r="C1517" t="str">
        <f t="shared" si="582"/>
        <v>FFDFD3C0</v>
      </c>
      <c r="D1517" t="s">
        <v>134</v>
      </c>
      <c r="E1517">
        <v>4</v>
      </c>
      <c r="H1517">
        <v>4</v>
      </c>
      <c r="I1517" t="s">
        <v>143</v>
      </c>
      <c r="J1517" t="s">
        <v>126</v>
      </c>
      <c r="K1517">
        <v>0</v>
      </c>
      <c r="L1517">
        <v>3</v>
      </c>
      <c r="M1517">
        <v>0</v>
      </c>
      <c r="N1517">
        <v>2</v>
      </c>
      <c r="O1517">
        <v>0</v>
      </c>
      <c r="P1517">
        <v>1</v>
      </c>
      <c r="Q1517">
        <v>0</v>
      </c>
      <c r="S1517" t="str">
        <f t="shared" ref="S1517:T1524" si="593">"22:03:03.000"</f>
        <v>22:03:03.000</v>
      </c>
      <c r="T1517" t="str">
        <f t="shared" si="593"/>
        <v>22:03:03.000</v>
      </c>
      <c r="U1517" t="str">
        <f t="shared" si="576"/>
        <v>A14F74</v>
      </c>
      <c r="V1517">
        <v>0</v>
      </c>
      <c r="W1517">
        <v>0</v>
      </c>
      <c r="X1517">
        <v>6</v>
      </c>
      <c r="Y1517">
        <v>0</v>
      </c>
      <c r="AA1517">
        <v>1</v>
      </c>
      <c r="AB1517">
        <v>8</v>
      </c>
      <c r="AC1517">
        <v>3</v>
      </c>
      <c r="AD1517">
        <v>0</v>
      </c>
      <c r="AE1517">
        <v>9</v>
      </c>
      <c r="AF1517" t="s">
        <v>126</v>
      </c>
      <c r="AG1517">
        <v>0</v>
      </c>
      <c r="AH1517">
        <v>3</v>
      </c>
      <c r="AI1517">
        <v>2</v>
      </c>
      <c r="AJ1517">
        <v>0</v>
      </c>
      <c r="AK1517" t="s">
        <v>531</v>
      </c>
      <c r="AL1517">
        <v>32.786121000000001</v>
      </c>
      <c r="AM1517" t="s">
        <v>532</v>
      </c>
      <c r="AN1517">
        <v>-117.100911</v>
      </c>
      <c r="AO1517">
        <v>25</v>
      </c>
      <c r="AP1517">
        <v>1800</v>
      </c>
      <c r="AQ1517" t="s">
        <v>129</v>
      </c>
      <c r="AR1517">
        <v>125</v>
      </c>
      <c r="AS1517">
        <v>-38</v>
      </c>
      <c r="AT1517">
        <v>-320</v>
      </c>
      <c r="BB1517" t="str">
        <f t="shared" si="577"/>
        <v>1200</v>
      </c>
      <c r="BC1517">
        <v>1</v>
      </c>
      <c r="BD1517" t="str">
        <f t="shared" si="578"/>
        <v xml:space="preserve">N1839R  </v>
      </c>
      <c r="BE1517">
        <v>1</v>
      </c>
      <c r="BG1517">
        <v>0</v>
      </c>
      <c r="BH1517">
        <v>0</v>
      </c>
      <c r="BI1517">
        <v>0</v>
      </c>
      <c r="BJ1517">
        <v>1525</v>
      </c>
      <c r="BK1517">
        <v>-275</v>
      </c>
      <c r="BL1517" t="s">
        <v>130</v>
      </c>
      <c r="BM1517">
        <v>1</v>
      </c>
      <c r="BN1517">
        <v>1</v>
      </c>
      <c r="BO1517">
        <v>0</v>
      </c>
      <c r="BP1517">
        <v>0</v>
      </c>
      <c r="BS1517">
        <v>0</v>
      </c>
      <c r="BT1517">
        <v>0</v>
      </c>
      <c r="BU1517">
        <v>0</v>
      </c>
      <c r="CE1517" t="str">
        <f t="shared" ref="CE1517:CE1524" si="594">"22:03:03.473"</f>
        <v>22:03:03.473</v>
      </c>
      <c r="CF1517">
        <v>472533954</v>
      </c>
      <c r="CS1517">
        <v>3</v>
      </c>
      <c r="CT1517">
        <v>2</v>
      </c>
      <c r="CU1517">
        <v>0</v>
      </c>
      <c r="CV1517">
        <v>2</v>
      </c>
      <c r="CW1517">
        <v>0</v>
      </c>
      <c r="CX1517">
        <v>6</v>
      </c>
      <c r="CY1517">
        <v>7</v>
      </c>
      <c r="CZ1517" t="s">
        <v>131</v>
      </c>
      <c r="DA1517">
        <v>745</v>
      </c>
      <c r="DB1517">
        <v>0</v>
      </c>
      <c r="DC1517" t="s">
        <v>262</v>
      </c>
      <c r="DD1517" t="s">
        <v>263</v>
      </c>
      <c r="DG1517">
        <v>15625034</v>
      </c>
      <c r="DI1517">
        <v>1</v>
      </c>
      <c r="DJ1517">
        <v>0</v>
      </c>
      <c r="DK1517">
        <v>0</v>
      </c>
      <c r="DL1517">
        <v>0</v>
      </c>
      <c r="DM1517">
        <v>0</v>
      </c>
      <c r="DN1517">
        <v>1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 t="shared" si="592"/>
        <v>07/09/2023 22:03:03.755</v>
      </c>
      <c r="C1518" t="str">
        <f t="shared" si="582"/>
        <v>FFDFD3C0</v>
      </c>
      <c r="D1518" t="s">
        <v>123</v>
      </c>
      <c r="E1518">
        <v>7</v>
      </c>
      <c r="F1518">
        <v>2007</v>
      </c>
      <c r="G1518" t="s">
        <v>124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0</v>
      </c>
      <c r="P1518">
        <v>1</v>
      </c>
      <c r="Q1518">
        <v>0</v>
      </c>
      <c r="S1518" t="str">
        <f t="shared" si="593"/>
        <v>22:03:03.000</v>
      </c>
      <c r="T1518" t="str">
        <f t="shared" si="593"/>
        <v>22:03:03.000</v>
      </c>
      <c r="U1518" t="str">
        <f t="shared" si="576"/>
        <v>A14F74</v>
      </c>
      <c r="V1518">
        <v>0</v>
      </c>
      <c r="W1518">
        <v>0</v>
      </c>
      <c r="X1518">
        <v>6</v>
      </c>
      <c r="Y1518">
        <v>0</v>
      </c>
      <c r="AA1518">
        <v>1</v>
      </c>
      <c r="AB1518">
        <v>8</v>
      </c>
      <c r="AC1518">
        <v>3</v>
      </c>
      <c r="AD1518">
        <v>0</v>
      </c>
      <c r="AE1518">
        <v>9</v>
      </c>
      <c r="AF1518" t="s">
        <v>126</v>
      </c>
      <c r="AG1518">
        <v>0</v>
      </c>
      <c r="AH1518">
        <v>3</v>
      </c>
      <c r="AI1518">
        <v>2</v>
      </c>
      <c r="AJ1518">
        <v>0</v>
      </c>
      <c r="AK1518" t="s">
        <v>531</v>
      </c>
      <c r="AL1518">
        <v>32.786121000000001</v>
      </c>
      <c r="AM1518" t="s">
        <v>532</v>
      </c>
      <c r="AN1518">
        <v>-117.100911</v>
      </c>
      <c r="AO1518">
        <v>25</v>
      </c>
      <c r="AP1518">
        <v>1800</v>
      </c>
      <c r="AQ1518" t="s">
        <v>129</v>
      </c>
      <c r="AR1518">
        <v>125</v>
      </c>
      <c r="AS1518">
        <v>-38</v>
      </c>
      <c r="AT1518">
        <v>-320</v>
      </c>
      <c r="BB1518" t="str">
        <f t="shared" si="577"/>
        <v>1200</v>
      </c>
      <c r="BC1518">
        <v>1</v>
      </c>
      <c r="BD1518" t="str">
        <f t="shared" si="578"/>
        <v xml:space="preserve">N1839R  </v>
      </c>
      <c r="BE1518">
        <v>1</v>
      </c>
      <c r="BG1518">
        <v>0</v>
      </c>
      <c r="BH1518">
        <v>0</v>
      </c>
      <c r="BI1518">
        <v>0</v>
      </c>
      <c r="BJ1518">
        <v>1525</v>
      </c>
      <c r="BK1518">
        <v>-275</v>
      </c>
      <c r="BL1518" t="s">
        <v>130</v>
      </c>
      <c r="BM1518">
        <v>1</v>
      </c>
      <c r="BN1518">
        <v>1</v>
      </c>
      <c r="BO1518">
        <v>0</v>
      </c>
      <c r="BP1518">
        <v>0</v>
      </c>
      <c r="BS1518">
        <v>0</v>
      </c>
      <c r="BT1518">
        <v>0</v>
      </c>
      <c r="BU1518">
        <v>0</v>
      </c>
      <c r="CE1518" t="str">
        <f t="shared" si="594"/>
        <v>22:03:03.473</v>
      </c>
      <c r="CF1518">
        <v>472533954</v>
      </c>
      <c r="CS1518">
        <v>3</v>
      </c>
      <c r="CT1518">
        <v>2</v>
      </c>
      <c r="CU1518">
        <v>0</v>
      </c>
      <c r="CV1518">
        <v>2</v>
      </c>
      <c r="CW1518">
        <v>0</v>
      </c>
      <c r="CX1518">
        <v>6</v>
      </c>
      <c r="CY1518">
        <v>7</v>
      </c>
      <c r="CZ1518" t="s">
        <v>131</v>
      </c>
      <c r="DA1518">
        <v>745</v>
      </c>
      <c r="DB1518">
        <v>0</v>
      </c>
      <c r="DC1518" t="s">
        <v>262</v>
      </c>
      <c r="DD1518" t="s">
        <v>263</v>
      </c>
      <c r="DG1518">
        <v>15625034</v>
      </c>
      <c r="DI1518">
        <v>1</v>
      </c>
      <c r="DJ1518">
        <v>0</v>
      </c>
      <c r="DK1518">
        <v>1</v>
      </c>
      <c r="DL1518">
        <v>0</v>
      </c>
      <c r="DM1518">
        <v>0</v>
      </c>
      <c r="DN1518">
        <v>1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 t="shared" si="592"/>
        <v>07/09/2023 22:03:03.755</v>
      </c>
      <c r="C1519" t="str">
        <f t="shared" si="582"/>
        <v>FFDFD3C0</v>
      </c>
      <c r="D1519" t="s">
        <v>138</v>
      </c>
      <c r="E1519">
        <v>20</v>
      </c>
      <c r="F1519">
        <v>1020</v>
      </c>
      <c r="G1519" t="s">
        <v>139</v>
      </c>
      <c r="J1519" t="s">
        <v>140</v>
      </c>
      <c r="K1519">
        <v>0</v>
      </c>
      <c r="L1519">
        <v>3</v>
      </c>
      <c r="M1519">
        <v>0</v>
      </c>
      <c r="N1519">
        <v>2</v>
      </c>
      <c r="O1519">
        <v>0</v>
      </c>
      <c r="P1519">
        <v>1</v>
      </c>
      <c r="Q1519">
        <v>0</v>
      </c>
      <c r="S1519" t="str">
        <f t="shared" si="593"/>
        <v>22:03:03.000</v>
      </c>
      <c r="T1519" t="str">
        <f t="shared" si="593"/>
        <v>22:03:03.000</v>
      </c>
      <c r="U1519" t="str">
        <f t="shared" si="576"/>
        <v>A14F74</v>
      </c>
      <c r="V1519">
        <v>0</v>
      </c>
      <c r="W1519">
        <v>0</v>
      </c>
      <c r="X1519">
        <v>6</v>
      </c>
      <c r="Y1519">
        <v>0</v>
      </c>
      <c r="AA1519">
        <v>1</v>
      </c>
      <c r="AB1519">
        <v>8</v>
      </c>
      <c r="AC1519">
        <v>3</v>
      </c>
      <c r="AD1519">
        <v>0</v>
      </c>
      <c r="AE1519">
        <v>9</v>
      </c>
      <c r="AF1519" t="s">
        <v>126</v>
      </c>
      <c r="AG1519">
        <v>0</v>
      </c>
      <c r="AH1519">
        <v>3</v>
      </c>
      <c r="AI1519">
        <v>2</v>
      </c>
      <c r="AJ1519">
        <v>0</v>
      </c>
      <c r="AK1519" t="s">
        <v>531</v>
      </c>
      <c r="AL1519">
        <v>32.786121000000001</v>
      </c>
      <c r="AM1519" t="s">
        <v>532</v>
      </c>
      <c r="AN1519">
        <v>-117.100911</v>
      </c>
      <c r="AO1519">
        <v>25</v>
      </c>
      <c r="AP1519">
        <v>1800</v>
      </c>
      <c r="AQ1519" t="s">
        <v>129</v>
      </c>
      <c r="AR1519">
        <v>125</v>
      </c>
      <c r="AS1519">
        <v>-38</v>
      </c>
      <c r="AT1519">
        <v>-320</v>
      </c>
      <c r="BB1519" t="str">
        <f t="shared" si="577"/>
        <v>1200</v>
      </c>
      <c r="BC1519">
        <v>1</v>
      </c>
      <c r="BD1519" t="str">
        <f t="shared" si="578"/>
        <v xml:space="preserve">N1839R  </v>
      </c>
      <c r="BE1519">
        <v>1</v>
      </c>
      <c r="BG1519">
        <v>0</v>
      </c>
      <c r="BH1519">
        <v>0</v>
      </c>
      <c r="BI1519">
        <v>0</v>
      </c>
      <c r="BJ1519">
        <v>1525</v>
      </c>
      <c r="BK1519">
        <v>-275</v>
      </c>
      <c r="BL1519" t="s">
        <v>130</v>
      </c>
      <c r="BM1519">
        <v>1</v>
      </c>
      <c r="BN1519">
        <v>1</v>
      </c>
      <c r="BO1519">
        <v>0</v>
      </c>
      <c r="BP1519">
        <v>0</v>
      </c>
      <c r="BS1519">
        <v>0</v>
      </c>
      <c r="BT1519">
        <v>0</v>
      </c>
      <c r="BU1519">
        <v>0</v>
      </c>
      <c r="CE1519" t="str">
        <f t="shared" si="594"/>
        <v>22:03:03.473</v>
      </c>
      <c r="CF1519">
        <v>472533954</v>
      </c>
      <c r="CS1519">
        <v>3</v>
      </c>
      <c r="CT1519">
        <v>2</v>
      </c>
      <c r="CU1519">
        <v>0</v>
      </c>
      <c r="CV1519">
        <v>2</v>
      </c>
      <c r="CW1519">
        <v>0</v>
      </c>
      <c r="CX1519">
        <v>6</v>
      </c>
      <c r="CY1519">
        <v>7</v>
      </c>
      <c r="CZ1519" t="s">
        <v>131</v>
      </c>
      <c r="DA1519">
        <v>745</v>
      </c>
      <c r="DB1519">
        <v>0</v>
      </c>
      <c r="DC1519" t="s">
        <v>262</v>
      </c>
      <c r="DD1519" t="s">
        <v>263</v>
      </c>
      <c r="DG1519">
        <v>15625034</v>
      </c>
      <c r="DI1519">
        <v>1</v>
      </c>
      <c r="DJ1519">
        <v>0</v>
      </c>
      <c r="DK1519">
        <v>1</v>
      </c>
      <c r="DL1519">
        <v>0</v>
      </c>
      <c r="DM1519">
        <v>0</v>
      </c>
      <c r="DN1519">
        <v>1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 t="shared" si="592"/>
        <v>07/09/2023 22:03:03.755</v>
      </c>
      <c r="C1520" t="str">
        <f t="shared" si="582"/>
        <v>FFDFD3C0</v>
      </c>
      <c r="D1520" t="s">
        <v>149</v>
      </c>
      <c r="E1520">
        <v>3</v>
      </c>
      <c r="H1520">
        <v>166</v>
      </c>
      <c r="I1520" t="s">
        <v>139</v>
      </c>
      <c r="J1520" t="s">
        <v>150</v>
      </c>
      <c r="K1520">
        <v>0</v>
      </c>
      <c r="L1520">
        <v>3</v>
      </c>
      <c r="M1520">
        <v>0</v>
      </c>
      <c r="N1520">
        <v>2</v>
      </c>
      <c r="O1520">
        <v>0</v>
      </c>
      <c r="P1520">
        <v>1</v>
      </c>
      <c r="Q1520">
        <v>0</v>
      </c>
      <c r="S1520" t="str">
        <f t="shared" si="593"/>
        <v>22:03:03.000</v>
      </c>
      <c r="T1520" t="str">
        <f t="shared" si="593"/>
        <v>22:03:03.000</v>
      </c>
      <c r="U1520" t="str">
        <f t="shared" si="576"/>
        <v>A14F74</v>
      </c>
      <c r="V1520">
        <v>0</v>
      </c>
      <c r="W1520">
        <v>0</v>
      </c>
      <c r="X1520">
        <v>6</v>
      </c>
      <c r="Y1520">
        <v>0</v>
      </c>
      <c r="AA1520">
        <v>1</v>
      </c>
      <c r="AB1520">
        <v>8</v>
      </c>
      <c r="AC1520">
        <v>3</v>
      </c>
      <c r="AD1520">
        <v>0</v>
      </c>
      <c r="AE1520">
        <v>9</v>
      </c>
      <c r="AF1520" t="s">
        <v>126</v>
      </c>
      <c r="AG1520">
        <v>0</v>
      </c>
      <c r="AH1520">
        <v>3</v>
      </c>
      <c r="AI1520">
        <v>2</v>
      </c>
      <c r="AJ1520">
        <v>0</v>
      </c>
      <c r="AK1520" t="s">
        <v>531</v>
      </c>
      <c r="AL1520">
        <v>32.786121000000001</v>
      </c>
      <c r="AM1520" t="s">
        <v>532</v>
      </c>
      <c r="AN1520">
        <v>-117.100911</v>
      </c>
      <c r="AO1520">
        <v>25</v>
      </c>
      <c r="AP1520">
        <v>1800</v>
      </c>
      <c r="AQ1520" t="s">
        <v>129</v>
      </c>
      <c r="AR1520">
        <v>125</v>
      </c>
      <c r="AS1520">
        <v>-38</v>
      </c>
      <c r="AT1520">
        <v>-320</v>
      </c>
      <c r="BB1520" t="str">
        <f t="shared" si="577"/>
        <v>1200</v>
      </c>
      <c r="BC1520">
        <v>1</v>
      </c>
      <c r="BD1520" t="str">
        <f t="shared" si="578"/>
        <v xml:space="preserve">N1839R  </v>
      </c>
      <c r="BE1520">
        <v>1</v>
      </c>
      <c r="BG1520">
        <v>0</v>
      </c>
      <c r="BH1520">
        <v>0</v>
      </c>
      <c r="BI1520">
        <v>0</v>
      </c>
      <c r="BJ1520">
        <v>1525</v>
      </c>
      <c r="BK1520">
        <v>-275</v>
      </c>
      <c r="BL1520" t="s">
        <v>130</v>
      </c>
      <c r="BM1520">
        <v>1</v>
      </c>
      <c r="BN1520">
        <v>1</v>
      </c>
      <c r="BO1520">
        <v>0</v>
      </c>
      <c r="BP1520">
        <v>0</v>
      </c>
      <c r="BS1520">
        <v>0</v>
      </c>
      <c r="BT1520">
        <v>0</v>
      </c>
      <c r="BU1520">
        <v>0</v>
      </c>
      <c r="CE1520" t="str">
        <f t="shared" si="594"/>
        <v>22:03:03.473</v>
      </c>
      <c r="CF1520">
        <v>472592085</v>
      </c>
      <c r="CS1520">
        <v>3</v>
      </c>
      <c r="CT1520">
        <v>2</v>
      </c>
      <c r="CU1520">
        <v>0</v>
      </c>
      <c r="CV1520">
        <v>2</v>
      </c>
      <c r="CW1520">
        <v>0</v>
      </c>
      <c r="CX1520">
        <v>5</v>
      </c>
      <c r="CY1520">
        <v>7</v>
      </c>
      <c r="CZ1520" t="s">
        <v>131</v>
      </c>
      <c r="DA1520">
        <v>300</v>
      </c>
      <c r="DB1520">
        <v>0</v>
      </c>
      <c r="DC1520" t="s">
        <v>157</v>
      </c>
      <c r="DD1520" t="s">
        <v>158</v>
      </c>
      <c r="DG1520">
        <v>8359666</v>
      </c>
      <c r="DI1520">
        <v>1</v>
      </c>
      <c r="DJ1520">
        <v>0</v>
      </c>
      <c r="DK1520">
        <v>1</v>
      </c>
      <c r="DL1520">
        <v>0</v>
      </c>
      <c r="DM1520">
        <v>0</v>
      </c>
      <c r="DN1520">
        <v>1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 t="shared" si="592"/>
        <v>07/09/2023 22:03:03.755</v>
      </c>
      <c r="C1521" t="str">
        <f t="shared" si="582"/>
        <v>FFDFD3C0</v>
      </c>
      <c r="D1521" t="s">
        <v>141</v>
      </c>
      <c r="E1521">
        <v>15</v>
      </c>
      <c r="J1521" t="s">
        <v>142</v>
      </c>
      <c r="K1521">
        <v>0</v>
      </c>
      <c r="L1521">
        <v>3</v>
      </c>
      <c r="M1521">
        <v>0</v>
      </c>
      <c r="N1521">
        <v>2</v>
      </c>
      <c r="O1521">
        <v>0</v>
      </c>
      <c r="P1521">
        <v>1</v>
      </c>
      <c r="Q1521">
        <v>0</v>
      </c>
      <c r="S1521" t="str">
        <f t="shared" si="593"/>
        <v>22:03:03.000</v>
      </c>
      <c r="T1521" t="str">
        <f t="shared" si="593"/>
        <v>22:03:03.000</v>
      </c>
      <c r="U1521" t="str">
        <f t="shared" si="576"/>
        <v>A14F74</v>
      </c>
      <c r="V1521">
        <v>0</v>
      </c>
      <c r="W1521">
        <v>0</v>
      </c>
      <c r="X1521">
        <v>6</v>
      </c>
      <c r="Y1521">
        <v>0</v>
      </c>
      <c r="AA1521">
        <v>1</v>
      </c>
      <c r="AB1521">
        <v>8</v>
      </c>
      <c r="AC1521">
        <v>3</v>
      </c>
      <c r="AD1521">
        <v>0</v>
      </c>
      <c r="AE1521">
        <v>9</v>
      </c>
      <c r="AF1521" t="s">
        <v>126</v>
      </c>
      <c r="AG1521">
        <v>0</v>
      </c>
      <c r="AH1521">
        <v>3</v>
      </c>
      <c r="AI1521">
        <v>2</v>
      </c>
      <c r="AJ1521">
        <v>0</v>
      </c>
      <c r="AK1521" t="s">
        <v>531</v>
      </c>
      <c r="AL1521">
        <v>32.786121000000001</v>
      </c>
      <c r="AM1521" t="s">
        <v>532</v>
      </c>
      <c r="AN1521">
        <v>-117.100911</v>
      </c>
      <c r="AO1521">
        <v>25</v>
      </c>
      <c r="AP1521">
        <v>1800</v>
      </c>
      <c r="AQ1521" t="s">
        <v>129</v>
      </c>
      <c r="AR1521">
        <v>125</v>
      </c>
      <c r="AS1521">
        <v>-38</v>
      </c>
      <c r="AT1521">
        <v>-320</v>
      </c>
      <c r="BB1521" t="str">
        <f t="shared" si="577"/>
        <v>1200</v>
      </c>
      <c r="BC1521">
        <v>1</v>
      </c>
      <c r="BD1521" t="str">
        <f t="shared" si="578"/>
        <v xml:space="preserve">N1839R  </v>
      </c>
      <c r="BE1521">
        <v>1</v>
      </c>
      <c r="BG1521">
        <v>0</v>
      </c>
      <c r="BH1521">
        <v>0</v>
      </c>
      <c r="BI1521">
        <v>0</v>
      </c>
      <c r="BJ1521">
        <v>1525</v>
      </c>
      <c r="BK1521">
        <v>-275</v>
      </c>
      <c r="BL1521" t="s">
        <v>130</v>
      </c>
      <c r="BM1521">
        <v>1</v>
      </c>
      <c r="BN1521">
        <v>1</v>
      </c>
      <c r="BO1521">
        <v>0</v>
      </c>
      <c r="BP1521">
        <v>0</v>
      </c>
      <c r="BS1521">
        <v>0</v>
      </c>
      <c r="BT1521">
        <v>0</v>
      </c>
      <c r="BU1521">
        <v>0</v>
      </c>
      <c r="CE1521" t="str">
        <f t="shared" si="594"/>
        <v>22:03:03.473</v>
      </c>
      <c r="CF1521">
        <v>472533954</v>
      </c>
      <c r="CS1521">
        <v>3</v>
      </c>
      <c r="CT1521">
        <v>2</v>
      </c>
      <c r="CU1521">
        <v>0</v>
      </c>
      <c r="CV1521">
        <v>2</v>
      </c>
      <c r="CW1521">
        <v>0</v>
      </c>
      <c r="CX1521">
        <v>6</v>
      </c>
      <c r="CY1521">
        <v>7</v>
      </c>
      <c r="CZ1521" t="s">
        <v>131</v>
      </c>
      <c r="DA1521">
        <v>745</v>
      </c>
      <c r="DB1521">
        <v>0</v>
      </c>
      <c r="DC1521" t="s">
        <v>262</v>
      </c>
      <c r="DD1521" t="s">
        <v>263</v>
      </c>
      <c r="DG1521">
        <v>15625034</v>
      </c>
      <c r="DI1521">
        <v>1</v>
      </c>
      <c r="DJ1521">
        <v>0</v>
      </c>
      <c r="DK1521">
        <v>1</v>
      </c>
      <c r="DL1521">
        <v>0</v>
      </c>
      <c r="DM1521">
        <v>0</v>
      </c>
      <c r="DN1521">
        <v>1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 t="shared" si="592"/>
        <v>07/09/2023 22:03:03.755</v>
      </c>
      <c r="C1522" t="str">
        <f t="shared" si="582"/>
        <v>FFDFD3C0</v>
      </c>
      <c r="D1522" t="s">
        <v>144</v>
      </c>
      <c r="E1522">
        <v>6</v>
      </c>
      <c r="H1522">
        <v>210</v>
      </c>
      <c r="I1522" t="s">
        <v>145</v>
      </c>
      <c r="J1522" t="s">
        <v>146</v>
      </c>
      <c r="K1522">
        <v>0</v>
      </c>
      <c r="L1522">
        <v>3</v>
      </c>
      <c r="M1522">
        <v>0</v>
      </c>
      <c r="N1522">
        <v>2</v>
      </c>
      <c r="O1522">
        <v>0</v>
      </c>
      <c r="P1522">
        <v>1</v>
      </c>
      <c r="Q1522">
        <v>0</v>
      </c>
      <c r="S1522" t="str">
        <f t="shared" si="593"/>
        <v>22:03:03.000</v>
      </c>
      <c r="T1522" t="str">
        <f t="shared" si="593"/>
        <v>22:03:03.000</v>
      </c>
      <c r="U1522" t="str">
        <f t="shared" si="576"/>
        <v>A14F74</v>
      </c>
      <c r="V1522">
        <v>0</v>
      </c>
      <c r="W1522">
        <v>0</v>
      </c>
      <c r="X1522">
        <v>6</v>
      </c>
      <c r="Y1522">
        <v>0</v>
      </c>
      <c r="AA1522">
        <v>1</v>
      </c>
      <c r="AB1522">
        <v>8</v>
      </c>
      <c r="AC1522">
        <v>3</v>
      </c>
      <c r="AD1522">
        <v>0</v>
      </c>
      <c r="AE1522">
        <v>9</v>
      </c>
      <c r="AF1522" t="s">
        <v>126</v>
      </c>
      <c r="AG1522">
        <v>0</v>
      </c>
      <c r="AH1522">
        <v>0</v>
      </c>
      <c r="AI1522">
        <v>2</v>
      </c>
      <c r="AJ1522">
        <v>0</v>
      </c>
      <c r="AK1522" t="s">
        <v>531</v>
      </c>
      <c r="AL1522">
        <v>32.786121000000001</v>
      </c>
      <c r="AM1522" t="s">
        <v>532</v>
      </c>
      <c r="AN1522">
        <v>-117.100911</v>
      </c>
      <c r="AO1522">
        <v>25</v>
      </c>
      <c r="AP1522">
        <v>1800</v>
      </c>
      <c r="AQ1522" t="s">
        <v>129</v>
      </c>
      <c r="AR1522">
        <v>125</v>
      </c>
      <c r="AS1522">
        <v>-38</v>
      </c>
      <c r="AT1522">
        <v>-320</v>
      </c>
      <c r="BB1522" t="str">
        <f t="shared" si="577"/>
        <v>1200</v>
      </c>
      <c r="BC1522">
        <v>1</v>
      </c>
      <c r="BD1522" t="str">
        <f t="shared" si="578"/>
        <v xml:space="preserve">N1839R  </v>
      </c>
      <c r="BE1522">
        <v>1</v>
      </c>
      <c r="BG1522">
        <v>0</v>
      </c>
      <c r="BH1522">
        <v>0</v>
      </c>
      <c r="BI1522">
        <v>0</v>
      </c>
      <c r="BJ1522">
        <v>1525</v>
      </c>
      <c r="BK1522">
        <v>-275</v>
      </c>
      <c r="BL1522" t="s">
        <v>130</v>
      </c>
      <c r="BM1522">
        <v>1</v>
      </c>
      <c r="BN1522">
        <v>1</v>
      </c>
      <c r="BO1522">
        <v>0</v>
      </c>
      <c r="BP1522">
        <v>0</v>
      </c>
      <c r="BS1522">
        <v>0</v>
      </c>
      <c r="BT1522">
        <v>0</v>
      </c>
      <c r="BU1522">
        <v>0</v>
      </c>
      <c r="CE1522" t="str">
        <f t="shared" si="594"/>
        <v>22:03:03.473</v>
      </c>
      <c r="CF1522">
        <v>472533954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6</v>
      </c>
      <c r="CY1522">
        <v>7</v>
      </c>
      <c r="CZ1522" t="s">
        <v>131</v>
      </c>
      <c r="DA1522">
        <v>745</v>
      </c>
      <c r="DB1522">
        <v>0</v>
      </c>
      <c r="DC1522" t="s">
        <v>262</v>
      </c>
      <c r="DD1522" t="s">
        <v>263</v>
      </c>
      <c r="DG1522">
        <v>15625034</v>
      </c>
      <c r="DI1522">
        <v>1</v>
      </c>
      <c r="DJ1522">
        <v>0</v>
      </c>
      <c r="DK1522">
        <v>1</v>
      </c>
      <c r="DL1522">
        <v>0</v>
      </c>
      <c r="DM1522">
        <v>0</v>
      </c>
      <c r="DN1522">
        <v>1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 t="shared" si="592"/>
        <v>07/09/2023 22:03:03.755</v>
      </c>
      <c r="C1523" t="str">
        <f t="shared" si="582"/>
        <v>FFDFD3C0</v>
      </c>
      <c r="D1523" t="s">
        <v>134</v>
      </c>
      <c r="E1523">
        <v>3</v>
      </c>
      <c r="H1523">
        <v>3</v>
      </c>
      <c r="I1523" t="s">
        <v>135</v>
      </c>
      <c r="J1523" t="s">
        <v>126</v>
      </c>
      <c r="K1523">
        <v>0</v>
      </c>
      <c r="L1523">
        <v>3</v>
      </c>
      <c r="M1523">
        <v>0</v>
      </c>
      <c r="N1523">
        <v>2</v>
      </c>
      <c r="O1523">
        <v>0</v>
      </c>
      <c r="P1523">
        <v>1</v>
      </c>
      <c r="Q1523">
        <v>0</v>
      </c>
      <c r="S1523" t="str">
        <f t="shared" si="593"/>
        <v>22:03:03.000</v>
      </c>
      <c r="T1523" t="str">
        <f t="shared" si="593"/>
        <v>22:03:03.000</v>
      </c>
      <c r="U1523" t="str">
        <f t="shared" si="576"/>
        <v>A14F74</v>
      </c>
      <c r="V1523">
        <v>0</v>
      </c>
      <c r="W1523">
        <v>0</v>
      </c>
      <c r="X1523">
        <v>6</v>
      </c>
      <c r="Y1523">
        <v>0</v>
      </c>
      <c r="AA1523">
        <v>1</v>
      </c>
      <c r="AB1523">
        <v>8</v>
      </c>
      <c r="AC1523">
        <v>3</v>
      </c>
      <c r="AD1523">
        <v>0</v>
      </c>
      <c r="AE1523">
        <v>9</v>
      </c>
      <c r="AF1523" t="s">
        <v>126</v>
      </c>
      <c r="AG1523">
        <v>0</v>
      </c>
      <c r="AH1523">
        <v>3</v>
      </c>
      <c r="AI1523">
        <v>2</v>
      </c>
      <c r="AJ1523">
        <v>0</v>
      </c>
      <c r="AK1523" t="s">
        <v>531</v>
      </c>
      <c r="AL1523">
        <v>32.786121000000001</v>
      </c>
      <c r="AM1523" t="s">
        <v>532</v>
      </c>
      <c r="AN1523">
        <v>-117.100911</v>
      </c>
      <c r="AO1523">
        <v>25</v>
      </c>
      <c r="AP1523">
        <v>1800</v>
      </c>
      <c r="AQ1523" t="s">
        <v>129</v>
      </c>
      <c r="AR1523">
        <v>125</v>
      </c>
      <c r="AS1523">
        <v>-38</v>
      </c>
      <c r="AT1523">
        <v>-320</v>
      </c>
      <c r="BB1523" t="str">
        <f t="shared" si="577"/>
        <v>1200</v>
      </c>
      <c r="BC1523">
        <v>1</v>
      </c>
      <c r="BD1523" t="str">
        <f t="shared" si="578"/>
        <v xml:space="preserve">N1839R  </v>
      </c>
      <c r="BE1523">
        <v>1</v>
      </c>
      <c r="BG1523">
        <v>0</v>
      </c>
      <c r="BH1523">
        <v>0</v>
      </c>
      <c r="BI1523">
        <v>0</v>
      </c>
      <c r="BJ1523">
        <v>1525</v>
      </c>
      <c r="BK1523">
        <v>-275</v>
      </c>
      <c r="BL1523" t="s">
        <v>130</v>
      </c>
      <c r="BM1523">
        <v>1</v>
      </c>
      <c r="BN1523">
        <v>1</v>
      </c>
      <c r="BO1523">
        <v>0</v>
      </c>
      <c r="BP1523">
        <v>0</v>
      </c>
      <c r="BS1523">
        <v>0</v>
      </c>
      <c r="BT1523">
        <v>0</v>
      </c>
      <c r="BU1523">
        <v>0</v>
      </c>
      <c r="CE1523" t="str">
        <f t="shared" si="594"/>
        <v>22:03:03.473</v>
      </c>
      <c r="CF1523">
        <v>472533954</v>
      </c>
      <c r="CS1523">
        <v>3</v>
      </c>
      <c r="CT1523">
        <v>2</v>
      </c>
      <c r="CU1523">
        <v>0</v>
      </c>
      <c r="CV1523">
        <v>2</v>
      </c>
      <c r="CW1523">
        <v>0</v>
      </c>
      <c r="CX1523">
        <v>6</v>
      </c>
      <c r="CY1523">
        <v>7</v>
      </c>
      <c r="CZ1523" t="s">
        <v>131</v>
      </c>
      <c r="DA1523">
        <v>745</v>
      </c>
      <c r="DB1523">
        <v>0</v>
      </c>
      <c r="DC1523" t="s">
        <v>262</v>
      </c>
      <c r="DD1523" t="s">
        <v>263</v>
      </c>
      <c r="DG1523">
        <v>15625034</v>
      </c>
      <c r="DI1523">
        <v>1</v>
      </c>
      <c r="DJ1523">
        <v>0</v>
      </c>
      <c r="DK1523">
        <v>1</v>
      </c>
      <c r="DL1523">
        <v>0</v>
      </c>
      <c r="DM1523">
        <v>0</v>
      </c>
      <c r="DN1523">
        <v>1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 t="shared" si="592"/>
        <v>07/09/2023 22:03:03.755</v>
      </c>
      <c r="C1524" t="str">
        <f t="shared" si="582"/>
        <v>FFDFD3C0</v>
      </c>
      <c r="D1524" t="s">
        <v>147</v>
      </c>
      <c r="E1524">
        <v>8</v>
      </c>
      <c r="H1524">
        <v>225</v>
      </c>
      <c r="I1524" t="s">
        <v>148</v>
      </c>
      <c r="J1524" t="s">
        <v>126</v>
      </c>
      <c r="K1524">
        <v>0</v>
      </c>
      <c r="L1524">
        <v>3</v>
      </c>
      <c r="M1524">
        <v>0</v>
      </c>
      <c r="N1524">
        <v>2</v>
      </c>
      <c r="O1524">
        <v>0</v>
      </c>
      <c r="P1524">
        <v>1</v>
      </c>
      <c r="Q1524">
        <v>0</v>
      </c>
      <c r="S1524" t="str">
        <f t="shared" si="593"/>
        <v>22:03:03.000</v>
      </c>
      <c r="T1524" t="str">
        <f t="shared" si="593"/>
        <v>22:03:03.000</v>
      </c>
      <c r="U1524" t="str">
        <f t="shared" si="576"/>
        <v>A14F74</v>
      </c>
      <c r="V1524">
        <v>0</v>
      </c>
      <c r="W1524">
        <v>0</v>
      </c>
      <c r="X1524">
        <v>6</v>
      </c>
      <c r="Y1524">
        <v>0</v>
      </c>
      <c r="AA1524">
        <v>1</v>
      </c>
      <c r="AB1524">
        <v>8</v>
      </c>
      <c r="AC1524">
        <v>3</v>
      </c>
      <c r="AD1524">
        <v>0</v>
      </c>
      <c r="AE1524">
        <v>9</v>
      </c>
      <c r="AF1524" t="s">
        <v>126</v>
      </c>
      <c r="AG1524">
        <v>0</v>
      </c>
      <c r="AH1524">
        <v>3</v>
      </c>
      <c r="AI1524">
        <v>2</v>
      </c>
      <c r="AJ1524">
        <v>0</v>
      </c>
      <c r="AK1524" t="s">
        <v>531</v>
      </c>
      <c r="AL1524">
        <v>32.786121000000001</v>
      </c>
      <c r="AM1524" t="s">
        <v>532</v>
      </c>
      <c r="AN1524">
        <v>-117.100911</v>
      </c>
      <c r="AO1524">
        <v>25</v>
      </c>
      <c r="AP1524">
        <v>1800</v>
      </c>
      <c r="AQ1524" t="s">
        <v>129</v>
      </c>
      <c r="AR1524">
        <v>125</v>
      </c>
      <c r="AS1524">
        <v>-38</v>
      </c>
      <c r="AT1524">
        <v>-320</v>
      </c>
      <c r="BB1524" t="str">
        <f t="shared" si="577"/>
        <v>1200</v>
      </c>
      <c r="BC1524">
        <v>1</v>
      </c>
      <c r="BD1524" t="str">
        <f t="shared" si="578"/>
        <v xml:space="preserve">N1839R  </v>
      </c>
      <c r="BE1524">
        <v>1</v>
      </c>
      <c r="BG1524">
        <v>0</v>
      </c>
      <c r="BH1524">
        <v>0</v>
      </c>
      <c r="BI1524">
        <v>0</v>
      </c>
      <c r="BJ1524">
        <v>1525</v>
      </c>
      <c r="BK1524">
        <v>-275</v>
      </c>
      <c r="BL1524" t="s">
        <v>130</v>
      </c>
      <c r="BM1524">
        <v>1</v>
      </c>
      <c r="BN1524">
        <v>1</v>
      </c>
      <c r="BO1524">
        <v>0</v>
      </c>
      <c r="BP1524">
        <v>0</v>
      </c>
      <c r="BS1524">
        <v>0</v>
      </c>
      <c r="BT1524">
        <v>0</v>
      </c>
      <c r="BU1524">
        <v>0</v>
      </c>
      <c r="CE1524" t="str">
        <f t="shared" si="594"/>
        <v>22:03:03.473</v>
      </c>
      <c r="CF1524">
        <v>472533954</v>
      </c>
      <c r="CS1524">
        <v>3</v>
      </c>
      <c r="CT1524">
        <v>2</v>
      </c>
      <c r="CU1524">
        <v>0</v>
      </c>
      <c r="CV1524">
        <v>2</v>
      </c>
      <c r="CW1524">
        <v>0</v>
      </c>
      <c r="CX1524">
        <v>6</v>
      </c>
      <c r="CY1524">
        <v>7</v>
      </c>
      <c r="CZ1524" t="s">
        <v>131</v>
      </c>
      <c r="DA1524">
        <v>745</v>
      </c>
      <c r="DB1524">
        <v>0</v>
      </c>
      <c r="DC1524" t="s">
        <v>262</v>
      </c>
      <c r="DD1524" t="s">
        <v>263</v>
      </c>
      <c r="DG1524">
        <v>15625034</v>
      </c>
      <c r="DI1524">
        <v>1</v>
      </c>
      <c r="DJ1524">
        <v>0</v>
      </c>
      <c r="DK1524">
        <v>1</v>
      </c>
      <c r="DL1524">
        <v>0</v>
      </c>
      <c r="DM1524">
        <v>0</v>
      </c>
      <c r="DN1524">
        <v>1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"07/09/2023 22:03:04.958"</f>
        <v>07/09/2023 22:03:04.958</v>
      </c>
      <c r="C1525" t="str">
        <f t="shared" si="582"/>
        <v>FFDFD3C0</v>
      </c>
      <c r="D1525" t="s">
        <v>134</v>
      </c>
      <c r="E1525">
        <v>3</v>
      </c>
      <c r="H1525">
        <v>3</v>
      </c>
      <c r="I1525" t="s">
        <v>135</v>
      </c>
      <c r="J1525" t="s">
        <v>126</v>
      </c>
      <c r="K1525">
        <v>0</v>
      </c>
      <c r="L1525">
        <v>3</v>
      </c>
      <c r="M1525">
        <v>0</v>
      </c>
      <c r="N1525">
        <v>2</v>
      </c>
      <c r="O1525">
        <v>0</v>
      </c>
      <c r="P1525">
        <v>1</v>
      </c>
      <c r="Q1525">
        <v>0</v>
      </c>
      <c r="S1525" t="str">
        <f t="shared" ref="S1525:T1532" si="595">"22:03:04.000"</f>
        <v>22:03:04.000</v>
      </c>
      <c r="T1525" t="str">
        <f t="shared" si="595"/>
        <v>22:03:04.000</v>
      </c>
      <c r="U1525" t="str">
        <f t="shared" si="576"/>
        <v>A14F74</v>
      </c>
      <c r="V1525">
        <v>0</v>
      </c>
      <c r="W1525">
        <v>0</v>
      </c>
      <c r="X1525">
        <v>6</v>
      </c>
      <c r="Y1525">
        <v>0</v>
      </c>
      <c r="AA1525">
        <v>1</v>
      </c>
      <c r="AB1525">
        <v>8</v>
      </c>
      <c r="AC1525">
        <v>3</v>
      </c>
      <c r="AD1525">
        <v>0</v>
      </c>
      <c r="AE1525">
        <v>9</v>
      </c>
      <c r="AF1525" t="s">
        <v>126</v>
      </c>
      <c r="AG1525">
        <v>0</v>
      </c>
      <c r="AH1525">
        <v>3</v>
      </c>
      <c r="AI1525">
        <v>2</v>
      </c>
      <c r="AJ1525">
        <v>0</v>
      </c>
      <c r="AK1525" t="s">
        <v>533</v>
      </c>
      <c r="AL1525">
        <v>32.785927999999998</v>
      </c>
      <c r="AM1525" t="s">
        <v>534</v>
      </c>
      <c r="AN1525">
        <v>-117.100224</v>
      </c>
      <c r="AO1525">
        <v>25</v>
      </c>
      <c r="AP1525">
        <v>1700</v>
      </c>
      <c r="AQ1525" t="s">
        <v>129</v>
      </c>
      <c r="AR1525">
        <v>125</v>
      </c>
      <c r="AS1525">
        <v>-37</v>
      </c>
      <c r="AT1525">
        <v>-256</v>
      </c>
      <c r="BB1525" t="str">
        <f t="shared" si="577"/>
        <v>1200</v>
      </c>
      <c r="BC1525">
        <v>1</v>
      </c>
      <c r="BD1525" t="str">
        <f t="shared" si="578"/>
        <v xml:space="preserve">N1839R  </v>
      </c>
      <c r="BE1525">
        <v>1</v>
      </c>
      <c r="BG1525">
        <v>0</v>
      </c>
      <c r="BH1525">
        <v>0</v>
      </c>
      <c r="BI1525">
        <v>0</v>
      </c>
      <c r="BJ1525">
        <v>1500</v>
      </c>
      <c r="BK1525">
        <v>-200</v>
      </c>
      <c r="BL1525" t="s">
        <v>130</v>
      </c>
      <c r="BM1525">
        <v>1</v>
      </c>
      <c r="BN1525">
        <v>1</v>
      </c>
      <c r="BO1525">
        <v>0</v>
      </c>
      <c r="BP1525">
        <v>0</v>
      </c>
      <c r="BS1525">
        <v>0</v>
      </c>
      <c r="BT1525">
        <v>0</v>
      </c>
      <c r="BU1525">
        <v>0</v>
      </c>
      <c r="CE1525" t="str">
        <f t="shared" ref="CE1525:CE1532" si="596">"22:03:04.748"</f>
        <v>22:03:04.748</v>
      </c>
      <c r="CF1525">
        <v>748034483</v>
      </c>
      <c r="CS1525">
        <v>3</v>
      </c>
      <c r="CT1525">
        <v>2</v>
      </c>
      <c r="CU1525">
        <v>0</v>
      </c>
      <c r="CV1525">
        <v>2</v>
      </c>
      <c r="CW1525">
        <v>0</v>
      </c>
      <c r="CX1525">
        <v>6</v>
      </c>
      <c r="CY1525">
        <v>7</v>
      </c>
      <c r="CZ1525" t="s">
        <v>131</v>
      </c>
      <c r="DA1525">
        <v>745</v>
      </c>
      <c r="DB1525">
        <v>0</v>
      </c>
      <c r="DC1525" t="s">
        <v>262</v>
      </c>
      <c r="DD1525" t="s">
        <v>263</v>
      </c>
      <c r="DG1525">
        <v>15625140</v>
      </c>
      <c r="DI1525">
        <v>1</v>
      </c>
      <c r="DJ1525">
        <v>0</v>
      </c>
      <c r="DK1525">
        <v>0</v>
      </c>
      <c r="DL1525">
        <v>0</v>
      </c>
      <c r="DM1525">
        <v>0</v>
      </c>
      <c r="DN1525">
        <v>1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 t="shared" ref="A1526:A1532" si="597">"07/09/2023 22:03:05.005"</f>
        <v>07/09/2023 22:03:05.005</v>
      </c>
      <c r="C1526" t="str">
        <f t="shared" si="582"/>
        <v>FFDFD3C0</v>
      </c>
      <c r="D1526" t="s">
        <v>147</v>
      </c>
      <c r="E1526">
        <v>8</v>
      </c>
      <c r="H1526">
        <v>225</v>
      </c>
      <c r="I1526" t="s">
        <v>148</v>
      </c>
      <c r="J1526" t="s">
        <v>126</v>
      </c>
      <c r="K1526">
        <v>0</v>
      </c>
      <c r="L1526">
        <v>3</v>
      </c>
      <c r="M1526">
        <v>0</v>
      </c>
      <c r="N1526">
        <v>2</v>
      </c>
      <c r="O1526">
        <v>0</v>
      </c>
      <c r="P1526">
        <v>1</v>
      </c>
      <c r="Q1526">
        <v>0</v>
      </c>
      <c r="S1526" t="str">
        <f t="shared" si="595"/>
        <v>22:03:04.000</v>
      </c>
      <c r="T1526" t="str">
        <f t="shared" si="595"/>
        <v>22:03:04.000</v>
      </c>
      <c r="U1526" t="str">
        <f t="shared" si="576"/>
        <v>A14F74</v>
      </c>
      <c r="V1526">
        <v>0</v>
      </c>
      <c r="W1526">
        <v>0</v>
      </c>
      <c r="X1526">
        <v>6</v>
      </c>
      <c r="Y1526">
        <v>0</v>
      </c>
      <c r="AA1526">
        <v>1</v>
      </c>
      <c r="AB1526">
        <v>8</v>
      </c>
      <c r="AC1526">
        <v>3</v>
      </c>
      <c r="AD1526">
        <v>0</v>
      </c>
      <c r="AE1526">
        <v>9</v>
      </c>
      <c r="AF1526" t="s">
        <v>126</v>
      </c>
      <c r="AG1526">
        <v>0</v>
      </c>
      <c r="AH1526">
        <v>3</v>
      </c>
      <c r="AI1526">
        <v>2</v>
      </c>
      <c r="AJ1526">
        <v>0</v>
      </c>
      <c r="AK1526" t="s">
        <v>533</v>
      </c>
      <c r="AL1526">
        <v>32.785927999999998</v>
      </c>
      <c r="AM1526" t="s">
        <v>534</v>
      </c>
      <c r="AN1526">
        <v>-117.100224</v>
      </c>
      <c r="AO1526">
        <v>25</v>
      </c>
      <c r="AP1526">
        <v>1700</v>
      </c>
      <c r="AQ1526" t="s">
        <v>129</v>
      </c>
      <c r="AR1526">
        <v>125</v>
      </c>
      <c r="AS1526">
        <v>-37</v>
      </c>
      <c r="AT1526">
        <v>-256</v>
      </c>
      <c r="BB1526" t="str">
        <f t="shared" si="577"/>
        <v>1200</v>
      </c>
      <c r="BC1526">
        <v>1</v>
      </c>
      <c r="BD1526" t="str">
        <f t="shared" si="578"/>
        <v xml:space="preserve">N1839R  </v>
      </c>
      <c r="BE1526">
        <v>1</v>
      </c>
      <c r="BG1526">
        <v>0</v>
      </c>
      <c r="BH1526">
        <v>0</v>
      </c>
      <c r="BI1526">
        <v>0</v>
      </c>
      <c r="BJ1526">
        <v>1500</v>
      </c>
      <c r="BK1526">
        <v>-200</v>
      </c>
      <c r="BL1526" t="s">
        <v>130</v>
      </c>
      <c r="BM1526">
        <v>1</v>
      </c>
      <c r="BN1526">
        <v>1</v>
      </c>
      <c r="BO1526">
        <v>0</v>
      </c>
      <c r="BP1526">
        <v>0</v>
      </c>
      <c r="BS1526">
        <v>0</v>
      </c>
      <c r="BT1526">
        <v>0</v>
      </c>
      <c r="BU1526">
        <v>0</v>
      </c>
      <c r="CE1526" t="str">
        <f t="shared" si="596"/>
        <v>22:03:04.748</v>
      </c>
      <c r="CF1526">
        <v>748034483</v>
      </c>
      <c r="CS1526">
        <v>3</v>
      </c>
      <c r="CT1526">
        <v>2</v>
      </c>
      <c r="CU1526">
        <v>0</v>
      </c>
      <c r="CV1526">
        <v>2</v>
      </c>
      <c r="CW1526">
        <v>0</v>
      </c>
      <c r="CX1526">
        <v>6</v>
      </c>
      <c r="CY1526">
        <v>7</v>
      </c>
      <c r="CZ1526" t="s">
        <v>131</v>
      </c>
      <c r="DA1526">
        <v>745</v>
      </c>
      <c r="DB1526">
        <v>0</v>
      </c>
      <c r="DC1526" t="s">
        <v>262</v>
      </c>
      <c r="DD1526" t="s">
        <v>263</v>
      </c>
      <c r="DG1526">
        <v>15625140</v>
      </c>
      <c r="DI1526">
        <v>1</v>
      </c>
      <c r="DJ1526">
        <v>0</v>
      </c>
      <c r="DK1526">
        <v>1</v>
      </c>
      <c r="DL1526">
        <v>0</v>
      </c>
      <c r="DM1526">
        <v>0</v>
      </c>
      <c r="DN1526">
        <v>1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 t="shared" si="597"/>
        <v>07/09/2023 22:03:05.005</v>
      </c>
      <c r="C1527" t="str">
        <f t="shared" si="582"/>
        <v>FFDFD3C0</v>
      </c>
      <c r="D1527" t="s">
        <v>134</v>
      </c>
      <c r="E1527">
        <v>4</v>
      </c>
      <c r="H1527">
        <v>4</v>
      </c>
      <c r="I1527" t="s">
        <v>143</v>
      </c>
      <c r="J1527" t="s">
        <v>126</v>
      </c>
      <c r="K1527">
        <v>0</v>
      </c>
      <c r="L1527">
        <v>3</v>
      </c>
      <c r="M1527">
        <v>0</v>
      </c>
      <c r="N1527">
        <v>2</v>
      </c>
      <c r="O1527">
        <v>0</v>
      </c>
      <c r="P1527">
        <v>1</v>
      </c>
      <c r="Q1527">
        <v>0</v>
      </c>
      <c r="S1527" t="str">
        <f t="shared" si="595"/>
        <v>22:03:04.000</v>
      </c>
      <c r="T1527" t="str">
        <f t="shared" si="595"/>
        <v>22:03:04.000</v>
      </c>
      <c r="U1527" t="str">
        <f t="shared" si="576"/>
        <v>A14F74</v>
      </c>
      <c r="V1527">
        <v>0</v>
      </c>
      <c r="W1527">
        <v>0</v>
      </c>
      <c r="X1527">
        <v>6</v>
      </c>
      <c r="Y1527">
        <v>0</v>
      </c>
      <c r="AA1527">
        <v>1</v>
      </c>
      <c r="AB1527">
        <v>8</v>
      </c>
      <c r="AC1527">
        <v>3</v>
      </c>
      <c r="AD1527">
        <v>0</v>
      </c>
      <c r="AE1527">
        <v>9</v>
      </c>
      <c r="AF1527" t="s">
        <v>126</v>
      </c>
      <c r="AG1527">
        <v>0</v>
      </c>
      <c r="AH1527">
        <v>3</v>
      </c>
      <c r="AI1527">
        <v>2</v>
      </c>
      <c r="AJ1527">
        <v>0</v>
      </c>
      <c r="AK1527" t="s">
        <v>533</v>
      </c>
      <c r="AL1527">
        <v>32.785927999999998</v>
      </c>
      <c r="AM1527" t="s">
        <v>534</v>
      </c>
      <c r="AN1527">
        <v>-117.100224</v>
      </c>
      <c r="AO1527">
        <v>25</v>
      </c>
      <c r="AP1527">
        <v>1700</v>
      </c>
      <c r="AQ1527" t="s">
        <v>129</v>
      </c>
      <c r="AR1527">
        <v>125</v>
      </c>
      <c r="AS1527">
        <v>-37</v>
      </c>
      <c r="AT1527">
        <v>-256</v>
      </c>
      <c r="BB1527" t="str">
        <f t="shared" si="577"/>
        <v>1200</v>
      </c>
      <c r="BC1527">
        <v>1</v>
      </c>
      <c r="BD1527" t="str">
        <f t="shared" si="578"/>
        <v xml:space="preserve">N1839R  </v>
      </c>
      <c r="BE1527">
        <v>1</v>
      </c>
      <c r="BG1527">
        <v>0</v>
      </c>
      <c r="BH1527">
        <v>0</v>
      </c>
      <c r="BI1527">
        <v>0</v>
      </c>
      <c r="BJ1527">
        <v>1500</v>
      </c>
      <c r="BK1527">
        <v>-200</v>
      </c>
      <c r="BL1527" t="s">
        <v>130</v>
      </c>
      <c r="BM1527">
        <v>1</v>
      </c>
      <c r="BN1527">
        <v>1</v>
      </c>
      <c r="BO1527">
        <v>0</v>
      </c>
      <c r="BP1527">
        <v>0</v>
      </c>
      <c r="BS1527">
        <v>0</v>
      </c>
      <c r="BT1527">
        <v>0</v>
      </c>
      <c r="BU1527">
        <v>0</v>
      </c>
      <c r="CE1527" t="str">
        <f t="shared" si="596"/>
        <v>22:03:04.748</v>
      </c>
      <c r="CF1527">
        <v>748034483</v>
      </c>
      <c r="CS1527">
        <v>3</v>
      </c>
      <c r="CT1527">
        <v>2</v>
      </c>
      <c r="CU1527">
        <v>0</v>
      </c>
      <c r="CV1527">
        <v>2</v>
      </c>
      <c r="CW1527">
        <v>0</v>
      </c>
      <c r="CX1527">
        <v>6</v>
      </c>
      <c r="CY1527">
        <v>7</v>
      </c>
      <c r="CZ1527" t="s">
        <v>131</v>
      </c>
      <c r="DA1527">
        <v>745</v>
      </c>
      <c r="DB1527">
        <v>0</v>
      </c>
      <c r="DC1527" t="s">
        <v>262</v>
      </c>
      <c r="DD1527" t="s">
        <v>263</v>
      </c>
      <c r="DG1527">
        <v>15625140</v>
      </c>
      <c r="DI1527">
        <v>1</v>
      </c>
      <c r="DJ1527">
        <v>0</v>
      </c>
      <c r="DK1527">
        <v>1</v>
      </c>
      <c r="DL1527">
        <v>0</v>
      </c>
      <c r="DM1527">
        <v>0</v>
      </c>
      <c r="DN1527">
        <v>1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 t="shared" si="597"/>
        <v>07/09/2023 22:03:05.005</v>
      </c>
      <c r="C1528" t="str">
        <f t="shared" si="582"/>
        <v>FFDFD3C0</v>
      </c>
      <c r="D1528" t="s">
        <v>123</v>
      </c>
      <c r="E1528">
        <v>7</v>
      </c>
      <c r="F1528">
        <v>2007</v>
      </c>
      <c r="G1528" t="s">
        <v>124</v>
      </c>
      <c r="J1528" t="s">
        <v>125</v>
      </c>
      <c r="K1528">
        <v>0</v>
      </c>
      <c r="L1528">
        <v>3</v>
      </c>
      <c r="M1528">
        <v>0</v>
      </c>
      <c r="N1528">
        <v>2</v>
      </c>
      <c r="O1528">
        <v>0</v>
      </c>
      <c r="P1528">
        <v>1</v>
      </c>
      <c r="Q1528">
        <v>0</v>
      </c>
      <c r="S1528" t="str">
        <f t="shared" si="595"/>
        <v>22:03:04.000</v>
      </c>
      <c r="T1528" t="str">
        <f t="shared" si="595"/>
        <v>22:03:04.000</v>
      </c>
      <c r="U1528" t="str">
        <f t="shared" si="576"/>
        <v>A14F74</v>
      </c>
      <c r="V1528">
        <v>0</v>
      </c>
      <c r="W1528">
        <v>0</v>
      </c>
      <c r="X1528">
        <v>6</v>
      </c>
      <c r="Y1528">
        <v>0</v>
      </c>
      <c r="AA1528">
        <v>1</v>
      </c>
      <c r="AB1528">
        <v>8</v>
      </c>
      <c r="AC1528">
        <v>3</v>
      </c>
      <c r="AD1528">
        <v>0</v>
      </c>
      <c r="AE1528">
        <v>9</v>
      </c>
      <c r="AF1528" t="s">
        <v>126</v>
      </c>
      <c r="AG1528">
        <v>0</v>
      </c>
      <c r="AH1528">
        <v>3</v>
      </c>
      <c r="AI1528">
        <v>2</v>
      </c>
      <c r="AJ1528">
        <v>0</v>
      </c>
      <c r="AK1528" t="s">
        <v>533</v>
      </c>
      <c r="AL1528">
        <v>32.785927999999998</v>
      </c>
      <c r="AM1528" t="s">
        <v>534</v>
      </c>
      <c r="AN1528">
        <v>-117.100224</v>
      </c>
      <c r="AO1528">
        <v>25</v>
      </c>
      <c r="AP1528">
        <v>1700</v>
      </c>
      <c r="AQ1528" t="s">
        <v>129</v>
      </c>
      <c r="AR1528">
        <v>125</v>
      </c>
      <c r="AS1528">
        <v>-37</v>
      </c>
      <c r="AT1528">
        <v>-256</v>
      </c>
      <c r="BB1528" t="str">
        <f t="shared" si="577"/>
        <v>1200</v>
      </c>
      <c r="BC1528">
        <v>1</v>
      </c>
      <c r="BD1528" t="str">
        <f t="shared" si="578"/>
        <v xml:space="preserve">N1839R  </v>
      </c>
      <c r="BE1528">
        <v>1</v>
      </c>
      <c r="BG1528">
        <v>0</v>
      </c>
      <c r="BH1528">
        <v>0</v>
      </c>
      <c r="BI1528">
        <v>0</v>
      </c>
      <c r="BJ1528">
        <v>1500</v>
      </c>
      <c r="BK1528">
        <v>-200</v>
      </c>
      <c r="BL1528" t="s">
        <v>130</v>
      </c>
      <c r="BM1528">
        <v>1</v>
      </c>
      <c r="BN1528">
        <v>1</v>
      </c>
      <c r="BO1528">
        <v>0</v>
      </c>
      <c r="BP1528">
        <v>0</v>
      </c>
      <c r="BS1528">
        <v>0</v>
      </c>
      <c r="BT1528">
        <v>0</v>
      </c>
      <c r="BU1528">
        <v>0</v>
      </c>
      <c r="CE1528" t="str">
        <f t="shared" si="596"/>
        <v>22:03:04.748</v>
      </c>
      <c r="CF1528">
        <v>748034483</v>
      </c>
      <c r="CS1528">
        <v>3</v>
      </c>
      <c r="CT1528">
        <v>2</v>
      </c>
      <c r="CU1528">
        <v>0</v>
      </c>
      <c r="CV1528">
        <v>2</v>
      </c>
      <c r="CW1528">
        <v>0</v>
      </c>
      <c r="CX1528">
        <v>6</v>
      </c>
      <c r="CY1528">
        <v>7</v>
      </c>
      <c r="CZ1528" t="s">
        <v>131</v>
      </c>
      <c r="DA1528">
        <v>745</v>
      </c>
      <c r="DB1528">
        <v>0</v>
      </c>
      <c r="DC1528" t="s">
        <v>262</v>
      </c>
      <c r="DD1528" t="s">
        <v>263</v>
      </c>
      <c r="DG1528">
        <v>15625140</v>
      </c>
      <c r="DI1528">
        <v>1</v>
      </c>
      <c r="DJ1528">
        <v>0</v>
      </c>
      <c r="DK1528">
        <v>1</v>
      </c>
      <c r="DL1528">
        <v>0</v>
      </c>
      <c r="DM1528">
        <v>0</v>
      </c>
      <c r="DN1528">
        <v>1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 t="shared" si="597"/>
        <v>07/09/2023 22:03:05.005</v>
      </c>
      <c r="C1529" t="str">
        <f t="shared" si="582"/>
        <v>FFDFD3C0</v>
      </c>
      <c r="D1529" t="s">
        <v>149</v>
      </c>
      <c r="E1529">
        <v>3</v>
      </c>
      <c r="H1529">
        <v>166</v>
      </c>
      <c r="I1529" t="s">
        <v>139</v>
      </c>
      <c r="J1529" t="s">
        <v>150</v>
      </c>
      <c r="K1529">
        <v>0</v>
      </c>
      <c r="L1529">
        <v>3</v>
      </c>
      <c r="M1529">
        <v>0</v>
      </c>
      <c r="N1529">
        <v>2</v>
      </c>
      <c r="O1529">
        <v>0</v>
      </c>
      <c r="P1529">
        <v>1</v>
      </c>
      <c r="Q1529">
        <v>0</v>
      </c>
      <c r="S1529" t="str">
        <f t="shared" si="595"/>
        <v>22:03:04.000</v>
      </c>
      <c r="T1529" t="str">
        <f t="shared" si="595"/>
        <v>22:03:04.000</v>
      </c>
      <c r="U1529" t="str">
        <f t="shared" si="576"/>
        <v>A14F74</v>
      </c>
      <c r="V1529">
        <v>0</v>
      </c>
      <c r="W1529">
        <v>0</v>
      </c>
      <c r="X1529">
        <v>6</v>
      </c>
      <c r="Y1529">
        <v>0</v>
      </c>
      <c r="AA1529">
        <v>1</v>
      </c>
      <c r="AB1529">
        <v>8</v>
      </c>
      <c r="AC1529">
        <v>3</v>
      </c>
      <c r="AD1529">
        <v>0</v>
      </c>
      <c r="AE1529">
        <v>9</v>
      </c>
      <c r="AF1529" t="s">
        <v>126</v>
      </c>
      <c r="AG1529">
        <v>0</v>
      </c>
      <c r="AH1529">
        <v>3</v>
      </c>
      <c r="AI1529">
        <v>2</v>
      </c>
      <c r="AJ1529">
        <v>0</v>
      </c>
      <c r="AK1529" t="s">
        <v>533</v>
      </c>
      <c r="AL1529">
        <v>32.785927999999998</v>
      </c>
      <c r="AM1529" t="s">
        <v>534</v>
      </c>
      <c r="AN1529">
        <v>-117.100224</v>
      </c>
      <c r="AO1529">
        <v>25</v>
      </c>
      <c r="AP1529">
        <v>1700</v>
      </c>
      <c r="AQ1529" t="s">
        <v>129</v>
      </c>
      <c r="AR1529">
        <v>125</v>
      </c>
      <c r="AS1529">
        <v>-37</v>
      </c>
      <c r="AT1529">
        <v>-256</v>
      </c>
      <c r="BB1529" t="str">
        <f t="shared" si="577"/>
        <v>1200</v>
      </c>
      <c r="BC1529">
        <v>1</v>
      </c>
      <c r="BD1529" t="str">
        <f t="shared" si="578"/>
        <v xml:space="preserve">N1839R  </v>
      </c>
      <c r="BE1529">
        <v>1</v>
      </c>
      <c r="BG1529">
        <v>0</v>
      </c>
      <c r="BH1529">
        <v>0</v>
      </c>
      <c r="BI1529">
        <v>0</v>
      </c>
      <c r="BJ1529">
        <v>1500</v>
      </c>
      <c r="BK1529">
        <v>-200</v>
      </c>
      <c r="BL1529" t="s">
        <v>130</v>
      </c>
      <c r="BM1529">
        <v>1</v>
      </c>
      <c r="BN1529">
        <v>1</v>
      </c>
      <c r="BO1529">
        <v>0</v>
      </c>
      <c r="BP1529">
        <v>0</v>
      </c>
      <c r="BS1529">
        <v>0</v>
      </c>
      <c r="BT1529">
        <v>0</v>
      </c>
      <c r="BU1529">
        <v>0</v>
      </c>
      <c r="CE1529" t="str">
        <f t="shared" si="596"/>
        <v>22:03:04.748</v>
      </c>
      <c r="CF1529">
        <v>748092427</v>
      </c>
      <c r="CS1529">
        <v>3</v>
      </c>
      <c r="CT1529">
        <v>2</v>
      </c>
      <c r="CU1529">
        <v>0</v>
      </c>
      <c r="CV1529">
        <v>2</v>
      </c>
      <c r="CW1529">
        <v>0</v>
      </c>
      <c r="CX1529">
        <v>5</v>
      </c>
      <c r="CY1529">
        <v>7</v>
      </c>
      <c r="CZ1529" t="s">
        <v>131</v>
      </c>
      <c r="DA1529">
        <v>300</v>
      </c>
      <c r="DB1529">
        <v>0</v>
      </c>
      <c r="DC1529" t="s">
        <v>157</v>
      </c>
      <c r="DD1529" t="s">
        <v>158</v>
      </c>
      <c r="DG1529">
        <v>8359935</v>
      </c>
      <c r="DI1529">
        <v>1</v>
      </c>
      <c r="DJ1529">
        <v>0</v>
      </c>
      <c r="DK1529">
        <v>1</v>
      </c>
      <c r="DL1529">
        <v>0</v>
      </c>
      <c r="DM1529">
        <v>0</v>
      </c>
      <c r="DN1529">
        <v>1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 t="shared" si="597"/>
        <v>07/09/2023 22:03:05.005</v>
      </c>
      <c r="C1530" t="str">
        <f t="shared" si="582"/>
        <v>FFDFD3C0</v>
      </c>
      <c r="D1530" t="s">
        <v>138</v>
      </c>
      <c r="E1530">
        <v>20</v>
      </c>
      <c r="F1530">
        <v>1020</v>
      </c>
      <c r="G1530" t="s">
        <v>139</v>
      </c>
      <c r="J1530" t="s">
        <v>140</v>
      </c>
      <c r="K1530">
        <v>0</v>
      </c>
      <c r="L1530">
        <v>3</v>
      </c>
      <c r="M1530">
        <v>0</v>
      </c>
      <c r="N1530">
        <v>2</v>
      </c>
      <c r="O1530">
        <v>0</v>
      </c>
      <c r="P1530">
        <v>1</v>
      </c>
      <c r="Q1530">
        <v>0</v>
      </c>
      <c r="S1530" t="str">
        <f t="shared" si="595"/>
        <v>22:03:04.000</v>
      </c>
      <c r="T1530" t="str">
        <f t="shared" si="595"/>
        <v>22:03:04.000</v>
      </c>
      <c r="U1530" t="str">
        <f t="shared" si="576"/>
        <v>A14F74</v>
      </c>
      <c r="V1530">
        <v>0</v>
      </c>
      <c r="W1530">
        <v>0</v>
      </c>
      <c r="X1530">
        <v>6</v>
      </c>
      <c r="Y1530">
        <v>0</v>
      </c>
      <c r="AA1530">
        <v>1</v>
      </c>
      <c r="AB1530">
        <v>8</v>
      </c>
      <c r="AC1530">
        <v>3</v>
      </c>
      <c r="AD1530">
        <v>0</v>
      </c>
      <c r="AE1530">
        <v>9</v>
      </c>
      <c r="AF1530" t="s">
        <v>126</v>
      </c>
      <c r="AG1530">
        <v>0</v>
      </c>
      <c r="AH1530">
        <v>3</v>
      </c>
      <c r="AI1530">
        <v>2</v>
      </c>
      <c r="AJ1530">
        <v>0</v>
      </c>
      <c r="AK1530" t="s">
        <v>533</v>
      </c>
      <c r="AL1530">
        <v>32.785927999999998</v>
      </c>
      <c r="AM1530" t="s">
        <v>534</v>
      </c>
      <c r="AN1530">
        <v>-117.100224</v>
      </c>
      <c r="AO1530">
        <v>25</v>
      </c>
      <c r="AP1530">
        <v>1700</v>
      </c>
      <c r="AQ1530" t="s">
        <v>129</v>
      </c>
      <c r="AR1530">
        <v>125</v>
      </c>
      <c r="AS1530">
        <v>-37</v>
      </c>
      <c r="AT1530">
        <v>-256</v>
      </c>
      <c r="BB1530" t="str">
        <f t="shared" si="577"/>
        <v>1200</v>
      </c>
      <c r="BC1530">
        <v>1</v>
      </c>
      <c r="BD1530" t="str">
        <f t="shared" si="578"/>
        <v xml:space="preserve">N1839R  </v>
      </c>
      <c r="BE1530">
        <v>1</v>
      </c>
      <c r="BG1530">
        <v>0</v>
      </c>
      <c r="BH1530">
        <v>0</v>
      </c>
      <c r="BI1530">
        <v>0</v>
      </c>
      <c r="BJ1530">
        <v>1500</v>
      </c>
      <c r="BK1530">
        <v>-200</v>
      </c>
      <c r="BL1530" t="s">
        <v>130</v>
      </c>
      <c r="BM1530">
        <v>1</v>
      </c>
      <c r="BN1530">
        <v>1</v>
      </c>
      <c r="BO1530">
        <v>0</v>
      </c>
      <c r="BP1530">
        <v>0</v>
      </c>
      <c r="BS1530">
        <v>0</v>
      </c>
      <c r="BT1530">
        <v>0</v>
      </c>
      <c r="BU1530">
        <v>0</v>
      </c>
      <c r="CE1530" t="str">
        <f t="shared" si="596"/>
        <v>22:03:04.748</v>
      </c>
      <c r="CF1530">
        <v>748034483</v>
      </c>
      <c r="CS1530">
        <v>3</v>
      </c>
      <c r="CT1530">
        <v>2</v>
      </c>
      <c r="CU1530">
        <v>0</v>
      </c>
      <c r="CV1530">
        <v>2</v>
      </c>
      <c r="CW1530">
        <v>0</v>
      </c>
      <c r="CX1530">
        <v>6</v>
      </c>
      <c r="CY1530">
        <v>7</v>
      </c>
      <c r="CZ1530" t="s">
        <v>131</v>
      </c>
      <c r="DA1530">
        <v>745</v>
      </c>
      <c r="DB1530">
        <v>0</v>
      </c>
      <c r="DC1530" t="s">
        <v>262</v>
      </c>
      <c r="DD1530" t="s">
        <v>263</v>
      </c>
      <c r="DG1530">
        <v>15625140</v>
      </c>
      <c r="DI1530">
        <v>1</v>
      </c>
      <c r="DJ1530">
        <v>0</v>
      </c>
      <c r="DK1530">
        <v>1</v>
      </c>
      <c r="DL1530">
        <v>0</v>
      </c>
      <c r="DM1530">
        <v>0</v>
      </c>
      <c r="DN1530">
        <v>1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 t="shared" si="597"/>
        <v>07/09/2023 22:03:05.005</v>
      </c>
      <c r="C1531" t="str">
        <f t="shared" si="582"/>
        <v>FFDFD3C0</v>
      </c>
      <c r="D1531" t="s">
        <v>141</v>
      </c>
      <c r="E1531">
        <v>15</v>
      </c>
      <c r="J1531" t="s">
        <v>142</v>
      </c>
      <c r="K1531">
        <v>0</v>
      </c>
      <c r="L1531">
        <v>3</v>
      </c>
      <c r="M1531">
        <v>0</v>
      </c>
      <c r="N1531">
        <v>2</v>
      </c>
      <c r="O1531">
        <v>0</v>
      </c>
      <c r="P1531">
        <v>1</v>
      </c>
      <c r="Q1531">
        <v>0</v>
      </c>
      <c r="S1531" t="str">
        <f t="shared" si="595"/>
        <v>22:03:04.000</v>
      </c>
      <c r="T1531" t="str">
        <f t="shared" si="595"/>
        <v>22:03:04.000</v>
      </c>
      <c r="U1531" t="str">
        <f t="shared" si="576"/>
        <v>A14F74</v>
      </c>
      <c r="V1531">
        <v>0</v>
      </c>
      <c r="W1531">
        <v>0</v>
      </c>
      <c r="X1531">
        <v>6</v>
      </c>
      <c r="Y1531">
        <v>0</v>
      </c>
      <c r="AA1531">
        <v>1</v>
      </c>
      <c r="AB1531">
        <v>8</v>
      </c>
      <c r="AC1531">
        <v>3</v>
      </c>
      <c r="AD1531">
        <v>0</v>
      </c>
      <c r="AE1531">
        <v>9</v>
      </c>
      <c r="AF1531" t="s">
        <v>126</v>
      </c>
      <c r="AG1531">
        <v>0</v>
      </c>
      <c r="AH1531">
        <v>3</v>
      </c>
      <c r="AI1531">
        <v>2</v>
      </c>
      <c r="AJ1531">
        <v>0</v>
      </c>
      <c r="AK1531" t="s">
        <v>533</v>
      </c>
      <c r="AL1531">
        <v>32.785927999999998</v>
      </c>
      <c r="AM1531" t="s">
        <v>534</v>
      </c>
      <c r="AN1531">
        <v>-117.100224</v>
      </c>
      <c r="AO1531">
        <v>25</v>
      </c>
      <c r="AP1531">
        <v>1700</v>
      </c>
      <c r="AQ1531" t="s">
        <v>129</v>
      </c>
      <c r="AR1531">
        <v>125</v>
      </c>
      <c r="AS1531">
        <v>-37</v>
      </c>
      <c r="AT1531">
        <v>-256</v>
      </c>
      <c r="BB1531" t="str">
        <f t="shared" si="577"/>
        <v>1200</v>
      </c>
      <c r="BC1531">
        <v>1</v>
      </c>
      <c r="BD1531" t="str">
        <f t="shared" si="578"/>
        <v xml:space="preserve">N1839R  </v>
      </c>
      <c r="BE1531">
        <v>1</v>
      </c>
      <c r="BG1531">
        <v>0</v>
      </c>
      <c r="BH1531">
        <v>0</v>
      </c>
      <c r="BI1531">
        <v>0</v>
      </c>
      <c r="BJ1531">
        <v>1500</v>
      </c>
      <c r="BK1531">
        <v>-200</v>
      </c>
      <c r="BL1531" t="s">
        <v>130</v>
      </c>
      <c r="BM1531">
        <v>1</v>
      </c>
      <c r="BN1531">
        <v>1</v>
      </c>
      <c r="BO1531">
        <v>0</v>
      </c>
      <c r="BP1531">
        <v>0</v>
      </c>
      <c r="BS1531">
        <v>0</v>
      </c>
      <c r="BT1531">
        <v>0</v>
      </c>
      <c r="BU1531">
        <v>0</v>
      </c>
      <c r="CE1531" t="str">
        <f t="shared" si="596"/>
        <v>22:03:04.748</v>
      </c>
      <c r="CF1531">
        <v>748034483</v>
      </c>
      <c r="CS1531">
        <v>3</v>
      </c>
      <c r="CT1531">
        <v>2</v>
      </c>
      <c r="CU1531">
        <v>0</v>
      </c>
      <c r="CV1531">
        <v>2</v>
      </c>
      <c r="CW1531">
        <v>0</v>
      </c>
      <c r="CX1531">
        <v>6</v>
      </c>
      <c r="CY1531">
        <v>7</v>
      </c>
      <c r="CZ1531" t="s">
        <v>131</v>
      </c>
      <c r="DA1531">
        <v>745</v>
      </c>
      <c r="DB1531">
        <v>0</v>
      </c>
      <c r="DC1531" t="s">
        <v>262</v>
      </c>
      <c r="DD1531" t="s">
        <v>263</v>
      </c>
      <c r="DG1531">
        <v>15625140</v>
      </c>
      <c r="DI1531">
        <v>1</v>
      </c>
      <c r="DJ1531">
        <v>0</v>
      </c>
      <c r="DK1531">
        <v>1</v>
      </c>
      <c r="DL1531">
        <v>0</v>
      </c>
      <c r="DM1531">
        <v>0</v>
      </c>
      <c r="DN1531">
        <v>1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 t="shared" si="597"/>
        <v>07/09/2023 22:03:05.005</v>
      </c>
      <c r="C1532" t="str">
        <f t="shared" si="582"/>
        <v>FFDFD3C0</v>
      </c>
      <c r="D1532" t="s">
        <v>144</v>
      </c>
      <c r="E1532">
        <v>6</v>
      </c>
      <c r="H1532">
        <v>210</v>
      </c>
      <c r="I1532" t="s">
        <v>145</v>
      </c>
      <c r="J1532" t="s">
        <v>146</v>
      </c>
      <c r="K1532">
        <v>0</v>
      </c>
      <c r="L1532">
        <v>3</v>
      </c>
      <c r="M1532">
        <v>0</v>
      </c>
      <c r="N1532">
        <v>2</v>
      </c>
      <c r="O1532">
        <v>0</v>
      </c>
      <c r="P1532">
        <v>1</v>
      </c>
      <c r="Q1532">
        <v>0</v>
      </c>
      <c r="S1532" t="str">
        <f t="shared" si="595"/>
        <v>22:03:04.000</v>
      </c>
      <c r="T1532" t="str">
        <f t="shared" si="595"/>
        <v>22:03:04.000</v>
      </c>
      <c r="U1532" t="str">
        <f t="shared" si="576"/>
        <v>A14F74</v>
      </c>
      <c r="V1532">
        <v>0</v>
      </c>
      <c r="W1532">
        <v>0</v>
      </c>
      <c r="X1532">
        <v>6</v>
      </c>
      <c r="Y1532">
        <v>0</v>
      </c>
      <c r="AA1532">
        <v>1</v>
      </c>
      <c r="AB1532">
        <v>8</v>
      </c>
      <c r="AC1532">
        <v>3</v>
      </c>
      <c r="AD1532">
        <v>0</v>
      </c>
      <c r="AE1532">
        <v>9</v>
      </c>
      <c r="AF1532" t="s">
        <v>126</v>
      </c>
      <c r="AG1532">
        <v>0</v>
      </c>
      <c r="AH1532">
        <v>0</v>
      </c>
      <c r="AI1532">
        <v>2</v>
      </c>
      <c r="AJ1532">
        <v>0</v>
      </c>
      <c r="AK1532" t="s">
        <v>533</v>
      </c>
      <c r="AL1532">
        <v>32.785927999999998</v>
      </c>
      <c r="AM1532" t="s">
        <v>534</v>
      </c>
      <c r="AN1532">
        <v>-117.100224</v>
      </c>
      <c r="AO1532">
        <v>25</v>
      </c>
      <c r="AP1532">
        <v>1700</v>
      </c>
      <c r="AQ1532" t="s">
        <v>129</v>
      </c>
      <c r="AR1532">
        <v>125</v>
      </c>
      <c r="AS1532">
        <v>-37</v>
      </c>
      <c r="AT1532">
        <v>-256</v>
      </c>
      <c r="BB1532" t="str">
        <f t="shared" si="577"/>
        <v>1200</v>
      </c>
      <c r="BC1532">
        <v>1</v>
      </c>
      <c r="BD1532" t="str">
        <f t="shared" si="578"/>
        <v xml:space="preserve">N1839R  </v>
      </c>
      <c r="BE1532">
        <v>1</v>
      </c>
      <c r="BG1532">
        <v>0</v>
      </c>
      <c r="BH1532">
        <v>0</v>
      </c>
      <c r="BI1532">
        <v>0</v>
      </c>
      <c r="BJ1532">
        <v>1500</v>
      </c>
      <c r="BK1532">
        <v>-200</v>
      </c>
      <c r="BL1532" t="s">
        <v>130</v>
      </c>
      <c r="BM1532">
        <v>1</v>
      </c>
      <c r="BN1532">
        <v>1</v>
      </c>
      <c r="BO1532">
        <v>0</v>
      </c>
      <c r="BP1532">
        <v>0</v>
      </c>
      <c r="BS1532">
        <v>0</v>
      </c>
      <c r="BT1532">
        <v>0</v>
      </c>
      <c r="BU1532">
        <v>0</v>
      </c>
      <c r="CE1532" t="str">
        <f t="shared" si="596"/>
        <v>22:03:04.748</v>
      </c>
      <c r="CF1532">
        <v>748034483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6</v>
      </c>
      <c r="CY1532">
        <v>7</v>
      </c>
      <c r="CZ1532" t="s">
        <v>131</v>
      </c>
      <c r="DA1532">
        <v>745</v>
      </c>
      <c r="DB1532">
        <v>0</v>
      </c>
      <c r="DC1532" t="s">
        <v>262</v>
      </c>
      <c r="DD1532" t="s">
        <v>263</v>
      </c>
      <c r="DG1532">
        <v>15625140</v>
      </c>
      <c r="DI1532">
        <v>1</v>
      </c>
      <c r="DJ1532">
        <v>0</v>
      </c>
      <c r="DK1532">
        <v>1</v>
      </c>
      <c r="DL1532">
        <v>0</v>
      </c>
      <c r="DM1532">
        <v>0</v>
      </c>
      <c r="DN1532">
        <v>1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"07/09/2023 22:03:06.005"</f>
        <v>07/09/2023 22:03:06.005</v>
      </c>
      <c r="C1533" t="str">
        <f t="shared" si="582"/>
        <v>FFDFD3C0</v>
      </c>
      <c r="D1533" t="s">
        <v>141</v>
      </c>
      <c r="E1533">
        <v>15</v>
      </c>
      <c r="J1533" t="s">
        <v>142</v>
      </c>
      <c r="K1533">
        <v>0</v>
      </c>
      <c r="L1533">
        <v>3</v>
      </c>
      <c r="M1533">
        <v>0</v>
      </c>
      <c r="N1533">
        <v>2</v>
      </c>
      <c r="O1533">
        <v>0</v>
      </c>
      <c r="P1533">
        <v>1</v>
      </c>
      <c r="Q1533">
        <v>0</v>
      </c>
      <c r="S1533" t="str">
        <f t="shared" ref="S1533:T1540" si="598">"22:03:05.000"</f>
        <v>22:03:05.000</v>
      </c>
      <c r="T1533" t="str">
        <f t="shared" si="598"/>
        <v>22:03:05.000</v>
      </c>
      <c r="U1533" t="str">
        <f t="shared" si="576"/>
        <v>A14F74</v>
      </c>
      <c r="V1533">
        <v>0</v>
      </c>
      <c r="W1533">
        <v>0</v>
      </c>
      <c r="X1533">
        <v>6</v>
      </c>
      <c r="Y1533">
        <v>0</v>
      </c>
      <c r="AA1533">
        <v>1</v>
      </c>
      <c r="AB1533">
        <v>8</v>
      </c>
      <c r="AC1533">
        <v>3</v>
      </c>
      <c r="AD1533">
        <v>0</v>
      </c>
      <c r="AE1533">
        <v>9</v>
      </c>
      <c r="AF1533" t="s">
        <v>126</v>
      </c>
      <c r="AG1533">
        <v>0</v>
      </c>
      <c r="AH1533">
        <v>3</v>
      </c>
      <c r="AI1533">
        <v>2</v>
      </c>
      <c r="AJ1533">
        <v>0</v>
      </c>
      <c r="AK1533" t="s">
        <v>535</v>
      </c>
      <c r="AL1533">
        <v>32.785778000000001</v>
      </c>
      <c r="AM1533" t="s">
        <v>536</v>
      </c>
      <c r="AN1533">
        <v>-117.09951599999999</v>
      </c>
      <c r="AO1533">
        <v>25</v>
      </c>
      <c r="AP1533">
        <v>1700</v>
      </c>
      <c r="AQ1533" t="s">
        <v>129</v>
      </c>
      <c r="AR1533">
        <v>126</v>
      </c>
      <c r="AS1533">
        <v>-38</v>
      </c>
      <c r="AT1533">
        <v>-256</v>
      </c>
      <c r="BB1533" t="str">
        <f t="shared" si="577"/>
        <v>1200</v>
      </c>
      <c r="BC1533">
        <v>1</v>
      </c>
      <c r="BD1533" t="str">
        <f t="shared" si="578"/>
        <v xml:space="preserve">N1839R  </v>
      </c>
      <c r="BE1533">
        <v>1</v>
      </c>
      <c r="BG1533">
        <v>0</v>
      </c>
      <c r="BH1533">
        <v>0</v>
      </c>
      <c r="BI1533">
        <v>0</v>
      </c>
      <c r="BJ1533">
        <v>1500</v>
      </c>
      <c r="BK1533">
        <v>-200</v>
      </c>
      <c r="BL1533" t="s">
        <v>130</v>
      </c>
      <c r="BM1533">
        <v>1</v>
      </c>
      <c r="BN1533">
        <v>1</v>
      </c>
      <c r="BO1533">
        <v>0</v>
      </c>
      <c r="BP1533">
        <v>0</v>
      </c>
      <c r="BS1533">
        <v>0</v>
      </c>
      <c r="BT1533">
        <v>0</v>
      </c>
      <c r="BU1533">
        <v>0</v>
      </c>
      <c r="CE1533" t="str">
        <f t="shared" ref="CE1533:CE1540" si="599">"22:03:05.778"</f>
        <v>22:03:05.778</v>
      </c>
      <c r="CF1533">
        <v>778034635</v>
      </c>
      <c r="CS1533">
        <v>3</v>
      </c>
      <c r="CT1533">
        <v>2</v>
      </c>
      <c r="CU1533">
        <v>0</v>
      </c>
      <c r="CV1533">
        <v>2</v>
      </c>
      <c r="CW1533">
        <v>0</v>
      </c>
      <c r="CX1533">
        <v>6</v>
      </c>
      <c r="CY1533">
        <v>7</v>
      </c>
      <c r="CZ1533" t="s">
        <v>131</v>
      </c>
      <c r="DA1533">
        <v>745</v>
      </c>
      <c r="DB1533">
        <v>0</v>
      </c>
      <c r="DC1533" t="s">
        <v>262</v>
      </c>
      <c r="DD1533" t="s">
        <v>263</v>
      </c>
      <c r="DG1533">
        <v>15625220</v>
      </c>
      <c r="DI1533">
        <v>1</v>
      </c>
      <c r="DJ1533">
        <v>0</v>
      </c>
      <c r="DK1533">
        <v>0</v>
      </c>
      <c r="DL1533">
        <v>0</v>
      </c>
      <c r="DM1533">
        <v>0</v>
      </c>
      <c r="DN1533">
        <v>1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"07/09/2023 22:03:06.005"</f>
        <v>07/09/2023 22:03:06.005</v>
      </c>
      <c r="C1534" t="str">
        <f t="shared" si="582"/>
        <v>FFDFD3C0</v>
      </c>
      <c r="D1534" t="s">
        <v>144</v>
      </c>
      <c r="E1534">
        <v>6</v>
      </c>
      <c r="H1534">
        <v>210</v>
      </c>
      <c r="I1534" t="s">
        <v>145</v>
      </c>
      <c r="J1534" t="s">
        <v>146</v>
      </c>
      <c r="K1534">
        <v>0</v>
      </c>
      <c r="L1534">
        <v>3</v>
      </c>
      <c r="M1534">
        <v>0</v>
      </c>
      <c r="N1534">
        <v>2</v>
      </c>
      <c r="O1534">
        <v>0</v>
      </c>
      <c r="P1534">
        <v>1</v>
      </c>
      <c r="Q1534">
        <v>0</v>
      </c>
      <c r="S1534" t="str">
        <f t="shared" si="598"/>
        <v>22:03:05.000</v>
      </c>
      <c r="T1534" t="str">
        <f t="shared" si="598"/>
        <v>22:03:05.000</v>
      </c>
      <c r="U1534" t="str">
        <f t="shared" si="576"/>
        <v>A14F74</v>
      </c>
      <c r="V1534">
        <v>0</v>
      </c>
      <c r="W1534">
        <v>0</v>
      </c>
      <c r="X1534">
        <v>6</v>
      </c>
      <c r="Y1534">
        <v>0</v>
      </c>
      <c r="AA1534">
        <v>1</v>
      </c>
      <c r="AB1534">
        <v>8</v>
      </c>
      <c r="AC1534">
        <v>3</v>
      </c>
      <c r="AD1534">
        <v>0</v>
      </c>
      <c r="AE1534">
        <v>9</v>
      </c>
      <c r="AF1534" t="s">
        <v>126</v>
      </c>
      <c r="AG1534">
        <v>0</v>
      </c>
      <c r="AH1534">
        <v>0</v>
      </c>
      <c r="AI1534">
        <v>2</v>
      </c>
      <c r="AJ1534">
        <v>0</v>
      </c>
      <c r="AK1534" t="s">
        <v>535</v>
      </c>
      <c r="AL1534">
        <v>32.785778000000001</v>
      </c>
      <c r="AM1534" t="s">
        <v>536</v>
      </c>
      <c r="AN1534">
        <v>-117.09951599999999</v>
      </c>
      <c r="AO1534">
        <v>25</v>
      </c>
      <c r="AP1534">
        <v>1700</v>
      </c>
      <c r="AQ1534" t="s">
        <v>129</v>
      </c>
      <c r="AR1534">
        <v>126</v>
      </c>
      <c r="AS1534">
        <v>-38</v>
      </c>
      <c r="AT1534">
        <v>-256</v>
      </c>
      <c r="BB1534" t="str">
        <f t="shared" si="577"/>
        <v>1200</v>
      </c>
      <c r="BC1534">
        <v>1</v>
      </c>
      <c r="BD1534" t="str">
        <f t="shared" si="578"/>
        <v xml:space="preserve">N1839R  </v>
      </c>
      <c r="BE1534">
        <v>1</v>
      </c>
      <c r="BG1534">
        <v>0</v>
      </c>
      <c r="BH1534">
        <v>0</v>
      </c>
      <c r="BI1534">
        <v>0</v>
      </c>
      <c r="BJ1534">
        <v>1500</v>
      </c>
      <c r="BK1534">
        <v>-200</v>
      </c>
      <c r="BL1534" t="s">
        <v>130</v>
      </c>
      <c r="BM1534">
        <v>1</v>
      </c>
      <c r="BN1534">
        <v>1</v>
      </c>
      <c r="BO1534">
        <v>0</v>
      </c>
      <c r="BP1534">
        <v>0</v>
      </c>
      <c r="BS1534">
        <v>0</v>
      </c>
      <c r="BT1534">
        <v>0</v>
      </c>
      <c r="BU1534">
        <v>0</v>
      </c>
      <c r="CE1534" t="str">
        <f t="shared" si="599"/>
        <v>22:03:05.778</v>
      </c>
      <c r="CF1534">
        <v>778034635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6</v>
      </c>
      <c r="CY1534">
        <v>7</v>
      </c>
      <c r="CZ1534" t="s">
        <v>131</v>
      </c>
      <c r="DA1534">
        <v>745</v>
      </c>
      <c r="DB1534">
        <v>0</v>
      </c>
      <c r="DC1534" t="s">
        <v>262</v>
      </c>
      <c r="DD1534" t="s">
        <v>263</v>
      </c>
      <c r="DG1534">
        <v>15625220</v>
      </c>
      <c r="DI1534">
        <v>1</v>
      </c>
      <c r="DJ1534">
        <v>0</v>
      </c>
      <c r="DK1534">
        <v>1</v>
      </c>
      <c r="DL1534">
        <v>0</v>
      </c>
      <c r="DM1534">
        <v>0</v>
      </c>
      <c r="DN1534">
        <v>1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"07/09/2023 22:03:06.068"</f>
        <v>07/09/2023 22:03:06.068</v>
      </c>
      <c r="C1535" t="str">
        <f t="shared" si="582"/>
        <v>FFDFD3C0</v>
      </c>
      <c r="D1535" t="s">
        <v>134</v>
      </c>
      <c r="E1535">
        <v>3</v>
      </c>
      <c r="H1535">
        <v>3</v>
      </c>
      <c r="I1535" t="s">
        <v>135</v>
      </c>
      <c r="J1535" t="s">
        <v>126</v>
      </c>
      <c r="K1535">
        <v>0</v>
      </c>
      <c r="L1535">
        <v>3</v>
      </c>
      <c r="M1535">
        <v>0</v>
      </c>
      <c r="N1535">
        <v>2</v>
      </c>
      <c r="O1535">
        <v>0</v>
      </c>
      <c r="P1535">
        <v>1</v>
      </c>
      <c r="Q1535">
        <v>0</v>
      </c>
      <c r="S1535" t="str">
        <f t="shared" si="598"/>
        <v>22:03:05.000</v>
      </c>
      <c r="T1535" t="str">
        <f t="shared" si="598"/>
        <v>22:03:05.000</v>
      </c>
      <c r="U1535" t="str">
        <f t="shared" si="576"/>
        <v>A14F74</v>
      </c>
      <c r="V1535">
        <v>0</v>
      </c>
      <c r="W1535">
        <v>0</v>
      </c>
      <c r="X1535">
        <v>6</v>
      </c>
      <c r="Y1535">
        <v>0</v>
      </c>
      <c r="AA1535">
        <v>1</v>
      </c>
      <c r="AB1535">
        <v>8</v>
      </c>
      <c r="AC1535">
        <v>3</v>
      </c>
      <c r="AD1535">
        <v>0</v>
      </c>
      <c r="AE1535">
        <v>9</v>
      </c>
      <c r="AF1535" t="s">
        <v>126</v>
      </c>
      <c r="AG1535">
        <v>0</v>
      </c>
      <c r="AH1535">
        <v>3</v>
      </c>
      <c r="AI1535">
        <v>2</v>
      </c>
      <c r="AJ1535">
        <v>0</v>
      </c>
      <c r="AK1535" t="s">
        <v>535</v>
      </c>
      <c r="AL1535">
        <v>32.785778000000001</v>
      </c>
      <c r="AM1535" t="s">
        <v>536</v>
      </c>
      <c r="AN1535">
        <v>-117.09951599999999</v>
      </c>
      <c r="AO1535">
        <v>25</v>
      </c>
      <c r="AP1535">
        <v>1700</v>
      </c>
      <c r="AQ1535" t="s">
        <v>129</v>
      </c>
      <c r="AR1535">
        <v>126</v>
      </c>
      <c r="AS1535">
        <v>-38</v>
      </c>
      <c r="AT1535">
        <v>-256</v>
      </c>
      <c r="BB1535" t="str">
        <f t="shared" si="577"/>
        <v>1200</v>
      </c>
      <c r="BC1535">
        <v>1</v>
      </c>
      <c r="BD1535" t="str">
        <f t="shared" si="578"/>
        <v xml:space="preserve">N1839R  </v>
      </c>
      <c r="BE1535">
        <v>1</v>
      </c>
      <c r="BG1535">
        <v>0</v>
      </c>
      <c r="BH1535">
        <v>0</v>
      </c>
      <c r="BI1535">
        <v>0</v>
      </c>
      <c r="BJ1535">
        <v>1500</v>
      </c>
      <c r="BK1535">
        <v>-200</v>
      </c>
      <c r="BL1535" t="s">
        <v>130</v>
      </c>
      <c r="BM1535">
        <v>1</v>
      </c>
      <c r="BN1535">
        <v>1</v>
      </c>
      <c r="BO1535">
        <v>0</v>
      </c>
      <c r="BP1535">
        <v>0</v>
      </c>
      <c r="BS1535">
        <v>0</v>
      </c>
      <c r="BT1535">
        <v>0</v>
      </c>
      <c r="BU1535">
        <v>0</v>
      </c>
      <c r="CE1535" t="str">
        <f t="shared" si="599"/>
        <v>22:03:05.778</v>
      </c>
      <c r="CF1535">
        <v>778034635</v>
      </c>
      <c r="CS1535">
        <v>3</v>
      </c>
      <c r="CT1535">
        <v>2</v>
      </c>
      <c r="CU1535">
        <v>0</v>
      </c>
      <c r="CV1535">
        <v>2</v>
      </c>
      <c r="CW1535">
        <v>0</v>
      </c>
      <c r="CX1535">
        <v>6</v>
      </c>
      <c r="CY1535">
        <v>7</v>
      </c>
      <c r="CZ1535" t="s">
        <v>131</v>
      </c>
      <c r="DA1535">
        <v>745</v>
      </c>
      <c r="DB1535">
        <v>0</v>
      </c>
      <c r="DC1535" t="s">
        <v>262</v>
      </c>
      <c r="DD1535" t="s">
        <v>263</v>
      </c>
      <c r="DG1535">
        <v>15625220</v>
      </c>
      <c r="DI1535">
        <v>1</v>
      </c>
      <c r="DJ1535">
        <v>0</v>
      </c>
      <c r="DK1535">
        <v>1</v>
      </c>
      <c r="DL1535">
        <v>0</v>
      </c>
      <c r="DM1535">
        <v>0</v>
      </c>
      <c r="DN1535">
        <v>1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"07/09/2023 22:03:06.068"</f>
        <v>07/09/2023 22:03:06.068</v>
      </c>
      <c r="C1536" t="str">
        <f t="shared" si="582"/>
        <v>FFDFD3C0</v>
      </c>
      <c r="D1536" t="s">
        <v>147</v>
      </c>
      <c r="E1536">
        <v>8</v>
      </c>
      <c r="H1536">
        <v>225</v>
      </c>
      <c r="I1536" t="s">
        <v>148</v>
      </c>
      <c r="J1536" t="s">
        <v>126</v>
      </c>
      <c r="K1536">
        <v>0</v>
      </c>
      <c r="L1536">
        <v>3</v>
      </c>
      <c r="M1536">
        <v>0</v>
      </c>
      <c r="N1536">
        <v>2</v>
      </c>
      <c r="O1536">
        <v>0</v>
      </c>
      <c r="P1536">
        <v>1</v>
      </c>
      <c r="Q1536">
        <v>0</v>
      </c>
      <c r="S1536" t="str">
        <f t="shared" si="598"/>
        <v>22:03:05.000</v>
      </c>
      <c r="T1536" t="str">
        <f t="shared" si="598"/>
        <v>22:03:05.000</v>
      </c>
      <c r="U1536" t="str">
        <f t="shared" si="576"/>
        <v>A14F74</v>
      </c>
      <c r="V1536">
        <v>0</v>
      </c>
      <c r="W1536">
        <v>0</v>
      </c>
      <c r="X1536">
        <v>6</v>
      </c>
      <c r="Y1536">
        <v>0</v>
      </c>
      <c r="AA1536">
        <v>1</v>
      </c>
      <c r="AB1536">
        <v>8</v>
      </c>
      <c r="AC1536">
        <v>3</v>
      </c>
      <c r="AD1536">
        <v>0</v>
      </c>
      <c r="AE1536">
        <v>9</v>
      </c>
      <c r="AF1536" t="s">
        <v>126</v>
      </c>
      <c r="AG1536">
        <v>0</v>
      </c>
      <c r="AH1536">
        <v>3</v>
      </c>
      <c r="AI1536">
        <v>2</v>
      </c>
      <c r="AJ1536">
        <v>0</v>
      </c>
      <c r="AK1536" t="s">
        <v>535</v>
      </c>
      <c r="AL1536">
        <v>32.785778000000001</v>
      </c>
      <c r="AM1536" t="s">
        <v>536</v>
      </c>
      <c r="AN1536">
        <v>-117.09951599999999</v>
      </c>
      <c r="AO1536">
        <v>25</v>
      </c>
      <c r="AP1536">
        <v>1700</v>
      </c>
      <c r="AQ1536" t="s">
        <v>129</v>
      </c>
      <c r="AR1536">
        <v>126</v>
      </c>
      <c r="AS1536">
        <v>-38</v>
      </c>
      <c r="AT1536">
        <v>-256</v>
      </c>
      <c r="BB1536" t="str">
        <f t="shared" si="577"/>
        <v>1200</v>
      </c>
      <c r="BC1536">
        <v>1</v>
      </c>
      <c r="BD1536" t="str">
        <f t="shared" si="578"/>
        <v xml:space="preserve">N1839R  </v>
      </c>
      <c r="BE1536">
        <v>1</v>
      </c>
      <c r="BG1536">
        <v>0</v>
      </c>
      <c r="BH1536">
        <v>0</v>
      </c>
      <c r="BI1536">
        <v>0</v>
      </c>
      <c r="BJ1536">
        <v>1500</v>
      </c>
      <c r="BK1536">
        <v>-200</v>
      </c>
      <c r="BL1536" t="s">
        <v>130</v>
      </c>
      <c r="BM1536">
        <v>1</v>
      </c>
      <c r="BN1536">
        <v>1</v>
      </c>
      <c r="BO1536">
        <v>0</v>
      </c>
      <c r="BP1536">
        <v>0</v>
      </c>
      <c r="BS1536">
        <v>0</v>
      </c>
      <c r="BT1536">
        <v>0</v>
      </c>
      <c r="BU1536">
        <v>0</v>
      </c>
      <c r="CE1536" t="str">
        <f t="shared" si="599"/>
        <v>22:03:05.778</v>
      </c>
      <c r="CF1536">
        <v>778034635</v>
      </c>
      <c r="CS1536">
        <v>3</v>
      </c>
      <c r="CT1536">
        <v>2</v>
      </c>
      <c r="CU1536">
        <v>0</v>
      </c>
      <c r="CV1536">
        <v>2</v>
      </c>
      <c r="CW1536">
        <v>0</v>
      </c>
      <c r="CX1536">
        <v>6</v>
      </c>
      <c r="CY1536">
        <v>7</v>
      </c>
      <c r="CZ1536" t="s">
        <v>131</v>
      </c>
      <c r="DA1536">
        <v>745</v>
      </c>
      <c r="DB1536">
        <v>0</v>
      </c>
      <c r="DC1536" t="s">
        <v>262</v>
      </c>
      <c r="DD1536" t="s">
        <v>263</v>
      </c>
      <c r="DG1536">
        <v>15625220</v>
      </c>
      <c r="DI1536">
        <v>1</v>
      </c>
      <c r="DJ1536">
        <v>0</v>
      </c>
      <c r="DK1536">
        <v>1</v>
      </c>
      <c r="DL1536">
        <v>0</v>
      </c>
      <c r="DM1536">
        <v>0</v>
      </c>
      <c r="DN1536">
        <v>1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"07/09/2023 22:03:06.068"</f>
        <v>07/09/2023 22:03:06.068</v>
      </c>
      <c r="C1537" t="str">
        <f t="shared" si="582"/>
        <v>FFDFD3C0</v>
      </c>
      <c r="D1537" t="s">
        <v>134</v>
      </c>
      <c r="E1537">
        <v>4</v>
      </c>
      <c r="H1537">
        <v>4</v>
      </c>
      <c r="I1537" t="s">
        <v>143</v>
      </c>
      <c r="J1537" t="s">
        <v>126</v>
      </c>
      <c r="K1537">
        <v>0</v>
      </c>
      <c r="L1537">
        <v>3</v>
      </c>
      <c r="M1537">
        <v>0</v>
      </c>
      <c r="N1537">
        <v>2</v>
      </c>
      <c r="O1537">
        <v>0</v>
      </c>
      <c r="P1537">
        <v>1</v>
      </c>
      <c r="Q1537">
        <v>0</v>
      </c>
      <c r="S1537" t="str">
        <f t="shared" si="598"/>
        <v>22:03:05.000</v>
      </c>
      <c r="T1537" t="str">
        <f t="shared" si="598"/>
        <v>22:03:05.000</v>
      </c>
      <c r="U1537" t="str">
        <f t="shared" si="576"/>
        <v>A14F74</v>
      </c>
      <c r="V1537">
        <v>0</v>
      </c>
      <c r="W1537">
        <v>0</v>
      </c>
      <c r="X1537">
        <v>6</v>
      </c>
      <c r="Y1537">
        <v>0</v>
      </c>
      <c r="AA1537">
        <v>1</v>
      </c>
      <c r="AB1537">
        <v>8</v>
      </c>
      <c r="AC1537">
        <v>3</v>
      </c>
      <c r="AD1537">
        <v>0</v>
      </c>
      <c r="AE1537">
        <v>9</v>
      </c>
      <c r="AF1537" t="s">
        <v>126</v>
      </c>
      <c r="AG1537">
        <v>0</v>
      </c>
      <c r="AH1537">
        <v>3</v>
      </c>
      <c r="AI1537">
        <v>2</v>
      </c>
      <c r="AJ1537">
        <v>0</v>
      </c>
      <c r="AK1537" t="s">
        <v>535</v>
      </c>
      <c r="AL1537">
        <v>32.785778000000001</v>
      </c>
      <c r="AM1537" t="s">
        <v>536</v>
      </c>
      <c r="AN1537">
        <v>-117.09951599999999</v>
      </c>
      <c r="AO1537">
        <v>25</v>
      </c>
      <c r="AP1537">
        <v>1700</v>
      </c>
      <c r="AQ1537" t="s">
        <v>129</v>
      </c>
      <c r="AR1537">
        <v>126</v>
      </c>
      <c r="AS1537">
        <v>-38</v>
      </c>
      <c r="AT1537">
        <v>-256</v>
      </c>
      <c r="BB1537" t="str">
        <f t="shared" si="577"/>
        <v>1200</v>
      </c>
      <c r="BC1537">
        <v>1</v>
      </c>
      <c r="BD1537" t="str">
        <f t="shared" si="578"/>
        <v xml:space="preserve">N1839R  </v>
      </c>
      <c r="BE1537">
        <v>1</v>
      </c>
      <c r="BG1537">
        <v>0</v>
      </c>
      <c r="BH1537">
        <v>0</v>
      </c>
      <c r="BI1537">
        <v>0</v>
      </c>
      <c r="BJ1537">
        <v>1500</v>
      </c>
      <c r="BK1537">
        <v>-200</v>
      </c>
      <c r="BL1537" t="s">
        <v>130</v>
      </c>
      <c r="BM1537">
        <v>1</v>
      </c>
      <c r="BN1537">
        <v>1</v>
      </c>
      <c r="BO1537">
        <v>0</v>
      </c>
      <c r="BP1537">
        <v>0</v>
      </c>
      <c r="BS1537">
        <v>0</v>
      </c>
      <c r="BT1537">
        <v>0</v>
      </c>
      <c r="BU1537">
        <v>0</v>
      </c>
      <c r="CE1537" t="str">
        <f t="shared" si="599"/>
        <v>22:03:05.778</v>
      </c>
      <c r="CF1537">
        <v>778034635</v>
      </c>
      <c r="CS1537">
        <v>3</v>
      </c>
      <c r="CT1537">
        <v>2</v>
      </c>
      <c r="CU1537">
        <v>0</v>
      </c>
      <c r="CV1537">
        <v>2</v>
      </c>
      <c r="CW1537">
        <v>0</v>
      </c>
      <c r="CX1537">
        <v>6</v>
      </c>
      <c r="CY1537">
        <v>7</v>
      </c>
      <c r="CZ1537" t="s">
        <v>131</v>
      </c>
      <c r="DA1537">
        <v>745</v>
      </c>
      <c r="DB1537">
        <v>0</v>
      </c>
      <c r="DC1537" t="s">
        <v>262</v>
      </c>
      <c r="DD1537" t="s">
        <v>263</v>
      </c>
      <c r="DG1537">
        <v>15625220</v>
      </c>
      <c r="DI1537">
        <v>1</v>
      </c>
      <c r="DJ1537">
        <v>0</v>
      </c>
      <c r="DK1537">
        <v>1</v>
      </c>
      <c r="DL1537">
        <v>0</v>
      </c>
      <c r="DM1537">
        <v>0</v>
      </c>
      <c r="DN1537">
        <v>1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"07/09/2023 22:03:06.084"</f>
        <v>07/09/2023 22:03:06.084</v>
      </c>
      <c r="C1538" t="str">
        <f t="shared" si="582"/>
        <v>FFDFD3C0</v>
      </c>
      <c r="D1538" t="s">
        <v>123</v>
      </c>
      <c r="E1538">
        <v>7</v>
      </c>
      <c r="F1538">
        <v>2007</v>
      </c>
      <c r="G1538" t="s">
        <v>124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0</v>
      </c>
      <c r="P1538">
        <v>1</v>
      </c>
      <c r="Q1538">
        <v>0</v>
      </c>
      <c r="S1538" t="str">
        <f t="shared" si="598"/>
        <v>22:03:05.000</v>
      </c>
      <c r="T1538" t="str">
        <f t="shared" si="598"/>
        <v>22:03:05.000</v>
      </c>
      <c r="U1538" t="str">
        <f t="shared" ref="U1538:U1601" si="600">"A14F74"</f>
        <v>A14F74</v>
      </c>
      <c r="V1538">
        <v>0</v>
      </c>
      <c r="W1538">
        <v>0</v>
      </c>
      <c r="X1538">
        <v>6</v>
      </c>
      <c r="Y1538">
        <v>0</v>
      </c>
      <c r="AA1538">
        <v>1</v>
      </c>
      <c r="AB1538">
        <v>8</v>
      </c>
      <c r="AC1538">
        <v>3</v>
      </c>
      <c r="AD1538">
        <v>0</v>
      </c>
      <c r="AE1538">
        <v>9</v>
      </c>
      <c r="AF1538" t="s">
        <v>126</v>
      </c>
      <c r="AG1538">
        <v>0</v>
      </c>
      <c r="AH1538">
        <v>3</v>
      </c>
      <c r="AI1538">
        <v>2</v>
      </c>
      <c r="AJ1538">
        <v>0</v>
      </c>
      <c r="AK1538" t="s">
        <v>535</v>
      </c>
      <c r="AL1538">
        <v>32.785778000000001</v>
      </c>
      <c r="AM1538" t="s">
        <v>536</v>
      </c>
      <c r="AN1538">
        <v>-117.09951599999999</v>
      </c>
      <c r="AO1538">
        <v>25</v>
      </c>
      <c r="AP1538">
        <v>1700</v>
      </c>
      <c r="AQ1538" t="s">
        <v>129</v>
      </c>
      <c r="AR1538">
        <v>126</v>
      </c>
      <c r="AS1538">
        <v>-38</v>
      </c>
      <c r="AT1538">
        <v>-256</v>
      </c>
      <c r="BB1538" t="str">
        <f t="shared" ref="BB1538:BB1601" si="601">"1200"</f>
        <v>1200</v>
      </c>
      <c r="BC1538">
        <v>1</v>
      </c>
      <c r="BD1538" t="str">
        <f t="shared" ref="BD1538:BD1601" si="602">"N1839R  "</f>
        <v xml:space="preserve">N1839R  </v>
      </c>
      <c r="BE1538">
        <v>1</v>
      </c>
      <c r="BG1538">
        <v>0</v>
      </c>
      <c r="BH1538">
        <v>0</v>
      </c>
      <c r="BI1538">
        <v>0</v>
      </c>
      <c r="BJ1538">
        <v>1500</v>
      </c>
      <c r="BK1538">
        <v>-200</v>
      </c>
      <c r="BL1538" t="s">
        <v>130</v>
      </c>
      <c r="BM1538">
        <v>1</v>
      </c>
      <c r="BN1538">
        <v>1</v>
      </c>
      <c r="BO1538">
        <v>0</v>
      </c>
      <c r="BP1538">
        <v>0</v>
      </c>
      <c r="BS1538">
        <v>0</v>
      </c>
      <c r="BT1538">
        <v>0</v>
      </c>
      <c r="BU1538">
        <v>0</v>
      </c>
      <c r="CE1538" t="str">
        <f t="shared" si="599"/>
        <v>22:03:05.778</v>
      </c>
      <c r="CF1538">
        <v>778034635</v>
      </c>
      <c r="CS1538">
        <v>3</v>
      </c>
      <c r="CT1538">
        <v>2</v>
      </c>
      <c r="CU1538">
        <v>0</v>
      </c>
      <c r="CV1538">
        <v>2</v>
      </c>
      <c r="CW1538">
        <v>0</v>
      </c>
      <c r="CX1538">
        <v>6</v>
      </c>
      <c r="CY1538">
        <v>7</v>
      </c>
      <c r="CZ1538" t="s">
        <v>131</v>
      </c>
      <c r="DA1538">
        <v>745</v>
      </c>
      <c r="DB1538">
        <v>0</v>
      </c>
      <c r="DC1538" t="s">
        <v>262</v>
      </c>
      <c r="DD1538" t="s">
        <v>263</v>
      </c>
      <c r="DG1538">
        <v>15625220</v>
      </c>
      <c r="DI1538">
        <v>1</v>
      </c>
      <c r="DJ1538">
        <v>0</v>
      </c>
      <c r="DK1538">
        <v>1</v>
      </c>
      <c r="DL1538">
        <v>0</v>
      </c>
      <c r="DM1538">
        <v>0</v>
      </c>
      <c r="DN1538">
        <v>1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"07/09/2023 22:03:06.084"</f>
        <v>07/09/2023 22:03:06.084</v>
      </c>
      <c r="C1539" t="str">
        <f t="shared" si="582"/>
        <v>FFDFD3C0</v>
      </c>
      <c r="D1539" t="s">
        <v>138</v>
      </c>
      <c r="E1539">
        <v>20</v>
      </c>
      <c r="F1539">
        <v>1020</v>
      </c>
      <c r="G1539" t="s">
        <v>139</v>
      </c>
      <c r="J1539" t="s">
        <v>140</v>
      </c>
      <c r="K1539">
        <v>0</v>
      </c>
      <c r="L1539">
        <v>3</v>
      </c>
      <c r="M1539">
        <v>0</v>
      </c>
      <c r="N1539">
        <v>2</v>
      </c>
      <c r="O1539">
        <v>0</v>
      </c>
      <c r="P1539">
        <v>1</v>
      </c>
      <c r="Q1539">
        <v>0</v>
      </c>
      <c r="S1539" t="str">
        <f t="shared" si="598"/>
        <v>22:03:05.000</v>
      </c>
      <c r="T1539" t="str">
        <f t="shared" si="598"/>
        <v>22:03:05.000</v>
      </c>
      <c r="U1539" t="str">
        <f t="shared" si="600"/>
        <v>A14F74</v>
      </c>
      <c r="V1539">
        <v>0</v>
      </c>
      <c r="W1539">
        <v>0</v>
      </c>
      <c r="X1539">
        <v>6</v>
      </c>
      <c r="Y1539">
        <v>0</v>
      </c>
      <c r="AA1539">
        <v>1</v>
      </c>
      <c r="AB1539">
        <v>8</v>
      </c>
      <c r="AC1539">
        <v>3</v>
      </c>
      <c r="AD1539">
        <v>0</v>
      </c>
      <c r="AE1539">
        <v>9</v>
      </c>
      <c r="AF1539" t="s">
        <v>126</v>
      </c>
      <c r="AG1539">
        <v>0</v>
      </c>
      <c r="AH1539">
        <v>3</v>
      </c>
      <c r="AI1539">
        <v>2</v>
      </c>
      <c r="AJ1539">
        <v>0</v>
      </c>
      <c r="AK1539" t="s">
        <v>535</v>
      </c>
      <c r="AL1539">
        <v>32.785778000000001</v>
      </c>
      <c r="AM1539" t="s">
        <v>536</v>
      </c>
      <c r="AN1539">
        <v>-117.09951599999999</v>
      </c>
      <c r="AO1539">
        <v>25</v>
      </c>
      <c r="AP1539">
        <v>1700</v>
      </c>
      <c r="AQ1539" t="s">
        <v>129</v>
      </c>
      <c r="AR1539">
        <v>126</v>
      </c>
      <c r="AS1539">
        <v>-38</v>
      </c>
      <c r="AT1539">
        <v>-256</v>
      </c>
      <c r="BB1539" t="str">
        <f t="shared" si="601"/>
        <v>1200</v>
      </c>
      <c r="BC1539">
        <v>1</v>
      </c>
      <c r="BD1539" t="str">
        <f t="shared" si="602"/>
        <v xml:space="preserve">N1839R  </v>
      </c>
      <c r="BE1539">
        <v>1</v>
      </c>
      <c r="BG1539">
        <v>0</v>
      </c>
      <c r="BH1539">
        <v>0</v>
      </c>
      <c r="BI1539">
        <v>0</v>
      </c>
      <c r="BJ1539">
        <v>1500</v>
      </c>
      <c r="BK1539">
        <v>-200</v>
      </c>
      <c r="BL1539" t="s">
        <v>130</v>
      </c>
      <c r="BM1539">
        <v>1</v>
      </c>
      <c r="BN1539">
        <v>1</v>
      </c>
      <c r="BO1539">
        <v>0</v>
      </c>
      <c r="BP1539">
        <v>0</v>
      </c>
      <c r="BS1539">
        <v>0</v>
      </c>
      <c r="BT1539">
        <v>0</v>
      </c>
      <c r="BU1539">
        <v>0</v>
      </c>
      <c r="CE1539" t="str">
        <f t="shared" si="599"/>
        <v>22:03:05.778</v>
      </c>
      <c r="CF1539">
        <v>778034635</v>
      </c>
      <c r="CS1539">
        <v>3</v>
      </c>
      <c r="CT1539">
        <v>2</v>
      </c>
      <c r="CU1539">
        <v>0</v>
      </c>
      <c r="CV1539">
        <v>2</v>
      </c>
      <c r="CW1539">
        <v>0</v>
      </c>
      <c r="CX1539">
        <v>6</v>
      </c>
      <c r="CY1539">
        <v>7</v>
      </c>
      <c r="CZ1539" t="s">
        <v>131</v>
      </c>
      <c r="DA1539">
        <v>745</v>
      </c>
      <c r="DB1539">
        <v>0</v>
      </c>
      <c r="DC1539" t="s">
        <v>262</v>
      </c>
      <c r="DD1539" t="s">
        <v>263</v>
      </c>
      <c r="DG1539">
        <v>15625220</v>
      </c>
      <c r="DI1539">
        <v>1</v>
      </c>
      <c r="DJ1539">
        <v>0</v>
      </c>
      <c r="DK1539">
        <v>1</v>
      </c>
      <c r="DL1539">
        <v>0</v>
      </c>
      <c r="DM1539">
        <v>0</v>
      </c>
      <c r="DN1539">
        <v>1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"07/09/2023 22:03:06.084"</f>
        <v>07/09/2023 22:03:06.084</v>
      </c>
      <c r="C1540" t="str">
        <f t="shared" si="582"/>
        <v>FFDFD3C0</v>
      </c>
      <c r="D1540" t="s">
        <v>149</v>
      </c>
      <c r="E1540">
        <v>3</v>
      </c>
      <c r="H1540">
        <v>166</v>
      </c>
      <c r="I1540" t="s">
        <v>139</v>
      </c>
      <c r="J1540" t="s">
        <v>150</v>
      </c>
      <c r="K1540">
        <v>0</v>
      </c>
      <c r="L1540">
        <v>3</v>
      </c>
      <c r="M1540">
        <v>0</v>
      </c>
      <c r="N1540">
        <v>2</v>
      </c>
      <c r="O1540">
        <v>0</v>
      </c>
      <c r="P1540">
        <v>1</v>
      </c>
      <c r="Q1540">
        <v>0</v>
      </c>
      <c r="S1540" t="str">
        <f t="shared" si="598"/>
        <v>22:03:05.000</v>
      </c>
      <c r="T1540" t="str">
        <f t="shared" si="598"/>
        <v>22:03:05.000</v>
      </c>
      <c r="U1540" t="str">
        <f t="shared" si="600"/>
        <v>A14F74</v>
      </c>
      <c r="V1540">
        <v>0</v>
      </c>
      <c r="W1540">
        <v>0</v>
      </c>
      <c r="X1540">
        <v>6</v>
      </c>
      <c r="Y1540">
        <v>0</v>
      </c>
      <c r="AA1540">
        <v>1</v>
      </c>
      <c r="AB1540">
        <v>8</v>
      </c>
      <c r="AC1540">
        <v>3</v>
      </c>
      <c r="AD1540">
        <v>0</v>
      </c>
      <c r="AE1540">
        <v>9</v>
      </c>
      <c r="AF1540" t="s">
        <v>126</v>
      </c>
      <c r="AG1540">
        <v>0</v>
      </c>
      <c r="AH1540">
        <v>3</v>
      </c>
      <c r="AI1540">
        <v>2</v>
      </c>
      <c r="AJ1540">
        <v>0</v>
      </c>
      <c r="AK1540" t="s">
        <v>535</v>
      </c>
      <c r="AL1540">
        <v>32.785778000000001</v>
      </c>
      <c r="AM1540" t="s">
        <v>536</v>
      </c>
      <c r="AN1540">
        <v>-117.09951599999999</v>
      </c>
      <c r="AO1540">
        <v>25</v>
      </c>
      <c r="AP1540">
        <v>1700</v>
      </c>
      <c r="AQ1540" t="s">
        <v>129</v>
      </c>
      <c r="AR1540">
        <v>126</v>
      </c>
      <c r="AS1540">
        <v>-38</v>
      </c>
      <c r="AT1540">
        <v>-256</v>
      </c>
      <c r="BB1540" t="str">
        <f t="shared" si="601"/>
        <v>1200</v>
      </c>
      <c r="BC1540">
        <v>1</v>
      </c>
      <c r="BD1540" t="str">
        <f t="shared" si="602"/>
        <v xml:space="preserve">N1839R  </v>
      </c>
      <c r="BE1540">
        <v>1</v>
      </c>
      <c r="BG1540">
        <v>0</v>
      </c>
      <c r="BH1540">
        <v>0</v>
      </c>
      <c r="BI1540">
        <v>0</v>
      </c>
      <c r="BJ1540">
        <v>1500</v>
      </c>
      <c r="BK1540">
        <v>-200</v>
      </c>
      <c r="BL1540" t="s">
        <v>130</v>
      </c>
      <c r="BM1540">
        <v>1</v>
      </c>
      <c r="BN1540">
        <v>1</v>
      </c>
      <c r="BO1540">
        <v>0</v>
      </c>
      <c r="BP1540">
        <v>0</v>
      </c>
      <c r="BS1540">
        <v>0</v>
      </c>
      <c r="BT1540">
        <v>0</v>
      </c>
      <c r="BU1540">
        <v>0</v>
      </c>
      <c r="CE1540" t="str">
        <f t="shared" si="599"/>
        <v>22:03:05.778</v>
      </c>
      <c r="CF1540">
        <v>778092417</v>
      </c>
      <c r="CS1540">
        <v>3</v>
      </c>
      <c r="CT1540">
        <v>2</v>
      </c>
      <c r="CU1540">
        <v>0</v>
      </c>
      <c r="CV1540">
        <v>2</v>
      </c>
      <c r="CW1540">
        <v>0</v>
      </c>
      <c r="CX1540">
        <v>5</v>
      </c>
      <c r="CY1540">
        <v>7</v>
      </c>
      <c r="CZ1540" t="s">
        <v>131</v>
      </c>
      <c r="DA1540">
        <v>300</v>
      </c>
      <c r="DB1540">
        <v>0</v>
      </c>
      <c r="DC1540" t="s">
        <v>157</v>
      </c>
      <c r="DD1540" t="s">
        <v>158</v>
      </c>
      <c r="DG1540">
        <v>8360181</v>
      </c>
      <c r="DI1540">
        <v>1</v>
      </c>
      <c r="DJ1540">
        <v>0</v>
      </c>
      <c r="DK1540">
        <v>1</v>
      </c>
      <c r="DL1540">
        <v>0</v>
      </c>
      <c r="DM1540">
        <v>0</v>
      </c>
      <c r="DN1540">
        <v>1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"07/09/2023 22:03:06.927"</f>
        <v>07/09/2023 22:03:06.927</v>
      </c>
      <c r="C1541" t="str">
        <f t="shared" si="582"/>
        <v>FFDFD3C0</v>
      </c>
      <c r="D1541" t="s">
        <v>147</v>
      </c>
      <c r="E1541">
        <v>8</v>
      </c>
      <c r="H1541">
        <v>225</v>
      </c>
      <c r="I1541" t="s">
        <v>148</v>
      </c>
      <c r="J1541" t="s">
        <v>126</v>
      </c>
      <c r="K1541">
        <v>0</v>
      </c>
      <c r="L1541">
        <v>3</v>
      </c>
      <c r="M1541">
        <v>0</v>
      </c>
      <c r="N1541">
        <v>2</v>
      </c>
      <c r="O1541">
        <v>0</v>
      </c>
      <c r="P1541">
        <v>1</v>
      </c>
      <c r="Q1541">
        <v>0</v>
      </c>
      <c r="S1541" t="str">
        <f t="shared" ref="S1541:T1547" si="603">"22:03:06.000"</f>
        <v>22:03:06.000</v>
      </c>
      <c r="T1541" t="str">
        <f t="shared" si="603"/>
        <v>22:03:06.000</v>
      </c>
      <c r="U1541" t="str">
        <f t="shared" si="600"/>
        <v>A14F74</v>
      </c>
      <c r="V1541">
        <v>0</v>
      </c>
      <c r="W1541">
        <v>0</v>
      </c>
      <c r="X1541">
        <v>6</v>
      </c>
      <c r="Y1541">
        <v>0</v>
      </c>
      <c r="AA1541">
        <v>1</v>
      </c>
      <c r="AB1541">
        <v>8</v>
      </c>
      <c r="AC1541">
        <v>3</v>
      </c>
      <c r="AD1541">
        <v>0</v>
      </c>
      <c r="AE1541">
        <v>9</v>
      </c>
      <c r="AF1541" t="s">
        <v>126</v>
      </c>
      <c r="AG1541">
        <v>0</v>
      </c>
      <c r="AH1541">
        <v>3</v>
      </c>
      <c r="AI1541">
        <v>2</v>
      </c>
      <c r="AJ1541">
        <v>0</v>
      </c>
      <c r="AK1541" t="s">
        <v>537</v>
      </c>
      <c r="AL1541">
        <v>32.785606000000001</v>
      </c>
      <c r="AM1541" t="s">
        <v>538</v>
      </c>
      <c r="AN1541">
        <v>-117.09883000000001</v>
      </c>
      <c r="AO1541">
        <v>25</v>
      </c>
      <c r="AP1541">
        <v>1700</v>
      </c>
      <c r="AQ1541" t="s">
        <v>129</v>
      </c>
      <c r="AR1541">
        <v>126</v>
      </c>
      <c r="AS1541">
        <v>-38</v>
      </c>
      <c r="AT1541">
        <v>-256</v>
      </c>
      <c r="BB1541" t="str">
        <f t="shared" si="601"/>
        <v>1200</v>
      </c>
      <c r="BC1541">
        <v>1</v>
      </c>
      <c r="BD1541" t="str">
        <f t="shared" si="602"/>
        <v xml:space="preserve">N1839R  </v>
      </c>
      <c r="BE1541">
        <v>1</v>
      </c>
      <c r="BG1541">
        <v>0</v>
      </c>
      <c r="BH1541">
        <v>0</v>
      </c>
      <c r="BI1541">
        <v>0</v>
      </c>
      <c r="BJ1541">
        <v>1500</v>
      </c>
      <c r="BK1541">
        <v>-200</v>
      </c>
      <c r="BL1541" t="s">
        <v>130</v>
      </c>
      <c r="BM1541">
        <v>1</v>
      </c>
      <c r="BN1541">
        <v>1</v>
      </c>
      <c r="BO1541">
        <v>0</v>
      </c>
      <c r="BP1541">
        <v>0</v>
      </c>
      <c r="BS1541">
        <v>0</v>
      </c>
      <c r="BT1541">
        <v>0</v>
      </c>
      <c r="BU1541">
        <v>0</v>
      </c>
      <c r="CE1541" t="str">
        <f t="shared" ref="CE1541:CE1547" si="604">"22:03:06.670"</f>
        <v>22:03:06.670</v>
      </c>
      <c r="CF1541">
        <v>669784606</v>
      </c>
      <c r="CS1541">
        <v>3</v>
      </c>
      <c r="CT1541">
        <v>2</v>
      </c>
      <c r="CU1541">
        <v>0</v>
      </c>
      <c r="CV1541">
        <v>2</v>
      </c>
      <c r="CW1541">
        <v>0</v>
      </c>
      <c r="CX1541">
        <v>6</v>
      </c>
      <c r="CY1541">
        <v>7</v>
      </c>
      <c r="CZ1541" t="s">
        <v>131</v>
      </c>
      <c r="DA1541">
        <v>745</v>
      </c>
      <c r="DB1541">
        <v>0</v>
      </c>
      <c r="DC1541" t="s">
        <v>262</v>
      </c>
      <c r="DD1541" t="s">
        <v>263</v>
      </c>
      <c r="DG1541">
        <v>15625279</v>
      </c>
      <c r="DI1541">
        <v>1</v>
      </c>
      <c r="DJ1541">
        <v>0</v>
      </c>
      <c r="DK1541">
        <v>0</v>
      </c>
      <c r="DL1541">
        <v>0</v>
      </c>
      <c r="DM1541">
        <v>0</v>
      </c>
      <c r="DN1541">
        <v>1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"07/09/2023 22:03:07.005"</f>
        <v>07/09/2023 22:03:07.005</v>
      </c>
      <c r="C1542" t="str">
        <f t="shared" si="582"/>
        <v>FFDFD3C0</v>
      </c>
      <c r="D1542" t="s">
        <v>134</v>
      </c>
      <c r="E1542">
        <v>4</v>
      </c>
      <c r="H1542">
        <v>4</v>
      </c>
      <c r="I1542" t="s">
        <v>143</v>
      </c>
      <c r="J1542" t="s">
        <v>126</v>
      </c>
      <c r="K1542">
        <v>0</v>
      </c>
      <c r="L1542">
        <v>3</v>
      </c>
      <c r="M1542">
        <v>0</v>
      </c>
      <c r="N1542">
        <v>2</v>
      </c>
      <c r="O1542">
        <v>0</v>
      </c>
      <c r="P1542">
        <v>1</v>
      </c>
      <c r="Q1542">
        <v>0</v>
      </c>
      <c r="S1542" t="str">
        <f t="shared" si="603"/>
        <v>22:03:06.000</v>
      </c>
      <c r="T1542" t="str">
        <f t="shared" si="603"/>
        <v>22:03:06.000</v>
      </c>
      <c r="U1542" t="str">
        <f t="shared" si="600"/>
        <v>A14F74</v>
      </c>
      <c r="V1542">
        <v>0</v>
      </c>
      <c r="W1542">
        <v>0</v>
      </c>
      <c r="X1542">
        <v>6</v>
      </c>
      <c r="Y1542">
        <v>0</v>
      </c>
      <c r="AA1542">
        <v>1</v>
      </c>
      <c r="AB1542">
        <v>8</v>
      </c>
      <c r="AC1542">
        <v>3</v>
      </c>
      <c r="AD1542">
        <v>0</v>
      </c>
      <c r="AE1542">
        <v>9</v>
      </c>
      <c r="AF1542" t="s">
        <v>126</v>
      </c>
      <c r="AG1542">
        <v>0</v>
      </c>
      <c r="AH1542">
        <v>3</v>
      </c>
      <c r="AI1542">
        <v>2</v>
      </c>
      <c r="AJ1542">
        <v>0</v>
      </c>
      <c r="AK1542" t="s">
        <v>537</v>
      </c>
      <c r="AL1542">
        <v>32.785606000000001</v>
      </c>
      <c r="AM1542" t="s">
        <v>538</v>
      </c>
      <c r="AN1542">
        <v>-117.09883000000001</v>
      </c>
      <c r="AO1542">
        <v>25</v>
      </c>
      <c r="AP1542">
        <v>1700</v>
      </c>
      <c r="AQ1542" t="s">
        <v>129</v>
      </c>
      <c r="AR1542">
        <v>126</v>
      </c>
      <c r="AS1542">
        <v>-38</v>
      </c>
      <c r="AT1542">
        <v>-256</v>
      </c>
      <c r="BB1542" t="str">
        <f t="shared" si="601"/>
        <v>1200</v>
      </c>
      <c r="BC1542">
        <v>1</v>
      </c>
      <c r="BD1542" t="str">
        <f t="shared" si="602"/>
        <v xml:space="preserve">N1839R  </v>
      </c>
      <c r="BE1542">
        <v>1</v>
      </c>
      <c r="BG1542">
        <v>0</v>
      </c>
      <c r="BH1542">
        <v>0</v>
      </c>
      <c r="BI1542">
        <v>0</v>
      </c>
      <c r="BJ1542">
        <v>1500</v>
      </c>
      <c r="BK1542">
        <v>-200</v>
      </c>
      <c r="BL1542" t="s">
        <v>130</v>
      </c>
      <c r="BM1542">
        <v>1</v>
      </c>
      <c r="BN1542">
        <v>1</v>
      </c>
      <c r="BO1542">
        <v>0</v>
      </c>
      <c r="BP1542">
        <v>0</v>
      </c>
      <c r="BS1542">
        <v>0</v>
      </c>
      <c r="BT1542">
        <v>0</v>
      </c>
      <c r="BU1542">
        <v>0</v>
      </c>
      <c r="CE1542" t="str">
        <f t="shared" si="604"/>
        <v>22:03:06.670</v>
      </c>
      <c r="CF1542">
        <v>669784606</v>
      </c>
      <c r="CS1542">
        <v>3</v>
      </c>
      <c r="CT1542">
        <v>2</v>
      </c>
      <c r="CU1542">
        <v>0</v>
      </c>
      <c r="CV1542">
        <v>2</v>
      </c>
      <c r="CW1542">
        <v>0</v>
      </c>
      <c r="CX1542">
        <v>6</v>
      </c>
      <c r="CY1542">
        <v>7</v>
      </c>
      <c r="CZ1542" t="s">
        <v>131</v>
      </c>
      <c r="DA1542">
        <v>745</v>
      </c>
      <c r="DB1542">
        <v>0</v>
      </c>
      <c r="DC1542" t="s">
        <v>262</v>
      </c>
      <c r="DD1542" t="s">
        <v>263</v>
      </c>
      <c r="DG1542">
        <v>15625279</v>
      </c>
      <c r="DI1542">
        <v>1</v>
      </c>
      <c r="DJ1542">
        <v>0</v>
      </c>
      <c r="DK1542">
        <v>1</v>
      </c>
      <c r="DL1542">
        <v>0</v>
      </c>
      <c r="DM1542">
        <v>0</v>
      </c>
      <c r="DN1542">
        <v>1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"07/09/2023 22:03:07.005"</f>
        <v>07/09/2023 22:03:07.005</v>
      </c>
      <c r="C1543" t="str">
        <f t="shared" si="582"/>
        <v>FFDFD3C0</v>
      </c>
      <c r="D1543" t="s">
        <v>123</v>
      </c>
      <c r="E1543">
        <v>7</v>
      </c>
      <c r="F1543">
        <v>2007</v>
      </c>
      <c r="G1543" t="s">
        <v>124</v>
      </c>
      <c r="J1543" t="s">
        <v>125</v>
      </c>
      <c r="K1543">
        <v>0</v>
      </c>
      <c r="L1543">
        <v>3</v>
      </c>
      <c r="M1543">
        <v>0</v>
      </c>
      <c r="N1543">
        <v>2</v>
      </c>
      <c r="O1543">
        <v>0</v>
      </c>
      <c r="P1543">
        <v>1</v>
      </c>
      <c r="Q1543">
        <v>0</v>
      </c>
      <c r="S1543" t="str">
        <f t="shared" si="603"/>
        <v>22:03:06.000</v>
      </c>
      <c r="T1543" t="str">
        <f t="shared" si="603"/>
        <v>22:03:06.000</v>
      </c>
      <c r="U1543" t="str">
        <f t="shared" si="600"/>
        <v>A14F74</v>
      </c>
      <c r="V1543">
        <v>0</v>
      </c>
      <c r="W1543">
        <v>0</v>
      </c>
      <c r="X1543">
        <v>6</v>
      </c>
      <c r="Y1543">
        <v>0</v>
      </c>
      <c r="AA1543">
        <v>1</v>
      </c>
      <c r="AB1543">
        <v>8</v>
      </c>
      <c r="AC1543">
        <v>3</v>
      </c>
      <c r="AD1543">
        <v>0</v>
      </c>
      <c r="AE1543">
        <v>9</v>
      </c>
      <c r="AF1543" t="s">
        <v>126</v>
      </c>
      <c r="AG1543">
        <v>0</v>
      </c>
      <c r="AH1543">
        <v>3</v>
      </c>
      <c r="AI1543">
        <v>2</v>
      </c>
      <c r="AJ1543">
        <v>0</v>
      </c>
      <c r="AK1543" t="s">
        <v>537</v>
      </c>
      <c r="AL1543">
        <v>32.785606000000001</v>
      </c>
      <c r="AM1543" t="s">
        <v>538</v>
      </c>
      <c r="AN1543">
        <v>-117.09883000000001</v>
      </c>
      <c r="AO1543">
        <v>25</v>
      </c>
      <c r="AP1543">
        <v>1700</v>
      </c>
      <c r="AQ1543" t="s">
        <v>129</v>
      </c>
      <c r="AR1543">
        <v>126</v>
      </c>
      <c r="AS1543">
        <v>-38</v>
      </c>
      <c r="AT1543">
        <v>-256</v>
      </c>
      <c r="BB1543" t="str">
        <f t="shared" si="601"/>
        <v>1200</v>
      </c>
      <c r="BC1543">
        <v>1</v>
      </c>
      <c r="BD1543" t="str">
        <f t="shared" si="602"/>
        <v xml:space="preserve">N1839R  </v>
      </c>
      <c r="BE1543">
        <v>1</v>
      </c>
      <c r="BG1543">
        <v>0</v>
      </c>
      <c r="BH1543">
        <v>0</v>
      </c>
      <c r="BI1543">
        <v>0</v>
      </c>
      <c r="BJ1543">
        <v>1500</v>
      </c>
      <c r="BK1543">
        <v>-200</v>
      </c>
      <c r="BL1543" t="s">
        <v>130</v>
      </c>
      <c r="BM1543">
        <v>1</v>
      </c>
      <c r="BN1543">
        <v>1</v>
      </c>
      <c r="BO1543">
        <v>0</v>
      </c>
      <c r="BP1543">
        <v>0</v>
      </c>
      <c r="BS1543">
        <v>0</v>
      </c>
      <c r="BT1543">
        <v>0</v>
      </c>
      <c r="BU1543">
        <v>0</v>
      </c>
      <c r="CE1543" t="str">
        <f t="shared" si="604"/>
        <v>22:03:06.670</v>
      </c>
      <c r="CF1543">
        <v>669784606</v>
      </c>
      <c r="CS1543">
        <v>3</v>
      </c>
      <c r="CT1543">
        <v>2</v>
      </c>
      <c r="CU1543">
        <v>0</v>
      </c>
      <c r="CV1543">
        <v>2</v>
      </c>
      <c r="CW1543">
        <v>0</v>
      </c>
      <c r="CX1543">
        <v>6</v>
      </c>
      <c r="CY1543">
        <v>7</v>
      </c>
      <c r="CZ1543" t="s">
        <v>131</v>
      </c>
      <c r="DA1543">
        <v>745</v>
      </c>
      <c r="DB1543">
        <v>0</v>
      </c>
      <c r="DC1543" t="s">
        <v>262</v>
      </c>
      <c r="DD1543" t="s">
        <v>263</v>
      </c>
      <c r="DG1543">
        <v>15625279</v>
      </c>
      <c r="DI1543">
        <v>1</v>
      </c>
      <c r="DJ1543">
        <v>0</v>
      </c>
      <c r="DK1543">
        <v>1</v>
      </c>
      <c r="DL1543">
        <v>0</v>
      </c>
      <c r="DM1543">
        <v>0</v>
      </c>
      <c r="DN1543">
        <v>1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"07/09/2023 22:03:07.005"</f>
        <v>07/09/2023 22:03:07.005</v>
      </c>
      <c r="C1544" t="str">
        <f t="shared" si="582"/>
        <v>FFDFD3C0</v>
      </c>
      <c r="D1544" t="s">
        <v>138</v>
      </c>
      <c r="E1544">
        <v>20</v>
      </c>
      <c r="F1544">
        <v>1020</v>
      </c>
      <c r="G1544" t="s">
        <v>139</v>
      </c>
      <c r="J1544" t="s">
        <v>140</v>
      </c>
      <c r="K1544">
        <v>0</v>
      </c>
      <c r="L1544">
        <v>3</v>
      </c>
      <c r="M1544">
        <v>0</v>
      </c>
      <c r="N1544">
        <v>2</v>
      </c>
      <c r="O1544">
        <v>0</v>
      </c>
      <c r="P1544">
        <v>1</v>
      </c>
      <c r="Q1544">
        <v>0</v>
      </c>
      <c r="S1544" t="str">
        <f t="shared" si="603"/>
        <v>22:03:06.000</v>
      </c>
      <c r="T1544" t="str">
        <f t="shared" si="603"/>
        <v>22:03:06.000</v>
      </c>
      <c r="U1544" t="str">
        <f t="shared" si="600"/>
        <v>A14F74</v>
      </c>
      <c r="V1544">
        <v>0</v>
      </c>
      <c r="W1544">
        <v>0</v>
      </c>
      <c r="X1544">
        <v>6</v>
      </c>
      <c r="Y1544">
        <v>0</v>
      </c>
      <c r="AA1544">
        <v>1</v>
      </c>
      <c r="AB1544">
        <v>8</v>
      </c>
      <c r="AC1544">
        <v>3</v>
      </c>
      <c r="AD1544">
        <v>0</v>
      </c>
      <c r="AE1544">
        <v>9</v>
      </c>
      <c r="AF1544" t="s">
        <v>126</v>
      </c>
      <c r="AG1544">
        <v>0</v>
      </c>
      <c r="AH1544">
        <v>3</v>
      </c>
      <c r="AI1544">
        <v>2</v>
      </c>
      <c r="AJ1544">
        <v>0</v>
      </c>
      <c r="AK1544" t="s">
        <v>537</v>
      </c>
      <c r="AL1544">
        <v>32.785606000000001</v>
      </c>
      <c r="AM1544" t="s">
        <v>538</v>
      </c>
      <c r="AN1544">
        <v>-117.09883000000001</v>
      </c>
      <c r="AO1544">
        <v>25</v>
      </c>
      <c r="AP1544">
        <v>1700</v>
      </c>
      <c r="AQ1544" t="s">
        <v>129</v>
      </c>
      <c r="AR1544">
        <v>126</v>
      </c>
      <c r="AS1544">
        <v>-38</v>
      </c>
      <c r="AT1544">
        <v>-256</v>
      </c>
      <c r="BB1544" t="str">
        <f t="shared" si="601"/>
        <v>1200</v>
      </c>
      <c r="BC1544">
        <v>1</v>
      </c>
      <c r="BD1544" t="str">
        <f t="shared" si="602"/>
        <v xml:space="preserve">N1839R  </v>
      </c>
      <c r="BE1544">
        <v>1</v>
      </c>
      <c r="BG1544">
        <v>0</v>
      </c>
      <c r="BH1544">
        <v>0</v>
      </c>
      <c r="BI1544">
        <v>0</v>
      </c>
      <c r="BJ1544">
        <v>1500</v>
      </c>
      <c r="BK1544">
        <v>-200</v>
      </c>
      <c r="BL1544" t="s">
        <v>130</v>
      </c>
      <c r="BM1544">
        <v>1</v>
      </c>
      <c r="BN1544">
        <v>1</v>
      </c>
      <c r="BO1544">
        <v>0</v>
      </c>
      <c r="BP1544">
        <v>0</v>
      </c>
      <c r="BS1544">
        <v>0</v>
      </c>
      <c r="BT1544">
        <v>0</v>
      </c>
      <c r="BU1544">
        <v>0</v>
      </c>
      <c r="CE1544" t="str">
        <f t="shared" si="604"/>
        <v>22:03:06.670</v>
      </c>
      <c r="CF1544">
        <v>669784606</v>
      </c>
      <c r="CS1544">
        <v>3</v>
      </c>
      <c r="CT1544">
        <v>2</v>
      </c>
      <c r="CU1544">
        <v>0</v>
      </c>
      <c r="CV1544">
        <v>2</v>
      </c>
      <c r="CW1544">
        <v>0</v>
      </c>
      <c r="CX1544">
        <v>6</v>
      </c>
      <c r="CY1544">
        <v>7</v>
      </c>
      <c r="CZ1544" t="s">
        <v>131</v>
      </c>
      <c r="DA1544">
        <v>745</v>
      </c>
      <c r="DB1544">
        <v>0</v>
      </c>
      <c r="DC1544" t="s">
        <v>262</v>
      </c>
      <c r="DD1544" t="s">
        <v>263</v>
      </c>
      <c r="DG1544">
        <v>15625279</v>
      </c>
      <c r="DI1544">
        <v>1</v>
      </c>
      <c r="DJ1544">
        <v>0</v>
      </c>
      <c r="DK1544">
        <v>1</v>
      </c>
      <c r="DL1544">
        <v>0</v>
      </c>
      <c r="DM1544">
        <v>0</v>
      </c>
      <c r="DN1544">
        <v>1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"07/09/2023 22:03:07.005"</f>
        <v>07/09/2023 22:03:07.005</v>
      </c>
      <c r="C1545" t="str">
        <f t="shared" si="582"/>
        <v>FFDFD3C0</v>
      </c>
      <c r="D1545" t="s">
        <v>144</v>
      </c>
      <c r="E1545">
        <v>6</v>
      </c>
      <c r="H1545">
        <v>210</v>
      </c>
      <c r="I1545" t="s">
        <v>145</v>
      </c>
      <c r="J1545" t="s">
        <v>146</v>
      </c>
      <c r="K1545">
        <v>0</v>
      </c>
      <c r="L1545">
        <v>3</v>
      </c>
      <c r="M1545">
        <v>0</v>
      </c>
      <c r="N1545">
        <v>2</v>
      </c>
      <c r="O1545">
        <v>0</v>
      </c>
      <c r="P1545">
        <v>1</v>
      </c>
      <c r="Q1545">
        <v>0</v>
      </c>
      <c r="S1545" t="str">
        <f t="shared" si="603"/>
        <v>22:03:06.000</v>
      </c>
      <c r="T1545" t="str">
        <f t="shared" si="603"/>
        <v>22:03:06.000</v>
      </c>
      <c r="U1545" t="str">
        <f t="shared" si="600"/>
        <v>A14F74</v>
      </c>
      <c r="V1545">
        <v>0</v>
      </c>
      <c r="W1545">
        <v>0</v>
      </c>
      <c r="X1545">
        <v>6</v>
      </c>
      <c r="Y1545">
        <v>0</v>
      </c>
      <c r="AA1545">
        <v>1</v>
      </c>
      <c r="AB1545">
        <v>8</v>
      </c>
      <c r="AC1545">
        <v>3</v>
      </c>
      <c r="AD1545">
        <v>0</v>
      </c>
      <c r="AE1545">
        <v>9</v>
      </c>
      <c r="AF1545" t="s">
        <v>126</v>
      </c>
      <c r="AG1545">
        <v>0</v>
      </c>
      <c r="AH1545">
        <v>0</v>
      </c>
      <c r="AI1545">
        <v>2</v>
      </c>
      <c r="AJ1545">
        <v>0</v>
      </c>
      <c r="AK1545" t="s">
        <v>537</v>
      </c>
      <c r="AL1545">
        <v>32.785606000000001</v>
      </c>
      <c r="AM1545" t="s">
        <v>538</v>
      </c>
      <c r="AN1545">
        <v>-117.09883000000001</v>
      </c>
      <c r="AO1545">
        <v>25</v>
      </c>
      <c r="AP1545">
        <v>1700</v>
      </c>
      <c r="AQ1545" t="s">
        <v>129</v>
      </c>
      <c r="AR1545">
        <v>126</v>
      </c>
      <c r="AS1545">
        <v>-38</v>
      </c>
      <c r="AT1545">
        <v>-256</v>
      </c>
      <c r="BB1545" t="str">
        <f t="shared" si="601"/>
        <v>1200</v>
      </c>
      <c r="BC1545">
        <v>1</v>
      </c>
      <c r="BD1545" t="str">
        <f t="shared" si="602"/>
        <v xml:space="preserve">N1839R  </v>
      </c>
      <c r="BE1545">
        <v>1</v>
      </c>
      <c r="BG1545">
        <v>0</v>
      </c>
      <c r="BH1545">
        <v>0</v>
      </c>
      <c r="BI1545">
        <v>0</v>
      </c>
      <c r="BJ1545">
        <v>1500</v>
      </c>
      <c r="BK1545">
        <v>-200</v>
      </c>
      <c r="BL1545" t="s">
        <v>130</v>
      </c>
      <c r="BM1545">
        <v>1</v>
      </c>
      <c r="BN1545">
        <v>1</v>
      </c>
      <c r="BO1545">
        <v>0</v>
      </c>
      <c r="BP1545">
        <v>0</v>
      </c>
      <c r="BS1545">
        <v>0</v>
      </c>
      <c r="BT1545">
        <v>0</v>
      </c>
      <c r="BU1545">
        <v>0</v>
      </c>
      <c r="CE1545" t="str">
        <f t="shared" si="604"/>
        <v>22:03:06.670</v>
      </c>
      <c r="CF1545">
        <v>669784606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6</v>
      </c>
      <c r="CY1545">
        <v>7</v>
      </c>
      <c r="CZ1545" t="s">
        <v>131</v>
      </c>
      <c r="DA1545">
        <v>745</v>
      </c>
      <c r="DB1545">
        <v>0</v>
      </c>
      <c r="DC1545" t="s">
        <v>262</v>
      </c>
      <c r="DD1545" t="s">
        <v>263</v>
      </c>
      <c r="DG1545">
        <v>15625279</v>
      </c>
      <c r="DI1545">
        <v>1</v>
      </c>
      <c r="DJ1545">
        <v>0</v>
      </c>
      <c r="DK1545">
        <v>1</v>
      </c>
      <c r="DL1545">
        <v>0</v>
      </c>
      <c r="DM1545">
        <v>0</v>
      </c>
      <c r="DN1545">
        <v>1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"07/09/2023 22:03:07.005"</f>
        <v>07/09/2023 22:03:07.005</v>
      </c>
      <c r="C1546" t="str">
        <f t="shared" ref="C1546:C1609" si="605">"FFDFD3C0"</f>
        <v>FFDFD3C0</v>
      </c>
      <c r="D1546" t="s">
        <v>141</v>
      </c>
      <c r="E1546">
        <v>15</v>
      </c>
      <c r="J1546" t="s">
        <v>142</v>
      </c>
      <c r="K1546">
        <v>0</v>
      </c>
      <c r="L1546">
        <v>3</v>
      </c>
      <c r="M1546">
        <v>0</v>
      </c>
      <c r="N1546">
        <v>2</v>
      </c>
      <c r="O1546">
        <v>0</v>
      </c>
      <c r="P1546">
        <v>1</v>
      </c>
      <c r="Q1546">
        <v>0</v>
      </c>
      <c r="S1546" t="str">
        <f t="shared" si="603"/>
        <v>22:03:06.000</v>
      </c>
      <c r="T1546" t="str">
        <f t="shared" si="603"/>
        <v>22:03:06.000</v>
      </c>
      <c r="U1546" t="str">
        <f t="shared" si="600"/>
        <v>A14F74</v>
      </c>
      <c r="V1546">
        <v>0</v>
      </c>
      <c r="W1546">
        <v>0</v>
      </c>
      <c r="X1546">
        <v>6</v>
      </c>
      <c r="Y1546">
        <v>0</v>
      </c>
      <c r="AA1546">
        <v>1</v>
      </c>
      <c r="AB1546">
        <v>8</v>
      </c>
      <c r="AC1546">
        <v>3</v>
      </c>
      <c r="AD1546">
        <v>0</v>
      </c>
      <c r="AE1546">
        <v>9</v>
      </c>
      <c r="AF1546" t="s">
        <v>126</v>
      </c>
      <c r="AG1546">
        <v>0</v>
      </c>
      <c r="AH1546">
        <v>3</v>
      </c>
      <c r="AI1546">
        <v>2</v>
      </c>
      <c r="AJ1546">
        <v>0</v>
      </c>
      <c r="AK1546" t="s">
        <v>537</v>
      </c>
      <c r="AL1546">
        <v>32.785606000000001</v>
      </c>
      <c r="AM1546" t="s">
        <v>538</v>
      </c>
      <c r="AN1546">
        <v>-117.09883000000001</v>
      </c>
      <c r="AO1546">
        <v>25</v>
      </c>
      <c r="AP1546">
        <v>1700</v>
      </c>
      <c r="AQ1546" t="s">
        <v>129</v>
      </c>
      <c r="AR1546">
        <v>126</v>
      </c>
      <c r="AS1546">
        <v>-38</v>
      </c>
      <c r="AT1546">
        <v>-256</v>
      </c>
      <c r="BB1546" t="str">
        <f t="shared" si="601"/>
        <v>1200</v>
      </c>
      <c r="BC1546">
        <v>1</v>
      </c>
      <c r="BD1546" t="str">
        <f t="shared" si="602"/>
        <v xml:space="preserve">N1839R  </v>
      </c>
      <c r="BE1546">
        <v>1</v>
      </c>
      <c r="BG1546">
        <v>0</v>
      </c>
      <c r="BH1546">
        <v>0</v>
      </c>
      <c r="BI1546">
        <v>0</v>
      </c>
      <c r="BJ1546">
        <v>1500</v>
      </c>
      <c r="BK1546">
        <v>-200</v>
      </c>
      <c r="BL1546" t="s">
        <v>130</v>
      </c>
      <c r="BM1546">
        <v>1</v>
      </c>
      <c r="BN1546">
        <v>1</v>
      </c>
      <c r="BO1546">
        <v>0</v>
      </c>
      <c r="BP1546">
        <v>0</v>
      </c>
      <c r="BS1546">
        <v>0</v>
      </c>
      <c r="BT1546">
        <v>0</v>
      </c>
      <c r="BU1546">
        <v>0</v>
      </c>
      <c r="CE1546" t="str">
        <f t="shared" si="604"/>
        <v>22:03:06.670</v>
      </c>
      <c r="CF1546">
        <v>669784606</v>
      </c>
      <c r="CS1546">
        <v>3</v>
      </c>
      <c r="CT1546">
        <v>2</v>
      </c>
      <c r="CU1546">
        <v>0</v>
      </c>
      <c r="CV1546">
        <v>2</v>
      </c>
      <c r="CW1546">
        <v>0</v>
      </c>
      <c r="CX1546">
        <v>6</v>
      </c>
      <c r="CY1546">
        <v>7</v>
      </c>
      <c r="CZ1546" t="s">
        <v>131</v>
      </c>
      <c r="DA1546">
        <v>745</v>
      </c>
      <c r="DB1546">
        <v>0</v>
      </c>
      <c r="DC1546" t="s">
        <v>262</v>
      </c>
      <c r="DD1546" t="s">
        <v>263</v>
      </c>
      <c r="DG1546">
        <v>15625279</v>
      </c>
      <c r="DI1546">
        <v>1</v>
      </c>
      <c r="DJ1546">
        <v>0</v>
      </c>
      <c r="DK1546">
        <v>1</v>
      </c>
      <c r="DL1546">
        <v>0</v>
      </c>
      <c r="DM1546">
        <v>0</v>
      </c>
      <c r="DN1546">
        <v>1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"07/09/2023 22:03:07.037"</f>
        <v>07/09/2023 22:03:07.037</v>
      </c>
      <c r="C1547" t="str">
        <f t="shared" si="605"/>
        <v>FFDFD3C0</v>
      </c>
      <c r="D1547" t="s">
        <v>134</v>
      </c>
      <c r="E1547">
        <v>3</v>
      </c>
      <c r="H1547">
        <v>3</v>
      </c>
      <c r="I1547" t="s">
        <v>135</v>
      </c>
      <c r="J1547" t="s">
        <v>126</v>
      </c>
      <c r="K1547">
        <v>0</v>
      </c>
      <c r="L1547">
        <v>3</v>
      </c>
      <c r="M1547">
        <v>0</v>
      </c>
      <c r="N1547">
        <v>2</v>
      </c>
      <c r="O1547">
        <v>0</v>
      </c>
      <c r="P1547">
        <v>1</v>
      </c>
      <c r="Q1547">
        <v>0</v>
      </c>
      <c r="S1547" t="str">
        <f t="shared" si="603"/>
        <v>22:03:06.000</v>
      </c>
      <c r="T1547" t="str">
        <f t="shared" si="603"/>
        <v>22:03:06.000</v>
      </c>
      <c r="U1547" t="str">
        <f t="shared" si="600"/>
        <v>A14F74</v>
      </c>
      <c r="V1547">
        <v>0</v>
      </c>
      <c r="W1547">
        <v>0</v>
      </c>
      <c r="X1547">
        <v>6</v>
      </c>
      <c r="Y1547">
        <v>0</v>
      </c>
      <c r="AA1547">
        <v>1</v>
      </c>
      <c r="AB1547">
        <v>8</v>
      </c>
      <c r="AC1547">
        <v>3</v>
      </c>
      <c r="AD1547">
        <v>0</v>
      </c>
      <c r="AE1547">
        <v>9</v>
      </c>
      <c r="AF1547" t="s">
        <v>126</v>
      </c>
      <c r="AG1547">
        <v>0</v>
      </c>
      <c r="AH1547">
        <v>3</v>
      </c>
      <c r="AI1547">
        <v>2</v>
      </c>
      <c r="AJ1547">
        <v>0</v>
      </c>
      <c r="AK1547" t="s">
        <v>537</v>
      </c>
      <c r="AL1547">
        <v>32.785606000000001</v>
      </c>
      <c r="AM1547" t="s">
        <v>538</v>
      </c>
      <c r="AN1547">
        <v>-117.09883000000001</v>
      </c>
      <c r="AO1547">
        <v>25</v>
      </c>
      <c r="AP1547">
        <v>1700</v>
      </c>
      <c r="AQ1547" t="s">
        <v>129</v>
      </c>
      <c r="AR1547">
        <v>126</v>
      </c>
      <c r="AS1547">
        <v>-38</v>
      </c>
      <c r="AT1547">
        <v>-256</v>
      </c>
      <c r="BB1547" t="str">
        <f t="shared" si="601"/>
        <v>1200</v>
      </c>
      <c r="BC1547">
        <v>1</v>
      </c>
      <c r="BD1547" t="str">
        <f t="shared" si="602"/>
        <v xml:space="preserve">N1839R  </v>
      </c>
      <c r="BE1547">
        <v>1</v>
      </c>
      <c r="BG1547">
        <v>0</v>
      </c>
      <c r="BH1547">
        <v>0</v>
      </c>
      <c r="BI1547">
        <v>0</v>
      </c>
      <c r="BJ1547">
        <v>1500</v>
      </c>
      <c r="BK1547">
        <v>-200</v>
      </c>
      <c r="BL1547" t="s">
        <v>130</v>
      </c>
      <c r="BM1547">
        <v>1</v>
      </c>
      <c r="BN1547">
        <v>1</v>
      </c>
      <c r="BO1547">
        <v>0</v>
      </c>
      <c r="BP1547">
        <v>0</v>
      </c>
      <c r="BS1547">
        <v>0</v>
      </c>
      <c r="BT1547">
        <v>0</v>
      </c>
      <c r="BU1547">
        <v>0</v>
      </c>
      <c r="CE1547" t="str">
        <f t="shared" si="604"/>
        <v>22:03:06.670</v>
      </c>
      <c r="CF1547">
        <v>669784606</v>
      </c>
      <c r="CS1547">
        <v>3</v>
      </c>
      <c r="CT1547">
        <v>2</v>
      </c>
      <c r="CU1547">
        <v>0</v>
      </c>
      <c r="CV1547">
        <v>2</v>
      </c>
      <c r="CW1547">
        <v>0</v>
      </c>
      <c r="CX1547">
        <v>6</v>
      </c>
      <c r="CY1547">
        <v>7</v>
      </c>
      <c r="CZ1547" t="s">
        <v>131</v>
      </c>
      <c r="DA1547">
        <v>745</v>
      </c>
      <c r="DB1547">
        <v>0</v>
      </c>
      <c r="DC1547" t="s">
        <v>262</v>
      </c>
      <c r="DD1547" t="s">
        <v>263</v>
      </c>
      <c r="DG1547">
        <v>15625279</v>
      </c>
      <c r="DI1547">
        <v>1</v>
      </c>
      <c r="DJ1547">
        <v>0</v>
      </c>
      <c r="DK1547">
        <v>1</v>
      </c>
      <c r="DL1547">
        <v>0</v>
      </c>
      <c r="DM1547">
        <v>0</v>
      </c>
      <c r="DN1547">
        <v>1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"07/09/2023 22:03:07.724"</f>
        <v>07/09/2023 22:03:07.724</v>
      </c>
      <c r="C1548" t="str">
        <f t="shared" si="605"/>
        <v>FFDFD3C0</v>
      </c>
      <c r="D1548" t="s">
        <v>134</v>
      </c>
      <c r="E1548">
        <v>3</v>
      </c>
      <c r="H1548">
        <v>3</v>
      </c>
      <c r="I1548" t="s">
        <v>135</v>
      </c>
      <c r="J1548" t="s">
        <v>126</v>
      </c>
      <c r="K1548">
        <v>0</v>
      </c>
      <c r="L1548">
        <v>3</v>
      </c>
      <c r="M1548">
        <v>0</v>
      </c>
      <c r="N1548">
        <v>2</v>
      </c>
      <c r="O1548">
        <v>0</v>
      </c>
      <c r="P1548">
        <v>1</v>
      </c>
      <c r="Q1548">
        <v>0</v>
      </c>
      <c r="S1548" t="str">
        <f t="shared" ref="S1548:T1555" si="606">"22:03:07.000"</f>
        <v>22:03:07.000</v>
      </c>
      <c r="T1548" t="str">
        <f t="shared" si="606"/>
        <v>22:03:07.000</v>
      </c>
      <c r="U1548" t="str">
        <f t="shared" si="600"/>
        <v>A14F74</v>
      </c>
      <c r="V1548">
        <v>0</v>
      </c>
      <c r="W1548">
        <v>0</v>
      </c>
      <c r="X1548">
        <v>6</v>
      </c>
      <c r="Y1548">
        <v>0</v>
      </c>
      <c r="AA1548">
        <v>1</v>
      </c>
      <c r="AB1548">
        <v>8</v>
      </c>
      <c r="AC1548">
        <v>3</v>
      </c>
      <c r="AD1548">
        <v>0</v>
      </c>
      <c r="AE1548">
        <v>9</v>
      </c>
      <c r="AF1548" t="s">
        <v>126</v>
      </c>
      <c r="AG1548">
        <v>0</v>
      </c>
      <c r="AH1548">
        <v>3</v>
      </c>
      <c r="AI1548">
        <v>2</v>
      </c>
      <c r="AJ1548">
        <v>0</v>
      </c>
      <c r="AK1548" t="s">
        <v>539</v>
      </c>
      <c r="AL1548">
        <v>32.785435</v>
      </c>
      <c r="AM1548" t="s">
        <v>540</v>
      </c>
      <c r="AN1548">
        <v>-117.09814299999999</v>
      </c>
      <c r="AO1548">
        <v>25</v>
      </c>
      <c r="AP1548">
        <v>1700</v>
      </c>
      <c r="AQ1548" t="s">
        <v>129</v>
      </c>
      <c r="AR1548">
        <v>126</v>
      </c>
      <c r="AS1548">
        <v>-39</v>
      </c>
      <c r="AT1548">
        <v>-256</v>
      </c>
      <c r="BB1548" t="str">
        <f t="shared" si="601"/>
        <v>1200</v>
      </c>
      <c r="BC1548">
        <v>1</v>
      </c>
      <c r="BD1548" t="str">
        <f t="shared" si="602"/>
        <v xml:space="preserve">N1839R  </v>
      </c>
      <c r="BE1548">
        <v>1</v>
      </c>
      <c r="BG1548">
        <v>0</v>
      </c>
      <c r="BH1548">
        <v>0</v>
      </c>
      <c r="BI1548">
        <v>0</v>
      </c>
      <c r="BJ1548">
        <v>1500</v>
      </c>
      <c r="BK1548">
        <v>-200</v>
      </c>
      <c r="BL1548" t="s">
        <v>130</v>
      </c>
      <c r="BM1548">
        <v>1</v>
      </c>
      <c r="BN1548">
        <v>1</v>
      </c>
      <c r="BO1548">
        <v>0</v>
      </c>
      <c r="BP1548">
        <v>0</v>
      </c>
      <c r="BS1548">
        <v>0</v>
      </c>
      <c r="BT1548">
        <v>0</v>
      </c>
      <c r="BU1548">
        <v>0</v>
      </c>
      <c r="CE1548" t="str">
        <f t="shared" ref="CE1548:CE1555" si="607">"22:03:07.496"</f>
        <v>22:03:07.496</v>
      </c>
      <c r="CF1548">
        <v>495784415</v>
      </c>
      <c r="CS1548">
        <v>3</v>
      </c>
      <c r="CT1548">
        <v>2</v>
      </c>
      <c r="CU1548">
        <v>0</v>
      </c>
      <c r="CV1548">
        <v>2</v>
      </c>
      <c r="CW1548">
        <v>0</v>
      </c>
      <c r="CX1548">
        <v>6</v>
      </c>
      <c r="CY1548">
        <v>7</v>
      </c>
      <c r="CZ1548" t="s">
        <v>131</v>
      </c>
      <c r="DA1548">
        <v>745</v>
      </c>
      <c r="DB1548">
        <v>0</v>
      </c>
      <c r="DC1548" t="s">
        <v>262</v>
      </c>
      <c r="DD1548" t="s">
        <v>263</v>
      </c>
      <c r="DG1548">
        <v>15625333</v>
      </c>
      <c r="DI1548">
        <v>1</v>
      </c>
      <c r="DJ1548">
        <v>0</v>
      </c>
      <c r="DK1548">
        <v>0</v>
      </c>
      <c r="DL1548">
        <v>0</v>
      </c>
      <c r="DM1548">
        <v>0</v>
      </c>
      <c r="DN1548">
        <v>1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 t="shared" ref="A1549:A1555" si="608">"07/09/2023 22:03:07.771"</f>
        <v>07/09/2023 22:03:07.771</v>
      </c>
      <c r="C1549" t="str">
        <f t="shared" si="605"/>
        <v>FFDFD3C0</v>
      </c>
      <c r="D1549" t="s">
        <v>147</v>
      </c>
      <c r="E1549">
        <v>8</v>
      </c>
      <c r="H1549">
        <v>225</v>
      </c>
      <c r="I1549" t="s">
        <v>148</v>
      </c>
      <c r="J1549" t="s">
        <v>126</v>
      </c>
      <c r="K1549">
        <v>0</v>
      </c>
      <c r="L1549">
        <v>3</v>
      </c>
      <c r="M1549">
        <v>0</v>
      </c>
      <c r="N1549">
        <v>2</v>
      </c>
      <c r="O1549">
        <v>0</v>
      </c>
      <c r="P1549">
        <v>1</v>
      </c>
      <c r="Q1549">
        <v>0</v>
      </c>
      <c r="S1549" t="str">
        <f t="shared" si="606"/>
        <v>22:03:07.000</v>
      </c>
      <c r="T1549" t="str">
        <f t="shared" si="606"/>
        <v>22:03:07.000</v>
      </c>
      <c r="U1549" t="str">
        <f t="shared" si="600"/>
        <v>A14F74</v>
      </c>
      <c r="V1549">
        <v>0</v>
      </c>
      <c r="W1549">
        <v>0</v>
      </c>
      <c r="X1549">
        <v>6</v>
      </c>
      <c r="Y1549">
        <v>0</v>
      </c>
      <c r="AA1549">
        <v>1</v>
      </c>
      <c r="AB1549">
        <v>8</v>
      </c>
      <c r="AC1549">
        <v>3</v>
      </c>
      <c r="AD1549">
        <v>0</v>
      </c>
      <c r="AE1549">
        <v>9</v>
      </c>
      <c r="AF1549" t="s">
        <v>126</v>
      </c>
      <c r="AG1549">
        <v>0</v>
      </c>
      <c r="AH1549">
        <v>3</v>
      </c>
      <c r="AI1549">
        <v>2</v>
      </c>
      <c r="AJ1549">
        <v>0</v>
      </c>
      <c r="AK1549" t="s">
        <v>539</v>
      </c>
      <c r="AL1549">
        <v>32.785435</v>
      </c>
      <c r="AM1549" t="s">
        <v>540</v>
      </c>
      <c r="AN1549">
        <v>-117.09814299999999</v>
      </c>
      <c r="AO1549">
        <v>25</v>
      </c>
      <c r="AP1549">
        <v>1700</v>
      </c>
      <c r="AQ1549" t="s">
        <v>129</v>
      </c>
      <c r="AR1549">
        <v>126</v>
      </c>
      <c r="AS1549">
        <v>-39</v>
      </c>
      <c r="AT1549">
        <v>-256</v>
      </c>
      <c r="BB1549" t="str">
        <f t="shared" si="601"/>
        <v>1200</v>
      </c>
      <c r="BC1549">
        <v>1</v>
      </c>
      <c r="BD1549" t="str">
        <f t="shared" si="602"/>
        <v xml:space="preserve">N1839R  </v>
      </c>
      <c r="BE1549">
        <v>1</v>
      </c>
      <c r="BG1549">
        <v>0</v>
      </c>
      <c r="BH1549">
        <v>0</v>
      </c>
      <c r="BI1549">
        <v>0</v>
      </c>
      <c r="BJ1549">
        <v>1500</v>
      </c>
      <c r="BK1549">
        <v>-200</v>
      </c>
      <c r="BL1549" t="s">
        <v>130</v>
      </c>
      <c r="BM1549">
        <v>1</v>
      </c>
      <c r="BN1549">
        <v>1</v>
      </c>
      <c r="BO1549">
        <v>0</v>
      </c>
      <c r="BP1549">
        <v>0</v>
      </c>
      <c r="BS1549">
        <v>0</v>
      </c>
      <c r="BT1549">
        <v>0</v>
      </c>
      <c r="BU1549">
        <v>0</v>
      </c>
      <c r="CE1549" t="str">
        <f t="shared" si="607"/>
        <v>22:03:07.496</v>
      </c>
      <c r="CF1549">
        <v>495784415</v>
      </c>
      <c r="CS1549">
        <v>3</v>
      </c>
      <c r="CT1549">
        <v>2</v>
      </c>
      <c r="CU1549">
        <v>0</v>
      </c>
      <c r="CV1549">
        <v>2</v>
      </c>
      <c r="CW1549">
        <v>0</v>
      </c>
      <c r="CX1549">
        <v>6</v>
      </c>
      <c r="CY1549">
        <v>7</v>
      </c>
      <c r="CZ1549" t="s">
        <v>131</v>
      </c>
      <c r="DA1549">
        <v>745</v>
      </c>
      <c r="DB1549">
        <v>0</v>
      </c>
      <c r="DC1549" t="s">
        <v>262</v>
      </c>
      <c r="DD1549" t="s">
        <v>263</v>
      </c>
      <c r="DG1549">
        <v>15625333</v>
      </c>
      <c r="DI1549">
        <v>1</v>
      </c>
      <c r="DJ1549">
        <v>0</v>
      </c>
      <c r="DK1549">
        <v>1</v>
      </c>
      <c r="DL1549">
        <v>0</v>
      </c>
      <c r="DM1549">
        <v>0</v>
      </c>
      <c r="DN1549">
        <v>1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 t="shared" si="608"/>
        <v>07/09/2023 22:03:07.771</v>
      </c>
      <c r="C1550" t="str">
        <f t="shared" si="605"/>
        <v>FFDFD3C0</v>
      </c>
      <c r="D1550" t="s">
        <v>134</v>
      </c>
      <c r="E1550">
        <v>4</v>
      </c>
      <c r="H1550">
        <v>4</v>
      </c>
      <c r="I1550" t="s">
        <v>143</v>
      </c>
      <c r="J1550" t="s">
        <v>126</v>
      </c>
      <c r="K1550">
        <v>0</v>
      </c>
      <c r="L1550">
        <v>3</v>
      </c>
      <c r="M1550">
        <v>0</v>
      </c>
      <c r="N1550">
        <v>2</v>
      </c>
      <c r="O1550">
        <v>0</v>
      </c>
      <c r="P1550">
        <v>1</v>
      </c>
      <c r="Q1550">
        <v>0</v>
      </c>
      <c r="S1550" t="str">
        <f t="shared" si="606"/>
        <v>22:03:07.000</v>
      </c>
      <c r="T1550" t="str">
        <f t="shared" si="606"/>
        <v>22:03:07.000</v>
      </c>
      <c r="U1550" t="str">
        <f t="shared" si="600"/>
        <v>A14F74</v>
      </c>
      <c r="V1550">
        <v>0</v>
      </c>
      <c r="W1550">
        <v>0</v>
      </c>
      <c r="X1550">
        <v>6</v>
      </c>
      <c r="Y1550">
        <v>0</v>
      </c>
      <c r="AA1550">
        <v>1</v>
      </c>
      <c r="AB1550">
        <v>8</v>
      </c>
      <c r="AC1550">
        <v>3</v>
      </c>
      <c r="AD1550">
        <v>0</v>
      </c>
      <c r="AE1550">
        <v>9</v>
      </c>
      <c r="AF1550" t="s">
        <v>126</v>
      </c>
      <c r="AG1550">
        <v>0</v>
      </c>
      <c r="AH1550">
        <v>3</v>
      </c>
      <c r="AI1550">
        <v>2</v>
      </c>
      <c r="AJ1550">
        <v>0</v>
      </c>
      <c r="AK1550" t="s">
        <v>539</v>
      </c>
      <c r="AL1550">
        <v>32.785435</v>
      </c>
      <c r="AM1550" t="s">
        <v>540</v>
      </c>
      <c r="AN1550">
        <v>-117.09814299999999</v>
      </c>
      <c r="AO1550">
        <v>25</v>
      </c>
      <c r="AP1550">
        <v>1700</v>
      </c>
      <c r="AQ1550" t="s">
        <v>129</v>
      </c>
      <c r="AR1550">
        <v>126</v>
      </c>
      <c r="AS1550">
        <v>-39</v>
      </c>
      <c r="AT1550">
        <v>-256</v>
      </c>
      <c r="BB1550" t="str">
        <f t="shared" si="601"/>
        <v>1200</v>
      </c>
      <c r="BC1550">
        <v>1</v>
      </c>
      <c r="BD1550" t="str">
        <f t="shared" si="602"/>
        <v xml:space="preserve">N1839R  </v>
      </c>
      <c r="BE1550">
        <v>1</v>
      </c>
      <c r="BG1550">
        <v>0</v>
      </c>
      <c r="BH1550">
        <v>0</v>
      </c>
      <c r="BI1550">
        <v>0</v>
      </c>
      <c r="BJ1550">
        <v>1500</v>
      </c>
      <c r="BK1550">
        <v>-200</v>
      </c>
      <c r="BL1550" t="s">
        <v>130</v>
      </c>
      <c r="BM1550">
        <v>1</v>
      </c>
      <c r="BN1550">
        <v>1</v>
      </c>
      <c r="BO1550">
        <v>0</v>
      </c>
      <c r="BP1550">
        <v>0</v>
      </c>
      <c r="BS1550">
        <v>0</v>
      </c>
      <c r="BT1550">
        <v>0</v>
      </c>
      <c r="BU1550">
        <v>0</v>
      </c>
      <c r="CE1550" t="str">
        <f t="shared" si="607"/>
        <v>22:03:07.496</v>
      </c>
      <c r="CF1550">
        <v>495784415</v>
      </c>
      <c r="CS1550">
        <v>3</v>
      </c>
      <c r="CT1550">
        <v>2</v>
      </c>
      <c r="CU1550">
        <v>0</v>
      </c>
      <c r="CV1550">
        <v>2</v>
      </c>
      <c r="CW1550">
        <v>0</v>
      </c>
      <c r="CX1550">
        <v>6</v>
      </c>
      <c r="CY1550">
        <v>7</v>
      </c>
      <c r="CZ1550" t="s">
        <v>131</v>
      </c>
      <c r="DA1550">
        <v>745</v>
      </c>
      <c r="DB1550">
        <v>0</v>
      </c>
      <c r="DC1550" t="s">
        <v>262</v>
      </c>
      <c r="DD1550" t="s">
        <v>263</v>
      </c>
      <c r="DG1550">
        <v>15625333</v>
      </c>
      <c r="DI1550">
        <v>1</v>
      </c>
      <c r="DJ1550">
        <v>0</v>
      </c>
      <c r="DK1550">
        <v>1</v>
      </c>
      <c r="DL1550">
        <v>0</v>
      </c>
      <c r="DM1550">
        <v>0</v>
      </c>
      <c r="DN1550">
        <v>1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 t="shared" si="608"/>
        <v>07/09/2023 22:03:07.771</v>
      </c>
      <c r="C1551" t="str">
        <f t="shared" si="605"/>
        <v>FFDFD3C0</v>
      </c>
      <c r="D1551" t="s">
        <v>123</v>
      </c>
      <c r="E1551">
        <v>7</v>
      </c>
      <c r="F1551">
        <v>2007</v>
      </c>
      <c r="G1551" t="s">
        <v>124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0</v>
      </c>
      <c r="P1551">
        <v>1</v>
      </c>
      <c r="Q1551">
        <v>0</v>
      </c>
      <c r="S1551" t="str">
        <f t="shared" si="606"/>
        <v>22:03:07.000</v>
      </c>
      <c r="T1551" t="str">
        <f t="shared" si="606"/>
        <v>22:03:07.000</v>
      </c>
      <c r="U1551" t="str">
        <f t="shared" si="600"/>
        <v>A14F74</v>
      </c>
      <c r="V1551">
        <v>0</v>
      </c>
      <c r="W1551">
        <v>0</v>
      </c>
      <c r="X1551">
        <v>6</v>
      </c>
      <c r="Y1551">
        <v>0</v>
      </c>
      <c r="AA1551">
        <v>1</v>
      </c>
      <c r="AB1551">
        <v>8</v>
      </c>
      <c r="AC1551">
        <v>3</v>
      </c>
      <c r="AD1551">
        <v>0</v>
      </c>
      <c r="AE1551">
        <v>9</v>
      </c>
      <c r="AF1551" t="s">
        <v>126</v>
      </c>
      <c r="AG1551">
        <v>0</v>
      </c>
      <c r="AH1551">
        <v>3</v>
      </c>
      <c r="AI1551">
        <v>2</v>
      </c>
      <c r="AJ1551">
        <v>0</v>
      </c>
      <c r="AK1551" t="s">
        <v>539</v>
      </c>
      <c r="AL1551">
        <v>32.785435</v>
      </c>
      <c r="AM1551" t="s">
        <v>540</v>
      </c>
      <c r="AN1551">
        <v>-117.09814299999999</v>
      </c>
      <c r="AO1551">
        <v>25</v>
      </c>
      <c r="AP1551">
        <v>1700</v>
      </c>
      <c r="AQ1551" t="s">
        <v>129</v>
      </c>
      <c r="AR1551">
        <v>126</v>
      </c>
      <c r="AS1551">
        <v>-39</v>
      </c>
      <c r="AT1551">
        <v>-256</v>
      </c>
      <c r="BB1551" t="str">
        <f t="shared" si="601"/>
        <v>1200</v>
      </c>
      <c r="BC1551">
        <v>1</v>
      </c>
      <c r="BD1551" t="str">
        <f t="shared" si="602"/>
        <v xml:space="preserve">N1839R  </v>
      </c>
      <c r="BE1551">
        <v>1</v>
      </c>
      <c r="BG1551">
        <v>0</v>
      </c>
      <c r="BH1551">
        <v>0</v>
      </c>
      <c r="BI1551">
        <v>0</v>
      </c>
      <c r="BJ1551">
        <v>1500</v>
      </c>
      <c r="BK1551">
        <v>-200</v>
      </c>
      <c r="BL1551" t="s">
        <v>130</v>
      </c>
      <c r="BM1551">
        <v>1</v>
      </c>
      <c r="BN1551">
        <v>1</v>
      </c>
      <c r="BO1551">
        <v>0</v>
      </c>
      <c r="BP1551">
        <v>0</v>
      </c>
      <c r="BS1551">
        <v>0</v>
      </c>
      <c r="BT1551">
        <v>0</v>
      </c>
      <c r="BU1551">
        <v>0</v>
      </c>
      <c r="CE1551" t="str">
        <f t="shared" si="607"/>
        <v>22:03:07.496</v>
      </c>
      <c r="CF1551">
        <v>495784415</v>
      </c>
      <c r="CS1551">
        <v>3</v>
      </c>
      <c r="CT1551">
        <v>2</v>
      </c>
      <c r="CU1551">
        <v>0</v>
      </c>
      <c r="CV1551">
        <v>2</v>
      </c>
      <c r="CW1551">
        <v>0</v>
      </c>
      <c r="CX1551">
        <v>6</v>
      </c>
      <c r="CY1551">
        <v>7</v>
      </c>
      <c r="CZ1551" t="s">
        <v>131</v>
      </c>
      <c r="DA1551">
        <v>745</v>
      </c>
      <c r="DB1551">
        <v>0</v>
      </c>
      <c r="DC1551" t="s">
        <v>262</v>
      </c>
      <c r="DD1551" t="s">
        <v>263</v>
      </c>
      <c r="DG1551">
        <v>15625333</v>
      </c>
      <c r="DI1551">
        <v>1</v>
      </c>
      <c r="DJ1551">
        <v>0</v>
      </c>
      <c r="DK1551">
        <v>1</v>
      </c>
      <c r="DL1551">
        <v>0</v>
      </c>
      <c r="DM1551">
        <v>0</v>
      </c>
      <c r="DN1551">
        <v>1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 t="shared" si="608"/>
        <v>07/09/2023 22:03:07.771</v>
      </c>
      <c r="C1552" t="str">
        <f t="shared" si="605"/>
        <v>FFDFD3C0</v>
      </c>
      <c r="D1552" t="s">
        <v>138</v>
      </c>
      <c r="E1552">
        <v>20</v>
      </c>
      <c r="F1552">
        <v>1020</v>
      </c>
      <c r="G1552" t="s">
        <v>139</v>
      </c>
      <c r="J1552" t="s">
        <v>140</v>
      </c>
      <c r="K1552">
        <v>0</v>
      </c>
      <c r="L1552">
        <v>3</v>
      </c>
      <c r="M1552">
        <v>0</v>
      </c>
      <c r="N1552">
        <v>2</v>
      </c>
      <c r="O1552">
        <v>0</v>
      </c>
      <c r="P1552">
        <v>1</v>
      </c>
      <c r="Q1552">
        <v>0</v>
      </c>
      <c r="S1552" t="str">
        <f t="shared" si="606"/>
        <v>22:03:07.000</v>
      </c>
      <c r="T1552" t="str">
        <f t="shared" si="606"/>
        <v>22:03:07.000</v>
      </c>
      <c r="U1552" t="str">
        <f t="shared" si="600"/>
        <v>A14F74</v>
      </c>
      <c r="V1552">
        <v>0</v>
      </c>
      <c r="W1552">
        <v>0</v>
      </c>
      <c r="X1552">
        <v>6</v>
      </c>
      <c r="Y1552">
        <v>0</v>
      </c>
      <c r="AA1552">
        <v>1</v>
      </c>
      <c r="AB1552">
        <v>8</v>
      </c>
      <c r="AC1552">
        <v>3</v>
      </c>
      <c r="AD1552">
        <v>0</v>
      </c>
      <c r="AE1552">
        <v>9</v>
      </c>
      <c r="AF1552" t="s">
        <v>126</v>
      </c>
      <c r="AG1552">
        <v>0</v>
      </c>
      <c r="AH1552">
        <v>3</v>
      </c>
      <c r="AI1552">
        <v>2</v>
      </c>
      <c r="AJ1552">
        <v>0</v>
      </c>
      <c r="AK1552" t="s">
        <v>539</v>
      </c>
      <c r="AL1552">
        <v>32.785435</v>
      </c>
      <c r="AM1552" t="s">
        <v>540</v>
      </c>
      <c r="AN1552">
        <v>-117.09814299999999</v>
      </c>
      <c r="AO1552">
        <v>25</v>
      </c>
      <c r="AP1552">
        <v>1700</v>
      </c>
      <c r="AQ1552" t="s">
        <v>129</v>
      </c>
      <c r="AR1552">
        <v>126</v>
      </c>
      <c r="AS1552">
        <v>-39</v>
      </c>
      <c r="AT1552">
        <v>-256</v>
      </c>
      <c r="BB1552" t="str">
        <f t="shared" si="601"/>
        <v>1200</v>
      </c>
      <c r="BC1552">
        <v>1</v>
      </c>
      <c r="BD1552" t="str">
        <f t="shared" si="602"/>
        <v xml:space="preserve">N1839R  </v>
      </c>
      <c r="BE1552">
        <v>1</v>
      </c>
      <c r="BG1552">
        <v>0</v>
      </c>
      <c r="BH1552">
        <v>0</v>
      </c>
      <c r="BI1552">
        <v>0</v>
      </c>
      <c r="BJ1552">
        <v>1500</v>
      </c>
      <c r="BK1552">
        <v>-200</v>
      </c>
      <c r="BL1552" t="s">
        <v>130</v>
      </c>
      <c r="BM1552">
        <v>1</v>
      </c>
      <c r="BN1552">
        <v>1</v>
      </c>
      <c r="BO1552">
        <v>0</v>
      </c>
      <c r="BP1552">
        <v>0</v>
      </c>
      <c r="BS1552">
        <v>0</v>
      </c>
      <c r="BT1552">
        <v>0</v>
      </c>
      <c r="BU1552">
        <v>0</v>
      </c>
      <c r="CE1552" t="str">
        <f t="shared" si="607"/>
        <v>22:03:07.496</v>
      </c>
      <c r="CF1552">
        <v>495784415</v>
      </c>
      <c r="CS1552">
        <v>3</v>
      </c>
      <c r="CT1552">
        <v>2</v>
      </c>
      <c r="CU1552">
        <v>0</v>
      </c>
      <c r="CV1552">
        <v>2</v>
      </c>
      <c r="CW1552">
        <v>0</v>
      </c>
      <c r="CX1552">
        <v>6</v>
      </c>
      <c r="CY1552">
        <v>7</v>
      </c>
      <c r="CZ1552" t="s">
        <v>131</v>
      </c>
      <c r="DA1552">
        <v>745</v>
      </c>
      <c r="DB1552">
        <v>0</v>
      </c>
      <c r="DC1552" t="s">
        <v>262</v>
      </c>
      <c r="DD1552" t="s">
        <v>263</v>
      </c>
      <c r="DG1552">
        <v>15625333</v>
      </c>
      <c r="DI1552">
        <v>1</v>
      </c>
      <c r="DJ1552">
        <v>0</v>
      </c>
      <c r="DK1552">
        <v>1</v>
      </c>
      <c r="DL1552">
        <v>0</v>
      </c>
      <c r="DM1552">
        <v>0</v>
      </c>
      <c r="DN1552">
        <v>1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 t="shared" si="608"/>
        <v>07/09/2023 22:03:07.771</v>
      </c>
      <c r="C1553" t="str">
        <f t="shared" si="605"/>
        <v>FFDFD3C0</v>
      </c>
      <c r="D1553" t="s">
        <v>149</v>
      </c>
      <c r="E1553">
        <v>3</v>
      </c>
      <c r="H1553">
        <v>166</v>
      </c>
      <c r="I1553" t="s">
        <v>139</v>
      </c>
      <c r="J1553" t="s">
        <v>150</v>
      </c>
      <c r="K1553">
        <v>0</v>
      </c>
      <c r="L1553">
        <v>3</v>
      </c>
      <c r="M1553">
        <v>0</v>
      </c>
      <c r="N1553">
        <v>2</v>
      </c>
      <c r="O1553">
        <v>0</v>
      </c>
      <c r="P1553">
        <v>1</v>
      </c>
      <c r="Q1553">
        <v>0</v>
      </c>
      <c r="S1553" t="str">
        <f t="shared" si="606"/>
        <v>22:03:07.000</v>
      </c>
      <c r="T1553" t="str">
        <f t="shared" si="606"/>
        <v>22:03:07.000</v>
      </c>
      <c r="U1553" t="str">
        <f t="shared" si="600"/>
        <v>A14F74</v>
      </c>
      <c r="V1553">
        <v>0</v>
      </c>
      <c r="W1553">
        <v>0</v>
      </c>
      <c r="X1553">
        <v>6</v>
      </c>
      <c r="Y1553">
        <v>0</v>
      </c>
      <c r="AA1553">
        <v>1</v>
      </c>
      <c r="AB1553">
        <v>8</v>
      </c>
      <c r="AC1553">
        <v>3</v>
      </c>
      <c r="AD1553">
        <v>0</v>
      </c>
      <c r="AE1553">
        <v>9</v>
      </c>
      <c r="AF1553" t="s">
        <v>126</v>
      </c>
      <c r="AG1553">
        <v>0</v>
      </c>
      <c r="AH1553">
        <v>3</v>
      </c>
      <c r="AI1553">
        <v>2</v>
      </c>
      <c r="AJ1553">
        <v>0</v>
      </c>
      <c r="AK1553" t="s">
        <v>539</v>
      </c>
      <c r="AL1553">
        <v>32.785435</v>
      </c>
      <c r="AM1553" t="s">
        <v>540</v>
      </c>
      <c r="AN1553">
        <v>-117.09814299999999</v>
      </c>
      <c r="AO1553">
        <v>25</v>
      </c>
      <c r="AP1553">
        <v>1700</v>
      </c>
      <c r="AQ1553" t="s">
        <v>129</v>
      </c>
      <c r="AR1553">
        <v>126</v>
      </c>
      <c r="AS1553">
        <v>-39</v>
      </c>
      <c r="AT1553">
        <v>-256</v>
      </c>
      <c r="BB1553" t="str">
        <f t="shared" si="601"/>
        <v>1200</v>
      </c>
      <c r="BC1553">
        <v>1</v>
      </c>
      <c r="BD1553" t="str">
        <f t="shared" si="602"/>
        <v xml:space="preserve">N1839R  </v>
      </c>
      <c r="BE1553">
        <v>1</v>
      </c>
      <c r="BG1553">
        <v>0</v>
      </c>
      <c r="BH1553">
        <v>0</v>
      </c>
      <c r="BI1553">
        <v>0</v>
      </c>
      <c r="BJ1553">
        <v>1500</v>
      </c>
      <c r="BK1553">
        <v>-200</v>
      </c>
      <c r="BL1553" t="s">
        <v>130</v>
      </c>
      <c r="BM1553">
        <v>1</v>
      </c>
      <c r="BN1553">
        <v>1</v>
      </c>
      <c r="BO1553">
        <v>0</v>
      </c>
      <c r="BP1553">
        <v>0</v>
      </c>
      <c r="BS1553">
        <v>0</v>
      </c>
      <c r="BT1553">
        <v>0</v>
      </c>
      <c r="BU1553">
        <v>0</v>
      </c>
      <c r="CE1553" t="str">
        <f t="shared" si="607"/>
        <v>22:03:07.496</v>
      </c>
      <c r="CF1553">
        <v>496430535</v>
      </c>
      <c r="CS1553">
        <v>3</v>
      </c>
      <c r="CT1553">
        <v>2</v>
      </c>
      <c r="CU1553">
        <v>0</v>
      </c>
      <c r="CV1553">
        <v>2</v>
      </c>
      <c r="CW1553">
        <v>0</v>
      </c>
      <c r="CX1553">
        <v>2</v>
      </c>
      <c r="CY1553">
        <v>7</v>
      </c>
      <c r="CZ1553" t="s">
        <v>131</v>
      </c>
      <c r="DA1553">
        <v>292</v>
      </c>
      <c r="DB1553">
        <v>0</v>
      </c>
      <c r="DC1553" t="s">
        <v>316</v>
      </c>
      <c r="DD1553" t="s">
        <v>317</v>
      </c>
      <c r="DG1553">
        <v>1256538</v>
      </c>
      <c r="DI1553">
        <v>1</v>
      </c>
      <c r="DJ1553">
        <v>0</v>
      </c>
      <c r="DK1553">
        <v>1</v>
      </c>
      <c r="DL1553">
        <v>0</v>
      </c>
      <c r="DM1553">
        <v>0</v>
      </c>
      <c r="DN1553">
        <v>1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 t="shared" si="608"/>
        <v>07/09/2023 22:03:07.771</v>
      </c>
      <c r="C1554" t="str">
        <f t="shared" si="605"/>
        <v>FFDFD3C0</v>
      </c>
      <c r="D1554" t="s">
        <v>144</v>
      </c>
      <c r="E1554">
        <v>6</v>
      </c>
      <c r="H1554">
        <v>210</v>
      </c>
      <c r="I1554" t="s">
        <v>145</v>
      </c>
      <c r="J1554" t="s">
        <v>146</v>
      </c>
      <c r="K1554">
        <v>0</v>
      </c>
      <c r="L1554">
        <v>3</v>
      </c>
      <c r="M1554">
        <v>0</v>
      </c>
      <c r="N1554">
        <v>2</v>
      </c>
      <c r="O1554">
        <v>0</v>
      </c>
      <c r="P1554">
        <v>1</v>
      </c>
      <c r="Q1554">
        <v>0</v>
      </c>
      <c r="S1554" t="str">
        <f t="shared" si="606"/>
        <v>22:03:07.000</v>
      </c>
      <c r="T1554" t="str">
        <f t="shared" si="606"/>
        <v>22:03:07.000</v>
      </c>
      <c r="U1554" t="str">
        <f t="shared" si="600"/>
        <v>A14F74</v>
      </c>
      <c r="V1554">
        <v>0</v>
      </c>
      <c r="W1554">
        <v>0</v>
      </c>
      <c r="X1554">
        <v>6</v>
      </c>
      <c r="Y1554">
        <v>0</v>
      </c>
      <c r="AA1554">
        <v>1</v>
      </c>
      <c r="AB1554">
        <v>8</v>
      </c>
      <c r="AC1554">
        <v>3</v>
      </c>
      <c r="AD1554">
        <v>0</v>
      </c>
      <c r="AE1554">
        <v>9</v>
      </c>
      <c r="AF1554" t="s">
        <v>126</v>
      </c>
      <c r="AG1554">
        <v>0</v>
      </c>
      <c r="AH1554">
        <v>0</v>
      </c>
      <c r="AI1554">
        <v>2</v>
      </c>
      <c r="AJ1554">
        <v>0</v>
      </c>
      <c r="AK1554" t="s">
        <v>539</v>
      </c>
      <c r="AL1554">
        <v>32.785435</v>
      </c>
      <c r="AM1554" t="s">
        <v>540</v>
      </c>
      <c r="AN1554">
        <v>-117.09814299999999</v>
      </c>
      <c r="AO1554">
        <v>25</v>
      </c>
      <c r="AP1554">
        <v>1700</v>
      </c>
      <c r="AQ1554" t="s">
        <v>129</v>
      </c>
      <c r="AR1554">
        <v>126</v>
      </c>
      <c r="AS1554">
        <v>-39</v>
      </c>
      <c r="AT1554">
        <v>-256</v>
      </c>
      <c r="BB1554" t="str">
        <f t="shared" si="601"/>
        <v>1200</v>
      </c>
      <c r="BC1554">
        <v>1</v>
      </c>
      <c r="BD1554" t="str">
        <f t="shared" si="602"/>
        <v xml:space="preserve">N1839R  </v>
      </c>
      <c r="BE1554">
        <v>1</v>
      </c>
      <c r="BG1554">
        <v>0</v>
      </c>
      <c r="BH1554">
        <v>0</v>
      </c>
      <c r="BI1554">
        <v>0</v>
      </c>
      <c r="BJ1554">
        <v>1500</v>
      </c>
      <c r="BK1554">
        <v>-200</v>
      </c>
      <c r="BL1554" t="s">
        <v>130</v>
      </c>
      <c r="BM1554">
        <v>1</v>
      </c>
      <c r="BN1554">
        <v>1</v>
      </c>
      <c r="BO1554">
        <v>0</v>
      </c>
      <c r="BP1554">
        <v>0</v>
      </c>
      <c r="BS1554">
        <v>0</v>
      </c>
      <c r="BT1554">
        <v>0</v>
      </c>
      <c r="BU1554">
        <v>0</v>
      </c>
      <c r="CE1554" t="str">
        <f t="shared" si="607"/>
        <v>22:03:07.496</v>
      </c>
      <c r="CF1554">
        <v>495784415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6</v>
      </c>
      <c r="CY1554">
        <v>7</v>
      </c>
      <c r="CZ1554" t="s">
        <v>131</v>
      </c>
      <c r="DA1554">
        <v>745</v>
      </c>
      <c r="DB1554">
        <v>0</v>
      </c>
      <c r="DC1554" t="s">
        <v>262</v>
      </c>
      <c r="DD1554" t="s">
        <v>263</v>
      </c>
      <c r="DG1554">
        <v>15625333</v>
      </c>
      <c r="DI1554">
        <v>1</v>
      </c>
      <c r="DJ1554">
        <v>0</v>
      </c>
      <c r="DK1554">
        <v>1</v>
      </c>
      <c r="DL1554">
        <v>0</v>
      </c>
      <c r="DM1554">
        <v>0</v>
      </c>
      <c r="DN1554">
        <v>1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 t="shared" si="608"/>
        <v>07/09/2023 22:03:07.771</v>
      </c>
      <c r="C1555" t="str">
        <f t="shared" si="605"/>
        <v>FFDFD3C0</v>
      </c>
      <c r="D1555" t="s">
        <v>141</v>
      </c>
      <c r="E1555">
        <v>15</v>
      </c>
      <c r="J1555" t="s">
        <v>142</v>
      </c>
      <c r="K1555">
        <v>0</v>
      </c>
      <c r="L1555">
        <v>3</v>
      </c>
      <c r="M1555">
        <v>0</v>
      </c>
      <c r="N1555">
        <v>2</v>
      </c>
      <c r="O1555">
        <v>0</v>
      </c>
      <c r="P1555">
        <v>1</v>
      </c>
      <c r="Q1555">
        <v>0</v>
      </c>
      <c r="S1555" t="str">
        <f t="shared" si="606"/>
        <v>22:03:07.000</v>
      </c>
      <c r="T1555" t="str">
        <f t="shared" si="606"/>
        <v>22:03:07.000</v>
      </c>
      <c r="U1555" t="str">
        <f t="shared" si="600"/>
        <v>A14F74</v>
      </c>
      <c r="V1555">
        <v>0</v>
      </c>
      <c r="W1555">
        <v>0</v>
      </c>
      <c r="X1555">
        <v>6</v>
      </c>
      <c r="Y1555">
        <v>0</v>
      </c>
      <c r="AA1555">
        <v>1</v>
      </c>
      <c r="AB1555">
        <v>8</v>
      </c>
      <c r="AC1555">
        <v>3</v>
      </c>
      <c r="AD1555">
        <v>0</v>
      </c>
      <c r="AE1555">
        <v>9</v>
      </c>
      <c r="AF1555" t="s">
        <v>126</v>
      </c>
      <c r="AG1555">
        <v>0</v>
      </c>
      <c r="AH1555">
        <v>3</v>
      </c>
      <c r="AI1555">
        <v>2</v>
      </c>
      <c r="AJ1555">
        <v>0</v>
      </c>
      <c r="AK1555" t="s">
        <v>539</v>
      </c>
      <c r="AL1555">
        <v>32.785435</v>
      </c>
      <c r="AM1555" t="s">
        <v>540</v>
      </c>
      <c r="AN1555">
        <v>-117.09814299999999</v>
      </c>
      <c r="AO1555">
        <v>25</v>
      </c>
      <c r="AP1555">
        <v>1700</v>
      </c>
      <c r="AQ1555" t="s">
        <v>129</v>
      </c>
      <c r="AR1555">
        <v>126</v>
      </c>
      <c r="AS1555">
        <v>-39</v>
      </c>
      <c r="AT1555">
        <v>-256</v>
      </c>
      <c r="BB1555" t="str">
        <f t="shared" si="601"/>
        <v>1200</v>
      </c>
      <c r="BC1555">
        <v>1</v>
      </c>
      <c r="BD1555" t="str">
        <f t="shared" si="602"/>
        <v xml:space="preserve">N1839R  </v>
      </c>
      <c r="BE1555">
        <v>1</v>
      </c>
      <c r="BG1555">
        <v>0</v>
      </c>
      <c r="BH1555">
        <v>0</v>
      </c>
      <c r="BI1555">
        <v>0</v>
      </c>
      <c r="BJ1555">
        <v>1500</v>
      </c>
      <c r="BK1555">
        <v>-200</v>
      </c>
      <c r="BL1555" t="s">
        <v>130</v>
      </c>
      <c r="BM1555">
        <v>1</v>
      </c>
      <c r="BN1555">
        <v>1</v>
      </c>
      <c r="BO1555">
        <v>0</v>
      </c>
      <c r="BP1555">
        <v>0</v>
      </c>
      <c r="BS1555">
        <v>0</v>
      </c>
      <c r="BT1555">
        <v>0</v>
      </c>
      <c r="BU1555">
        <v>0</v>
      </c>
      <c r="CE1555" t="str">
        <f t="shared" si="607"/>
        <v>22:03:07.496</v>
      </c>
      <c r="CF1555">
        <v>495784415</v>
      </c>
      <c r="CS1555">
        <v>3</v>
      </c>
      <c r="CT1555">
        <v>2</v>
      </c>
      <c r="CU1555">
        <v>0</v>
      </c>
      <c r="CV1555">
        <v>2</v>
      </c>
      <c r="CW1555">
        <v>0</v>
      </c>
      <c r="CX1555">
        <v>6</v>
      </c>
      <c r="CY1555">
        <v>7</v>
      </c>
      <c r="CZ1555" t="s">
        <v>131</v>
      </c>
      <c r="DA1555">
        <v>745</v>
      </c>
      <c r="DB1555">
        <v>0</v>
      </c>
      <c r="DC1555" t="s">
        <v>262</v>
      </c>
      <c r="DD1555" t="s">
        <v>263</v>
      </c>
      <c r="DG1555">
        <v>15625333</v>
      </c>
      <c r="DI1555">
        <v>1</v>
      </c>
      <c r="DJ1555">
        <v>0</v>
      </c>
      <c r="DK1555">
        <v>1</v>
      </c>
      <c r="DL1555">
        <v>0</v>
      </c>
      <c r="DM1555">
        <v>0</v>
      </c>
      <c r="DN1555">
        <v>1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"07/09/2023 22:03:08.442"</f>
        <v>07/09/2023 22:03:08.442</v>
      </c>
      <c r="C1556" t="str">
        <f t="shared" si="605"/>
        <v>FFDFD3C0</v>
      </c>
      <c r="D1556" t="s">
        <v>134</v>
      </c>
      <c r="E1556">
        <v>3</v>
      </c>
      <c r="H1556">
        <v>3</v>
      </c>
      <c r="I1556" t="s">
        <v>135</v>
      </c>
      <c r="J1556" t="s">
        <v>126</v>
      </c>
      <c r="K1556">
        <v>0</v>
      </c>
      <c r="L1556">
        <v>3</v>
      </c>
      <c r="M1556">
        <v>0</v>
      </c>
      <c r="N1556">
        <v>2</v>
      </c>
      <c r="O1556">
        <v>0</v>
      </c>
      <c r="P1556">
        <v>1</v>
      </c>
      <c r="Q1556">
        <v>0</v>
      </c>
      <c r="S1556" t="str">
        <f t="shared" ref="S1556:T1563" si="609">"22:03:08.000"</f>
        <v>22:03:08.000</v>
      </c>
      <c r="T1556" t="str">
        <f t="shared" si="609"/>
        <v>22:03:08.000</v>
      </c>
      <c r="U1556" t="str">
        <f t="shared" si="600"/>
        <v>A14F74</v>
      </c>
      <c r="V1556">
        <v>0</v>
      </c>
      <c r="W1556">
        <v>0</v>
      </c>
      <c r="X1556">
        <v>6</v>
      </c>
      <c r="Y1556">
        <v>0</v>
      </c>
      <c r="AA1556">
        <v>1</v>
      </c>
      <c r="AB1556">
        <v>8</v>
      </c>
      <c r="AC1556">
        <v>3</v>
      </c>
      <c r="AD1556">
        <v>0</v>
      </c>
      <c r="AE1556">
        <v>9</v>
      </c>
      <c r="AF1556" t="s">
        <v>126</v>
      </c>
      <c r="AG1556">
        <v>0</v>
      </c>
      <c r="AH1556">
        <v>3</v>
      </c>
      <c r="AI1556">
        <v>2</v>
      </c>
      <c r="AJ1556">
        <v>0</v>
      </c>
      <c r="AK1556" t="s">
        <v>541</v>
      </c>
      <c r="AL1556">
        <v>32.785263</v>
      </c>
      <c r="AM1556" t="s">
        <v>542</v>
      </c>
      <c r="AN1556">
        <v>-117.097435</v>
      </c>
      <c r="AO1556">
        <v>25</v>
      </c>
      <c r="AP1556">
        <v>1700</v>
      </c>
      <c r="AQ1556" t="s">
        <v>129</v>
      </c>
      <c r="AR1556">
        <v>126</v>
      </c>
      <c r="AS1556">
        <v>-38</v>
      </c>
      <c r="AT1556">
        <v>-256</v>
      </c>
      <c r="BB1556" t="str">
        <f t="shared" si="601"/>
        <v>1200</v>
      </c>
      <c r="BC1556">
        <v>1</v>
      </c>
      <c r="BD1556" t="str">
        <f t="shared" si="602"/>
        <v xml:space="preserve">N1839R  </v>
      </c>
      <c r="BE1556">
        <v>1</v>
      </c>
      <c r="BG1556">
        <v>0</v>
      </c>
      <c r="BH1556">
        <v>0</v>
      </c>
      <c r="BI1556">
        <v>0</v>
      </c>
      <c r="BJ1556">
        <v>1500</v>
      </c>
      <c r="BK1556">
        <v>-200</v>
      </c>
      <c r="BL1556" t="s">
        <v>130</v>
      </c>
      <c r="BM1556">
        <v>1</v>
      </c>
      <c r="BN1556">
        <v>1</v>
      </c>
      <c r="BO1556">
        <v>0</v>
      </c>
      <c r="BP1556">
        <v>0</v>
      </c>
      <c r="BS1556">
        <v>0</v>
      </c>
      <c r="BT1556">
        <v>0</v>
      </c>
      <c r="BU1556">
        <v>0</v>
      </c>
      <c r="CE1556" t="str">
        <f t="shared" ref="CE1556:CE1563" si="610">"22:03:08.204"</f>
        <v>22:03:08.204</v>
      </c>
      <c r="CF1556">
        <v>203784331</v>
      </c>
      <c r="CS1556">
        <v>3</v>
      </c>
      <c r="CT1556">
        <v>2</v>
      </c>
      <c r="CU1556">
        <v>0</v>
      </c>
      <c r="CV1556">
        <v>2</v>
      </c>
      <c r="CW1556">
        <v>0</v>
      </c>
      <c r="CX1556">
        <v>6</v>
      </c>
      <c r="CY1556">
        <v>7</v>
      </c>
      <c r="CZ1556" t="s">
        <v>131</v>
      </c>
      <c r="DA1556">
        <v>745</v>
      </c>
      <c r="DB1556">
        <v>0</v>
      </c>
      <c r="DC1556" t="s">
        <v>262</v>
      </c>
      <c r="DD1556" t="s">
        <v>263</v>
      </c>
      <c r="DG1556">
        <v>15625384</v>
      </c>
      <c r="DI1556">
        <v>1</v>
      </c>
      <c r="DJ1556">
        <v>0</v>
      </c>
      <c r="DK1556">
        <v>0</v>
      </c>
      <c r="DL1556">
        <v>0</v>
      </c>
      <c r="DM1556">
        <v>0</v>
      </c>
      <c r="DN1556">
        <v>1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"07/09/2023 22:03:08.442"</f>
        <v>07/09/2023 22:03:08.442</v>
      </c>
      <c r="C1557" t="str">
        <f t="shared" si="605"/>
        <v>FFDFD3C0</v>
      </c>
      <c r="D1557" t="s">
        <v>147</v>
      </c>
      <c r="E1557">
        <v>8</v>
      </c>
      <c r="H1557">
        <v>225</v>
      </c>
      <c r="I1557" t="s">
        <v>148</v>
      </c>
      <c r="J1557" t="s">
        <v>126</v>
      </c>
      <c r="K1557">
        <v>0</v>
      </c>
      <c r="L1557">
        <v>3</v>
      </c>
      <c r="M1557">
        <v>0</v>
      </c>
      <c r="N1557">
        <v>2</v>
      </c>
      <c r="O1557">
        <v>0</v>
      </c>
      <c r="P1557">
        <v>1</v>
      </c>
      <c r="Q1557">
        <v>0</v>
      </c>
      <c r="S1557" t="str">
        <f t="shared" si="609"/>
        <v>22:03:08.000</v>
      </c>
      <c r="T1557" t="str">
        <f t="shared" si="609"/>
        <v>22:03:08.000</v>
      </c>
      <c r="U1557" t="str">
        <f t="shared" si="600"/>
        <v>A14F74</v>
      </c>
      <c r="V1557">
        <v>0</v>
      </c>
      <c r="W1557">
        <v>0</v>
      </c>
      <c r="X1557">
        <v>6</v>
      </c>
      <c r="Y1557">
        <v>0</v>
      </c>
      <c r="AA1557">
        <v>1</v>
      </c>
      <c r="AB1557">
        <v>8</v>
      </c>
      <c r="AC1557">
        <v>3</v>
      </c>
      <c r="AD1557">
        <v>0</v>
      </c>
      <c r="AE1557">
        <v>9</v>
      </c>
      <c r="AF1557" t="s">
        <v>126</v>
      </c>
      <c r="AG1557">
        <v>0</v>
      </c>
      <c r="AH1557">
        <v>3</v>
      </c>
      <c r="AI1557">
        <v>2</v>
      </c>
      <c r="AJ1557">
        <v>0</v>
      </c>
      <c r="AK1557" t="s">
        <v>541</v>
      </c>
      <c r="AL1557">
        <v>32.785263</v>
      </c>
      <c r="AM1557" t="s">
        <v>542</v>
      </c>
      <c r="AN1557">
        <v>-117.097435</v>
      </c>
      <c r="AO1557">
        <v>25</v>
      </c>
      <c r="AP1557">
        <v>1700</v>
      </c>
      <c r="AQ1557" t="s">
        <v>129</v>
      </c>
      <c r="AR1557">
        <v>126</v>
      </c>
      <c r="AS1557">
        <v>-38</v>
      </c>
      <c r="AT1557">
        <v>-256</v>
      </c>
      <c r="BB1557" t="str">
        <f t="shared" si="601"/>
        <v>1200</v>
      </c>
      <c r="BC1557">
        <v>1</v>
      </c>
      <c r="BD1557" t="str">
        <f t="shared" si="602"/>
        <v xml:space="preserve">N1839R  </v>
      </c>
      <c r="BE1557">
        <v>1</v>
      </c>
      <c r="BG1557">
        <v>0</v>
      </c>
      <c r="BH1557">
        <v>0</v>
      </c>
      <c r="BI1557">
        <v>0</v>
      </c>
      <c r="BJ1557">
        <v>1500</v>
      </c>
      <c r="BK1557">
        <v>-200</v>
      </c>
      <c r="BL1557" t="s">
        <v>130</v>
      </c>
      <c r="BM1557">
        <v>1</v>
      </c>
      <c r="BN1557">
        <v>1</v>
      </c>
      <c r="BO1557">
        <v>0</v>
      </c>
      <c r="BP1557">
        <v>0</v>
      </c>
      <c r="BS1557">
        <v>0</v>
      </c>
      <c r="BT1557">
        <v>0</v>
      </c>
      <c r="BU1557">
        <v>0</v>
      </c>
      <c r="CE1557" t="str">
        <f t="shared" si="610"/>
        <v>22:03:08.204</v>
      </c>
      <c r="CF1557">
        <v>203784331</v>
      </c>
      <c r="CS1557">
        <v>3</v>
      </c>
      <c r="CT1557">
        <v>2</v>
      </c>
      <c r="CU1557">
        <v>0</v>
      </c>
      <c r="CV1557">
        <v>2</v>
      </c>
      <c r="CW1557">
        <v>0</v>
      </c>
      <c r="CX1557">
        <v>6</v>
      </c>
      <c r="CY1557">
        <v>7</v>
      </c>
      <c r="CZ1557" t="s">
        <v>131</v>
      </c>
      <c r="DA1557">
        <v>745</v>
      </c>
      <c r="DB1557">
        <v>0</v>
      </c>
      <c r="DC1557" t="s">
        <v>262</v>
      </c>
      <c r="DD1557" t="s">
        <v>263</v>
      </c>
      <c r="DG1557">
        <v>15625384</v>
      </c>
      <c r="DI1557">
        <v>1</v>
      </c>
      <c r="DJ1557">
        <v>0</v>
      </c>
      <c r="DK1557">
        <v>1</v>
      </c>
      <c r="DL1557">
        <v>0</v>
      </c>
      <c r="DM1557">
        <v>0</v>
      </c>
      <c r="DN1557">
        <v>1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"07/09/2023 22:03:08.458"</f>
        <v>07/09/2023 22:03:08.458</v>
      </c>
      <c r="C1558" t="str">
        <f t="shared" si="605"/>
        <v>FFDFD3C0</v>
      </c>
      <c r="D1558" t="s">
        <v>134</v>
      </c>
      <c r="E1558">
        <v>4</v>
      </c>
      <c r="H1558">
        <v>4</v>
      </c>
      <c r="I1558" t="s">
        <v>143</v>
      </c>
      <c r="J1558" t="s">
        <v>126</v>
      </c>
      <c r="K1558">
        <v>0</v>
      </c>
      <c r="L1558">
        <v>3</v>
      </c>
      <c r="M1558">
        <v>0</v>
      </c>
      <c r="N1558">
        <v>2</v>
      </c>
      <c r="O1558">
        <v>0</v>
      </c>
      <c r="P1558">
        <v>1</v>
      </c>
      <c r="Q1558">
        <v>0</v>
      </c>
      <c r="S1558" t="str">
        <f t="shared" si="609"/>
        <v>22:03:08.000</v>
      </c>
      <c r="T1558" t="str">
        <f t="shared" si="609"/>
        <v>22:03:08.000</v>
      </c>
      <c r="U1558" t="str">
        <f t="shared" si="600"/>
        <v>A14F74</v>
      </c>
      <c r="V1558">
        <v>0</v>
      </c>
      <c r="W1558">
        <v>0</v>
      </c>
      <c r="X1558">
        <v>6</v>
      </c>
      <c r="Y1558">
        <v>0</v>
      </c>
      <c r="AA1558">
        <v>1</v>
      </c>
      <c r="AB1558">
        <v>8</v>
      </c>
      <c r="AC1558">
        <v>3</v>
      </c>
      <c r="AD1558">
        <v>0</v>
      </c>
      <c r="AE1558">
        <v>9</v>
      </c>
      <c r="AF1558" t="s">
        <v>126</v>
      </c>
      <c r="AG1558">
        <v>0</v>
      </c>
      <c r="AH1558">
        <v>3</v>
      </c>
      <c r="AI1558">
        <v>2</v>
      </c>
      <c r="AJ1558">
        <v>0</v>
      </c>
      <c r="AK1558" t="s">
        <v>541</v>
      </c>
      <c r="AL1558">
        <v>32.785263</v>
      </c>
      <c r="AM1558" t="s">
        <v>542</v>
      </c>
      <c r="AN1558">
        <v>-117.097435</v>
      </c>
      <c r="AO1558">
        <v>25</v>
      </c>
      <c r="AP1558">
        <v>1700</v>
      </c>
      <c r="AQ1558" t="s">
        <v>129</v>
      </c>
      <c r="AR1558">
        <v>126</v>
      </c>
      <c r="AS1558">
        <v>-38</v>
      </c>
      <c r="AT1558">
        <v>-256</v>
      </c>
      <c r="BB1558" t="str">
        <f t="shared" si="601"/>
        <v>1200</v>
      </c>
      <c r="BC1558">
        <v>1</v>
      </c>
      <c r="BD1558" t="str">
        <f t="shared" si="602"/>
        <v xml:space="preserve">N1839R  </v>
      </c>
      <c r="BE1558">
        <v>1</v>
      </c>
      <c r="BG1558">
        <v>0</v>
      </c>
      <c r="BH1558">
        <v>0</v>
      </c>
      <c r="BI1558">
        <v>0</v>
      </c>
      <c r="BJ1558">
        <v>1500</v>
      </c>
      <c r="BK1558">
        <v>-200</v>
      </c>
      <c r="BL1558" t="s">
        <v>130</v>
      </c>
      <c r="BM1558">
        <v>1</v>
      </c>
      <c r="BN1558">
        <v>1</v>
      </c>
      <c r="BO1558">
        <v>0</v>
      </c>
      <c r="BP1558">
        <v>0</v>
      </c>
      <c r="BS1558">
        <v>0</v>
      </c>
      <c r="BT1558">
        <v>0</v>
      </c>
      <c r="BU1558">
        <v>0</v>
      </c>
      <c r="CE1558" t="str">
        <f t="shared" si="610"/>
        <v>22:03:08.204</v>
      </c>
      <c r="CF1558">
        <v>203784331</v>
      </c>
      <c r="CS1558">
        <v>3</v>
      </c>
      <c r="CT1558">
        <v>2</v>
      </c>
      <c r="CU1558">
        <v>0</v>
      </c>
      <c r="CV1558">
        <v>2</v>
      </c>
      <c r="CW1558">
        <v>0</v>
      </c>
      <c r="CX1558">
        <v>6</v>
      </c>
      <c r="CY1558">
        <v>7</v>
      </c>
      <c r="CZ1558" t="s">
        <v>131</v>
      </c>
      <c r="DA1558">
        <v>745</v>
      </c>
      <c r="DB1558">
        <v>0</v>
      </c>
      <c r="DC1558" t="s">
        <v>262</v>
      </c>
      <c r="DD1558" t="s">
        <v>263</v>
      </c>
      <c r="DG1558">
        <v>15625384</v>
      </c>
      <c r="DI1558">
        <v>1</v>
      </c>
      <c r="DJ1558">
        <v>0</v>
      </c>
      <c r="DK1558">
        <v>1</v>
      </c>
      <c r="DL1558">
        <v>0</v>
      </c>
      <c r="DM1558">
        <v>0</v>
      </c>
      <c r="DN1558">
        <v>1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"07/09/2023 22:03:08.505"</f>
        <v>07/09/2023 22:03:08.505</v>
      </c>
      <c r="C1559" t="str">
        <f t="shared" si="605"/>
        <v>FFDFD3C0</v>
      </c>
      <c r="D1559" t="s">
        <v>123</v>
      </c>
      <c r="E1559">
        <v>7</v>
      </c>
      <c r="F1559">
        <v>2007</v>
      </c>
      <c r="G1559" t="s">
        <v>124</v>
      </c>
      <c r="J1559" t="s">
        <v>125</v>
      </c>
      <c r="K1559">
        <v>0</v>
      </c>
      <c r="L1559">
        <v>3</v>
      </c>
      <c r="M1559">
        <v>0</v>
      </c>
      <c r="N1559">
        <v>2</v>
      </c>
      <c r="O1559">
        <v>0</v>
      </c>
      <c r="P1559">
        <v>1</v>
      </c>
      <c r="Q1559">
        <v>0</v>
      </c>
      <c r="S1559" t="str">
        <f t="shared" si="609"/>
        <v>22:03:08.000</v>
      </c>
      <c r="T1559" t="str">
        <f t="shared" si="609"/>
        <v>22:03:08.000</v>
      </c>
      <c r="U1559" t="str">
        <f t="shared" si="600"/>
        <v>A14F74</v>
      </c>
      <c r="V1559">
        <v>0</v>
      </c>
      <c r="W1559">
        <v>0</v>
      </c>
      <c r="X1559">
        <v>6</v>
      </c>
      <c r="Y1559">
        <v>0</v>
      </c>
      <c r="AA1559">
        <v>1</v>
      </c>
      <c r="AB1559">
        <v>8</v>
      </c>
      <c r="AC1559">
        <v>3</v>
      </c>
      <c r="AD1559">
        <v>0</v>
      </c>
      <c r="AE1559">
        <v>9</v>
      </c>
      <c r="AF1559" t="s">
        <v>126</v>
      </c>
      <c r="AG1559">
        <v>0</v>
      </c>
      <c r="AH1559">
        <v>3</v>
      </c>
      <c r="AI1559">
        <v>2</v>
      </c>
      <c r="AJ1559">
        <v>0</v>
      </c>
      <c r="AK1559" t="s">
        <v>541</v>
      </c>
      <c r="AL1559">
        <v>32.785263</v>
      </c>
      <c r="AM1559" t="s">
        <v>542</v>
      </c>
      <c r="AN1559">
        <v>-117.097435</v>
      </c>
      <c r="AO1559">
        <v>25</v>
      </c>
      <c r="AP1559">
        <v>1700</v>
      </c>
      <c r="AQ1559" t="s">
        <v>129</v>
      </c>
      <c r="AR1559">
        <v>126</v>
      </c>
      <c r="AS1559">
        <v>-38</v>
      </c>
      <c r="AT1559">
        <v>-256</v>
      </c>
      <c r="BB1559" t="str">
        <f t="shared" si="601"/>
        <v>1200</v>
      </c>
      <c r="BC1559">
        <v>1</v>
      </c>
      <c r="BD1559" t="str">
        <f t="shared" si="602"/>
        <v xml:space="preserve">N1839R  </v>
      </c>
      <c r="BE1559">
        <v>1</v>
      </c>
      <c r="BG1559">
        <v>0</v>
      </c>
      <c r="BH1559">
        <v>0</v>
      </c>
      <c r="BI1559">
        <v>0</v>
      </c>
      <c r="BJ1559">
        <v>1500</v>
      </c>
      <c r="BK1559">
        <v>-200</v>
      </c>
      <c r="BL1559" t="s">
        <v>130</v>
      </c>
      <c r="BM1559">
        <v>1</v>
      </c>
      <c r="BN1559">
        <v>1</v>
      </c>
      <c r="BO1559">
        <v>0</v>
      </c>
      <c r="BP1559">
        <v>0</v>
      </c>
      <c r="BS1559">
        <v>0</v>
      </c>
      <c r="BT1559">
        <v>0</v>
      </c>
      <c r="BU1559">
        <v>0</v>
      </c>
      <c r="CE1559" t="str">
        <f t="shared" si="610"/>
        <v>22:03:08.204</v>
      </c>
      <c r="CF1559">
        <v>203784331</v>
      </c>
      <c r="CS1559">
        <v>3</v>
      </c>
      <c r="CT1559">
        <v>2</v>
      </c>
      <c r="CU1559">
        <v>0</v>
      </c>
      <c r="CV1559">
        <v>2</v>
      </c>
      <c r="CW1559">
        <v>0</v>
      </c>
      <c r="CX1559">
        <v>6</v>
      </c>
      <c r="CY1559">
        <v>7</v>
      </c>
      <c r="CZ1559" t="s">
        <v>131</v>
      </c>
      <c r="DA1559">
        <v>745</v>
      </c>
      <c r="DB1559">
        <v>0</v>
      </c>
      <c r="DC1559" t="s">
        <v>262</v>
      </c>
      <c r="DD1559" t="s">
        <v>263</v>
      </c>
      <c r="DG1559">
        <v>15625384</v>
      </c>
      <c r="DI1559">
        <v>1</v>
      </c>
      <c r="DJ1559">
        <v>0</v>
      </c>
      <c r="DK1559">
        <v>1</v>
      </c>
      <c r="DL1559">
        <v>0</v>
      </c>
      <c r="DM1559">
        <v>0</v>
      </c>
      <c r="DN1559">
        <v>1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"07/09/2023 22:03:08.505"</f>
        <v>07/09/2023 22:03:08.505</v>
      </c>
      <c r="C1560" t="str">
        <f t="shared" si="605"/>
        <v>FFDFD3C0</v>
      </c>
      <c r="D1560" t="s">
        <v>138</v>
      </c>
      <c r="E1560">
        <v>20</v>
      </c>
      <c r="F1560">
        <v>1020</v>
      </c>
      <c r="G1560" t="s">
        <v>139</v>
      </c>
      <c r="J1560" t="s">
        <v>140</v>
      </c>
      <c r="K1560">
        <v>0</v>
      </c>
      <c r="L1560">
        <v>3</v>
      </c>
      <c r="M1560">
        <v>0</v>
      </c>
      <c r="N1560">
        <v>2</v>
      </c>
      <c r="O1560">
        <v>0</v>
      </c>
      <c r="P1560">
        <v>1</v>
      </c>
      <c r="Q1560">
        <v>0</v>
      </c>
      <c r="S1560" t="str">
        <f t="shared" si="609"/>
        <v>22:03:08.000</v>
      </c>
      <c r="T1560" t="str">
        <f t="shared" si="609"/>
        <v>22:03:08.000</v>
      </c>
      <c r="U1560" t="str">
        <f t="shared" si="600"/>
        <v>A14F74</v>
      </c>
      <c r="V1560">
        <v>0</v>
      </c>
      <c r="W1560">
        <v>0</v>
      </c>
      <c r="X1560">
        <v>6</v>
      </c>
      <c r="Y1560">
        <v>0</v>
      </c>
      <c r="AA1560">
        <v>1</v>
      </c>
      <c r="AB1560">
        <v>8</v>
      </c>
      <c r="AC1560">
        <v>3</v>
      </c>
      <c r="AD1560">
        <v>0</v>
      </c>
      <c r="AE1560">
        <v>9</v>
      </c>
      <c r="AF1560" t="s">
        <v>126</v>
      </c>
      <c r="AG1560">
        <v>0</v>
      </c>
      <c r="AH1560">
        <v>3</v>
      </c>
      <c r="AI1560">
        <v>2</v>
      </c>
      <c r="AJ1560">
        <v>0</v>
      </c>
      <c r="AK1560" t="s">
        <v>541</v>
      </c>
      <c r="AL1560">
        <v>32.785263</v>
      </c>
      <c r="AM1560" t="s">
        <v>542</v>
      </c>
      <c r="AN1560">
        <v>-117.097435</v>
      </c>
      <c r="AO1560">
        <v>25</v>
      </c>
      <c r="AP1560">
        <v>1700</v>
      </c>
      <c r="AQ1560" t="s">
        <v>129</v>
      </c>
      <c r="AR1560">
        <v>126</v>
      </c>
      <c r="AS1560">
        <v>-38</v>
      </c>
      <c r="AT1560">
        <v>-256</v>
      </c>
      <c r="BB1560" t="str">
        <f t="shared" si="601"/>
        <v>1200</v>
      </c>
      <c r="BC1560">
        <v>1</v>
      </c>
      <c r="BD1560" t="str">
        <f t="shared" si="602"/>
        <v xml:space="preserve">N1839R  </v>
      </c>
      <c r="BE1560">
        <v>1</v>
      </c>
      <c r="BG1560">
        <v>0</v>
      </c>
      <c r="BH1560">
        <v>0</v>
      </c>
      <c r="BI1560">
        <v>0</v>
      </c>
      <c r="BJ1560">
        <v>1500</v>
      </c>
      <c r="BK1560">
        <v>-200</v>
      </c>
      <c r="BL1560" t="s">
        <v>130</v>
      </c>
      <c r="BM1560">
        <v>1</v>
      </c>
      <c r="BN1560">
        <v>1</v>
      </c>
      <c r="BO1560">
        <v>0</v>
      </c>
      <c r="BP1560">
        <v>0</v>
      </c>
      <c r="BS1560">
        <v>0</v>
      </c>
      <c r="BT1560">
        <v>0</v>
      </c>
      <c r="BU1560">
        <v>0</v>
      </c>
      <c r="CE1560" t="str">
        <f t="shared" si="610"/>
        <v>22:03:08.204</v>
      </c>
      <c r="CF1560">
        <v>203784331</v>
      </c>
      <c r="CS1560">
        <v>3</v>
      </c>
      <c r="CT1560">
        <v>2</v>
      </c>
      <c r="CU1560">
        <v>0</v>
      </c>
      <c r="CV1560">
        <v>2</v>
      </c>
      <c r="CW1560">
        <v>0</v>
      </c>
      <c r="CX1560">
        <v>6</v>
      </c>
      <c r="CY1560">
        <v>7</v>
      </c>
      <c r="CZ1560" t="s">
        <v>131</v>
      </c>
      <c r="DA1560">
        <v>745</v>
      </c>
      <c r="DB1560">
        <v>0</v>
      </c>
      <c r="DC1560" t="s">
        <v>262</v>
      </c>
      <c r="DD1560" t="s">
        <v>263</v>
      </c>
      <c r="DG1560">
        <v>15625384</v>
      </c>
      <c r="DI1560">
        <v>1</v>
      </c>
      <c r="DJ1560">
        <v>0</v>
      </c>
      <c r="DK1560">
        <v>1</v>
      </c>
      <c r="DL1560">
        <v>0</v>
      </c>
      <c r="DM1560">
        <v>0</v>
      </c>
      <c r="DN1560">
        <v>1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"07/09/2023 22:03:08.505"</f>
        <v>07/09/2023 22:03:08.505</v>
      </c>
      <c r="C1561" t="str">
        <f t="shared" si="605"/>
        <v>FFDFD3C0</v>
      </c>
      <c r="D1561" t="s">
        <v>149</v>
      </c>
      <c r="E1561">
        <v>3</v>
      </c>
      <c r="H1561">
        <v>166</v>
      </c>
      <c r="I1561" t="s">
        <v>139</v>
      </c>
      <c r="J1561" t="s">
        <v>150</v>
      </c>
      <c r="K1561">
        <v>0</v>
      </c>
      <c r="L1561">
        <v>3</v>
      </c>
      <c r="M1561">
        <v>0</v>
      </c>
      <c r="N1561">
        <v>2</v>
      </c>
      <c r="O1561">
        <v>0</v>
      </c>
      <c r="P1561">
        <v>1</v>
      </c>
      <c r="Q1561">
        <v>0</v>
      </c>
      <c r="S1561" t="str">
        <f t="shared" si="609"/>
        <v>22:03:08.000</v>
      </c>
      <c r="T1561" t="str">
        <f t="shared" si="609"/>
        <v>22:03:08.000</v>
      </c>
      <c r="U1561" t="str">
        <f t="shared" si="600"/>
        <v>A14F74</v>
      </c>
      <c r="V1561">
        <v>0</v>
      </c>
      <c r="W1561">
        <v>0</v>
      </c>
      <c r="X1561">
        <v>6</v>
      </c>
      <c r="Y1561">
        <v>0</v>
      </c>
      <c r="AA1561">
        <v>1</v>
      </c>
      <c r="AB1561">
        <v>8</v>
      </c>
      <c r="AC1561">
        <v>3</v>
      </c>
      <c r="AD1561">
        <v>0</v>
      </c>
      <c r="AE1561">
        <v>9</v>
      </c>
      <c r="AF1561" t="s">
        <v>126</v>
      </c>
      <c r="AG1561">
        <v>0</v>
      </c>
      <c r="AH1561">
        <v>3</v>
      </c>
      <c r="AI1561">
        <v>2</v>
      </c>
      <c r="AJ1561">
        <v>0</v>
      </c>
      <c r="AK1561" t="s">
        <v>541</v>
      </c>
      <c r="AL1561">
        <v>32.785263</v>
      </c>
      <c r="AM1561" t="s">
        <v>542</v>
      </c>
      <c r="AN1561">
        <v>-117.097435</v>
      </c>
      <c r="AO1561">
        <v>25</v>
      </c>
      <c r="AP1561">
        <v>1700</v>
      </c>
      <c r="AQ1561" t="s">
        <v>129</v>
      </c>
      <c r="AR1561">
        <v>126</v>
      </c>
      <c r="AS1561">
        <v>-38</v>
      </c>
      <c r="AT1561">
        <v>-256</v>
      </c>
      <c r="BB1561" t="str">
        <f t="shared" si="601"/>
        <v>1200</v>
      </c>
      <c r="BC1561">
        <v>1</v>
      </c>
      <c r="BD1561" t="str">
        <f t="shared" si="602"/>
        <v xml:space="preserve">N1839R  </v>
      </c>
      <c r="BE1561">
        <v>1</v>
      </c>
      <c r="BG1561">
        <v>0</v>
      </c>
      <c r="BH1561">
        <v>0</v>
      </c>
      <c r="BI1561">
        <v>0</v>
      </c>
      <c r="BJ1561">
        <v>1500</v>
      </c>
      <c r="BK1561">
        <v>-200</v>
      </c>
      <c r="BL1561" t="s">
        <v>130</v>
      </c>
      <c r="BM1561">
        <v>1</v>
      </c>
      <c r="BN1561">
        <v>1</v>
      </c>
      <c r="BO1561">
        <v>0</v>
      </c>
      <c r="BP1561">
        <v>0</v>
      </c>
      <c r="BS1561">
        <v>0</v>
      </c>
      <c r="BT1561">
        <v>0</v>
      </c>
      <c r="BU1561">
        <v>0</v>
      </c>
      <c r="CE1561" t="str">
        <f t="shared" si="610"/>
        <v>22:03:08.204</v>
      </c>
      <c r="CF1561">
        <v>203855899</v>
      </c>
      <c r="CS1561">
        <v>3</v>
      </c>
      <c r="CT1561">
        <v>2</v>
      </c>
      <c r="CU1561">
        <v>0</v>
      </c>
      <c r="CV1561">
        <v>2</v>
      </c>
      <c r="CW1561">
        <v>0</v>
      </c>
      <c r="CX1561">
        <v>1</v>
      </c>
      <c r="CY1561">
        <v>7</v>
      </c>
      <c r="CZ1561" t="s">
        <v>131</v>
      </c>
      <c r="DA1561">
        <v>286</v>
      </c>
      <c r="DB1561">
        <v>0</v>
      </c>
      <c r="DC1561" t="s">
        <v>132</v>
      </c>
      <c r="DD1561" t="s">
        <v>133</v>
      </c>
      <c r="DG1561">
        <v>16184698</v>
      </c>
      <c r="DI1561">
        <v>1</v>
      </c>
      <c r="DJ1561">
        <v>0</v>
      </c>
      <c r="DK1561">
        <v>1</v>
      </c>
      <c r="DL1561">
        <v>0</v>
      </c>
      <c r="DM1561">
        <v>0</v>
      </c>
      <c r="DN1561">
        <v>1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"07/09/2023 22:03:08.505"</f>
        <v>07/09/2023 22:03:08.505</v>
      </c>
      <c r="C1562" t="str">
        <f t="shared" si="605"/>
        <v>FFDFD3C0</v>
      </c>
      <c r="D1562" t="s">
        <v>144</v>
      </c>
      <c r="E1562">
        <v>6</v>
      </c>
      <c r="H1562">
        <v>210</v>
      </c>
      <c r="I1562" t="s">
        <v>145</v>
      </c>
      <c r="J1562" t="s">
        <v>146</v>
      </c>
      <c r="K1562">
        <v>0</v>
      </c>
      <c r="L1562">
        <v>3</v>
      </c>
      <c r="M1562">
        <v>0</v>
      </c>
      <c r="N1562">
        <v>2</v>
      </c>
      <c r="O1562">
        <v>0</v>
      </c>
      <c r="P1562">
        <v>1</v>
      </c>
      <c r="Q1562">
        <v>0</v>
      </c>
      <c r="S1562" t="str">
        <f t="shared" si="609"/>
        <v>22:03:08.000</v>
      </c>
      <c r="T1562" t="str">
        <f t="shared" si="609"/>
        <v>22:03:08.000</v>
      </c>
      <c r="U1562" t="str">
        <f t="shared" si="600"/>
        <v>A14F74</v>
      </c>
      <c r="V1562">
        <v>0</v>
      </c>
      <c r="W1562">
        <v>0</v>
      </c>
      <c r="X1562">
        <v>6</v>
      </c>
      <c r="Y1562">
        <v>0</v>
      </c>
      <c r="AA1562">
        <v>1</v>
      </c>
      <c r="AB1562">
        <v>8</v>
      </c>
      <c r="AC1562">
        <v>3</v>
      </c>
      <c r="AD1562">
        <v>0</v>
      </c>
      <c r="AE1562">
        <v>9</v>
      </c>
      <c r="AF1562" t="s">
        <v>126</v>
      </c>
      <c r="AG1562">
        <v>0</v>
      </c>
      <c r="AH1562">
        <v>0</v>
      </c>
      <c r="AI1562">
        <v>2</v>
      </c>
      <c r="AJ1562">
        <v>0</v>
      </c>
      <c r="AK1562" t="s">
        <v>541</v>
      </c>
      <c r="AL1562">
        <v>32.785263</v>
      </c>
      <c r="AM1562" t="s">
        <v>542</v>
      </c>
      <c r="AN1562">
        <v>-117.097435</v>
      </c>
      <c r="AO1562">
        <v>25</v>
      </c>
      <c r="AP1562">
        <v>1700</v>
      </c>
      <c r="AQ1562" t="s">
        <v>129</v>
      </c>
      <c r="AR1562">
        <v>126</v>
      </c>
      <c r="AS1562">
        <v>-38</v>
      </c>
      <c r="AT1562">
        <v>-256</v>
      </c>
      <c r="BB1562" t="str">
        <f t="shared" si="601"/>
        <v>1200</v>
      </c>
      <c r="BC1562">
        <v>1</v>
      </c>
      <c r="BD1562" t="str">
        <f t="shared" si="602"/>
        <v xml:space="preserve">N1839R  </v>
      </c>
      <c r="BE1562">
        <v>1</v>
      </c>
      <c r="BG1562">
        <v>0</v>
      </c>
      <c r="BH1562">
        <v>0</v>
      </c>
      <c r="BI1562">
        <v>0</v>
      </c>
      <c r="BJ1562">
        <v>1500</v>
      </c>
      <c r="BK1562">
        <v>-200</v>
      </c>
      <c r="BL1562" t="s">
        <v>130</v>
      </c>
      <c r="BM1562">
        <v>1</v>
      </c>
      <c r="BN1562">
        <v>1</v>
      </c>
      <c r="BO1562">
        <v>0</v>
      </c>
      <c r="BP1562">
        <v>0</v>
      </c>
      <c r="BS1562">
        <v>0</v>
      </c>
      <c r="BT1562">
        <v>0</v>
      </c>
      <c r="BU1562">
        <v>0</v>
      </c>
      <c r="CE1562" t="str">
        <f t="shared" si="610"/>
        <v>22:03:08.204</v>
      </c>
      <c r="CF1562">
        <v>203784331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6</v>
      </c>
      <c r="CY1562">
        <v>7</v>
      </c>
      <c r="CZ1562" t="s">
        <v>131</v>
      </c>
      <c r="DA1562">
        <v>745</v>
      </c>
      <c r="DB1562">
        <v>0</v>
      </c>
      <c r="DC1562" t="s">
        <v>262</v>
      </c>
      <c r="DD1562" t="s">
        <v>263</v>
      </c>
      <c r="DG1562">
        <v>15625384</v>
      </c>
      <c r="DI1562">
        <v>1</v>
      </c>
      <c r="DJ1562">
        <v>0</v>
      </c>
      <c r="DK1562">
        <v>1</v>
      </c>
      <c r="DL1562">
        <v>0</v>
      </c>
      <c r="DM1562">
        <v>0</v>
      </c>
      <c r="DN1562">
        <v>1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"07/09/2023 22:03:08.505"</f>
        <v>07/09/2023 22:03:08.505</v>
      </c>
      <c r="C1563" t="str">
        <f t="shared" si="605"/>
        <v>FFDFD3C0</v>
      </c>
      <c r="D1563" t="s">
        <v>141</v>
      </c>
      <c r="E1563">
        <v>15</v>
      </c>
      <c r="J1563" t="s">
        <v>142</v>
      </c>
      <c r="K1563">
        <v>0</v>
      </c>
      <c r="L1563">
        <v>3</v>
      </c>
      <c r="M1563">
        <v>0</v>
      </c>
      <c r="N1563">
        <v>2</v>
      </c>
      <c r="O1563">
        <v>0</v>
      </c>
      <c r="P1563">
        <v>1</v>
      </c>
      <c r="Q1563">
        <v>0</v>
      </c>
      <c r="S1563" t="str">
        <f t="shared" si="609"/>
        <v>22:03:08.000</v>
      </c>
      <c r="T1563" t="str">
        <f t="shared" si="609"/>
        <v>22:03:08.000</v>
      </c>
      <c r="U1563" t="str">
        <f t="shared" si="600"/>
        <v>A14F74</v>
      </c>
      <c r="V1563">
        <v>0</v>
      </c>
      <c r="W1563">
        <v>0</v>
      </c>
      <c r="X1563">
        <v>6</v>
      </c>
      <c r="Y1563">
        <v>0</v>
      </c>
      <c r="AA1563">
        <v>1</v>
      </c>
      <c r="AB1563">
        <v>8</v>
      </c>
      <c r="AC1563">
        <v>3</v>
      </c>
      <c r="AD1563">
        <v>0</v>
      </c>
      <c r="AE1563">
        <v>9</v>
      </c>
      <c r="AF1563" t="s">
        <v>126</v>
      </c>
      <c r="AG1563">
        <v>0</v>
      </c>
      <c r="AH1563">
        <v>3</v>
      </c>
      <c r="AI1563">
        <v>2</v>
      </c>
      <c r="AJ1563">
        <v>0</v>
      </c>
      <c r="AK1563" t="s">
        <v>541</v>
      </c>
      <c r="AL1563">
        <v>32.785263</v>
      </c>
      <c r="AM1563" t="s">
        <v>542</v>
      </c>
      <c r="AN1563">
        <v>-117.097435</v>
      </c>
      <c r="AO1563">
        <v>25</v>
      </c>
      <c r="AP1563">
        <v>1700</v>
      </c>
      <c r="AQ1563" t="s">
        <v>129</v>
      </c>
      <c r="AR1563">
        <v>126</v>
      </c>
      <c r="AS1563">
        <v>-38</v>
      </c>
      <c r="AT1563">
        <v>-256</v>
      </c>
      <c r="BB1563" t="str">
        <f t="shared" si="601"/>
        <v>1200</v>
      </c>
      <c r="BC1563">
        <v>1</v>
      </c>
      <c r="BD1563" t="str">
        <f t="shared" si="602"/>
        <v xml:space="preserve">N1839R  </v>
      </c>
      <c r="BE1563">
        <v>1</v>
      </c>
      <c r="BG1563">
        <v>0</v>
      </c>
      <c r="BH1563">
        <v>0</v>
      </c>
      <c r="BI1563">
        <v>0</v>
      </c>
      <c r="BJ1563">
        <v>1500</v>
      </c>
      <c r="BK1563">
        <v>-200</v>
      </c>
      <c r="BL1563" t="s">
        <v>130</v>
      </c>
      <c r="BM1563">
        <v>1</v>
      </c>
      <c r="BN1563">
        <v>1</v>
      </c>
      <c r="BO1563">
        <v>0</v>
      </c>
      <c r="BP1563">
        <v>0</v>
      </c>
      <c r="BS1563">
        <v>0</v>
      </c>
      <c r="BT1563">
        <v>0</v>
      </c>
      <c r="BU1563">
        <v>0</v>
      </c>
      <c r="CE1563" t="str">
        <f t="shared" si="610"/>
        <v>22:03:08.204</v>
      </c>
      <c r="CF1563">
        <v>203784331</v>
      </c>
      <c r="CS1563">
        <v>3</v>
      </c>
      <c r="CT1563">
        <v>2</v>
      </c>
      <c r="CU1563">
        <v>0</v>
      </c>
      <c r="CV1563">
        <v>2</v>
      </c>
      <c r="CW1563">
        <v>0</v>
      </c>
      <c r="CX1563">
        <v>6</v>
      </c>
      <c r="CY1563">
        <v>7</v>
      </c>
      <c r="CZ1563" t="s">
        <v>131</v>
      </c>
      <c r="DA1563">
        <v>745</v>
      </c>
      <c r="DB1563">
        <v>0</v>
      </c>
      <c r="DC1563" t="s">
        <v>262</v>
      </c>
      <c r="DD1563" t="s">
        <v>263</v>
      </c>
      <c r="DG1563">
        <v>15625384</v>
      </c>
      <c r="DI1563">
        <v>1</v>
      </c>
      <c r="DJ1563">
        <v>0</v>
      </c>
      <c r="DK1563">
        <v>1</v>
      </c>
      <c r="DL1563">
        <v>0</v>
      </c>
      <c r="DM1563">
        <v>0</v>
      </c>
      <c r="DN1563">
        <v>1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"07/09/2023 22:03:10.069"</f>
        <v>07/09/2023 22:03:10.069</v>
      </c>
      <c r="C1564" t="str">
        <f t="shared" si="605"/>
        <v>FFDFD3C0</v>
      </c>
      <c r="D1564" t="s">
        <v>123</v>
      </c>
      <c r="E1564">
        <v>7</v>
      </c>
      <c r="F1564">
        <v>2007</v>
      </c>
      <c r="G1564" t="s">
        <v>124</v>
      </c>
      <c r="J1564" t="s">
        <v>125</v>
      </c>
      <c r="K1564">
        <v>0</v>
      </c>
      <c r="L1564">
        <v>3</v>
      </c>
      <c r="M1564">
        <v>0</v>
      </c>
      <c r="N1564">
        <v>2</v>
      </c>
      <c r="O1564">
        <v>0</v>
      </c>
      <c r="P1564">
        <v>1</v>
      </c>
      <c r="Q1564">
        <v>0</v>
      </c>
      <c r="S1564" t="str">
        <f t="shared" ref="S1564:T1571" si="611">"22:03:09.000"</f>
        <v>22:03:09.000</v>
      </c>
      <c r="T1564" t="str">
        <f t="shared" si="611"/>
        <v>22:03:09.000</v>
      </c>
      <c r="U1564" t="str">
        <f t="shared" si="600"/>
        <v>A14F74</v>
      </c>
      <c r="V1564">
        <v>0</v>
      </c>
      <c r="W1564">
        <v>0</v>
      </c>
      <c r="X1564">
        <v>6</v>
      </c>
      <c r="Y1564">
        <v>0</v>
      </c>
      <c r="AA1564">
        <v>1</v>
      </c>
      <c r="AB1564">
        <v>8</v>
      </c>
      <c r="AC1564">
        <v>3</v>
      </c>
      <c r="AD1564">
        <v>0</v>
      </c>
      <c r="AE1564">
        <v>9</v>
      </c>
      <c r="AF1564" t="s">
        <v>126</v>
      </c>
      <c r="AG1564">
        <v>0</v>
      </c>
      <c r="AH1564">
        <v>3</v>
      </c>
      <c r="AI1564">
        <v>2</v>
      </c>
      <c r="AJ1564">
        <v>0</v>
      </c>
      <c r="AK1564" t="s">
        <v>543</v>
      </c>
      <c r="AL1564">
        <v>32.785069999999997</v>
      </c>
      <c r="AM1564" t="s">
        <v>544</v>
      </c>
      <c r="AN1564">
        <v>-117.096727</v>
      </c>
      <c r="AO1564">
        <v>25</v>
      </c>
      <c r="AP1564">
        <v>1700</v>
      </c>
      <c r="AQ1564" t="s">
        <v>129</v>
      </c>
      <c r="AR1564">
        <v>127</v>
      </c>
      <c r="AS1564">
        <v>-39</v>
      </c>
      <c r="AT1564">
        <v>-256</v>
      </c>
      <c r="BB1564" t="str">
        <f t="shared" si="601"/>
        <v>1200</v>
      </c>
      <c r="BC1564">
        <v>1</v>
      </c>
      <c r="BD1564" t="str">
        <f t="shared" si="602"/>
        <v xml:space="preserve">N1839R  </v>
      </c>
      <c r="BE1564">
        <v>1</v>
      </c>
      <c r="BG1564">
        <v>0</v>
      </c>
      <c r="BH1564">
        <v>0</v>
      </c>
      <c r="BI1564">
        <v>0</v>
      </c>
      <c r="BJ1564">
        <v>1475</v>
      </c>
      <c r="BK1564">
        <v>-225</v>
      </c>
      <c r="BL1564" t="s">
        <v>130</v>
      </c>
      <c r="BM1564">
        <v>1</v>
      </c>
      <c r="BN1564">
        <v>1</v>
      </c>
      <c r="BO1564">
        <v>0</v>
      </c>
      <c r="BP1564">
        <v>0</v>
      </c>
      <c r="BS1564">
        <v>0</v>
      </c>
      <c r="BT1564">
        <v>0</v>
      </c>
      <c r="BU1564">
        <v>0</v>
      </c>
      <c r="CE1564" t="str">
        <f t="shared" ref="CE1564:CE1571" si="612">"22:03:09.826"</f>
        <v>22:03:09.826</v>
      </c>
      <c r="CF1564">
        <v>825535399</v>
      </c>
      <c r="CS1564">
        <v>3</v>
      </c>
      <c r="CT1564">
        <v>2</v>
      </c>
      <c r="CU1564">
        <v>0</v>
      </c>
      <c r="CV1564">
        <v>2</v>
      </c>
      <c r="CW1564">
        <v>0</v>
      </c>
      <c r="CX1564">
        <v>6</v>
      </c>
      <c r="CY1564">
        <v>7</v>
      </c>
      <c r="CZ1564" t="s">
        <v>131</v>
      </c>
      <c r="DA1564">
        <v>745</v>
      </c>
      <c r="DB1564">
        <v>0</v>
      </c>
      <c r="DC1564" t="s">
        <v>262</v>
      </c>
      <c r="DD1564" t="s">
        <v>263</v>
      </c>
      <c r="DG1564">
        <v>15625506</v>
      </c>
      <c r="DI1564">
        <v>1</v>
      </c>
      <c r="DJ1564">
        <v>0</v>
      </c>
      <c r="DK1564">
        <v>0</v>
      </c>
      <c r="DL1564">
        <v>0</v>
      </c>
      <c r="DM1564">
        <v>0</v>
      </c>
      <c r="DN1564">
        <v>1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"07/09/2023 22:03:10.100"</f>
        <v>07/09/2023 22:03:10.100</v>
      </c>
      <c r="C1565" t="str">
        <f t="shared" si="605"/>
        <v>FFDFD3C0</v>
      </c>
      <c r="D1565" t="s">
        <v>138</v>
      </c>
      <c r="E1565">
        <v>20</v>
      </c>
      <c r="F1565">
        <v>1020</v>
      </c>
      <c r="G1565" t="s">
        <v>139</v>
      </c>
      <c r="J1565" t="s">
        <v>140</v>
      </c>
      <c r="K1565">
        <v>0</v>
      </c>
      <c r="L1565">
        <v>3</v>
      </c>
      <c r="M1565">
        <v>0</v>
      </c>
      <c r="N1565">
        <v>2</v>
      </c>
      <c r="O1565">
        <v>0</v>
      </c>
      <c r="P1565">
        <v>1</v>
      </c>
      <c r="Q1565">
        <v>0</v>
      </c>
      <c r="S1565" t="str">
        <f t="shared" si="611"/>
        <v>22:03:09.000</v>
      </c>
      <c r="T1565" t="str">
        <f t="shared" si="611"/>
        <v>22:03:09.000</v>
      </c>
      <c r="U1565" t="str">
        <f t="shared" si="600"/>
        <v>A14F74</v>
      </c>
      <c r="V1565">
        <v>0</v>
      </c>
      <c r="W1565">
        <v>0</v>
      </c>
      <c r="X1565">
        <v>6</v>
      </c>
      <c r="Y1565">
        <v>0</v>
      </c>
      <c r="AA1565">
        <v>1</v>
      </c>
      <c r="AB1565">
        <v>8</v>
      </c>
      <c r="AC1565">
        <v>3</v>
      </c>
      <c r="AD1565">
        <v>0</v>
      </c>
      <c r="AE1565">
        <v>9</v>
      </c>
      <c r="AF1565" t="s">
        <v>126</v>
      </c>
      <c r="AG1565">
        <v>0</v>
      </c>
      <c r="AH1565">
        <v>3</v>
      </c>
      <c r="AI1565">
        <v>2</v>
      </c>
      <c r="AJ1565">
        <v>0</v>
      </c>
      <c r="AK1565" t="s">
        <v>543</v>
      </c>
      <c r="AL1565">
        <v>32.785069999999997</v>
      </c>
      <c r="AM1565" t="s">
        <v>544</v>
      </c>
      <c r="AN1565">
        <v>-117.096727</v>
      </c>
      <c r="AO1565">
        <v>25</v>
      </c>
      <c r="AP1565">
        <v>1700</v>
      </c>
      <c r="AQ1565" t="s">
        <v>129</v>
      </c>
      <c r="AR1565">
        <v>127</v>
      </c>
      <c r="AS1565">
        <v>-39</v>
      </c>
      <c r="AT1565">
        <v>-256</v>
      </c>
      <c r="BB1565" t="str">
        <f t="shared" si="601"/>
        <v>1200</v>
      </c>
      <c r="BC1565">
        <v>1</v>
      </c>
      <c r="BD1565" t="str">
        <f t="shared" si="602"/>
        <v xml:space="preserve">N1839R  </v>
      </c>
      <c r="BE1565">
        <v>1</v>
      </c>
      <c r="BG1565">
        <v>0</v>
      </c>
      <c r="BH1565">
        <v>0</v>
      </c>
      <c r="BI1565">
        <v>0</v>
      </c>
      <c r="BJ1565">
        <v>1475</v>
      </c>
      <c r="BK1565">
        <v>-225</v>
      </c>
      <c r="BL1565" t="s">
        <v>130</v>
      </c>
      <c r="BM1565">
        <v>1</v>
      </c>
      <c r="BN1565">
        <v>1</v>
      </c>
      <c r="BO1565">
        <v>0</v>
      </c>
      <c r="BP1565">
        <v>0</v>
      </c>
      <c r="BS1565">
        <v>0</v>
      </c>
      <c r="BT1565">
        <v>0</v>
      </c>
      <c r="BU1565">
        <v>0</v>
      </c>
      <c r="CE1565" t="str">
        <f t="shared" si="612"/>
        <v>22:03:09.826</v>
      </c>
      <c r="CF1565">
        <v>825535399</v>
      </c>
      <c r="CS1565">
        <v>3</v>
      </c>
      <c r="CT1565">
        <v>2</v>
      </c>
      <c r="CU1565">
        <v>0</v>
      </c>
      <c r="CV1565">
        <v>2</v>
      </c>
      <c r="CW1565">
        <v>0</v>
      </c>
      <c r="CX1565">
        <v>6</v>
      </c>
      <c r="CY1565">
        <v>7</v>
      </c>
      <c r="CZ1565" t="s">
        <v>131</v>
      </c>
      <c r="DA1565">
        <v>745</v>
      </c>
      <c r="DB1565">
        <v>0</v>
      </c>
      <c r="DC1565" t="s">
        <v>262</v>
      </c>
      <c r="DD1565" t="s">
        <v>263</v>
      </c>
      <c r="DG1565">
        <v>15625506</v>
      </c>
      <c r="DI1565">
        <v>1</v>
      </c>
      <c r="DJ1565">
        <v>0</v>
      </c>
      <c r="DK1565">
        <v>1</v>
      </c>
      <c r="DL1565">
        <v>0</v>
      </c>
      <c r="DM1565">
        <v>0</v>
      </c>
      <c r="DN1565">
        <v>1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"07/09/2023 22:03:10.100"</f>
        <v>07/09/2023 22:03:10.100</v>
      </c>
      <c r="C1566" t="str">
        <f t="shared" si="605"/>
        <v>FFDFD3C0</v>
      </c>
      <c r="D1566" t="s">
        <v>149</v>
      </c>
      <c r="E1566">
        <v>3</v>
      </c>
      <c r="H1566">
        <v>166</v>
      </c>
      <c r="I1566" t="s">
        <v>139</v>
      </c>
      <c r="J1566" t="s">
        <v>150</v>
      </c>
      <c r="K1566">
        <v>0</v>
      </c>
      <c r="L1566">
        <v>3</v>
      </c>
      <c r="M1566">
        <v>0</v>
      </c>
      <c r="N1566">
        <v>2</v>
      </c>
      <c r="O1566">
        <v>0</v>
      </c>
      <c r="P1566">
        <v>1</v>
      </c>
      <c r="Q1566">
        <v>0</v>
      </c>
      <c r="S1566" t="str">
        <f t="shared" si="611"/>
        <v>22:03:09.000</v>
      </c>
      <c r="T1566" t="str">
        <f t="shared" si="611"/>
        <v>22:03:09.000</v>
      </c>
      <c r="U1566" t="str">
        <f t="shared" si="600"/>
        <v>A14F74</v>
      </c>
      <c r="V1566">
        <v>0</v>
      </c>
      <c r="W1566">
        <v>0</v>
      </c>
      <c r="X1566">
        <v>6</v>
      </c>
      <c r="Y1566">
        <v>0</v>
      </c>
      <c r="AA1566">
        <v>1</v>
      </c>
      <c r="AB1566">
        <v>8</v>
      </c>
      <c r="AC1566">
        <v>3</v>
      </c>
      <c r="AD1566">
        <v>0</v>
      </c>
      <c r="AE1566">
        <v>9</v>
      </c>
      <c r="AF1566" t="s">
        <v>126</v>
      </c>
      <c r="AG1566">
        <v>0</v>
      </c>
      <c r="AH1566">
        <v>3</v>
      </c>
      <c r="AI1566">
        <v>2</v>
      </c>
      <c r="AJ1566">
        <v>0</v>
      </c>
      <c r="AK1566" t="s">
        <v>543</v>
      </c>
      <c r="AL1566">
        <v>32.785069999999997</v>
      </c>
      <c r="AM1566" t="s">
        <v>544</v>
      </c>
      <c r="AN1566">
        <v>-117.096727</v>
      </c>
      <c r="AO1566">
        <v>25</v>
      </c>
      <c r="AP1566">
        <v>1700</v>
      </c>
      <c r="AQ1566" t="s">
        <v>129</v>
      </c>
      <c r="AR1566">
        <v>127</v>
      </c>
      <c r="AS1566">
        <v>-39</v>
      </c>
      <c r="AT1566">
        <v>-256</v>
      </c>
      <c r="BB1566" t="str">
        <f t="shared" si="601"/>
        <v>1200</v>
      </c>
      <c r="BC1566">
        <v>1</v>
      </c>
      <c r="BD1566" t="str">
        <f t="shared" si="602"/>
        <v xml:space="preserve">N1839R  </v>
      </c>
      <c r="BE1566">
        <v>1</v>
      </c>
      <c r="BG1566">
        <v>0</v>
      </c>
      <c r="BH1566">
        <v>0</v>
      </c>
      <c r="BI1566">
        <v>0</v>
      </c>
      <c r="BJ1566">
        <v>1475</v>
      </c>
      <c r="BK1566">
        <v>-225</v>
      </c>
      <c r="BL1566" t="s">
        <v>130</v>
      </c>
      <c r="BM1566">
        <v>1</v>
      </c>
      <c r="BN1566">
        <v>1</v>
      </c>
      <c r="BO1566">
        <v>0</v>
      </c>
      <c r="BP1566">
        <v>0</v>
      </c>
      <c r="BS1566">
        <v>0</v>
      </c>
      <c r="BT1566">
        <v>0</v>
      </c>
      <c r="BU1566">
        <v>0</v>
      </c>
      <c r="CE1566" t="str">
        <f t="shared" si="612"/>
        <v>22:03:09.826</v>
      </c>
      <c r="CF1566">
        <v>825592496</v>
      </c>
      <c r="CS1566">
        <v>3</v>
      </c>
      <c r="CT1566">
        <v>2</v>
      </c>
      <c r="CU1566">
        <v>0</v>
      </c>
      <c r="CV1566">
        <v>2</v>
      </c>
      <c r="CW1566">
        <v>0</v>
      </c>
      <c r="CX1566">
        <v>5</v>
      </c>
      <c r="CY1566">
        <v>7</v>
      </c>
      <c r="CZ1566" t="s">
        <v>131</v>
      </c>
      <c r="DA1566">
        <v>300</v>
      </c>
      <c r="DB1566">
        <v>0</v>
      </c>
      <c r="DC1566" t="s">
        <v>157</v>
      </c>
      <c r="DD1566" t="s">
        <v>158</v>
      </c>
      <c r="DG1566">
        <v>8361052</v>
      </c>
      <c r="DI1566">
        <v>1</v>
      </c>
      <c r="DJ1566">
        <v>0</v>
      </c>
      <c r="DK1566">
        <v>1</v>
      </c>
      <c r="DL1566">
        <v>0</v>
      </c>
      <c r="DM1566">
        <v>0</v>
      </c>
      <c r="DN1566">
        <v>1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"07/09/2023 22:03:10.116"</f>
        <v>07/09/2023 22:03:10.116</v>
      </c>
      <c r="C1567" t="str">
        <f t="shared" si="605"/>
        <v>FFDFD3C0</v>
      </c>
      <c r="D1567" t="s">
        <v>141</v>
      </c>
      <c r="E1567">
        <v>15</v>
      </c>
      <c r="J1567" t="s">
        <v>142</v>
      </c>
      <c r="K1567">
        <v>0</v>
      </c>
      <c r="L1567">
        <v>3</v>
      </c>
      <c r="M1567">
        <v>0</v>
      </c>
      <c r="N1567">
        <v>2</v>
      </c>
      <c r="O1567">
        <v>0</v>
      </c>
      <c r="P1567">
        <v>1</v>
      </c>
      <c r="Q1567">
        <v>0</v>
      </c>
      <c r="S1567" t="str">
        <f t="shared" si="611"/>
        <v>22:03:09.000</v>
      </c>
      <c r="T1567" t="str">
        <f t="shared" si="611"/>
        <v>22:03:09.000</v>
      </c>
      <c r="U1567" t="str">
        <f t="shared" si="600"/>
        <v>A14F74</v>
      </c>
      <c r="V1567">
        <v>0</v>
      </c>
      <c r="W1567">
        <v>0</v>
      </c>
      <c r="X1567">
        <v>6</v>
      </c>
      <c r="Y1567">
        <v>0</v>
      </c>
      <c r="AA1567">
        <v>1</v>
      </c>
      <c r="AB1567">
        <v>8</v>
      </c>
      <c r="AC1567">
        <v>3</v>
      </c>
      <c r="AD1567">
        <v>0</v>
      </c>
      <c r="AE1567">
        <v>9</v>
      </c>
      <c r="AF1567" t="s">
        <v>126</v>
      </c>
      <c r="AG1567">
        <v>0</v>
      </c>
      <c r="AH1567">
        <v>3</v>
      </c>
      <c r="AI1567">
        <v>2</v>
      </c>
      <c r="AJ1567">
        <v>0</v>
      </c>
      <c r="AK1567" t="s">
        <v>543</v>
      </c>
      <c r="AL1567">
        <v>32.785069999999997</v>
      </c>
      <c r="AM1567" t="s">
        <v>544</v>
      </c>
      <c r="AN1567">
        <v>-117.096727</v>
      </c>
      <c r="AO1567">
        <v>25</v>
      </c>
      <c r="AP1567">
        <v>1700</v>
      </c>
      <c r="AQ1567" t="s">
        <v>129</v>
      </c>
      <c r="AR1567">
        <v>127</v>
      </c>
      <c r="AS1567">
        <v>-39</v>
      </c>
      <c r="AT1567">
        <v>-256</v>
      </c>
      <c r="BB1567" t="str">
        <f t="shared" si="601"/>
        <v>1200</v>
      </c>
      <c r="BC1567">
        <v>1</v>
      </c>
      <c r="BD1567" t="str">
        <f t="shared" si="602"/>
        <v xml:space="preserve">N1839R  </v>
      </c>
      <c r="BE1567">
        <v>1</v>
      </c>
      <c r="BG1567">
        <v>0</v>
      </c>
      <c r="BH1567">
        <v>0</v>
      </c>
      <c r="BI1567">
        <v>0</v>
      </c>
      <c r="BJ1567">
        <v>1475</v>
      </c>
      <c r="BK1567">
        <v>-225</v>
      </c>
      <c r="BL1567" t="s">
        <v>130</v>
      </c>
      <c r="BM1567">
        <v>1</v>
      </c>
      <c r="BN1567">
        <v>1</v>
      </c>
      <c r="BO1567">
        <v>0</v>
      </c>
      <c r="BP1567">
        <v>0</v>
      </c>
      <c r="BS1567">
        <v>0</v>
      </c>
      <c r="BT1567">
        <v>0</v>
      </c>
      <c r="BU1567">
        <v>0</v>
      </c>
      <c r="CE1567" t="str">
        <f t="shared" si="612"/>
        <v>22:03:09.826</v>
      </c>
      <c r="CF1567">
        <v>825535399</v>
      </c>
      <c r="CS1567">
        <v>3</v>
      </c>
      <c r="CT1567">
        <v>2</v>
      </c>
      <c r="CU1567">
        <v>0</v>
      </c>
      <c r="CV1567">
        <v>2</v>
      </c>
      <c r="CW1567">
        <v>0</v>
      </c>
      <c r="CX1567">
        <v>6</v>
      </c>
      <c r="CY1567">
        <v>7</v>
      </c>
      <c r="CZ1567" t="s">
        <v>131</v>
      </c>
      <c r="DA1567">
        <v>745</v>
      </c>
      <c r="DB1567">
        <v>0</v>
      </c>
      <c r="DC1567" t="s">
        <v>262</v>
      </c>
      <c r="DD1567" t="s">
        <v>263</v>
      </c>
      <c r="DG1567">
        <v>15625506</v>
      </c>
      <c r="DI1567">
        <v>1</v>
      </c>
      <c r="DJ1567">
        <v>0</v>
      </c>
      <c r="DK1567">
        <v>1</v>
      </c>
      <c r="DL1567">
        <v>0</v>
      </c>
      <c r="DM1567">
        <v>0</v>
      </c>
      <c r="DN1567">
        <v>1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"07/09/2023 22:03:10.116"</f>
        <v>07/09/2023 22:03:10.116</v>
      </c>
      <c r="C1568" t="str">
        <f t="shared" si="605"/>
        <v>FFDFD3C0</v>
      </c>
      <c r="D1568" t="s">
        <v>144</v>
      </c>
      <c r="E1568">
        <v>6</v>
      </c>
      <c r="H1568">
        <v>210</v>
      </c>
      <c r="I1568" t="s">
        <v>145</v>
      </c>
      <c r="J1568" t="s">
        <v>146</v>
      </c>
      <c r="K1568">
        <v>0</v>
      </c>
      <c r="L1568">
        <v>3</v>
      </c>
      <c r="M1568">
        <v>0</v>
      </c>
      <c r="N1568">
        <v>2</v>
      </c>
      <c r="O1568">
        <v>0</v>
      </c>
      <c r="P1568">
        <v>1</v>
      </c>
      <c r="Q1568">
        <v>0</v>
      </c>
      <c r="S1568" t="str">
        <f t="shared" si="611"/>
        <v>22:03:09.000</v>
      </c>
      <c r="T1568" t="str">
        <f t="shared" si="611"/>
        <v>22:03:09.000</v>
      </c>
      <c r="U1568" t="str">
        <f t="shared" si="600"/>
        <v>A14F74</v>
      </c>
      <c r="V1568">
        <v>0</v>
      </c>
      <c r="W1568">
        <v>0</v>
      </c>
      <c r="X1568">
        <v>6</v>
      </c>
      <c r="Y1568">
        <v>0</v>
      </c>
      <c r="AA1568">
        <v>1</v>
      </c>
      <c r="AB1568">
        <v>8</v>
      </c>
      <c r="AC1568">
        <v>3</v>
      </c>
      <c r="AD1568">
        <v>0</v>
      </c>
      <c r="AE1568">
        <v>9</v>
      </c>
      <c r="AF1568" t="s">
        <v>126</v>
      </c>
      <c r="AG1568">
        <v>0</v>
      </c>
      <c r="AH1568">
        <v>0</v>
      </c>
      <c r="AI1568">
        <v>2</v>
      </c>
      <c r="AJ1568">
        <v>0</v>
      </c>
      <c r="AK1568" t="s">
        <v>543</v>
      </c>
      <c r="AL1568">
        <v>32.785069999999997</v>
      </c>
      <c r="AM1568" t="s">
        <v>544</v>
      </c>
      <c r="AN1568">
        <v>-117.096727</v>
      </c>
      <c r="AO1568">
        <v>25</v>
      </c>
      <c r="AP1568">
        <v>1700</v>
      </c>
      <c r="AQ1568" t="s">
        <v>129</v>
      </c>
      <c r="AR1568">
        <v>127</v>
      </c>
      <c r="AS1568">
        <v>-39</v>
      </c>
      <c r="AT1568">
        <v>-256</v>
      </c>
      <c r="BB1568" t="str">
        <f t="shared" si="601"/>
        <v>1200</v>
      </c>
      <c r="BC1568">
        <v>1</v>
      </c>
      <c r="BD1568" t="str">
        <f t="shared" si="602"/>
        <v xml:space="preserve">N1839R  </v>
      </c>
      <c r="BE1568">
        <v>1</v>
      </c>
      <c r="BG1568">
        <v>0</v>
      </c>
      <c r="BH1568">
        <v>0</v>
      </c>
      <c r="BI1568">
        <v>0</v>
      </c>
      <c r="BJ1568">
        <v>1475</v>
      </c>
      <c r="BK1568">
        <v>-225</v>
      </c>
      <c r="BL1568" t="s">
        <v>130</v>
      </c>
      <c r="BM1568">
        <v>1</v>
      </c>
      <c r="BN1568">
        <v>1</v>
      </c>
      <c r="BO1568">
        <v>0</v>
      </c>
      <c r="BP1568">
        <v>0</v>
      </c>
      <c r="BS1568">
        <v>0</v>
      </c>
      <c r="BT1568">
        <v>0</v>
      </c>
      <c r="BU1568">
        <v>0</v>
      </c>
      <c r="CE1568" t="str">
        <f t="shared" si="612"/>
        <v>22:03:09.826</v>
      </c>
      <c r="CF1568">
        <v>825535399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6</v>
      </c>
      <c r="CY1568">
        <v>7</v>
      </c>
      <c r="CZ1568" t="s">
        <v>131</v>
      </c>
      <c r="DA1568">
        <v>745</v>
      </c>
      <c r="DB1568">
        <v>0</v>
      </c>
      <c r="DC1568" t="s">
        <v>262</v>
      </c>
      <c r="DD1568" t="s">
        <v>263</v>
      </c>
      <c r="DG1568">
        <v>15625506</v>
      </c>
      <c r="DI1568">
        <v>1</v>
      </c>
      <c r="DJ1568">
        <v>0</v>
      </c>
      <c r="DK1568">
        <v>1</v>
      </c>
      <c r="DL1568">
        <v>0</v>
      </c>
      <c r="DM1568">
        <v>0</v>
      </c>
      <c r="DN1568">
        <v>1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"07/09/2023 22:03:10.116"</f>
        <v>07/09/2023 22:03:10.116</v>
      </c>
      <c r="C1569" t="str">
        <f t="shared" si="605"/>
        <v>FFDFD3C0</v>
      </c>
      <c r="D1569" t="s">
        <v>134</v>
      </c>
      <c r="E1569">
        <v>3</v>
      </c>
      <c r="H1569">
        <v>3</v>
      </c>
      <c r="I1569" t="s">
        <v>135</v>
      </c>
      <c r="J1569" t="s">
        <v>126</v>
      </c>
      <c r="K1569">
        <v>0</v>
      </c>
      <c r="L1569">
        <v>3</v>
      </c>
      <c r="M1569">
        <v>0</v>
      </c>
      <c r="N1569">
        <v>2</v>
      </c>
      <c r="O1569">
        <v>0</v>
      </c>
      <c r="P1569">
        <v>1</v>
      </c>
      <c r="Q1569">
        <v>0</v>
      </c>
      <c r="S1569" t="str">
        <f t="shared" si="611"/>
        <v>22:03:09.000</v>
      </c>
      <c r="T1569" t="str">
        <f t="shared" si="611"/>
        <v>22:03:09.000</v>
      </c>
      <c r="U1569" t="str">
        <f t="shared" si="600"/>
        <v>A14F74</v>
      </c>
      <c r="V1569">
        <v>0</v>
      </c>
      <c r="W1569">
        <v>0</v>
      </c>
      <c r="X1569">
        <v>6</v>
      </c>
      <c r="Y1569">
        <v>0</v>
      </c>
      <c r="AA1569">
        <v>1</v>
      </c>
      <c r="AB1569">
        <v>8</v>
      </c>
      <c r="AC1569">
        <v>3</v>
      </c>
      <c r="AD1569">
        <v>0</v>
      </c>
      <c r="AE1569">
        <v>9</v>
      </c>
      <c r="AF1569" t="s">
        <v>126</v>
      </c>
      <c r="AG1569">
        <v>0</v>
      </c>
      <c r="AH1569">
        <v>3</v>
      </c>
      <c r="AI1569">
        <v>2</v>
      </c>
      <c r="AJ1569">
        <v>0</v>
      </c>
      <c r="AK1569" t="s">
        <v>543</v>
      </c>
      <c r="AL1569">
        <v>32.785069999999997</v>
      </c>
      <c r="AM1569" t="s">
        <v>544</v>
      </c>
      <c r="AN1569">
        <v>-117.096727</v>
      </c>
      <c r="AO1569">
        <v>25</v>
      </c>
      <c r="AP1569">
        <v>1700</v>
      </c>
      <c r="AQ1569" t="s">
        <v>129</v>
      </c>
      <c r="AR1569">
        <v>127</v>
      </c>
      <c r="AS1569">
        <v>-39</v>
      </c>
      <c r="AT1569">
        <v>-256</v>
      </c>
      <c r="BB1569" t="str">
        <f t="shared" si="601"/>
        <v>1200</v>
      </c>
      <c r="BC1569">
        <v>1</v>
      </c>
      <c r="BD1569" t="str">
        <f t="shared" si="602"/>
        <v xml:space="preserve">N1839R  </v>
      </c>
      <c r="BE1569">
        <v>1</v>
      </c>
      <c r="BG1569">
        <v>0</v>
      </c>
      <c r="BH1569">
        <v>0</v>
      </c>
      <c r="BI1569">
        <v>0</v>
      </c>
      <c r="BJ1569">
        <v>1475</v>
      </c>
      <c r="BK1569">
        <v>-225</v>
      </c>
      <c r="BL1569" t="s">
        <v>130</v>
      </c>
      <c r="BM1569">
        <v>1</v>
      </c>
      <c r="BN1569">
        <v>1</v>
      </c>
      <c r="BO1569">
        <v>0</v>
      </c>
      <c r="BP1569">
        <v>0</v>
      </c>
      <c r="BS1569">
        <v>0</v>
      </c>
      <c r="BT1569">
        <v>0</v>
      </c>
      <c r="BU1569">
        <v>0</v>
      </c>
      <c r="CE1569" t="str">
        <f t="shared" si="612"/>
        <v>22:03:09.826</v>
      </c>
      <c r="CF1569">
        <v>825535399</v>
      </c>
      <c r="CS1569">
        <v>3</v>
      </c>
      <c r="CT1569">
        <v>2</v>
      </c>
      <c r="CU1569">
        <v>0</v>
      </c>
      <c r="CV1569">
        <v>2</v>
      </c>
      <c r="CW1569">
        <v>0</v>
      </c>
      <c r="CX1569">
        <v>6</v>
      </c>
      <c r="CY1569">
        <v>7</v>
      </c>
      <c r="CZ1569" t="s">
        <v>131</v>
      </c>
      <c r="DA1569">
        <v>745</v>
      </c>
      <c r="DB1569">
        <v>0</v>
      </c>
      <c r="DC1569" t="s">
        <v>262</v>
      </c>
      <c r="DD1569" t="s">
        <v>263</v>
      </c>
      <c r="DG1569">
        <v>15625506</v>
      </c>
      <c r="DI1569">
        <v>1</v>
      </c>
      <c r="DJ1569">
        <v>0</v>
      </c>
      <c r="DK1569">
        <v>1</v>
      </c>
      <c r="DL1569">
        <v>0</v>
      </c>
      <c r="DM1569">
        <v>0</v>
      </c>
      <c r="DN1569">
        <v>1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"07/09/2023 22:03:10.116"</f>
        <v>07/09/2023 22:03:10.116</v>
      </c>
      <c r="C1570" t="str">
        <f t="shared" si="605"/>
        <v>FFDFD3C0</v>
      </c>
      <c r="D1570" t="s">
        <v>147</v>
      </c>
      <c r="E1570">
        <v>8</v>
      </c>
      <c r="H1570">
        <v>225</v>
      </c>
      <c r="I1570" t="s">
        <v>148</v>
      </c>
      <c r="J1570" t="s">
        <v>126</v>
      </c>
      <c r="K1570">
        <v>0</v>
      </c>
      <c r="L1570">
        <v>3</v>
      </c>
      <c r="M1570">
        <v>0</v>
      </c>
      <c r="N1570">
        <v>2</v>
      </c>
      <c r="O1570">
        <v>0</v>
      </c>
      <c r="P1570">
        <v>1</v>
      </c>
      <c r="Q1570">
        <v>0</v>
      </c>
      <c r="S1570" t="str">
        <f t="shared" si="611"/>
        <v>22:03:09.000</v>
      </c>
      <c r="T1570" t="str">
        <f t="shared" si="611"/>
        <v>22:03:09.000</v>
      </c>
      <c r="U1570" t="str">
        <f t="shared" si="600"/>
        <v>A14F74</v>
      </c>
      <c r="V1570">
        <v>0</v>
      </c>
      <c r="W1570">
        <v>0</v>
      </c>
      <c r="X1570">
        <v>6</v>
      </c>
      <c r="Y1570">
        <v>0</v>
      </c>
      <c r="AA1570">
        <v>1</v>
      </c>
      <c r="AB1570">
        <v>8</v>
      </c>
      <c r="AC1570">
        <v>3</v>
      </c>
      <c r="AD1570">
        <v>0</v>
      </c>
      <c r="AE1570">
        <v>9</v>
      </c>
      <c r="AF1570" t="s">
        <v>126</v>
      </c>
      <c r="AG1570">
        <v>0</v>
      </c>
      <c r="AH1570">
        <v>3</v>
      </c>
      <c r="AI1570">
        <v>2</v>
      </c>
      <c r="AJ1570">
        <v>0</v>
      </c>
      <c r="AK1570" t="s">
        <v>543</v>
      </c>
      <c r="AL1570">
        <v>32.785069999999997</v>
      </c>
      <c r="AM1570" t="s">
        <v>544</v>
      </c>
      <c r="AN1570">
        <v>-117.096727</v>
      </c>
      <c r="AO1570">
        <v>25</v>
      </c>
      <c r="AP1570">
        <v>1700</v>
      </c>
      <c r="AQ1570" t="s">
        <v>129</v>
      </c>
      <c r="AR1570">
        <v>127</v>
      </c>
      <c r="AS1570">
        <v>-39</v>
      </c>
      <c r="AT1570">
        <v>-256</v>
      </c>
      <c r="BB1570" t="str">
        <f t="shared" si="601"/>
        <v>1200</v>
      </c>
      <c r="BC1570">
        <v>1</v>
      </c>
      <c r="BD1570" t="str">
        <f t="shared" si="602"/>
        <v xml:space="preserve">N1839R  </v>
      </c>
      <c r="BE1570">
        <v>1</v>
      </c>
      <c r="BG1570">
        <v>0</v>
      </c>
      <c r="BH1570">
        <v>0</v>
      </c>
      <c r="BI1570">
        <v>0</v>
      </c>
      <c r="BJ1570">
        <v>1475</v>
      </c>
      <c r="BK1570">
        <v>-225</v>
      </c>
      <c r="BL1570" t="s">
        <v>130</v>
      </c>
      <c r="BM1570">
        <v>1</v>
      </c>
      <c r="BN1570">
        <v>1</v>
      </c>
      <c r="BO1570">
        <v>0</v>
      </c>
      <c r="BP1570">
        <v>0</v>
      </c>
      <c r="BS1570">
        <v>0</v>
      </c>
      <c r="BT1570">
        <v>0</v>
      </c>
      <c r="BU1570">
        <v>0</v>
      </c>
      <c r="CE1570" t="str">
        <f t="shared" si="612"/>
        <v>22:03:09.826</v>
      </c>
      <c r="CF1570">
        <v>825535399</v>
      </c>
      <c r="CS1570">
        <v>3</v>
      </c>
      <c r="CT1570">
        <v>2</v>
      </c>
      <c r="CU1570">
        <v>0</v>
      </c>
      <c r="CV1570">
        <v>2</v>
      </c>
      <c r="CW1570">
        <v>0</v>
      </c>
      <c r="CX1570">
        <v>6</v>
      </c>
      <c r="CY1570">
        <v>7</v>
      </c>
      <c r="CZ1570" t="s">
        <v>131</v>
      </c>
      <c r="DA1570">
        <v>745</v>
      </c>
      <c r="DB1570">
        <v>0</v>
      </c>
      <c r="DC1570" t="s">
        <v>262</v>
      </c>
      <c r="DD1570" t="s">
        <v>263</v>
      </c>
      <c r="DG1570">
        <v>15625506</v>
      </c>
      <c r="DI1570">
        <v>1</v>
      </c>
      <c r="DJ1570">
        <v>0</v>
      </c>
      <c r="DK1570">
        <v>1</v>
      </c>
      <c r="DL1570">
        <v>0</v>
      </c>
      <c r="DM1570">
        <v>0</v>
      </c>
      <c r="DN1570">
        <v>1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"07/09/2023 22:03:10.116"</f>
        <v>07/09/2023 22:03:10.116</v>
      </c>
      <c r="C1571" t="str">
        <f t="shared" si="605"/>
        <v>FFDFD3C0</v>
      </c>
      <c r="D1571" t="s">
        <v>134</v>
      </c>
      <c r="E1571">
        <v>4</v>
      </c>
      <c r="H1571">
        <v>4</v>
      </c>
      <c r="I1571" t="s">
        <v>143</v>
      </c>
      <c r="J1571" t="s">
        <v>126</v>
      </c>
      <c r="K1571">
        <v>0</v>
      </c>
      <c r="L1571">
        <v>3</v>
      </c>
      <c r="M1571">
        <v>0</v>
      </c>
      <c r="N1571">
        <v>2</v>
      </c>
      <c r="O1571">
        <v>0</v>
      </c>
      <c r="P1571">
        <v>1</v>
      </c>
      <c r="Q1571">
        <v>0</v>
      </c>
      <c r="S1571" t="str">
        <f t="shared" si="611"/>
        <v>22:03:09.000</v>
      </c>
      <c r="T1571" t="str">
        <f t="shared" si="611"/>
        <v>22:03:09.000</v>
      </c>
      <c r="U1571" t="str">
        <f t="shared" si="600"/>
        <v>A14F74</v>
      </c>
      <c r="V1571">
        <v>0</v>
      </c>
      <c r="W1571">
        <v>0</v>
      </c>
      <c r="X1571">
        <v>6</v>
      </c>
      <c r="Y1571">
        <v>0</v>
      </c>
      <c r="AA1571">
        <v>1</v>
      </c>
      <c r="AB1571">
        <v>8</v>
      </c>
      <c r="AC1571">
        <v>3</v>
      </c>
      <c r="AD1571">
        <v>0</v>
      </c>
      <c r="AE1571">
        <v>9</v>
      </c>
      <c r="AF1571" t="s">
        <v>126</v>
      </c>
      <c r="AG1571">
        <v>0</v>
      </c>
      <c r="AH1571">
        <v>3</v>
      </c>
      <c r="AI1571">
        <v>2</v>
      </c>
      <c r="AJ1571">
        <v>0</v>
      </c>
      <c r="AK1571" t="s">
        <v>543</v>
      </c>
      <c r="AL1571">
        <v>32.785069999999997</v>
      </c>
      <c r="AM1571" t="s">
        <v>544</v>
      </c>
      <c r="AN1571">
        <v>-117.096727</v>
      </c>
      <c r="AO1571">
        <v>25</v>
      </c>
      <c r="AP1571">
        <v>1700</v>
      </c>
      <c r="AQ1571" t="s">
        <v>129</v>
      </c>
      <c r="AR1571">
        <v>127</v>
      </c>
      <c r="AS1571">
        <v>-39</v>
      </c>
      <c r="AT1571">
        <v>-256</v>
      </c>
      <c r="BB1571" t="str">
        <f t="shared" si="601"/>
        <v>1200</v>
      </c>
      <c r="BC1571">
        <v>1</v>
      </c>
      <c r="BD1571" t="str">
        <f t="shared" si="602"/>
        <v xml:space="preserve">N1839R  </v>
      </c>
      <c r="BE1571">
        <v>1</v>
      </c>
      <c r="BG1571">
        <v>0</v>
      </c>
      <c r="BH1571">
        <v>0</v>
      </c>
      <c r="BI1571">
        <v>0</v>
      </c>
      <c r="BJ1571">
        <v>1475</v>
      </c>
      <c r="BK1571">
        <v>-225</v>
      </c>
      <c r="BL1571" t="s">
        <v>130</v>
      </c>
      <c r="BM1571">
        <v>1</v>
      </c>
      <c r="BN1571">
        <v>1</v>
      </c>
      <c r="BO1571">
        <v>0</v>
      </c>
      <c r="BP1571">
        <v>0</v>
      </c>
      <c r="BS1571">
        <v>0</v>
      </c>
      <c r="BT1571">
        <v>0</v>
      </c>
      <c r="BU1571">
        <v>0</v>
      </c>
      <c r="CE1571" t="str">
        <f t="shared" si="612"/>
        <v>22:03:09.826</v>
      </c>
      <c r="CF1571">
        <v>825535399</v>
      </c>
      <c r="CS1571">
        <v>3</v>
      </c>
      <c r="CT1571">
        <v>2</v>
      </c>
      <c r="CU1571">
        <v>0</v>
      </c>
      <c r="CV1571">
        <v>2</v>
      </c>
      <c r="CW1571">
        <v>0</v>
      </c>
      <c r="CX1571">
        <v>6</v>
      </c>
      <c r="CY1571">
        <v>7</v>
      </c>
      <c r="CZ1571" t="s">
        <v>131</v>
      </c>
      <c r="DA1571">
        <v>745</v>
      </c>
      <c r="DB1571">
        <v>0</v>
      </c>
      <c r="DC1571" t="s">
        <v>262</v>
      </c>
      <c r="DD1571" t="s">
        <v>263</v>
      </c>
      <c r="DG1571">
        <v>15625506</v>
      </c>
      <c r="DI1571">
        <v>1</v>
      </c>
      <c r="DJ1571">
        <v>0</v>
      </c>
      <c r="DK1571">
        <v>1</v>
      </c>
      <c r="DL1571">
        <v>0</v>
      </c>
      <c r="DM1571">
        <v>0</v>
      </c>
      <c r="DN1571">
        <v>1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"07/09/2023 22:03:10.584"</f>
        <v>07/09/2023 22:03:10.584</v>
      </c>
      <c r="C1572" t="str">
        <f t="shared" si="605"/>
        <v>FFDFD3C0</v>
      </c>
      <c r="D1572" t="s">
        <v>134</v>
      </c>
      <c r="E1572">
        <v>3</v>
      </c>
      <c r="H1572">
        <v>3</v>
      </c>
      <c r="I1572" t="s">
        <v>135</v>
      </c>
      <c r="J1572" t="s">
        <v>126</v>
      </c>
      <c r="K1572">
        <v>0</v>
      </c>
      <c r="L1572">
        <v>3</v>
      </c>
      <c r="M1572">
        <v>0</v>
      </c>
      <c r="N1572">
        <v>2</v>
      </c>
      <c r="O1572">
        <v>0</v>
      </c>
      <c r="P1572">
        <v>1</v>
      </c>
      <c r="Q1572">
        <v>0</v>
      </c>
      <c r="S1572" t="str">
        <f t="shared" ref="S1572:T1579" si="613">"22:03:10.000"</f>
        <v>22:03:10.000</v>
      </c>
      <c r="T1572" t="str">
        <f t="shared" si="613"/>
        <v>22:03:10.000</v>
      </c>
      <c r="U1572" t="str">
        <f t="shared" si="600"/>
        <v>A14F74</v>
      </c>
      <c r="V1572">
        <v>0</v>
      </c>
      <c r="W1572">
        <v>0</v>
      </c>
      <c r="X1572">
        <v>6</v>
      </c>
      <c r="Y1572">
        <v>0</v>
      </c>
      <c r="AA1572">
        <v>1</v>
      </c>
      <c r="AB1572">
        <v>8</v>
      </c>
      <c r="AC1572">
        <v>3</v>
      </c>
      <c r="AD1572">
        <v>0</v>
      </c>
      <c r="AE1572">
        <v>9</v>
      </c>
      <c r="AF1572" t="s">
        <v>126</v>
      </c>
      <c r="AG1572">
        <v>0</v>
      </c>
      <c r="AH1572">
        <v>3</v>
      </c>
      <c r="AI1572">
        <v>2</v>
      </c>
      <c r="AJ1572">
        <v>0</v>
      </c>
      <c r="AK1572" t="s">
        <v>545</v>
      </c>
      <c r="AL1572">
        <v>32.784877000000002</v>
      </c>
      <c r="AM1572" t="s">
        <v>546</v>
      </c>
      <c r="AN1572">
        <v>-117.09604</v>
      </c>
      <c r="AO1572">
        <v>25</v>
      </c>
      <c r="AP1572">
        <v>1700</v>
      </c>
      <c r="AQ1572" t="s">
        <v>129</v>
      </c>
      <c r="AR1572">
        <v>128</v>
      </c>
      <c r="AS1572">
        <v>-38</v>
      </c>
      <c r="AT1572">
        <v>-256</v>
      </c>
      <c r="BB1572" t="str">
        <f t="shared" si="601"/>
        <v>1200</v>
      </c>
      <c r="BC1572">
        <v>1</v>
      </c>
      <c r="BD1572" t="str">
        <f t="shared" si="602"/>
        <v xml:space="preserve">N1839R  </v>
      </c>
      <c r="BE1572">
        <v>1</v>
      </c>
      <c r="BG1572">
        <v>0</v>
      </c>
      <c r="BH1572">
        <v>0</v>
      </c>
      <c r="BI1572">
        <v>0</v>
      </c>
      <c r="BJ1572">
        <v>1475</v>
      </c>
      <c r="BK1572">
        <v>-225</v>
      </c>
      <c r="BL1572" t="s">
        <v>130</v>
      </c>
      <c r="BM1572">
        <v>1</v>
      </c>
      <c r="BN1572">
        <v>1</v>
      </c>
      <c r="BO1572">
        <v>0</v>
      </c>
      <c r="BP1572">
        <v>0</v>
      </c>
      <c r="BS1572">
        <v>0</v>
      </c>
      <c r="BT1572">
        <v>0</v>
      </c>
      <c r="BU1572">
        <v>0</v>
      </c>
      <c r="CE1572" t="str">
        <f t="shared" ref="CE1572:CE1579" si="614">"22:03:10.350"</f>
        <v>22:03:10.350</v>
      </c>
      <c r="CF1572">
        <v>349784753</v>
      </c>
      <c r="CS1572">
        <v>3</v>
      </c>
      <c r="CT1572">
        <v>2</v>
      </c>
      <c r="CU1572">
        <v>0</v>
      </c>
      <c r="CV1572">
        <v>2</v>
      </c>
      <c r="CW1572">
        <v>0</v>
      </c>
      <c r="CX1572">
        <v>6</v>
      </c>
      <c r="CY1572">
        <v>7</v>
      </c>
      <c r="CZ1572" t="s">
        <v>131</v>
      </c>
      <c r="DA1572">
        <v>745</v>
      </c>
      <c r="DB1572">
        <v>0</v>
      </c>
      <c r="DC1572" t="s">
        <v>262</v>
      </c>
      <c r="DD1572" t="s">
        <v>263</v>
      </c>
      <c r="DG1572">
        <v>15625545</v>
      </c>
      <c r="DI1572">
        <v>1</v>
      </c>
      <c r="DJ1572">
        <v>0</v>
      </c>
      <c r="DK1572">
        <v>0</v>
      </c>
      <c r="DL1572">
        <v>0</v>
      </c>
      <c r="DM1572">
        <v>0</v>
      </c>
      <c r="DN1572">
        <v>1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"07/09/2023 22:03:10.616"</f>
        <v>07/09/2023 22:03:10.616</v>
      </c>
      <c r="C1573" t="str">
        <f t="shared" si="605"/>
        <v>FFDFD3C0</v>
      </c>
      <c r="D1573" t="s">
        <v>147</v>
      </c>
      <c r="E1573">
        <v>8</v>
      </c>
      <c r="H1573">
        <v>225</v>
      </c>
      <c r="I1573" t="s">
        <v>148</v>
      </c>
      <c r="J1573" t="s">
        <v>126</v>
      </c>
      <c r="K1573">
        <v>0</v>
      </c>
      <c r="L1573">
        <v>3</v>
      </c>
      <c r="M1573">
        <v>0</v>
      </c>
      <c r="N1573">
        <v>2</v>
      </c>
      <c r="O1573">
        <v>0</v>
      </c>
      <c r="P1573">
        <v>1</v>
      </c>
      <c r="Q1573">
        <v>0</v>
      </c>
      <c r="S1573" t="str">
        <f t="shared" si="613"/>
        <v>22:03:10.000</v>
      </c>
      <c r="T1573" t="str">
        <f t="shared" si="613"/>
        <v>22:03:10.000</v>
      </c>
      <c r="U1573" t="str">
        <f t="shared" si="600"/>
        <v>A14F74</v>
      </c>
      <c r="V1573">
        <v>0</v>
      </c>
      <c r="W1573">
        <v>0</v>
      </c>
      <c r="X1573">
        <v>6</v>
      </c>
      <c r="Y1573">
        <v>0</v>
      </c>
      <c r="AA1573">
        <v>1</v>
      </c>
      <c r="AB1573">
        <v>8</v>
      </c>
      <c r="AC1573">
        <v>3</v>
      </c>
      <c r="AD1573">
        <v>0</v>
      </c>
      <c r="AE1573">
        <v>9</v>
      </c>
      <c r="AF1573" t="s">
        <v>126</v>
      </c>
      <c r="AG1573">
        <v>0</v>
      </c>
      <c r="AH1573">
        <v>3</v>
      </c>
      <c r="AI1573">
        <v>2</v>
      </c>
      <c r="AJ1573">
        <v>0</v>
      </c>
      <c r="AK1573" t="s">
        <v>545</v>
      </c>
      <c r="AL1573">
        <v>32.784877000000002</v>
      </c>
      <c r="AM1573" t="s">
        <v>546</v>
      </c>
      <c r="AN1573">
        <v>-117.09604</v>
      </c>
      <c r="AO1573">
        <v>25</v>
      </c>
      <c r="AP1573">
        <v>1700</v>
      </c>
      <c r="AQ1573" t="s">
        <v>129</v>
      </c>
      <c r="AR1573">
        <v>128</v>
      </c>
      <c r="AS1573">
        <v>-38</v>
      </c>
      <c r="AT1573">
        <v>-256</v>
      </c>
      <c r="BB1573" t="str">
        <f t="shared" si="601"/>
        <v>1200</v>
      </c>
      <c r="BC1573">
        <v>1</v>
      </c>
      <c r="BD1573" t="str">
        <f t="shared" si="602"/>
        <v xml:space="preserve">N1839R  </v>
      </c>
      <c r="BE1573">
        <v>1</v>
      </c>
      <c r="BG1573">
        <v>0</v>
      </c>
      <c r="BH1573">
        <v>0</v>
      </c>
      <c r="BI1573">
        <v>0</v>
      </c>
      <c r="BJ1573">
        <v>1475</v>
      </c>
      <c r="BK1573">
        <v>-225</v>
      </c>
      <c r="BL1573" t="s">
        <v>130</v>
      </c>
      <c r="BM1573">
        <v>1</v>
      </c>
      <c r="BN1573">
        <v>1</v>
      </c>
      <c r="BO1573">
        <v>0</v>
      </c>
      <c r="BP1573">
        <v>0</v>
      </c>
      <c r="BS1573">
        <v>0</v>
      </c>
      <c r="BT1573">
        <v>0</v>
      </c>
      <c r="BU1573">
        <v>0</v>
      </c>
      <c r="CE1573" t="str">
        <f t="shared" si="614"/>
        <v>22:03:10.350</v>
      </c>
      <c r="CF1573">
        <v>349784753</v>
      </c>
      <c r="CS1573">
        <v>3</v>
      </c>
      <c r="CT1573">
        <v>2</v>
      </c>
      <c r="CU1573">
        <v>0</v>
      </c>
      <c r="CV1573">
        <v>2</v>
      </c>
      <c r="CW1573">
        <v>0</v>
      </c>
      <c r="CX1573">
        <v>6</v>
      </c>
      <c r="CY1573">
        <v>7</v>
      </c>
      <c r="CZ1573" t="s">
        <v>131</v>
      </c>
      <c r="DA1573">
        <v>745</v>
      </c>
      <c r="DB1573">
        <v>0</v>
      </c>
      <c r="DC1573" t="s">
        <v>262</v>
      </c>
      <c r="DD1573" t="s">
        <v>263</v>
      </c>
      <c r="DG1573">
        <v>15625545</v>
      </c>
      <c r="DI1573">
        <v>1</v>
      </c>
      <c r="DJ1573">
        <v>0</v>
      </c>
      <c r="DK1573">
        <v>1</v>
      </c>
      <c r="DL1573">
        <v>0</v>
      </c>
      <c r="DM1573">
        <v>0</v>
      </c>
      <c r="DN1573">
        <v>1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"07/09/2023 22:03:10.616"</f>
        <v>07/09/2023 22:03:10.616</v>
      </c>
      <c r="C1574" t="str">
        <f t="shared" si="605"/>
        <v>FFDFD3C0</v>
      </c>
      <c r="D1574" t="s">
        <v>134</v>
      </c>
      <c r="E1574">
        <v>4</v>
      </c>
      <c r="H1574">
        <v>4</v>
      </c>
      <c r="I1574" t="s">
        <v>143</v>
      </c>
      <c r="J1574" t="s">
        <v>126</v>
      </c>
      <c r="K1574">
        <v>0</v>
      </c>
      <c r="L1574">
        <v>3</v>
      </c>
      <c r="M1574">
        <v>0</v>
      </c>
      <c r="N1574">
        <v>2</v>
      </c>
      <c r="O1574">
        <v>0</v>
      </c>
      <c r="P1574">
        <v>1</v>
      </c>
      <c r="Q1574">
        <v>0</v>
      </c>
      <c r="S1574" t="str">
        <f t="shared" si="613"/>
        <v>22:03:10.000</v>
      </c>
      <c r="T1574" t="str">
        <f t="shared" si="613"/>
        <v>22:03:10.000</v>
      </c>
      <c r="U1574" t="str">
        <f t="shared" si="600"/>
        <v>A14F74</v>
      </c>
      <c r="V1574">
        <v>0</v>
      </c>
      <c r="W1574">
        <v>0</v>
      </c>
      <c r="X1574">
        <v>6</v>
      </c>
      <c r="Y1574">
        <v>0</v>
      </c>
      <c r="AA1574">
        <v>1</v>
      </c>
      <c r="AB1574">
        <v>8</v>
      </c>
      <c r="AC1574">
        <v>3</v>
      </c>
      <c r="AD1574">
        <v>0</v>
      </c>
      <c r="AE1574">
        <v>9</v>
      </c>
      <c r="AF1574" t="s">
        <v>126</v>
      </c>
      <c r="AG1574">
        <v>0</v>
      </c>
      <c r="AH1574">
        <v>3</v>
      </c>
      <c r="AI1574">
        <v>2</v>
      </c>
      <c r="AJ1574">
        <v>0</v>
      </c>
      <c r="AK1574" t="s">
        <v>545</v>
      </c>
      <c r="AL1574">
        <v>32.784877000000002</v>
      </c>
      <c r="AM1574" t="s">
        <v>546</v>
      </c>
      <c r="AN1574">
        <v>-117.09604</v>
      </c>
      <c r="AO1574">
        <v>25</v>
      </c>
      <c r="AP1574">
        <v>1700</v>
      </c>
      <c r="AQ1574" t="s">
        <v>129</v>
      </c>
      <c r="AR1574">
        <v>128</v>
      </c>
      <c r="AS1574">
        <v>-38</v>
      </c>
      <c r="AT1574">
        <v>-256</v>
      </c>
      <c r="BB1574" t="str">
        <f t="shared" si="601"/>
        <v>1200</v>
      </c>
      <c r="BC1574">
        <v>1</v>
      </c>
      <c r="BD1574" t="str">
        <f t="shared" si="602"/>
        <v xml:space="preserve">N1839R  </v>
      </c>
      <c r="BE1574">
        <v>1</v>
      </c>
      <c r="BG1574">
        <v>0</v>
      </c>
      <c r="BH1574">
        <v>0</v>
      </c>
      <c r="BI1574">
        <v>0</v>
      </c>
      <c r="BJ1574">
        <v>1475</v>
      </c>
      <c r="BK1574">
        <v>-225</v>
      </c>
      <c r="BL1574" t="s">
        <v>130</v>
      </c>
      <c r="BM1574">
        <v>1</v>
      </c>
      <c r="BN1574">
        <v>1</v>
      </c>
      <c r="BO1574">
        <v>0</v>
      </c>
      <c r="BP1574">
        <v>0</v>
      </c>
      <c r="BS1574">
        <v>0</v>
      </c>
      <c r="BT1574">
        <v>0</v>
      </c>
      <c r="BU1574">
        <v>0</v>
      </c>
      <c r="CE1574" t="str">
        <f t="shared" si="614"/>
        <v>22:03:10.350</v>
      </c>
      <c r="CF1574">
        <v>349784753</v>
      </c>
      <c r="CS1574">
        <v>3</v>
      </c>
      <c r="CT1574">
        <v>2</v>
      </c>
      <c r="CU1574">
        <v>0</v>
      </c>
      <c r="CV1574">
        <v>2</v>
      </c>
      <c r="CW1574">
        <v>0</v>
      </c>
      <c r="CX1574">
        <v>6</v>
      </c>
      <c r="CY1574">
        <v>7</v>
      </c>
      <c r="CZ1574" t="s">
        <v>131</v>
      </c>
      <c r="DA1574">
        <v>745</v>
      </c>
      <c r="DB1574">
        <v>0</v>
      </c>
      <c r="DC1574" t="s">
        <v>262</v>
      </c>
      <c r="DD1574" t="s">
        <v>263</v>
      </c>
      <c r="DG1574">
        <v>15625545</v>
      </c>
      <c r="DI1574">
        <v>1</v>
      </c>
      <c r="DJ1574">
        <v>0</v>
      </c>
      <c r="DK1574">
        <v>1</v>
      </c>
      <c r="DL1574">
        <v>0</v>
      </c>
      <c r="DM1574">
        <v>0</v>
      </c>
      <c r="DN1574">
        <v>1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"07/09/2023 22:03:10.616"</f>
        <v>07/09/2023 22:03:10.616</v>
      </c>
      <c r="C1575" t="str">
        <f t="shared" si="605"/>
        <v>FFDFD3C0</v>
      </c>
      <c r="D1575" t="s">
        <v>123</v>
      </c>
      <c r="E1575">
        <v>7</v>
      </c>
      <c r="F1575">
        <v>2007</v>
      </c>
      <c r="G1575" t="s">
        <v>124</v>
      </c>
      <c r="J1575" t="s">
        <v>125</v>
      </c>
      <c r="K1575">
        <v>0</v>
      </c>
      <c r="L1575">
        <v>3</v>
      </c>
      <c r="M1575">
        <v>0</v>
      </c>
      <c r="N1575">
        <v>2</v>
      </c>
      <c r="O1575">
        <v>0</v>
      </c>
      <c r="P1575">
        <v>1</v>
      </c>
      <c r="Q1575">
        <v>0</v>
      </c>
      <c r="S1575" t="str">
        <f t="shared" si="613"/>
        <v>22:03:10.000</v>
      </c>
      <c r="T1575" t="str">
        <f t="shared" si="613"/>
        <v>22:03:10.000</v>
      </c>
      <c r="U1575" t="str">
        <f t="shared" si="600"/>
        <v>A14F74</v>
      </c>
      <c r="V1575">
        <v>0</v>
      </c>
      <c r="W1575">
        <v>0</v>
      </c>
      <c r="X1575">
        <v>6</v>
      </c>
      <c r="Y1575">
        <v>0</v>
      </c>
      <c r="AA1575">
        <v>1</v>
      </c>
      <c r="AB1575">
        <v>8</v>
      </c>
      <c r="AC1575">
        <v>3</v>
      </c>
      <c r="AD1575">
        <v>0</v>
      </c>
      <c r="AE1575">
        <v>9</v>
      </c>
      <c r="AF1575" t="s">
        <v>126</v>
      </c>
      <c r="AG1575">
        <v>0</v>
      </c>
      <c r="AH1575">
        <v>3</v>
      </c>
      <c r="AI1575">
        <v>2</v>
      </c>
      <c r="AJ1575">
        <v>0</v>
      </c>
      <c r="AK1575" t="s">
        <v>545</v>
      </c>
      <c r="AL1575">
        <v>32.784877000000002</v>
      </c>
      <c r="AM1575" t="s">
        <v>546</v>
      </c>
      <c r="AN1575">
        <v>-117.09604</v>
      </c>
      <c r="AO1575">
        <v>25</v>
      </c>
      <c r="AP1575">
        <v>1700</v>
      </c>
      <c r="AQ1575" t="s">
        <v>129</v>
      </c>
      <c r="AR1575">
        <v>128</v>
      </c>
      <c r="AS1575">
        <v>-38</v>
      </c>
      <c r="AT1575">
        <v>-256</v>
      </c>
      <c r="BB1575" t="str">
        <f t="shared" si="601"/>
        <v>1200</v>
      </c>
      <c r="BC1575">
        <v>1</v>
      </c>
      <c r="BD1575" t="str">
        <f t="shared" si="602"/>
        <v xml:space="preserve">N1839R  </v>
      </c>
      <c r="BE1575">
        <v>1</v>
      </c>
      <c r="BG1575">
        <v>0</v>
      </c>
      <c r="BH1575">
        <v>0</v>
      </c>
      <c r="BI1575">
        <v>0</v>
      </c>
      <c r="BJ1575">
        <v>1475</v>
      </c>
      <c r="BK1575">
        <v>-225</v>
      </c>
      <c r="BL1575" t="s">
        <v>130</v>
      </c>
      <c r="BM1575">
        <v>1</v>
      </c>
      <c r="BN1575">
        <v>1</v>
      </c>
      <c r="BO1575">
        <v>0</v>
      </c>
      <c r="BP1575">
        <v>0</v>
      </c>
      <c r="BS1575">
        <v>0</v>
      </c>
      <c r="BT1575">
        <v>0</v>
      </c>
      <c r="BU1575">
        <v>0</v>
      </c>
      <c r="CE1575" t="str">
        <f t="shared" si="614"/>
        <v>22:03:10.350</v>
      </c>
      <c r="CF1575">
        <v>349784753</v>
      </c>
      <c r="CS1575">
        <v>3</v>
      </c>
      <c r="CT1575">
        <v>2</v>
      </c>
      <c r="CU1575">
        <v>0</v>
      </c>
      <c r="CV1575">
        <v>2</v>
      </c>
      <c r="CW1575">
        <v>0</v>
      </c>
      <c r="CX1575">
        <v>6</v>
      </c>
      <c r="CY1575">
        <v>7</v>
      </c>
      <c r="CZ1575" t="s">
        <v>131</v>
      </c>
      <c r="DA1575">
        <v>745</v>
      </c>
      <c r="DB1575">
        <v>0</v>
      </c>
      <c r="DC1575" t="s">
        <v>262</v>
      </c>
      <c r="DD1575" t="s">
        <v>263</v>
      </c>
      <c r="DG1575">
        <v>15625545</v>
      </c>
      <c r="DI1575">
        <v>1</v>
      </c>
      <c r="DJ1575">
        <v>0</v>
      </c>
      <c r="DK1575">
        <v>1</v>
      </c>
      <c r="DL1575">
        <v>0</v>
      </c>
      <c r="DM1575">
        <v>0</v>
      </c>
      <c r="DN1575">
        <v>1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"07/09/2023 22:03:10.616"</f>
        <v>07/09/2023 22:03:10.616</v>
      </c>
      <c r="C1576" t="str">
        <f t="shared" si="605"/>
        <v>FFDFD3C0</v>
      </c>
      <c r="D1576" t="s">
        <v>138</v>
      </c>
      <c r="E1576">
        <v>20</v>
      </c>
      <c r="F1576">
        <v>1020</v>
      </c>
      <c r="G1576" t="s">
        <v>139</v>
      </c>
      <c r="J1576" t="s">
        <v>140</v>
      </c>
      <c r="K1576">
        <v>0</v>
      </c>
      <c r="L1576">
        <v>3</v>
      </c>
      <c r="M1576">
        <v>0</v>
      </c>
      <c r="N1576">
        <v>2</v>
      </c>
      <c r="O1576">
        <v>0</v>
      </c>
      <c r="P1576">
        <v>1</v>
      </c>
      <c r="Q1576">
        <v>0</v>
      </c>
      <c r="S1576" t="str">
        <f t="shared" si="613"/>
        <v>22:03:10.000</v>
      </c>
      <c r="T1576" t="str">
        <f t="shared" si="613"/>
        <v>22:03:10.000</v>
      </c>
      <c r="U1576" t="str">
        <f t="shared" si="600"/>
        <v>A14F74</v>
      </c>
      <c r="V1576">
        <v>0</v>
      </c>
      <c r="W1576">
        <v>0</v>
      </c>
      <c r="X1576">
        <v>6</v>
      </c>
      <c r="Y1576">
        <v>0</v>
      </c>
      <c r="AA1576">
        <v>1</v>
      </c>
      <c r="AB1576">
        <v>8</v>
      </c>
      <c r="AC1576">
        <v>3</v>
      </c>
      <c r="AD1576">
        <v>0</v>
      </c>
      <c r="AE1576">
        <v>9</v>
      </c>
      <c r="AF1576" t="s">
        <v>126</v>
      </c>
      <c r="AG1576">
        <v>0</v>
      </c>
      <c r="AH1576">
        <v>3</v>
      </c>
      <c r="AI1576">
        <v>2</v>
      </c>
      <c r="AJ1576">
        <v>0</v>
      </c>
      <c r="AK1576" t="s">
        <v>545</v>
      </c>
      <c r="AL1576">
        <v>32.784877000000002</v>
      </c>
      <c r="AM1576" t="s">
        <v>546</v>
      </c>
      <c r="AN1576">
        <v>-117.09604</v>
      </c>
      <c r="AO1576">
        <v>25</v>
      </c>
      <c r="AP1576">
        <v>1700</v>
      </c>
      <c r="AQ1576" t="s">
        <v>129</v>
      </c>
      <c r="AR1576">
        <v>128</v>
      </c>
      <c r="AS1576">
        <v>-38</v>
      </c>
      <c r="AT1576">
        <v>-256</v>
      </c>
      <c r="BB1576" t="str">
        <f t="shared" si="601"/>
        <v>1200</v>
      </c>
      <c r="BC1576">
        <v>1</v>
      </c>
      <c r="BD1576" t="str">
        <f t="shared" si="602"/>
        <v xml:space="preserve">N1839R  </v>
      </c>
      <c r="BE1576">
        <v>1</v>
      </c>
      <c r="BG1576">
        <v>0</v>
      </c>
      <c r="BH1576">
        <v>0</v>
      </c>
      <c r="BI1576">
        <v>0</v>
      </c>
      <c r="BJ1576">
        <v>1475</v>
      </c>
      <c r="BK1576">
        <v>-225</v>
      </c>
      <c r="BL1576" t="s">
        <v>130</v>
      </c>
      <c r="BM1576">
        <v>1</v>
      </c>
      <c r="BN1576">
        <v>1</v>
      </c>
      <c r="BO1576">
        <v>0</v>
      </c>
      <c r="BP1576">
        <v>0</v>
      </c>
      <c r="BS1576">
        <v>0</v>
      </c>
      <c r="BT1576">
        <v>0</v>
      </c>
      <c r="BU1576">
        <v>0</v>
      </c>
      <c r="CE1576" t="str">
        <f t="shared" si="614"/>
        <v>22:03:10.350</v>
      </c>
      <c r="CF1576">
        <v>349784753</v>
      </c>
      <c r="CS1576">
        <v>3</v>
      </c>
      <c r="CT1576">
        <v>2</v>
      </c>
      <c r="CU1576">
        <v>0</v>
      </c>
      <c r="CV1576">
        <v>2</v>
      </c>
      <c r="CW1576">
        <v>0</v>
      </c>
      <c r="CX1576">
        <v>6</v>
      </c>
      <c r="CY1576">
        <v>7</v>
      </c>
      <c r="CZ1576" t="s">
        <v>131</v>
      </c>
      <c r="DA1576">
        <v>745</v>
      </c>
      <c r="DB1576">
        <v>0</v>
      </c>
      <c r="DC1576" t="s">
        <v>262</v>
      </c>
      <c r="DD1576" t="s">
        <v>263</v>
      </c>
      <c r="DG1576">
        <v>15625545</v>
      </c>
      <c r="DI1576">
        <v>1</v>
      </c>
      <c r="DJ1576">
        <v>0</v>
      </c>
      <c r="DK1576">
        <v>1</v>
      </c>
      <c r="DL1576">
        <v>0</v>
      </c>
      <c r="DM1576">
        <v>0</v>
      </c>
      <c r="DN1576">
        <v>1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"07/09/2023 22:03:10.616"</f>
        <v>07/09/2023 22:03:10.616</v>
      </c>
      <c r="C1577" t="str">
        <f t="shared" si="605"/>
        <v>FFDFD3C0</v>
      </c>
      <c r="D1577" t="s">
        <v>149</v>
      </c>
      <c r="E1577">
        <v>3</v>
      </c>
      <c r="H1577">
        <v>166</v>
      </c>
      <c r="I1577" t="s">
        <v>139</v>
      </c>
      <c r="J1577" t="s">
        <v>150</v>
      </c>
      <c r="K1577">
        <v>0</v>
      </c>
      <c r="L1577">
        <v>3</v>
      </c>
      <c r="M1577">
        <v>0</v>
      </c>
      <c r="N1577">
        <v>2</v>
      </c>
      <c r="O1577">
        <v>0</v>
      </c>
      <c r="P1577">
        <v>1</v>
      </c>
      <c r="Q1577">
        <v>0</v>
      </c>
      <c r="S1577" t="str">
        <f t="shared" si="613"/>
        <v>22:03:10.000</v>
      </c>
      <c r="T1577" t="str">
        <f t="shared" si="613"/>
        <v>22:03:10.000</v>
      </c>
      <c r="U1577" t="str">
        <f t="shared" si="600"/>
        <v>A14F74</v>
      </c>
      <c r="V1577">
        <v>0</v>
      </c>
      <c r="W1577">
        <v>0</v>
      </c>
      <c r="X1577">
        <v>6</v>
      </c>
      <c r="Y1577">
        <v>0</v>
      </c>
      <c r="AA1577">
        <v>1</v>
      </c>
      <c r="AB1577">
        <v>8</v>
      </c>
      <c r="AC1577">
        <v>3</v>
      </c>
      <c r="AD1577">
        <v>0</v>
      </c>
      <c r="AE1577">
        <v>9</v>
      </c>
      <c r="AF1577" t="s">
        <v>126</v>
      </c>
      <c r="AG1577">
        <v>0</v>
      </c>
      <c r="AH1577">
        <v>3</v>
      </c>
      <c r="AI1577">
        <v>2</v>
      </c>
      <c r="AJ1577">
        <v>0</v>
      </c>
      <c r="AK1577" t="s">
        <v>545</v>
      </c>
      <c r="AL1577">
        <v>32.784877000000002</v>
      </c>
      <c r="AM1577" t="s">
        <v>546</v>
      </c>
      <c r="AN1577">
        <v>-117.09604</v>
      </c>
      <c r="AO1577">
        <v>25</v>
      </c>
      <c r="AP1577">
        <v>1700</v>
      </c>
      <c r="AQ1577" t="s">
        <v>129</v>
      </c>
      <c r="AR1577">
        <v>128</v>
      </c>
      <c r="AS1577">
        <v>-38</v>
      </c>
      <c r="AT1577">
        <v>-256</v>
      </c>
      <c r="BB1577" t="str">
        <f t="shared" si="601"/>
        <v>1200</v>
      </c>
      <c r="BC1577">
        <v>1</v>
      </c>
      <c r="BD1577" t="str">
        <f t="shared" si="602"/>
        <v xml:space="preserve">N1839R  </v>
      </c>
      <c r="BE1577">
        <v>1</v>
      </c>
      <c r="BG1577">
        <v>0</v>
      </c>
      <c r="BH1577">
        <v>0</v>
      </c>
      <c r="BI1577">
        <v>0</v>
      </c>
      <c r="BJ1577">
        <v>1475</v>
      </c>
      <c r="BK1577">
        <v>-225</v>
      </c>
      <c r="BL1577" t="s">
        <v>130</v>
      </c>
      <c r="BM1577">
        <v>1</v>
      </c>
      <c r="BN1577">
        <v>1</v>
      </c>
      <c r="BO1577">
        <v>0</v>
      </c>
      <c r="BP1577">
        <v>0</v>
      </c>
      <c r="BS1577">
        <v>0</v>
      </c>
      <c r="BT1577">
        <v>0</v>
      </c>
      <c r="BU1577">
        <v>0</v>
      </c>
      <c r="CE1577" t="str">
        <f t="shared" si="614"/>
        <v>22:03:10.350</v>
      </c>
      <c r="CF1577">
        <v>349855763</v>
      </c>
      <c r="CS1577">
        <v>3</v>
      </c>
      <c r="CT1577">
        <v>2</v>
      </c>
      <c r="CU1577">
        <v>0</v>
      </c>
      <c r="CV1577">
        <v>2</v>
      </c>
      <c r="CW1577">
        <v>0</v>
      </c>
      <c r="CX1577">
        <v>5</v>
      </c>
      <c r="CY1577">
        <v>7</v>
      </c>
      <c r="CZ1577" t="s">
        <v>131</v>
      </c>
      <c r="DA1577">
        <v>286</v>
      </c>
      <c r="DB1577">
        <v>0</v>
      </c>
      <c r="DC1577" t="s">
        <v>132</v>
      </c>
      <c r="DD1577" t="s">
        <v>133</v>
      </c>
      <c r="DG1577">
        <v>16185445</v>
      </c>
      <c r="DI1577">
        <v>1</v>
      </c>
      <c r="DJ1577">
        <v>0</v>
      </c>
      <c r="DK1577">
        <v>1</v>
      </c>
      <c r="DL1577">
        <v>0</v>
      </c>
      <c r="DM1577">
        <v>0</v>
      </c>
      <c r="DN1577">
        <v>1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"07/09/2023 22:03:10.631"</f>
        <v>07/09/2023 22:03:10.631</v>
      </c>
      <c r="C1578" t="str">
        <f t="shared" si="605"/>
        <v>FFDFD3C0</v>
      </c>
      <c r="D1578" t="s">
        <v>141</v>
      </c>
      <c r="E1578">
        <v>15</v>
      </c>
      <c r="J1578" t="s">
        <v>142</v>
      </c>
      <c r="K1578">
        <v>0</v>
      </c>
      <c r="L1578">
        <v>3</v>
      </c>
      <c r="M1578">
        <v>0</v>
      </c>
      <c r="N1578">
        <v>2</v>
      </c>
      <c r="O1578">
        <v>0</v>
      </c>
      <c r="P1578">
        <v>1</v>
      </c>
      <c r="Q1578">
        <v>0</v>
      </c>
      <c r="S1578" t="str">
        <f t="shared" si="613"/>
        <v>22:03:10.000</v>
      </c>
      <c r="T1578" t="str">
        <f t="shared" si="613"/>
        <v>22:03:10.000</v>
      </c>
      <c r="U1578" t="str">
        <f t="shared" si="600"/>
        <v>A14F74</v>
      </c>
      <c r="V1578">
        <v>0</v>
      </c>
      <c r="W1578">
        <v>0</v>
      </c>
      <c r="X1578">
        <v>6</v>
      </c>
      <c r="Y1578">
        <v>0</v>
      </c>
      <c r="AA1578">
        <v>1</v>
      </c>
      <c r="AB1578">
        <v>8</v>
      </c>
      <c r="AC1578">
        <v>3</v>
      </c>
      <c r="AD1578">
        <v>0</v>
      </c>
      <c r="AE1578">
        <v>9</v>
      </c>
      <c r="AF1578" t="s">
        <v>126</v>
      </c>
      <c r="AG1578">
        <v>0</v>
      </c>
      <c r="AH1578">
        <v>3</v>
      </c>
      <c r="AI1578">
        <v>2</v>
      </c>
      <c r="AJ1578">
        <v>0</v>
      </c>
      <c r="AK1578" t="s">
        <v>545</v>
      </c>
      <c r="AL1578">
        <v>32.784877000000002</v>
      </c>
      <c r="AM1578" t="s">
        <v>546</v>
      </c>
      <c r="AN1578">
        <v>-117.09604</v>
      </c>
      <c r="AO1578">
        <v>25</v>
      </c>
      <c r="AP1578">
        <v>1700</v>
      </c>
      <c r="AQ1578" t="s">
        <v>129</v>
      </c>
      <c r="AR1578">
        <v>128</v>
      </c>
      <c r="AS1578">
        <v>-38</v>
      </c>
      <c r="AT1578">
        <v>-256</v>
      </c>
      <c r="BB1578" t="str">
        <f t="shared" si="601"/>
        <v>1200</v>
      </c>
      <c r="BC1578">
        <v>1</v>
      </c>
      <c r="BD1578" t="str">
        <f t="shared" si="602"/>
        <v xml:space="preserve">N1839R  </v>
      </c>
      <c r="BE1578">
        <v>1</v>
      </c>
      <c r="BG1578">
        <v>0</v>
      </c>
      <c r="BH1578">
        <v>0</v>
      </c>
      <c r="BI1578">
        <v>0</v>
      </c>
      <c r="BJ1578">
        <v>1475</v>
      </c>
      <c r="BK1578">
        <v>-225</v>
      </c>
      <c r="BL1578" t="s">
        <v>130</v>
      </c>
      <c r="BM1578">
        <v>1</v>
      </c>
      <c r="BN1578">
        <v>1</v>
      </c>
      <c r="BO1578">
        <v>0</v>
      </c>
      <c r="BP1578">
        <v>0</v>
      </c>
      <c r="BS1578">
        <v>0</v>
      </c>
      <c r="BT1578">
        <v>0</v>
      </c>
      <c r="BU1578">
        <v>0</v>
      </c>
      <c r="CE1578" t="str">
        <f t="shared" si="614"/>
        <v>22:03:10.350</v>
      </c>
      <c r="CF1578">
        <v>349784753</v>
      </c>
      <c r="CS1578">
        <v>3</v>
      </c>
      <c r="CT1578">
        <v>2</v>
      </c>
      <c r="CU1578">
        <v>0</v>
      </c>
      <c r="CV1578">
        <v>2</v>
      </c>
      <c r="CW1578">
        <v>0</v>
      </c>
      <c r="CX1578">
        <v>6</v>
      </c>
      <c r="CY1578">
        <v>7</v>
      </c>
      <c r="CZ1578" t="s">
        <v>131</v>
      </c>
      <c r="DA1578">
        <v>745</v>
      </c>
      <c r="DB1578">
        <v>0</v>
      </c>
      <c r="DC1578" t="s">
        <v>262</v>
      </c>
      <c r="DD1578" t="s">
        <v>263</v>
      </c>
      <c r="DG1578">
        <v>15625545</v>
      </c>
      <c r="DI1578">
        <v>1</v>
      </c>
      <c r="DJ1578">
        <v>0</v>
      </c>
      <c r="DK1578">
        <v>1</v>
      </c>
      <c r="DL1578">
        <v>0</v>
      </c>
      <c r="DM1578">
        <v>0</v>
      </c>
      <c r="DN1578">
        <v>1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"07/09/2023 22:03:10.631"</f>
        <v>07/09/2023 22:03:10.631</v>
      </c>
      <c r="C1579" t="str">
        <f t="shared" si="605"/>
        <v>FFDFD3C0</v>
      </c>
      <c r="D1579" t="s">
        <v>144</v>
      </c>
      <c r="E1579">
        <v>6</v>
      </c>
      <c r="H1579">
        <v>210</v>
      </c>
      <c r="I1579" t="s">
        <v>145</v>
      </c>
      <c r="J1579" t="s">
        <v>146</v>
      </c>
      <c r="K1579">
        <v>0</v>
      </c>
      <c r="L1579">
        <v>3</v>
      </c>
      <c r="M1579">
        <v>0</v>
      </c>
      <c r="N1579">
        <v>2</v>
      </c>
      <c r="O1579">
        <v>0</v>
      </c>
      <c r="P1579">
        <v>1</v>
      </c>
      <c r="Q1579">
        <v>0</v>
      </c>
      <c r="S1579" t="str">
        <f t="shared" si="613"/>
        <v>22:03:10.000</v>
      </c>
      <c r="T1579" t="str">
        <f t="shared" si="613"/>
        <v>22:03:10.000</v>
      </c>
      <c r="U1579" t="str">
        <f t="shared" si="600"/>
        <v>A14F74</v>
      </c>
      <c r="V1579">
        <v>0</v>
      </c>
      <c r="W1579">
        <v>0</v>
      </c>
      <c r="X1579">
        <v>6</v>
      </c>
      <c r="Y1579">
        <v>0</v>
      </c>
      <c r="AA1579">
        <v>1</v>
      </c>
      <c r="AB1579">
        <v>8</v>
      </c>
      <c r="AC1579">
        <v>3</v>
      </c>
      <c r="AD1579">
        <v>0</v>
      </c>
      <c r="AE1579">
        <v>9</v>
      </c>
      <c r="AF1579" t="s">
        <v>126</v>
      </c>
      <c r="AG1579">
        <v>0</v>
      </c>
      <c r="AH1579">
        <v>0</v>
      </c>
      <c r="AI1579">
        <v>2</v>
      </c>
      <c r="AJ1579">
        <v>0</v>
      </c>
      <c r="AK1579" t="s">
        <v>545</v>
      </c>
      <c r="AL1579">
        <v>32.784877000000002</v>
      </c>
      <c r="AM1579" t="s">
        <v>546</v>
      </c>
      <c r="AN1579">
        <v>-117.09604</v>
      </c>
      <c r="AO1579">
        <v>25</v>
      </c>
      <c r="AP1579">
        <v>1700</v>
      </c>
      <c r="AQ1579" t="s">
        <v>129</v>
      </c>
      <c r="AR1579">
        <v>128</v>
      </c>
      <c r="AS1579">
        <v>-38</v>
      </c>
      <c r="AT1579">
        <v>-256</v>
      </c>
      <c r="BB1579" t="str">
        <f t="shared" si="601"/>
        <v>1200</v>
      </c>
      <c r="BC1579">
        <v>1</v>
      </c>
      <c r="BD1579" t="str">
        <f t="shared" si="602"/>
        <v xml:space="preserve">N1839R  </v>
      </c>
      <c r="BE1579">
        <v>1</v>
      </c>
      <c r="BG1579">
        <v>0</v>
      </c>
      <c r="BH1579">
        <v>0</v>
      </c>
      <c r="BI1579">
        <v>0</v>
      </c>
      <c r="BJ1579">
        <v>1475</v>
      </c>
      <c r="BK1579">
        <v>-225</v>
      </c>
      <c r="BL1579" t="s">
        <v>130</v>
      </c>
      <c r="BM1579">
        <v>1</v>
      </c>
      <c r="BN1579">
        <v>1</v>
      </c>
      <c r="BO1579">
        <v>0</v>
      </c>
      <c r="BP1579">
        <v>0</v>
      </c>
      <c r="BS1579">
        <v>0</v>
      </c>
      <c r="BT1579">
        <v>0</v>
      </c>
      <c r="BU1579">
        <v>0</v>
      </c>
      <c r="CE1579" t="str">
        <f t="shared" si="614"/>
        <v>22:03:10.350</v>
      </c>
      <c r="CF1579">
        <v>349784753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6</v>
      </c>
      <c r="CY1579">
        <v>7</v>
      </c>
      <c r="CZ1579" t="s">
        <v>131</v>
      </c>
      <c r="DA1579">
        <v>745</v>
      </c>
      <c r="DB1579">
        <v>0</v>
      </c>
      <c r="DC1579" t="s">
        <v>262</v>
      </c>
      <c r="DD1579" t="s">
        <v>263</v>
      </c>
      <c r="DG1579">
        <v>15625545</v>
      </c>
      <c r="DI1579">
        <v>1</v>
      </c>
      <c r="DJ1579">
        <v>0</v>
      </c>
      <c r="DK1579">
        <v>1</v>
      </c>
      <c r="DL1579">
        <v>0</v>
      </c>
      <c r="DM1579">
        <v>0</v>
      </c>
      <c r="DN1579">
        <v>1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"07/09/2023 22:03:12.194"</f>
        <v>07/09/2023 22:03:12.194</v>
      </c>
      <c r="C1580" t="str">
        <f t="shared" si="605"/>
        <v>FFDFD3C0</v>
      </c>
      <c r="D1580" t="s">
        <v>134</v>
      </c>
      <c r="E1580">
        <v>4</v>
      </c>
      <c r="H1580">
        <v>4</v>
      </c>
      <c r="I1580" t="s">
        <v>143</v>
      </c>
      <c r="J1580" t="s">
        <v>126</v>
      </c>
      <c r="K1580">
        <v>0</v>
      </c>
      <c r="L1580">
        <v>3</v>
      </c>
      <c r="M1580">
        <v>0</v>
      </c>
      <c r="N1580">
        <v>2</v>
      </c>
      <c r="O1580">
        <v>0</v>
      </c>
      <c r="P1580">
        <v>1</v>
      </c>
      <c r="Q1580">
        <v>0</v>
      </c>
      <c r="S1580" t="str">
        <f t="shared" ref="S1580:T1587" si="615">"22:03:11.000"</f>
        <v>22:03:11.000</v>
      </c>
      <c r="T1580" t="str">
        <f t="shared" si="615"/>
        <v>22:03:11.000</v>
      </c>
      <c r="U1580" t="str">
        <f t="shared" si="600"/>
        <v>A14F74</v>
      </c>
      <c r="V1580">
        <v>0</v>
      </c>
      <c r="W1580">
        <v>0</v>
      </c>
      <c r="X1580">
        <v>6</v>
      </c>
      <c r="Y1580">
        <v>0</v>
      </c>
      <c r="AA1580">
        <v>1</v>
      </c>
      <c r="AB1580">
        <v>8</v>
      </c>
      <c r="AC1580">
        <v>3</v>
      </c>
      <c r="AD1580">
        <v>0</v>
      </c>
      <c r="AE1580">
        <v>9</v>
      </c>
      <c r="AF1580" t="s">
        <v>126</v>
      </c>
      <c r="AG1580">
        <v>0</v>
      </c>
      <c r="AH1580">
        <v>3</v>
      </c>
      <c r="AI1580">
        <v>2</v>
      </c>
      <c r="AJ1580">
        <v>0</v>
      </c>
      <c r="AK1580" t="s">
        <v>547</v>
      </c>
      <c r="AL1580">
        <v>32.784705000000002</v>
      </c>
      <c r="AM1580" t="s">
        <v>548</v>
      </c>
      <c r="AN1580">
        <v>-117.095354</v>
      </c>
      <c r="AO1580">
        <v>25</v>
      </c>
      <c r="AP1580">
        <v>1700</v>
      </c>
      <c r="AQ1580" t="s">
        <v>129</v>
      </c>
      <c r="AR1580">
        <v>128</v>
      </c>
      <c r="AS1580">
        <v>-40</v>
      </c>
      <c r="AT1580">
        <v>-320</v>
      </c>
      <c r="BB1580" t="str">
        <f t="shared" si="601"/>
        <v>1200</v>
      </c>
      <c r="BC1580">
        <v>1</v>
      </c>
      <c r="BD1580" t="str">
        <f t="shared" si="602"/>
        <v xml:space="preserve">N1839R  </v>
      </c>
      <c r="BE1580">
        <v>1</v>
      </c>
      <c r="BG1580">
        <v>0</v>
      </c>
      <c r="BH1580">
        <v>0</v>
      </c>
      <c r="BI1580">
        <v>0</v>
      </c>
      <c r="BJ1580">
        <v>1475</v>
      </c>
      <c r="BK1580">
        <v>-225</v>
      </c>
      <c r="BL1580" t="s">
        <v>130</v>
      </c>
      <c r="BM1580">
        <v>1</v>
      </c>
      <c r="BN1580">
        <v>1</v>
      </c>
      <c r="BO1580">
        <v>0</v>
      </c>
      <c r="BP1580">
        <v>0</v>
      </c>
      <c r="BS1580">
        <v>0</v>
      </c>
      <c r="BT1580">
        <v>0</v>
      </c>
      <c r="BU1580">
        <v>0</v>
      </c>
      <c r="CE1580" t="str">
        <f t="shared" ref="CE1580:CE1587" si="616">"22:03:11.967"</f>
        <v>22:03:11.967</v>
      </c>
      <c r="CF1580">
        <v>967285865</v>
      </c>
      <c r="CS1580">
        <v>3</v>
      </c>
      <c r="CT1580">
        <v>2</v>
      </c>
      <c r="CU1580">
        <v>0</v>
      </c>
      <c r="CV1580">
        <v>2</v>
      </c>
      <c r="CW1580">
        <v>0</v>
      </c>
      <c r="CX1580">
        <v>6</v>
      </c>
      <c r="CY1580">
        <v>7</v>
      </c>
      <c r="CZ1580" t="s">
        <v>131</v>
      </c>
      <c r="DA1580">
        <v>745</v>
      </c>
      <c r="DB1580">
        <v>0</v>
      </c>
      <c r="DC1580" t="s">
        <v>262</v>
      </c>
      <c r="DD1580" t="s">
        <v>263</v>
      </c>
      <c r="DG1580">
        <v>15625668</v>
      </c>
      <c r="DI1580">
        <v>1</v>
      </c>
      <c r="DJ1580">
        <v>0</v>
      </c>
      <c r="DK1580">
        <v>0</v>
      </c>
      <c r="DL1580">
        <v>0</v>
      </c>
      <c r="DM1580">
        <v>0</v>
      </c>
      <c r="DN1580">
        <v>1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"07/09/2023 22:03:12.256"</f>
        <v>07/09/2023 22:03:12.256</v>
      </c>
      <c r="C1581" t="str">
        <f t="shared" si="605"/>
        <v>FFDFD3C0</v>
      </c>
      <c r="D1581" t="s">
        <v>123</v>
      </c>
      <c r="E1581">
        <v>7</v>
      </c>
      <c r="F1581">
        <v>2007</v>
      </c>
      <c r="G1581" t="s">
        <v>124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0</v>
      </c>
      <c r="P1581">
        <v>1</v>
      </c>
      <c r="Q1581">
        <v>0</v>
      </c>
      <c r="S1581" t="str">
        <f t="shared" si="615"/>
        <v>22:03:11.000</v>
      </c>
      <c r="T1581" t="str">
        <f t="shared" si="615"/>
        <v>22:03:11.000</v>
      </c>
      <c r="U1581" t="str">
        <f t="shared" si="600"/>
        <v>A14F74</v>
      </c>
      <c r="V1581">
        <v>0</v>
      </c>
      <c r="W1581">
        <v>0</v>
      </c>
      <c r="X1581">
        <v>6</v>
      </c>
      <c r="Y1581">
        <v>0</v>
      </c>
      <c r="AA1581">
        <v>1</v>
      </c>
      <c r="AB1581">
        <v>8</v>
      </c>
      <c r="AC1581">
        <v>3</v>
      </c>
      <c r="AD1581">
        <v>0</v>
      </c>
      <c r="AE1581">
        <v>9</v>
      </c>
      <c r="AF1581" t="s">
        <v>126</v>
      </c>
      <c r="AG1581">
        <v>0</v>
      </c>
      <c r="AH1581">
        <v>3</v>
      </c>
      <c r="AI1581">
        <v>2</v>
      </c>
      <c r="AJ1581">
        <v>0</v>
      </c>
      <c r="AK1581" t="s">
        <v>547</v>
      </c>
      <c r="AL1581">
        <v>32.784705000000002</v>
      </c>
      <c r="AM1581" t="s">
        <v>548</v>
      </c>
      <c r="AN1581">
        <v>-117.095354</v>
      </c>
      <c r="AO1581">
        <v>25</v>
      </c>
      <c r="AP1581">
        <v>1700</v>
      </c>
      <c r="AQ1581" t="s">
        <v>129</v>
      </c>
      <c r="AR1581">
        <v>128</v>
      </c>
      <c r="AS1581">
        <v>-40</v>
      </c>
      <c r="AT1581">
        <v>-320</v>
      </c>
      <c r="BB1581" t="str">
        <f t="shared" si="601"/>
        <v>1200</v>
      </c>
      <c r="BC1581">
        <v>1</v>
      </c>
      <c r="BD1581" t="str">
        <f t="shared" si="602"/>
        <v xml:space="preserve">N1839R  </v>
      </c>
      <c r="BE1581">
        <v>1</v>
      </c>
      <c r="BG1581">
        <v>0</v>
      </c>
      <c r="BH1581">
        <v>0</v>
      </c>
      <c r="BI1581">
        <v>0</v>
      </c>
      <c r="BJ1581">
        <v>1475</v>
      </c>
      <c r="BK1581">
        <v>-225</v>
      </c>
      <c r="BL1581" t="s">
        <v>130</v>
      </c>
      <c r="BM1581">
        <v>1</v>
      </c>
      <c r="BN1581">
        <v>1</v>
      </c>
      <c r="BO1581">
        <v>0</v>
      </c>
      <c r="BP1581">
        <v>0</v>
      </c>
      <c r="BS1581">
        <v>0</v>
      </c>
      <c r="BT1581">
        <v>0</v>
      </c>
      <c r="BU1581">
        <v>0</v>
      </c>
      <c r="CE1581" t="str">
        <f t="shared" si="616"/>
        <v>22:03:11.967</v>
      </c>
      <c r="CF1581">
        <v>967285865</v>
      </c>
      <c r="CS1581">
        <v>3</v>
      </c>
      <c r="CT1581">
        <v>2</v>
      </c>
      <c r="CU1581">
        <v>0</v>
      </c>
      <c r="CV1581">
        <v>2</v>
      </c>
      <c r="CW1581">
        <v>0</v>
      </c>
      <c r="CX1581">
        <v>6</v>
      </c>
      <c r="CY1581">
        <v>7</v>
      </c>
      <c r="CZ1581" t="s">
        <v>131</v>
      </c>
      <c r="DA1581">
        <v>745</v>
      </c>
      <c r="DB1581">
        <v>0</v>
      </c>
      <c r="DC1581" t="s">
        <v>262</v>
      </c>
      <c r="DD1581" t="s">
        <v>263</v>
      </c>
      <c r="DG1581">
        <v>15625668</v>
      </c>
      <c r="DI1581">
        <v>1</v>
      </c>
      <c r="DJ1581">
        <v>0</v>
      </c>
      <c r="DK1581">
        <v>1</v>
      </c>
      <c r="DL1581">
        <v>0</v>
      </c>
      <c r="DM1581">
        <v>0</v>
      </c>
      <c r="DN1581">
        <v>1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 t="shared" ref="A1582:A1587" si="617">"07/09/2023 22:03:12.288"</f>
        <v>07/09/2023 22:03:12.288</v>
      </c>
      <c r="C1582" t="str">
        <f t="shared" si="605"/>
        <v>FFDFD3C0</v>
      </c>
      <c r="D1582" t="s">
        <v>138</v>
      </c>
      <c r="E1582">
        <v>20</v>
      </c>
      <c r="F1582">
        <v>1020</v>
      </c>
      <c r="G1582" t="s">
        <v>139</v>
      </c>
      <c r="J1582" t="s">
        <v>140</v>
      </c>
      <c r="K1582">
        <v>0</v>
      </c>
      <c r="L1582">
        <v>3</v>
      </c>
      <c r="M1582">
        <v>0</v>
      </c>
      <c r="N1582">
        <v>2</v>
      </c>
      <c r="O1582">
        <v>0</v>
      </c>
      <c r="P1582">
        <v>1</v>
      </c>
      <c r="Q1582">
        <v>0</v>
      </c>
      <c r="S1582" t="str">
        <f t="shared" si="615"/>
        <v>22:03:11.000</v>
      </c>
      <c r="T1582" t="str">
        <f t="shared" si="615"/>
        <v>22:03:11.000</v>
      </c>
      <c r="U1582" t="str">
        <f t="shared" si="600"/>
        <v>A14F74</v>
      </c>
      <c r="V1582">
        <v>0</v>
      </c>
      <c r="W1582">
        <v>0</v>
      </c>
      <c r="X1582">
        <v>6</v>
      </c>
      <c r="Y1582">
        <v>0</v>
      </c>
      <c r="AA1582">
        <v>1</v>
      </c>
      <c r="AB1582">
        <v>8</v>
      </c>
      <c r="AC1582">
        <v>3</v>
      </c>
      <c r="AD1582">
        <v>0</v>
      </c>
      <c r="AE1582">
        <v>9</v>
      </c>
      <c r="AF1582" t="s">
        <v>126</v>
      </c>
      <c r="AG1582">
        <v>0</v>
      </c>
      <c r="AH1582">
        <v>3</v>
      </c>
      <c r="AI1582">
        <v>2</v>
      </c>
      <c r="AJ1582">
        <v>0</v>
      </c>
      <c r="AK1582" t="s">
        <v>547</v>
      </c>
      <c r="AL1582">
        <v>32.784705000000002</v>
      </c>
      <c r="AM1582" t="s">
        <v>548</v>
      </c>
      <c r="AN1582">
        <v>-117.095354</v>
      </c>
      <c r="AO1582">
        <v>25</v>
      </c>
      <c r="AP1582">
        <v>1700</v>
      </c>
      <c r="AQ1582" t="s">
        <v>129</v>
      </c>
      <c r="AR1582">
        <v>128</v>
      </c>
      <c r="AS1582">
        <v>-40</v>
      </c>
      <c r="AT1582">
        <v>-320</v>
      </c>
      <c r="BB1582" t="str">
        <f t="shared" si="601"/>
        <v>1200</v>
      </c>
      <c r="BC1582">
        <v>1</v>
      </c>
      <c r="BD1582" t="str">
        <f t="shared" si="602"/>
        <v xml:space="preserve">N1839R  </v>
      </c>
      <c r="BE1582">
        <v>1</v>
      </c>
      <c r="BG1582">
        <v>0</v>
      </c>
      <c r="BH1582">
        <v>0</v>
      </c>
      <c r="BI1582">
        <v>0</v>
      </c>
      <c r="BJ1582">
        <v>1475</v>
      </c>
      <c r="BK1582">
        <v>-225</v>
      </c>
      <c r="BL1582" t="s">
        <v>130</v>
      </c>
      <c r="BM1582">
        <v>1</v>
      </c>
      <c r="BN1582">
        <v>1</v>
      </c>
      <c r="BO1582">
        <v>0</v>
      </c>
      <c r="BP1582">
        <v>0</v>
      </c>
      <c r="BS1582">
        <v>0</v>
      </c>
      <c r="BT1582">
        <v>0</v>
      </c>
      <c r="BU1582">
        <v>0</v>
      </c>
      <c r="CE1582" t="str">
        <f t="shared" si="616"/>
        <v>22:03:11.967</v>
      </c>
      <c r="CF1582">
        <v>967285865</v>
      </c>
      <c r="CS1582">
        <v>3</v>
      </c>
      <c r="CT1582">
        <v>2</v>
      </c>
      <c r="CU1582">
        <v>0</v>
      </c>
      <c r="CV1582">
        <v>2</v>
      </c>
      <c r="CW1582">
        <v>0</v>
      </c>
      <c r="CX1582">
        <v>6</v>
      </c>
      <c r="CY1582">
        <v>7</v>
      </c>
      <c r="CZ1582" t="s">
        <v>131</v>
      </c>
      <c r="DA1582">
        <v>745</v>
      </c>
      <c r="DB1582">
        <v>0</v>
      </c>
      <c r="DC1582" t="s">
        <v>262</v>
      </c>
      <c r="DD1582" t="s">
        <v>263</v>
      </c>
      <c r="DG1582">
        <v>15625668</v>
      </c>
      <c r="DI1582">
        <v>1</v>
      </c>
      <c r="DJ1582">
        <v>0</v>
      </c>
      <c r="DK1582">
        <v>1</v>
      </c>
      <c r="DL1582">
        <v>0</v>
      </c>
      <c r="DM1582">
        <v>0</v>
      </c>
      <c r="DN1582">
        <v>1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 t="shared" si="617"/>
        <v>07/09/2023 22:03:12.288</v>
      </c>
      <c r="C1583" t="str">
        <f t="shared" si="605"/>
        <v>FFDFD3C0</v>
      </c>
      <c r="D1583" t="s">
        <v>149</v>
      </c>
      <c r="E1583">
        <v>3</v>
      </c>
      <c r="H1583">
        <v>166</v>
      </c>
      <c r="I1583" t="s">
        <v>139</v>
      </c>
      <c r="J1583" t="s">
        <v>150</v>
      </c>
      <c r="K1583">
        <v>0</v>
      </c>
      <c r="L1583">
        <v>3</v>
      </c>
      <c r="M1583">
        <v>0</v>
      </c>
      <c r="N1583">
        <v>2</v>
      </c>
      <c r="O1583">
        <v>0</v>
      </c>
      <c r="P1583">
        <v>1</v>
      </c>
      <c r="Q1583">
        <v>0</v>
      </c>
      <c r="S1583" t="str">
        <f t="shared" si="615"/>
        <v>22:03:11.000</v>
      </c>
      <c r="T1583" t="str">
        <f t="shared" si="615"/>
        <v>22:03:11.000</v>
      </c>
      <c r="U1583" t="str">
        <f t="shared" si="600"/>
        <v>A14F74</v>
      </c>
      <c r="V1583">
        <v>0</v>
      </c>
      <c r="W1583">
        <v>0</v>
      </c>
      <c r="X1583">
        <v>6</v>
      </c>
      <c r="Y1583">
        <v>0</v>
      </c>
      <c r="AA1583">
        <v>1</v>
      </c>
      <c r="AB1583">
        <v>8</v>
      </c>
      <c r="AC1583">
        <v>3</v>
      </c>
      <c r="AD1583">
        <v>0</v>
      </c>
      <c r="AE1583">
        <v>9</v>
      </c>
      <c r="AF1583" t="s">
        <v>126</v>
      </c>
      <c r="AG1583">
        <v>0</v>
      </c>
      <c r="AH1583">
        <v>3</v>
      </c>
      <c r="AI1583">
        <v>2</v>
      </c>
      <c r="AJ1583">
        <v>0</v>
      </c>
      <c r="AK1583" t="s">
        <v>547</v>
      </c>
      <c r="AL1583">
        <v>32.784705000000002</v>
      </c>
      <c r="AM1583" t="s">
        <v>548</v>
      </c>
      <c r="AN1583">
        <v>-117.095354</v>
      </c>
      <c r="AO1583">
        <v>25</v>
      </c>
      <c r="AP1583">
        <v>1700</v>
      </c>
      <c r="AQ1583" t="s">
        <v>129</v>
      </c>
      <c r="AR1583">
        <v>128</v>
      </c>
      <c r="AS1583">
        <v>-40</v>
      </c>
      <c r="AT1583">
        <v>-320</v>
      </c>
      <c r="BB1583" t="str">
        <f t="shared" si="601"/>
        <v>1200</v>
      </c>
      <c r="BC1583">
        <v>1</v>
      </c>
      <c r="BD1583" t="str">
        <f t="shared" si="602"/>
        <v xml:space="preserve">N1839R  </v>
      </c>
      <c r="BE1583">
        <v>1</v>
      </c>
      <c r="BG1583">
        <v>0</v>
      </c>
      <c r="BH1583">
        <v>0</v>
      </c>
      <c r="BI1583">
        <v>0</v>
      </c>
      <c r="BJ1583">
        <v>1475</v>
      </c>
      <c r="BK1583">
        <v>-225</v>
      </c>
      <c r="BL1583" t="s">
        <v>130</v>
      </c>
      <c r="BM1583">
        <v>1</v>
      </c>
      <c r="BN1583">
        <v>1</v>
      </c>
      <c r="BO1583">
        <v>0</v>
      </c>
      <c r="BP1583">
        <v>0</v>
      </c>
      <c r="BS1583">
        <v>0</v>
      </c>
      <c r="BT1583">
        <v>0</v>
      </c>
      <c r="BU1583">
        <v>0</v>
      </c>
      <c r="CE1583" t="str">
        <f t="shared" si="616"/>
        <v>22:03:11.967</v>
      </c>
      <c r="CF1583">
        <v>967342554</v>
      </c>
      <c r="CS1583">
        <v>3</v>
      </c>
      <c r="CT1583">
        <v>2</v>
      </c>
      <c r="CU1583">
        <v>0</v>
      </c>
      <c r="CV1583">
        <v>2</v>
      </c>
      <c r="CW1583">
        <v>0</v>
      </c>
      <c r="CX1583">
        <v>5</v>
      </c>
      <c r="CY1583">
        <v>7</v>
      </c>
      <c r="CZ1583" t="s">
        <v>131</v>
      </c>
      <c r="DA1583">
        <v>300</v>
      </c>
      <c r="DB1583">
        <v>0</v>
      </c>
      <c r="DC1583" t="s">
        <v>157</v>
      </c>
      <c r="DD1583" t="s">
        <v>158</v>
      </c>
      <c r="DG1583">
        <v>8361499</v>
      </c>
      <c r="DI1583">
        <v>1</v>
      </c>
      <c r="DJ1583">
        <v>0</v>
      </c>
      <c r="DK1583">
        <v>1</v>
      </c>
      <c r="DL1583">
        <v>0</v>
      </c>
      <c r="DM1583">
        <v>0</v>
      </c>
      <c r="DN1583">
        <v>1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 t="shared" si="617"/>
        <v>07/09/2023 22:03:12.288</v>
      </c>
      <c r="C1584" t="str">
        <f t="shared" si="605"/>
        <v>FFDFD3C0</v>
      </c>
      <c r="D1584" t="s">
        <v>144</v>
      </c>
      <c r="E1584">
        <v>6</v>
      </c>
      <c r="H1584">
        <v>210</v>
      </c>
      <c r="I1584" t="s">
        <v>145</v>
      </c>
      <c r="J1584" t="s">
        <v>146</v>
      </c>
      <c r="K1584">
        <v>0</v>
      </c>
      <c r="L1584">
        <v>3</v>
      </c>
      <c r="M1584">
        <v>0</v>
      </c>
      <c r="N1584">
        <v>2</v>
      </c>
      <c r="O1584">
        <v>0</v>
      </c>
      <c r="P1584">
        <v>1</v>
      </c>
      <c r="Q1584">
        <v>0</v>
      </c>
      <c r="S1584" t="str">
        <f t="shared" si="615"/>
        <v>22:03:11.000</v>
      </c>
      <c r="T1584" t="str">
        <f t="shared" si="615"/>
        <v>22:03:11.000</v>
      </c>
      <c r="U1584" t="str">
        <f t="shared" si="600"/>
        <v>A14F74</v>
      </c>
      <c r="V1584">
        <v>0</v>
      </c>
      <c r="W1584">
        <v>0</v>
      </c>
      <c r="X1584">
        <v>6</v>
      </c>
      <c r="Y1584">
        <v>0</v>
      </c>
      <c r="AA1584">
        <v>1</v>
      </c>
      <c r="AB1584">
        <v>8</v>
      </c>
      <c r="AC1584">
        <v>3</v>
      </c>
      <c r="AD1584">
        <v>0</v>
      </c>
      <c r="AE1584">
        <v>9</v>
      </c>
      <c r="AF1584" t="s">
        <v>126</v>
      </c>
      <c r="AG1584">
        <v>0</v>
      </c>
      <c r="AH1584">
        <v>0</v>
      </c>
      <c r="AI1584">
        <v>2</v>
      </c>
      <c r="AJ1584">
        <v>0</v>
      </c>
      <c r="AK1584" t="s">
        <v>547</v>
      </c>
      <c r="AL1584">
        <v>32.784705000000002</v>
      </c>
      <c r="AM1584" t="s">
        <v>548</v>
      </c>
      <c r="AN1584">
        <v>-117.095354</v>
      </c>
      <c r="AO1584">
        <v>25</v>
      </c>
      <c r="AP1584">
        <v>1700</v>
      </c>
      <c r="AQ1584" t="s">
        <v>129</v>
      </c>
      <c r="AR1584">
        <v>128</v>
      </c>
      <c r="AS1584">
        <v>-40</v>
      </c>
      <c r="AT1584">
        <v>-320</v>
      </c>
      <c r="BB1584" t="str">
        <f t="shared" si="601"/>
        <v>1200</v>
      </c>
      <c r="BC1584">
        <v>1</v>
      </c>
      <c r="BD1584" t="str">
        <f t="shared" si="602"/>
        <v xml:space="preserve">N1839R  </v>
      </c>
      <c r="BE1584">
        <v>1</v>
      </c>
      <c r="BG1584">
        <v>0</v>
      </c>
      <c r="BH1584">
        <v>0</v>
      </c>
      <c r="BI1584">
        <v>0</v>
      </c>
      <c r="BJ1584">
        <v>1475</v>
      </c>
      <c r="BK1584">
        <v>-225</v>
      </c>
      <c r="BL1584" t="s">
        <v>130</v>
      </c>
      <c r="BM1584">
        <v>1</v>
      </c>
      <c r="BN1584">
        <v>1</v>
      </c>
      <c r="BO1584">
        <v>0</v>
      </c>
      <c r="BP1584">
        <v>0</v>
      </c>
      <c r="BS1584">
        <v>0</v>
      </c>
      <c r="BT1584">
        <v>0</v>
      </c>
      <c r="BU1584">
        <v>0</v>
      </c>
      <c r="CE1584" t="str">
        <f t="shared" si="616"/>
        <v>22:03:11.967</v>
      </c>
      <c r="CF1584">
        <v>967285865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6</v>
      </c>
      <c r="CY1584">
        <v>7</v>
      </c>
      <c r="CZ1584" t="s">
        <v>131</v>
      </c>
      <c r="DA1584">
        <v>745</v>
      </c>
      <c r="DB1584">
        <v>0</v>
      </c>
      <c r="DC1584" t="s">
        <v>262</v>
      </c>
      <c r="DD1584" t="s">
        <v>263</v>
      </c>
      <c r="DG1584">
        <v>15625668</v>
      </c>
      <c r="DI1584">
        <v>1</v>
      </c>
      <c r="DJ1584">
        <v>0</v>
      </c>
      <c r="DK1584">
        <v>1</v>
      </c>
      <c r="DL1584">
        <v>0</v>
      </c>
      <c r="DM1584">
        <v>0</v>
      </c>
      <c r="DN1584">
        <v>1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 t="shared" si="617"/>
        <v>07/09/2023 22:03:12.288</v>
      </c>
      <c r="C1585" t="str">
        <f t="shared" si="605"/>
        <v>FFDFD3C0</v>
      </c>
      <c r="D1585" t="s">
        <v>141</v>
      </c>
      <c r="E1585">
        <v>15</v>
      </c>
      <c r="J1585" t="s">
        <v>142</v>
      </c>
      <c r="K1585">
        <v>0</v>
      </c>
      <c r="L1585">
        <v>3</v>
      </c>
      <c r="M1585">
        <v>0</v>
      </c>
      <c r="N1585">
        <v>2</v>
      </c>
      <c r="O1585">
        <v>0</v>
      </c>
      <c r="P1585">
        <v>1</v>
      </c>
      <c r="Q1585">
        <v>0</v>
      </c>
      <c r="S1585" t="str">
        <f t="shared" si="615"/>
        <v>22:03:11.000</v>
      </c>
      <c r="T1585" t="str">
        <f t="shared" si="615"/>
        <v>22:03:11.000</v>
      </c>
      <c r="U1585" t="str">
        <f t="shared" si="600"/>
        <v>A14F74</v>
      </c>
      <c r="V1585">
        <v>0</v>
      </c>
      <c r="W1585">
        <v>0</v>
      </c>
      <c r="X1585">
        <v>6</v>
      </c>
      <c r="Y1585">
        <v>0</v>
      </c>
      <c r="AA1585">
        <v>1</v>
      </c>
      <c r="AB1585">
        <v>8</v>
      </c>
      <c r="AC1585">
        <v>3</v>
      </c>
      <c r="AD1585">
        <v>0</v>
      </c>
      <c r="AE1585">
        <v>9</v>
      </c>
      <c r="AF1585" t="s">
        <v>126</v>
      </c>
      <c r="AG1585">
        <v>0</v>
      </c>
      <c r="AH1585">
        <v>3</v>
      </c>
      <c r="AI1585">
        <v>2</v>
      </c>
      <c r="AJ1585">
        <v>0</v>
      </c>
      <c r="AK1585" t="s">
        <v>547</v>
      </c>
      <c r="AL1585">
        <v>32.784705000000002</v>
      </c>
      <c r="AM1585" t="s">
        <v>548</v>
      </c>
      <c r="AN1585">
        <v>-117.095354</v>
      </c>
      <c r="AO1585">
        <v>25</v>
      </c>
      <c r="AP1585">
        <v>1700</v>
      </c>
      <c r="AQ1585" t="s">
        <v>129</v>
      </c>
      <c r="AR1585">
        <v>128</v>
      </c>
      <c r="AS1585">
        <v>-40</v>
      </c>
      <c r="AT1585">
        <v>-320</v>
      </c>
      <c r="BB1585" t="str">
        <f t="shared" si="601"/>
        <v>1200</v>
      </c>
      <c r="BC1585">
        <v>1</v>
      </c>
      <c r="BD1585" t="str">
        <f t="shared" si="602"/>
        <v xml:space="preserve">N1839R  </v>
      </c>
      <c r="BE1585">
        <v>1</v>
      </c>
      <c r="BG1585">
        <v>0</v>
      </c>
      <c r="BH1585">
        <v>0</v>
      </c>
      <c r="BI1585">
        <v>0</v>
      </c>
      <c r="BJ1585">
        <v>1475</v>
      </c>
      <c r="BK1585">
        <v>-225</v>
      </c>
      <c r="BL1585" t="s">
        <v>130</v>
      </c>
      <c r="BM1585">
        <v>1</v>
      </c>
      <c r="BN1585">
        <v>1</v>
      </c>
      <c r="BO1585">
        <v>0</v>
      </c>
      <c r="BP1585">
        <v>0</v>
      </c>
      <c r="BS1585">
        <v>0</v>
      </c>
      <c r="BT1585">
        <v>0</v>
      </c>
      <c r="BU1585">
        <v>0</v>
      </c>
      <c r="CE1585" t="str">
        <f t="shared" si="616"/>
        <v>22:03:11.967</v>
      </c>
      <c r="CF1585">
        <v>967285865</v>
      </c>
      <c r="CS1585">
        <v>3</v>
      </c>
      <c r="CT1585">
        <v>2</v>
      </c>
      <c r="CU1585">
        <v>0</v>
      </c>
      <c r="CV1585">
        <v>2</v>
      </c>
      <c r="CW1585">
        <v>0</v>
      </c>
      <c r="CX1585">
        <v>6</v>
      </c>
      <c r="CY1585">
        <v>7</v>
      </c>
      <c r="CZ1585" t="s">
        <v>131</v>
      </c>
      <c r="DA1585">
        <v>745</v>
      </c>
      <c r="DB1585">
        <v>0</v>
      </c>
      <c r="DC1585" t="s">
        <v>262</v>
      </c>
      <c r="DD1585" t="s">
        <v>263</v>
      </c>
      <c r="DG1585">
        <v>15625668</v>
      </c>
      <c r="DI1585">
        <v>1</v>
      </c>
      <c r="DJ1585">
        <v>0</v>
      </c>
      <c r="DK1585">
        <v>1</v>
      </c>
      <c r="DL1585">
        <v>0</v>
      </c>
      <c r="DM1585">
        <v>0</v>
      </c>
      <c r="DN1585">
        <v>1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 t="shared" si="617"/>
        <v>07/09/2023 22:03:12.288</v>
      </c>
      <c r="C1586" t="str">
        <f t="shared" si="605"/>
        <v>FFDFD3C0</v>
      </c>
      <c r="D1586" t="s">
        <v>134</v>
      </c>
      <c r="E1586">
        <v>3</v>
      </c>
      <c r="H1586">
        <v>3</v>
      </c>
      <c r="I1586" t="s">
        <v>135</v>
      </c>
      <c r="J1586" t="s">
        <v>126</v>
      </c>
      <c r="K1586">
        <v>0</v>
      </c>
      <c r="L1586">
        <v>3</v>
      </c>
      <c r="M1586">
        <v>0</v>
      </c>
      <c r="N1586">
        <v>2</v>
      </c>
      <c r="O1586">
        <v>0</v>
      </c>
      <c r="P1586">
        <v>1</v>
      </c>
      <c r="Q1586">
        <v>0</v>
      </c>
      <c r="S1586" t="str">
        <f t="shared" si="615"/>
        <v>22:03:11.000</v>
      </c>
      <c r="T1586" t="str">
        <f t="shared" si="615"/>
        <v>22:03:11.000</v>
      </c>
      <c r="U1586" t="str">
        <f t="shared" si="600"/>
        <v>A14F74</v>
      </c>
      <c r="V1586">
        <v>0</v>
      </c>
      <c r="W1586">
        <v>0</v>
      </c>
      <c r="X1586">
        <v>6</v>
      </c>
      <c r="Y1586">
        <v>0</v>
      </c>
      <c r="AA1586">
        <v>1</v>
      </c>
      <c r="AB1586">
        <v>8</v>
      </c>
      <c r="AC1586">
        <v>3</v>
      </c>
      <c r="AD1586">
        <v>0</v>
      </c>
      <c r="AE1586">
        <v>9</v>
      </c>
      <c r="AF1586" t="s">
        <v>126</v>
      </c>
      <c r="AG1586">
        <v>0</v>
      </c>
      <c r="AH1586">
        <v>3</v>
      </c>
      <c r="AI1586">
        <v>2</v>
      </c>
      <c r="AJ1586">
        <v>0</v>
      </c>
      <c r="AK1586" t="s">
        <v>547</v>
      </c>
      <c r="AL1586">
        <v>32.784705000000002</v>
      </c>
      <c r="AM1586" t="s">
        <v>548</v>
      </c>
      <c r="AN1586">
        <v>-117.095354</v>
      </c>
      <c r="AO1586">
        <v>25</v>
      </c>
      <c r="AP1586">
        <v>1700</v>
      </c>
      <c r="AQ1586" t="s">
        <v>129</v>
      </c>
      <c r="AR1586">
        <v>128</v>
      </c>
      <c r="AS1586">
        <v>-40</v>
      </c>
      <c r="AT1586">
        <v>-320</v>
      </c>
      <c r="BB1586" t="str">
        <f t="shared" si="601"/>
        <v>1200</v>
      </c>
      <c r="BC1586">
        <v>1</v>
      </c>
      <c r="BD1586" t="str">
        <f t="shared" si="602"/>
        <v xml:space="preserve">N1839R  </v>
      </c>
      <c r="BE1586">
        <v>1</v>
      </c>
      <c r="BG1586">
        <v>0</v>
      </c>
      <c r="BH1586">
        <v>0</v>
      </c>
      <c r="BI1586">
        <v>0</v>
      </c>
      <c r="BJ1586">
        <v>1475</v>
      </c>
      <c r="BK1586">
        <v>-225</v>
      </c>
      <c r="BL1586" t="s">
        <v>130</v>
      </c>
      <c r="BM1586">
        <v>1</v>
      </c>
      <c r="BN1586">
        <v>1</v>
      </c>
      <c r="BO1586">
        <v>0</v>
      </c>
      <c r="BP1586">
        <v>0</v>
      </c>
      <c r="BS1586">
        <v>0</v>
      </c>
      <c r="BT1586">
        <v>0</v>
      </c>
      <c r="BU1586">
        <v>0</v>
      </c>
      <c r="CE1586" t="str">
        <f t="shared" si="616"/>
        <v>22:03:11.967</v>
      </c>
      <c r="CF1586">
        <v>967285865</v>
      </c>
      <c r="CS1586">
        <v>3</v>
      </c>
      <c r="CT1586">
        <v>2</v>
      </c>
      <c r="CU1586">
        <v>0</v>
      </c>
      <c r="CV1586">
        <v>2</v>
      </c>
      <c r="CW1586">
        <v>0</v>
      </c>
      <c r="CX1586">
        <v>6</v>
      </c>
      <c r="CY1586">
        <v>7</v>
      </c>
      <c r="CZ1586" t="s">
        <v>131</v>
      </c>
      <c r="DA1586">
        <v>745</v>
      </c>
      <c r="DB1586">
        <v>0</v>
      </c>
      <c r="DC1586" t="s">
        <v>262</v>
      </c>
      <c r="DD1586" t="s">
        <v>263</v>
      </c>
      <c r="DG1586">
        <v>15625668</v>
      </c>
      <c r="DI1586">
        <v>1</v>
      </c>
      <c r="DJ1586">
        <v>0</v>
      </c>
      <c r="DK1586">
        <v>1</v>
      </c>
      <c r="DL1586">
        <v>0</v>
      </c>
      <c r="DM1586">
        <v>0</v>
      </c>
      <c r="DN1586">
        <v>1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 t="shared" si="617"/>
        <v>07/09/2023 22:03:12.288</v>
      </c>
      <c r="C1587" t="str">
        <f t="shared" si="605"/>
        <v>FFDFD3C0</v>
      </c>
      <c r="D1587" t="s">
        <v>147</v>
      </c>
      <c r="E1587">
        <v>8</v>
      </c>
      <c r="H1587">
        <v>225</v>
      </c>
      <c r="I1587" t="s">
        <v>148</v>
      </c>
      <c r="J1587" t="s">
        <v>126</v>
      </c>
      <c r="K1587">
        <v>0</v>
      </c>
      <c r="L1587">
        <v>3</v>
      </c>
      <c r="M1587">
        <v>0</v>
      </c>
      <c r="N1587">
        <v>2</v>
      </c>
      <c r="O1587">
        <v>0</v>
      </c>
      <c r="P1587">
        <v>1</v>
      </c>
      <c r="Q1587">
        <v>0</v>
      </c>
      <c r="S1587" t="str">
        <f t="shared" si="615"/>
        <v>22:03:11.000</v>
      </c>
      <c r="T1587" t="str">
        <f t="shared" si="615"/>
        <v>22:03:11.000</v>
      </c>
      <c r="U1587" t="str">
        <f t="shared" si="600"/>
        <v>A14F74</v>
      </c>
      <c r="V1587">
        <v>0</v>
      </c>
      <c r="W1587">
        <v>0</v>
      </c>
      <c r="X1587">
        <v>6</v>
      </c>
      <c r="Y1587">
        <v>0</v>
      </c>
      <c r="AA1587">
        <v>1</v>
      </c>
      <c r="AB1587">
        <v>8</v>
      </c>
      <c r="AC1587">
        <v>3</v>
      </c>
      <c r="AD1587">
        <v>0</v>
      </c>
      <c r="AE1587">
        <v>9</v>
      </c>
      <c r="AF1587" t="s">
        <v>126</v>
      </c>
      <c r="AG1587">
        <v>0</v>
      </c>
      <c r="AH1587">
        <v>3</v>
      </c>
      <c r="AI1587">
        <v>2</v>
      </c>
      <c r="AJ1587">
        <v>0</v>
      </c>
      <c r="AK1587" t="s">
        <v>547</v>
      </c>
      <c r="AL1587">
        <v>32.784705000000002</v>
      </c>
      <c r="AM1587" t="s">
        <v>548</v>
      </c>
      <c r="AN1587">
        <v>-117.095354</v>
      </c>
      <c r="AO1587">
        <v>25</v>
      </c>
      <c r="AP1587">
        <v>1700</v>
      </c>
      <c r="AQ1587" t="s">
        <v>129</v>
      </c>
      <c r="AR1587">
        <v>128</v>
      </c>
      <c r="AS1587">
        <v>-40</v>
      </c>
      <c r="AT1587">
        <v>-320</v>
      </c>
      <c r="BB1587" t="str">
        <f t="shared" si="601"/>
        <v>1200</v>
      </c>
      <c r="BC1587">
        <v>1</v>
      </c>
      <c r="BD1587" t="str">
        <f t="shared" si="602"/>
        <v xml:space="preserve">N1839R  </v>
      </c>
      <c r="BE1587">
        <v>1</v>
      </c>
      <c r="BG1587">
        <v>0</v>
      </c>
      <c r="BH1587">
        <v>0</v>
      </c>
      <c r="BI1587">
        <v>0</v>
      </c>
      <c r="BJ1587">
        <v>1475</v>
      </c>
      <c r="BK1587">
        <v>-225</v>
      </c>
      <c r="BL1587" t="s">
        <v>130</v>
      </c>
      <c r="BM1587">
        <v>1</v>
      </c>
      <c r="BN1587">
        <v>1</v>
      </c>
      <c r="BO1587">
        <v>0</v>
      </c>
      <c r="BP1587">
        <v>0</v>
      </c>
      <c r="BS1587">
        <v>0</v>
      </c>
      <c r="BT1587">
        <v>0</v>
      </c>
      <c r="BU1587">
        <v>0</v>
      </c>
      <c r="CE1587" t="str">
        <f t="shared" si="616"/>
        <v>22:03:11.967</v>
      </c>
      <c r="CF1587">
        <v>967285865</v>
      </c>
      <c r="CS1587">
        <v>3</v>
      </c>
      <c r="CT1587">
        <v>2</v>
      </c>
      <c r="CU1587">
        <v>0</v>
      </c>
      <c r="CV1587">
        <v>2</v>
      </c>
      <c r="CW1587">
        <v>0</v>
      </c>
      <c r="CX1587">
        <v>6</v>
      </c>
      <c r="CY1587">
        <v>7</v>
      </c>
      <c r="CZ1587" t="s">
        <v>131</v>
      </c>
      <c r="DA1587">
        <v>745</v>
      </c>
      <c r="DB1587">
        <v>0</v>
      </c>
      <c r="DC1587" t="s">
        <v>262</v>
      </c>
      <c r="DD1587" t="s">
        <v>263</v>
      </c>
      <c r="DG1587">
        <v>15625668</v>
      </c>
      <c r="DI1587">
        <v>1</v>
      </c>
      <c r="DJ1587">
        <v>0</v>
      </c>
      <c r="DK1587">
        <v>1</v>
      </c>
      <c r="DL1587">
        <v>0</v>
      </c>
      <c r="DM1587">
        <v>0</v>
      </c>
      <c r="DN1587">
        <v>1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"07/09/2023 22:03:12.553"</f>
        <v>07/09/2023 22:03:12.553</v>
      </c>
      <c r="C1588" t="str">
        <f t="shared" si="605"/>
        <v>FFDFD3C0</v>
      </c>
      <c r="D1588" t="s">
        <v>147</v>
      </c>
      <c r="E1588">
        <v>8</v>
      </c>
      <c r="H1588">
        <v>225</v>
      </c>
      <c r="I1588" t="s">
        <v>148</v>
      </c>
      <c r="J1588" t="s">
        <v>126</v>
      </c>
      <c r="K1588">
        <v>0</v>
      </c>
      <c r="L1588">
        <v>3</v>
      </c>
      <c r="M1588">
        <v>0</v>
      </c>
      <c r="N1588">
        <v>2</v>
      </c>
      <c r="O1588">
        <v>0</v>
      </c>
      <c r="P1588">
        <v>1</v>
      </c>
      <c r="Q1588">
        <v>0</v>
      </c>
      <c r="S1588" t="str">
        <f t="shared" ref="S1588:T1595" si="618">"22:03:12.000"</f>
        <v>22:03:12.000</v>
      </c>
      <c r="T1588" t="str">
        <f t="shared" si="618"/>
        <v>22:03:12.000</v>
      </c>
      <c r="U1588" t="str">
        <f t="shared" si="600"/>
        <v>A14F74</v>
      </c>
      <c r="V1588">
        <v>0</v>
      </c>
      <c r="W1588">
        <v>0</v>
      </c>
      <c r="X1588">
        <v>6</v>
      </c>
      <c r="Y1588">
        <v>0</v>
      </c>
      <c r="AA1588">
        <v>1</v>
      </c>
      <c r="AB1588">
        <v>8</v>
      </c>
      <c r="AC1588">
        <v>3</v>
      </c>
      <c r="AD1588">
        <v>0</v>
      </c>
      <c r="AE1588">
        <v>9</v>
      </c>
      <c r="AF1588" t="s">
        <v>126</v>
      </c>
      <c r="AG1588">
        <v>0</v>
      </c>
      <c r="AH1588">
        <v>3</v>
      </c>
      <c r="AI1588">
        <v>2</v>
      </c>
      <c r="AJ1588">
        <v>0</v>
      </c>
      <c r="AK1588" t="s">
        <v>549</v>
      </c>
      <c r="AL1588">
        <v>32.784511999999999</v>
      </c>
      <c r="AM1588" t="s">
        <v>550</v>
      </c>
      <c r="AN1588">
        <v>-117.094646</v>
      </c>
      <c r="AO1588">
        <v>25</v>
      </c>
      <c r="AP1588">
        <v>1700</v>
      </c>
      <c r="AQ1588" t="s">
        <v>129</v>
      </c>
      <c r="AR1588">
        <v>128</v>
      </c>
      <c r="AS1588">
        <v>-41</v>
      </c>
      <c r="AT1588">
        <v>-320</v>
      </c>
      <c r="BB1588" t="str">
        <f t="shared" si="601"/>
        <v>1200</v>
      </c>
      <c r="BC1588">
        <v>1</v>
      </c>
      <c r="BD1588" t="str">
        <f t="shared" si="602"/>
        <v xml:space="preserve">N1839R  </v>
      </c>
      <c r="BE1588">
        <v>1</v>
      </c>
      <c r="BG1588">
        <v>0</v>
      </c>
      <c r="BH1588">
        <v>0</v>
      </c>
      <c r="BI1588">
        <v>0</v>
      </c>
      <c r="BJ1588">
        <v>1450</v>
      </c>
      <c r="BK1588">
        <v>-250</v>
      </c>
      <c r="BL1588" t="s">
        <v>130</v>
      </c>
      <c r="BM1588">
        <v>1</v>
      </c>
      <c r="BN1588">
        <v>1</v>
      </c>
      <c r="BO1588">
        <v>0</v>
      </c>
      <c r="BP1588">
        <v>0</v>
      </c>
      <c r="BS1588">
        <v>0</v>
      </c>
      <c r="BT1588">
        <v>0</v>
      </c>
      <c r="BU1588">
        <v>0</v>
      </c>
      <c r="CE1588" t="str">
        <f t="shared" ref="CE1588:CE1595" si="619">"22:03:12.308"</f>
        <v>22:03:12.308</v>
      </c>
      <c r="CF1588">
        <v>307784876</v>
      </c>
      <c r="CS1588">
        <v>3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131</v>
      </c>
      <c r="DA1588">
        <v>745</v>
      </c>
      <c r="DB1588">
        <v>0</v>
      </c>
      <c r="DC1588" t="s">
        <v>262</v>
      </c>
      <c r="DD1588" t="s">
        <v>263</v>
      </c>
      <c r="DG1588">
        <v>15625695</v>
      </c>
      <c r="DI1588">
        <v>1</v>
      </c>
      <c r="DJ1588">
        <v>0</v>
      </c>
      <c r="DK1588">
        <v>0</v>
      </c>
      <c r="DL1588">
        <v>0</v>
      </c>
      <c r="DM1588">
        <v>0</v>
      </c>
      <c r="DN1588">
        <v>1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"07/09/2023 22:03:12.553"</f>
        <v>07/09/2023 22:03:12.553</v>
      </c>
      <c r="C1589" t="str">
        <f t="shared" si="605"/>
        <v>FFDFD3C0</v>
      </c>
      <c r="D1589" t="s">
        <v>134</v>
      </c>
      <c r="E1589">
        <v>4</v>
      </c>
      <c r="H1589">
        <v>4</v>
      </c>
      <c r="I1589" t="s">
        <v>143</v>
      </c>
      <c r="J1589" t="s">
        <v>126</v>
      </c>
      <c r="K1589">
        <v>0</v>
      </c>
      <c r="L1589">
        <v>3</v>
      </c>
      <c r="M1589">
        <v>0</v>
      </c>
      <c r="N1589">
        <v>2</v>
      </c>
      <c r="O1589">
        <v>0</v>
      </c>
      <c r="P1589">
        <v>1</v>
      </c>
      <c r="Q1589">
        <v>0</v>
      </c>
      <c r="S1589" t="str">
        <f t="shared" si="618"/>
        <v>22:03:12.000</v>
      </c>
      <c r="T1589" t="str">
        <f t="shared" si="618"/>
        <v>22:03:12.000</v>
      </c>
      <c r="U1589" t="str">
        <f t="shared" si="600"/>
        <v>A14F74</v>
      </c>
      <c r="V1589">
        <v>0</v>
      </c>
      <c r="W1589">
        <v>0</v>
      </c>
      <c r="X1589">
        <v>6</v>
      </c>
      <c r="Y1589">
        <v>0</v>
      </c>
      <c r="AA1589">
        <v>1</v>
      </c>
      <c r="AB1589">
        <v>8</v>
      </c>
      <c r="AC1589">
        <v>3</v>
      </c>
      <c r="AD1589">
        <v>0</v>
      </c>
      <c r="AE1589">
        <v>9</v>
      </c>
      <c r="AF1589" t="s">
        <v>126</v>
      </c>
      <c r="AG1589">
        <v>0</v>
      </c>
      <c r="AH1589">
        <v>3</v>
      </c>
      <c r="AI1589">
        <v>2</v>
      </c>
      <c r="AJ1589">
        <v>0</v>
      </c>
      <c r="AK1589" t="s">
        <v>549</v>
      </c>
      <c r="AL1589">
        <v>32.784511999999999</v>
      </c>
      <c r="AM1589" t="s">
        <v>550</v>
      </c>
      <c r="AN1589">
        <v>-117.094646</v>
      </c>
      <c r="AO1589">
        <v>25</v>
      </c>
      <c r="AP1589">
        <v>1700</v>
      </c>
      <c r="AQ1589" t="s">
        <v>129</v>
      </c>
      <c r="AR1589">
        <v>128</v>
      </c>
      <c r="AS1589">
        <v>-41</v>
      </c>
      <c r="AT1589">
        <v>-320</v>
      </c>
      <c r="BB1589" t="str">
        <f t="shared" si="601"/>
        <v>1200</v>
      </c>
      <c r="BC1589">
        <v>1</v>
      </c>
      <c r="BD1589" t="str">
        <f t="shared" si="602"/>
        <v xml:space="preserve">N1839R  </v>
      </c>
      <c r="BE1589">
        <v>1</v>
      </c>
      <c r="BG1589">
        <v>0</v>
      </c>
      <c r="BH1589">
        <v>0</v>
      </c>
      <c r="BI1589">
        <v>0</v>
      </c>
      <c r="BJ1589">
        <v>1450</v>
      </c>
      <c r="BK1589">
        <v>-250</v>
      </c>
      <c r="BL1589" t="s">
        <v>130</v>
      </c>
      <c r="BM1589">
        <v>1</v>
      </c>
      <c r="BN1589">
        <v>1</v>
      </c>
      <c r="BO1589">
        <v>0</v>
      </c>
      <c r="BP1589">
        <v>0</v>
      </c>
      <c r="BS1589">
        <v>0</v>
      </c>
      <c r="BT1589">
        <v>0</v>
      </c>
      <c r="BU1589">
        <v>0</v>
      </c>
      <c r="CE1589" t="str">
        <f t="shared" si="619"/>
        <v>22:03:12.308</v>
      </c>
      <c r="CF1589">
        <v>307784876</v>
      </c>
      <c r="CS1589">
        <v>3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131</v>
      </c>
      <c r="DA1589">
        <v>745</v>
      </c>
      <c r="DB1589">
        <v>0</v>
      </c>
      <c r="DC1589" t="s">
        <v>262</v>
      </c>
      <c r="DD1589" t="s">
        <v>263</v>
      </c>
      <c r="DG1589">
        <v>15625695</v>
      </c>
      <c r="DI1589">
        <v>1</v>
      </c>
      <c r="DJ1589">
        <v>0</v>
      </c>
      <c r="DK1589">
        <v>1</v>
      </c>
      <c r="DL1589">
        <v>0</v>
      </c>
      <c r="DM1589">
        <v>0</v>
      </c>
      <c r="DN1589">
        <v>1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"07/09/2023 22:03:12.553"</f>
        <v>07/09/2023 22:03:12.553</v>
      </c>
      <c r="C1590" t="str">
        <f t="shared" si="605"/>
        <v>FFDFD3C0</v>
      </c>
      <c r="D1590" t="s">
        <v>138</v>
      </c>
      <c r="E1590">
        <v>20</v>
      </c>
      <c r="F1590">
        <v>1020</v>
      </c>
      <c r="G1590" t="s">
        <v>139</v>
      </c>
      <c r="J1590" t="s">
        <v>140</v>
      </c>
      <c r="K1590">
        <v>0</v>
      </c>
      <c r="L1590">
        <v>3</v>
      </c>
      <c r="M1590">
        <v>0</v>
      </c>
      <c r="N1590">
        <v>2</v>
      </c>
      <c r="O1590">
        <v>0</v>
      </c>
      <c r="P1590">
        <v>1</v>
      </c>
      <c r="Q1590">
        <v>0</v>
      </c>
      <c r="S1590" t="str">
        <f t="shared" si="618"/>
        <v>22:03:12.000</v>
      </c>
      <c r="T1590" t="str">
        <f t="shared" si="618"/>
        <v>22:03:12.000</v>
      </c>
      <c r="U1590" t="str">
        <f t="shared" si="600"/>
        <v>A14F74</v>
      </c>
      <c r="V1590">
        <v>0</v>
      </c>
      <c r="W1590">
        <v>0</v>
      </c>
      <c r="X1590">
        <v>6</v>
      </c>
      <c r="Y1590">
        <v>0</v>
      </c>
      <c r="AA1590">
        <v>1</v>
      </c>
      <c r="AB1590">
        <v>8</v>
      </c>
      <c r="AC1590">
        <v>3</v>
      </c>
      <c r="AD1590">
        <v>0</v>
      </c>
      <c r="AE1590">
        <v>9</v>
      </c>
      <c r="AF1590" t="s">
        <v>126</v>
      </c>
      <c r="AG1590">
        <v>0</v>
      </c>
      <c r="AH1590">
        <v>3</v>
      </c>
      <c r="AI1590">
        <v>2</v>
      </c>
      <c r="AJ1590">
        <v>0</v>
      </c>
      <c r="AK1590" t="s">
        <v>549</v>
      </c>
      <c r="AL1590">
        <v>32.784511999999999</v>
      </c>
      <c r="AM1590" t="s">
        <v>550</v>
      </c>
      <c r="AN1590">
        <v>-117.094646</v>
      </c>
      <c r="AO1590">
        <v>25</v>
      </c>
      <c r="AP1590">
        <v>1700</v>
      </c>
      <c r="AQ1590" t="s">
        <v>129</v>
      </c>
      <c r="AR1590">
        <v>128</v>
      </c>
      <c r="AS1590">
        <v>-41</v>
      </c>
      <c r="AT1590">
        <v>-320</v>
      </c>
      <c r="BB1590" t="str">
        <f t="shared" si="601"/>
        <v>1200</v>
      </c>
      <c r="BC1590">
        <v>1</v>
      </c>
      <c r="BD1590" t="str">
        <f t="shared" si="602"/>
        <v xml:space="preserve">N1839R  </v>
      </c>
      <c r="BE1590">
        <v>1</v>
      </c>
      <c r="BG1590">
        <v>0</v>
      </c>
      <c r="BH1590">
        <v>0</v>
      </c>
      <c r="BI1590">
        <v>0</v>
      </c>
      <c r="BJ1590">
        <v>1450</v>
      </c>
      <c r="BK1590">
        <v>-250</v>
      </c>
      <c r="BL1590" t="s">
        <v>130</v>
      </c>
      <c r="BM1590">
        <v>1</v>
      </c>
      <c r="BN1590">
        <v>1</v>
      </c>
      <c r="BO1590">
        <v>0</v>
      </c>
      <c r="BP1590">
        <v>0</v>
      </c>
      <c r="BS1590">
        <v>0</v>
      </c>
      <c r="BT1590">
        <v>0</v>
      </c>
      <c r="BU1590">
        <v>0</v>
      </c>
      <c r="CE1590" t="str">
        <f t="shared" si="619"/>
        <v>22:03:12.308</v>
      </c>
      <c r="CF1590">
        <v>307784876</v>
      </c>
      <c r="CS1590">
        <v>3</v>
      </c>
      <c r="CT1590">
        <v>2</v>
      </c>
      <c r="CU1590">
        <v>0</v>
      </c>
      <c r="CV1590">
        <v>2</v>
      </c>
      <c r="CW1590">
        <v>0</v>
      </c>
      <c r="CX1590">
        <v>5</v>
      </c>
      <c r="CY1590">
        <v>7</v>
      </c>
      <c r="CZ1590" t="s">
        <v>131</v>
      </c>
      <c r="DA1590">
        <v>745</v>
      </c>
      <c r="DB1590">
        <v>0</v>
      </c>
      <c r="DC1590" t="s">
        <v>262</v>
      </c>
      <c r="DD1590" t="s">
        <v>263</v>
      </c>
      <c r="DG1590">
        <v>15625695</v>
      </c>
      <c r="DI1590">
        <v>1</v>
      </c>
      <c r="DJ1590">
        <v>0</v>
      </c>
      <c r="DK1590">
        <v>1</v>
      </c>
      <c r="DL1590">
        <v>0</v>
      </c>
      <c r="DM1590">
        <v>0</v>
      </c>
      <c r="DN1590">
        <v>1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"07/09/2023 22:03:12.569"</f>
        <v>07/09/2023 22:03:12.569</v>
      </c>
      <c r="C1591" t="str">
        <f t="shared" si="605"/>
        <v>FFDFD3C0</v>
      </c>
      <c r="D1591" t="s">
        <v>149</v>
      </c>
      <c r="E1591">
        <v>3</v>
      </c>
      <c r="H1591">
        <v>166</v>
      </c>
      <c r="I1591" t="s">
        <v>139</v>
      </c>
      <c r="J1591" t="s">
        <v>150</v>
      </c>
      <c r="K1591">
        <v>0</v>
      </c>
      <c r="L1591">
        <v>3</v>
      </c>
      <c r="M1591">
        <v>0</v>
      </c>
      <c r="N1591">
        <v>2</v>
      </c>
      <c r="O1591">
        <v>0</v>
      </c>
      <c r="P1591">
        <v>1</v>
      </c>
      <c r="Q1591">
        <v>0</v>
      </c>
      <c r="S1591" t="str">
        <f t="shared" si="618"/>
        <v>22:03:12.000</v>
      </c>
      <c r="T1591" t="str">
        <f t="shared" si="618"/>
        <v>22:03:12.000</v>
      </c>
      <c r="U1591" t="str">
        <f t="shared" si="600"/>
        <v>A14F74</v>
      </c>
      <c r="V1591">
        <v>0</v>
      </c>
      <c r="W1591">
        <v>0</v>
      </c>
      <c r="X1591">
        <v>6</v>
      </c>
      <c r="Y1591">
        <v>0</v>
      </c>
      <c r="AA1591">
        <v>1</v>
      </c>
      <c r="AB1591">
        <v>8</v>
      </c>
      <c r="AC1591">
        <v>3</v>
      </c>
      <c r="AD1591">
        <v>0</v>
      </c>
      <c r="AE1591">
        <v>9</v>
      </c>
      <c r="AF1591" t="s">
        <v>126</v>
      </c>
      <c r="AG1591">
        <v>0</v>
      </c>
      <c r="AH1591">
        <v>3</v>
      </c>
      <c r="AI1591">
        <v>2</v>
      </c>
      <c r="AJ1591">
        <v>0</v>
      </c>
      <c r="AK1591" t="s">
        <v>549</v>
      </c>
      <c r="AL1591">
        <v>32.784511999999999</v>
      </c>
      <c r="AM1591" t="s">
        <v>550</v>
      </c>
      <c r="AN1591">
        <v>-117.094646</v>
      </c>
      <c r="AO1591">
        <v>25</v>
      </c>
      <c r="AP1591">
        <v>1700</v>
      </c>
      <c r="AQ1591" t="s">
        <v>129</v>
      </c>
      <c r="AR1591">
        <v>128</v>
      </c>
      <c r="AS1591">
        <v>-41</v>
      </c>
      <c r="AT1591">
        <v>-320</v>
      </c>
      <c r="BB1591" t="str">
        <f t="shared" si="601"/>
        <v>1200</v>
      </c>
      <c r="BC1591">
        <v>1</v>
      </c>
      <c r="BD1591" t="str">
        <f t="shared" si="602"/>
        <v xml:space="preserve">N1839R  </v>
      </c>
      <c r="BE1591">
        <v>1</v>
      </c>
      <c r="BG1591">
        <v>0</v>
      </c>
      <c r="BH1591">
        <v>0</v>
      </c>
      <c r="BI1591">
        <v>0</v>
      </c>
      <c r="BJ1591">
        <v>1450</v>
      </c>
      <c r="BK1591">
        <v>-250</v>
      </c>
      <c r="BL1591" t="s">
        <v>130</v>
      </c>
      <c r="BM1591">
        <v>1</v>
      </c>
      <c r="BN1591">
        <v>1</v>
      </c>
      <c r="BO1591">
        <v>0</v>
      </c>
      <c r="BP1591">
        <v>0</v>
      </c>
      <c r="BS1591">
        <v>0</v>
      </c>
      <c r="BT1591">
        <v>0</v>
      </c>
      <c r="BU1591">
        <v>0</v>
      </c>
      <c r="CE1591" t="str">
        <f t="shared" si="619"/>
        <v>22:03:12.308</v>
      </c>
      <c r="CF1591">
        <v>307841591</v>
      </c>
      <c r="CS1591">
        <v>3</v>
      </c>
      <c r="CT1591">
        <v>2</v>
      </c>
      <c r="CU1591">
        <v>0</v>
      </c>
      <c r="CV1591">
        <v>2</v>
      </c>
      <c r="CW1591">
        <v>0</v>
      </c>
      <c r="CX1591">
        <v>5</v>
      </c>
      <c r="CY1591">
        <v>7</v>
      </c>
      <c r="CZ1591" t="s">
        <v>131</v>
      </c>
      <c r="DA1591">
        <v>300</v>
      </c>
      <c r="DB1591">
        <v>0</v>
      </c>
      <c r="DC1591" t="s">
        <v>157</v>
      </c>
      <c r="DD1591" t="s">
        <v>158</v>
      </c>
      <c r="DG1591">
        <v>8361568</v>
      </c>
      <c r="DI1591">
        <v>1</v>
      </c>
      <c r="DJ1591">
        <v>0</v>
      </c>
      <c r="DK1591">
        <v>1</v>
      </c>
      <c r="DL1591">
        <v>0</v>
      </c>
      <c r="DM1591">
        <v>0</v>
      </c>
      <c r="DN1591">
        <v>1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"07/09/2023 22:03:12.600"</f>
        <v>07/09/2023 22:03:12.600</v>
      </c>
      <c r="C1592" t="str">
        <f t="shared" si="605"/>
        <v>FFDFD3C0</v>
      </c>
      <c r="D1592" t="s">
        <v>144</v>
      </c>
      <c r="E1592">
        <v>6</v>
      </c>
      <c r="H1592">
        <v>210</v>
      </c>
      <c r="I1592" t="s">
        <v>145</v>
      </c>
      <c r="J1592" t="s">
        <v>146</v>
      </c>
      <c r="K1592">
        <v>0</v>
      </c>
      <c r="L1592">
        <v>3</v>
      </c>
      <c r="M1592">
        <v>0</v>
      </c>
      <c r="N1592">
        <v>2</v>
      </c>
      <c r="O1592">
        <v>0</v>
      </c>
      <c r="P1592">
        <v>1</v>
      </c>
      <c r="Q1592">
        <v>0</v>
      </c>
      <c r="S1592" t="str">
        <f t="shared" si="618"/>
        <v>22:03:12.000</v>
      </c>
      <c r="T1592" t="str">
        <f t="shared" si="618"/>
        <v>22:03:12.000</v>
      </c>
      <c r="U1592" t="str">
        <f t="shared" si="600"/>
        <v>A14F74</v>
      </c>
      <c r="V1592">
        <v>0</v>
      </c>
      <c r="W1592">
        <v>0</v>
      </c>
      <c r="X1592">
        <v>6</v>
      </c>
      <c r="Y1592">
        <v>0</v>
      </c>
      <c r="AA1592">
        <v>1</v>
      </c>
      <c r="AB1592">
        <v>8</v>
      </c>
      <c r="AC1592">
        <v>3</v>
      </c>
      <c r="AD1592">
        <v>0</v>
      </c>
      <c r="AE1592">
        <v>9</v>
      </c>
      <c r="AF1592" t="s">
        <v>126</v>
      </c>
      <c r="AG1592">
        <v>0</v>
      </c>
      <c r="AH1592">
        <v>0</v>
      </c>
      <c r="AI1592">
        <v>2</v>
      </c>
      <c r="AJ1592">
        <v>0</v>
      </c>
      <c r="AK1592" t="s">
        <v>549</v>
      </c>
      <c r="AL1592">
        <v>32.784511999999999</v>
      </c>
      <c r="AM1592" t="s">
        <v>550</v>
      </c>
      <c r="AN1592">
        <v>-117.094646</v>
      </c>
      <c r="AO1592">
        <v>25</v>
      </c>
      <c r="AP1592">
        <v>1700</v>
      </c>
      <c r="AQ1592" t="s">
        <v>129</v>
      </c>
      <c r="AR1592">
        <v>128</v>
      </c>
      <c r="AS1592">
        <v>-41</v>
      </c>
      <c r="AT1592">
        <v>-320</v>
      </c>
      <c r="BB1592" t="str">
        <f t="shared" si="601"/>
        <v>1200</v>
      </c>
      <c r="BC1592">
        <v>1</v>
      </c>
      <c r="BD1592" t="str">
        <f t="shared" si="602"/>
        <v xml:space="preserve">N1839R  </v>
      </c>
      <c r="BE1592">
        <v>1</v>
      </c>
      <c r="BG1592">
        <v>0</v>
      </c>
      <c r="BH1592">
        <v>0</v>
      </c>
      <c r="BI1592">
        <v>0</v>
      </c>
      <c r="BJ1592">
        <v>1450</v>
      </c>
      <c r="BK1592">
        <v>-250</v>
      </c>
      <c r="BL1592" t="s">
        <v>130</v>
      </c>
      <c r="BM1592">
        <v>1</v>
      </c>
      <c r="BN1592">
        <v>1</v>
      </c>
      <c r="BO1592">
        <v>0</v>
      </c>
      <c r="BP1592">
        <v>0</v>
      </c>
      <c r="BS1592">
        <v>0</v>
      </c>
      <c r="BT1592">
        <v>0</v>
      </c>
      <c r="BU1592">
        <v>0</v>
      </c>
      <c r="CE1592" t="str">
        <f t="shared" si="619"/>
        <v>22:03:12.308</v>
      </c>
      <c r="CF1592">
        <v>307784876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5</v>
      </c>
      <c r="CY1592">
        <v>7</v>
      </c>
      <c r="CZ1592" t="s">
        <v>131</v>
      </c>
      <c r="DA1592">
        <v>745</v>
      </c>
      <c r="DB1592">
        <v>0</v>
      </c>
      <c r="DC1592" t="s">
        <v>262</v>
      </c>
      <c r="DD1592" t="s">
        <v>263</v>
      </c>
      <c r="DG1592">
        <v>15625695</v>
      </c>
      <c r="DI1592">
        <v>1</v>
      </c>
      <c r="DJ1592">
        <v>0</v>
      </c>
      <c r="DK1592">
        <v>1</v>
      </c>
      <c r="DL1592">
        <v>0</v>
      </c>
      <c r="DM1592">
        <v>0</v>
      </c>
      <c r="DN1592">
        <v>1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"07/09/2023 22:03:12.600"</f>
        <v>07/09/2023 22:03:12.600</v>
      </c>
      <c r="C1593" t="str">
        <f t="shared" si="605"/>
        <v>FFDFD3C0</v>
      </c>
      <c r="D1593" t="s">
        <v>141</v>
      </c>
      <c r="E1593">
        <v>15</v>
      </c>
      <c r="J1593" t="s">
        <v>142</v>
      </c>
      <c r="K1593">
        <v>0</v>
      </c>
      <c r="L1593">
        <v>3</v>
      </c>
      <c r="M1593">
        <v>0</v>
      </c>
      <c r="N1593">
        <v>2</v>
      </c>
      <c r="O1593">
        <v>0</v>
      </c>
      <c r="P1593">
        <v>1</v>
      </c>
      <c r="Q1593">
        <v>0</v>
      </c>
      <c r="S1593" t="str">
        <f t="shared" si="618"/>
        <v>22:03:12.000</v>
      </c>
      <c r="T1593" t="str">
        <f t="shared" si="618"/>
        <v>22:03:12.000</v>
      </c>
      <c r="U1593" t="str">
        <f t="shared" si="600"/>
        <v>A14F74</v>
      </c>
      <c r="V1593">
        <v>0</v>
      </c>
      <c r="W1593">
        <v>0</v>
      </c>
      <c r="X1593">
        <v>6</v>
      </c>
      <c r="Y1593">
        <v>0</v>
      </c>
      <c r="AA1593">
        <v>1</v>
      </c>
      <c r="AB1593">
        <v>8</v>
      </c>
      <c r="AC1593">
        <v>3</v>
      </c>
      <c r="AD1593">
        <v>0</v>
      </c>
      <c r="AE1593">
        <v>9</v>
      </c>
      <c r="AF1593" t="s">
        <v>126</v>
      </c>
      <c r="AG1593">
        <v>0</v>
      </c>
      <c r="AH1593">
        <v>3</v>
      </c>
      <c r="AI1593">
        <v>2</v>
      </c>
      <c r="AJ1593">
        <v>0</v>
      </c>
      <c r="AK1593" t="s">
        <v>549</v>
      </c>
      <c r="AL1593">
        <v>32.784511999999999</v>
      </c>
      <c r="AM1593" t="s">
        <v>550</v>
      </c>
      <c r="AN1593">
        <v>-117.094646</v>
      </c>
      <c r="AO1593">
        <v>25</v>
      </c>
      <c r="AP1593">
        <v>1700</v>
      </c>
      <c r="AQ1593" t="s">
        <v>129</v>
      </c>
      <c r="AR1593">
        <v>128</v>
      </c>
      <c r="AS1593">
        <v>-41</v>
      </c>
      <c r="AT1593">
        <v>-320</v>
      </c>
      <c r="BB1593" t="str">
        <f t="shared" si="601"/>
        <v>1200</v>
      </c>
      <c r="BC1593">
        <v>1</v>
      </c>
      <c r="BD1593" t="str">
        <f t="shared" si="602"/>
        <v xml:space="preserve">N1839R  </v>
      </c>
      <c r="BE1593">
        <v>1</v>
      </c>
      <c r="BG1593">
        <v>0</v>
      </c>
      <c r="BH1593">
        <v>0</v>
      </c>
      <c r="BI1593">
        <v>0</v>
      </c>
      <c r="BJ1593">
        <v>1450</v>
      </c>
      <c r="BK1593">
        <v>-250</v>
      </c>
      <c r="BL1593" t="s">
        <v>130</v>
      </c>
      <c r="BM1593">
        <v>1</v>
      </c>
      <c r="BN1593">
        <v>1</v>
      </c>
      <c r="BO1593">
        <v>0</v>
      </c>
      <c r="BP1593">
        <v>0</v>
      </c>
      <c r="BS1593">
        <v>0</v>
      </c>
      <c r="BT1593">
        <v>0</v>
      </c>
      <c r="BU1593">
        <v>0</v>
      </c>
      <c r="CE1593" t="str">
        <f t="shared" si="619"/>
        <v>22:03:12.308</v>
      </c>
      <c r="CF1593">
        <v>307784876</v>
      </c>
      <c r="CS1593">
        <v>3</v>
      </c>
      <c r="CT1593">
        <v>2</v>
      </c>
      <c r="CU1593">
        <v>0</v>
      </c>
      <c r="CV1593">
        <v>2</v>
      </c>
      <c r="CW1593">
        <v>0</v>
      </c>
      <c r="CX1593">
        <v>5</v>
      </c>
      <c r="CY1593">
        <v>7</v>
      </c>
      <c r="CZ1593" t="s">
        <v>131</v>
      </c>
      <c r="DA1593">
        <v>745</v>
      </c>
      <c r="DB1593">
        <v>0</v>
      </c>
      <c r="DC1593" t="s">
        <v>262</v>
      </c>
      <c r="DD1593" t="s">
        <v>263</v>
      </c>
      <c r="DG1593">
        <v>15625695</v>
      </c>
      <c r="DI1593">
        <v>1</v>
      </c>
      <c r="DJ1593">
        <v>0</v>
      </c>
      <c r="DK1593">
        <v>1</v>
      </c>
      <c r="DL1593">
        <v>0</v>
      </c>
      <c r="DM1593">
        <v>0</v>
      </c>
      <c r="DN1593">
        <v>1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"07/09/2023 22:03:12.553"</f>
        <v>07/09/2023 22:03:12.553</v>
      </c>
      <c r="C1594" t="str">
        <f t="shared" si="605"/>
        <v>FFDFD3C0</v>
      </c>
      <c r="D1594" t="s">
        <v>123</v>
      </c>
      <c r="E1594">
        <v>7</v>
      </c>
      <c r="F1594">
        <v>2007</v>
      </c>
      <c r="G1594" t="s">
        <v>124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0</v>
      </c>
      <c r="P1594">
        <v>1</v>
      </c>
      <c r="Q1594">
        <v>0</v>
      </c>
      <c r="S1594" t="str">
        <f t="shared" si="618"/>
        <v>22:03:12.000</v>
      </c>
      <c r="T1594" t="str">
        <f t="shared" si="618"/>
        <v>22:03:12.000</v>
      </c>
      <c r="U1594" t="str">
        <f t="shared" si="600"/>
        <v>A14F74</v>
      </c>
      <c r="V1594">
        <v>0</v>
      </c>
      <c r="W1594">
        <v>0</v>
      </c>
      <c r="X1594">
        <v>6</v>
      </c>
      <c r="Y1594">
        <v>0</v>
      </c>
      <c r="AA1594">
        <v>1</v>
      </c>
      <c r="AB1594">
        <v>8</v>
      </c>
      <c r="AC1594">
        <v>3</v>
      </c>
      <c r="AD1594">
        <v>0</v>
      </c>
      <c r="AE1594">
        <v>9</v>
      </c>
      <c r="AF1594" t="s">
        <v>126</v>
      </c>
      <c r="AG1594">
        <v>0</v>
      </c>
      <c r="AH1594">
        <v>3</v>
      </c>
      <c r="AI1594">
        <v>2</v>
      </c>
      <c r="AJ1594">
        <v>0</v>
      </c>
      <c r="AK1594" t="s">
        <v>549</v>
      </c>
      <c r="AL1594">
        <v>32.784511999999999</v>
      </c>
      <c r="AM1594" t="s">
        <v>550</v>
      </c>
      <c r="AN1594">
        <v>-117.094646</v>
      </c>
      <c r="AO1594">
        <v>25</v>
      </c>
      <c r="AP1594">
        <v>1700</v>
      </c>
      <c r="AQ1594" t="s">
        <v>129</v>
      </c>
      <c r="AR1594">
        <v>128</v>
      </c>
      <c r="AS1594">
        <v>-41</v>
      </c>
      <c r="AT1594">
        <v>-320</v>
      </c>
      <c r="BB1594" t="str">
        <f t="shared" si="601"/>
        <v>1200</v>
      </c>
      <c r="BC1594">
        <v>1</v>
      </c>
      <c r="BD1594" t="str">
        <f t="shared" si="602"/>
        <v xml:space="preserve">N1839R  </v>
      </c>
      <c r="BE1594">
        <v>1</v>
      </c>
      <c r="BG1594">
        <v>0</v>
      </c>
      <c r="BH1594">
        <v>0</v>
      </c>
      <c r="BI1594">
        <v>0</v>
      </c>
      <c r="BJ1594">
        <v>1450</v>
      </c>
      <c r="BK1594">
        <v>-250</v>
      </c>
      <c r="BL1594" t="s">
        <v>130</v>
      </c>
      <c r="BM1594">
        <v>1</v>
      </c>
      <c r="BN1594">
        <v>1</v>
      </c>
      <c r="BO1594">
        <v>0</v>
      </c>
      <c r="BP1594">
        <v>0</v>
      </c>
      <c r="BS1594">
        <v>0</v>
      </c>
      <c r="BT1594">
        <v>0</v>
      </c>
      <c r="BU1594">
        <v>0</v>
      </c>
      <c r="CE1594" t="str">
        <f t="shared" si="619"/>
        <v>22:03:12.308</v>
      </c>
      <c r="CF1594">
        <v>307784876</v>
      </c>
      <c r="CS1594">
        <v>3</v>
      </c>
      <c r="CT1594">
        <v>2</v>
      </c>
      <c r="CU1594">
        <v>0</v>
      </c>
      <c r="CV1594">
        <v>2</v>
      </c>
      <c r="CW1594">
        <v>0</v>
      </c>
      <c r="CX1594">
        <v>5</v>
      </c>
      <c r="CY1594">
        <v>7</v>
      </c>
      <c r="CZ1594" t="s">
        <v>131</v>
      </c>
      <c r="DA1594">
        <v>745</v>
      </c>
      <c r="DB1594">
        <v>0</v>
      </c>
      <c r="DC1594" t="s">
        <v>262</v>
      </c>
      <c r="DD1594" t="s">
        <v>263</v>
      </c>
      <c r="DG1594">
        <v>15625695</v>
      </c>
      <c r="DI1594">
        <v>1</v>
      </c>
      <c r="DJ1594">
        <v>0</v>
      </c>
      <c r="DK1594">
        <v>1</v>
      </c>
      <c r="DL1594">
        <v>0</v>
      </c>
      <c r="DM1594">
        <v>0</v>
      </c>
      <c r="DN1594">
        <v>1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"07/09/2023 22:03:12.632"</f>
        <v>07/09/2023 22:03:12.632</v>
      </c>
      <c r="C1595" t="str">
        <f t="shared" si="605"/>
        <v>FFDFD3C0</v>
      </c>
      <c r="D1595" t="s">
        <v>134</v>
      </c>
      <c r="E1595">
        <v>3</v>
      </c>
      <c r="H1595">
        <v>3</v>
      </c>
      <c r="I1595" t="s">
        <v>135</v>
      </c>
      <c r="J1595" t="s">
        <v>126</v>
      </c>
      <c r="K1595">
        <v>0</v>
      </c>
      <c r="L1595">
        <v>3</v>
      </c>
      <c r="M1595">
        <v>0</v>
      </c>
      <c r="N1595">
        <v>2</v>
      </c>
      <c r="O1595">
        <v>0</v>
      </c>
      <c r="P1595">
        <v>1</v>
      </c>
      <c r="Q1595">
        <v>0</v>
      </c>
      <c r="S1595" t="str">
        <f t="shared" si="618"/>
        <v>22:03:12.000</v>
      </c>
      <c r="T1595" t="str">
        <f t="shared" si="618"/>
        <v>22:03:12.000</v>
      </c>
      <c r="U1595" t="str">
        <f t="shared" si="600"/>
        <v>A14F74</v>
      </c>
      <c r="V1595">
        <v>0</v>
      </c>
      <c r="W1595">
        <v>0</v>
      </c>
      <c r="X1595">
        <v>6</v>
      </c>
      <c r="Y1595">
        <v>0</v>
      </c>
      <c r="AA1595">
        <v>1</v>
      </c>
      <c r="AB1595">
        <v>8</v>
      </c>
      <c r="AC1595">
        <v>3</v>
      </c>
      <c r="AD1595">
        <v>0</v>
      </c>
      <c r="AE1595">
        <v>9</v>
      </c>
      <c r="AF1595" t="s">
        <v>126</v>
      </c>
      <c r="AG1595">
        <v>0</v>
      </c>
      <c r="AH1595">
        <v>3</v>
      </c>
      <c r="AI1595">
        <v>2</v>
      </c>
      <c r="AJ1595">
        <v>0</v>
      </c>
      <c r="AK1595" t="s">
        <v>549</v>
      </c>
      <c r="AL1595">
        <v>32.784511999999999</v>
      </c>
      <c r="AM1595" t="s">
        <v>550</v>
      </c>
      <c r="AN1595">
        <v>-117.094646</v>
      </c>
      <c r="AO1595">
        <v>25</v>
      </c>
      <c r="AP1595">
        <v>1700</v>
      </c>
      <c r="AQ1595" t="s">
        <v>129</v>
      </c>
      <c r="AR1595">
        <v>128</v>
      </c>
      <c r="AS1595">
        <v>-41</v>
      </c>
      <c r="AT1595">
        <v>-320</v>
      </c>
      <c r="BB1595" t="str">
        <f t="shared" si="601"/>
        <v>1200</v>
      </c>
      <c r="BC1595">
        <v>1</v>
      </c>
      <c r="BD1595" t="str">
        <f t="shared" si="602"/>
        <v xml:space="preserve">N1839R  </v>
      </c>
      <c r="BE1595">
        <v>1</v>
      </c>
      <c r="BG1595">
        <v>0</v>
      </c>
      <c r="BH1595">
        <v>0</v>
      </c>
      <c r="BI1595">
        <v>0</v>
      </c>
      <c r="BJ1595">
        <v>1450</v>
      </c>
      <c r="BK1595">
        <v>-250</v>
      </c>
      <c r="BL1595" t="s">
        <v>130</v>
      </c>
      <c r="BM1595">
        <v>1</v>
      </c>
      <c r="BN1595">
        <v>1</v>
      </c>
      <c r="BO1595">
        <v>0</v>
      </c>
      <c r="BP1595">
        <v>0</v>
      </c>
      <c r="BS1595">
        <v>0</v>
      </c>
      <c r="BT1595">
        <v>0</v>
      </c>
      <c r="BU1595">
        <v>0</v>
      </c>
      <c r="CE1595" t="str">
        <f t="shared" si="619"/>
        <v>22:03:12.308</v>
      </c>
      <c r="CF1595">
        <v>307784876</v>
      </c>
      <c r="CS1595">
        <v>3</v>
      </c>
      <c r="CT1595">
        <v>2</v>
      </c>
      <c r="CU1595">
        <v>0</v>
      </c>
      <c r="CV1595">
        <v>2</v>
      </c>
      <c r="CW1595">
        <v>0</v>
      </c>
      <c r="CX1595">
        <v>5</v>
      </c>
      <c r="CY1595">
        <v>7</v>
      </c>
      <c r="CZ1595" t="s">
        <v>131</v>
      </c>
      <c r="DA1595">
        <v>745</v>
      </c>
      <c r="DB1595">
        <v>0</v>
      </c>
      <c r="DC1595" t="s">
        <v>262</v>
      </c>
      <c r="DD1595" t="s">
        <v>263</v>
      </c>
      <c r="DG1595">
        <v>15625695</v>
      </c>
      <c r="DI1595">
        <v>1</v>
      </c>
      <c r="DJ1595">
        <v>0</v>
      </c>
      <c r="DK1595">
        <v>1</v>
      </c>
      <c r="DL1595">
        <v>0</v>
      </c>
      <c r="DM1595">
        <v>0</v>
      </c>
      <c r="DN1595">
        <v>1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"07/09/2023 22:03:14.161"</f>
        <v>07/09/2023 22:03:14.161</v>
      </c>
      <c r="C1596" t="str">
        <f t="shared" si="605"/>
        <v>FFDFD3C0</v>
      </c>
      <c r="D1596" t="s">
        <v>147</v>
      </c>
      <c r="E1596">
        <v>8</v>
      </c>
      <c r="H1596">
        <v>225</v>
      </c>
      <c r="I1596" t="s">
        <v>148</v>
      </c>
      <c r="J1596" t="s">
        <v>126</v>
      </c>
      <c r="K1596">
        <v>0</v>
      </c>
      <c r="L1596">
        <v>3</v>
      </c>
      <c r="M1596">
        <v>0</v>
      </c>
      <c r="N1596">
        <v>2</v>
      </c>
      <c r="O1596">
        <v>0</v>
      </c>
      <c r="P1596">
        <v>1</v>
      </c>
      <c r="Q1596">
        <v>0</v>
      </c>
      <c r="S1596" t="str">
        <f t="shared" ref="S1596:T1603" si="620">"22:03:13.000"</f>
        <v>22:03:13.000</v>
      </c>
      <c r="T1596" t="str">
        <f t="shared" si="620"/>
        <v>22:03:13.000</v>
      </c>
      <c r="U1596" t="str">
        <f t="shared" si="600"/>
        <v>A14F74</v>
      </c>
      <c r="V1596">
        <v>0</v>
      </c>
      <c r="W1596">
        <v>0</v>
      </c>
      <c r="X1596">
        <v>6</v>
      </c>
      <c r="Y1596">
        <v>0</v>
      </c>
      <c r="AA1596">
        <v>1</v>
      </c>
      <c r="AB1596">
        <v>8</v>
      </c>
      <c r="AC1596">
        <v>3</v>
      </c>
      <c r="AD1596">
        <v>0</v>
      </c>
      <c r="AE1596">
        <v>9</v>
      </c>
      <c r="AF1596" t="s">
        <v>126</v>
      </c>
      <c r="AG1596">
        <v>0</v>
      </c>
      <c r="AH1596">
        <v>3</v>
      </c>
      <c r="AI1596">
        <v>2</v>
      </c>
      <c r="AJ1596">
        <v>0</v>
      </c>
      <c r="AK1596" t="s">
        <v>551</v>
      </c>
      <c r="AL1596">
        <v>32.784297000000002</v>
      </c>
      <c r="AM1596" t="s">
        <v>552</v>
      </c>
      <c r="AN1596">
        <v>-117.093959</v>
      </c>
      <c r="AO1596">
        <v>25</v>
      </c>
      <c r="AP1596">
        <v>1700</v>
      </c>
      <c r="AQ1596" t="s">
        <v>129</v>
      </c>
      <c r="AR1596">
        <v>127</v>
      </c>
      <c r="AS1596">
        <v>-42</v>
      </c>
      <c r="AT1596">
        <v>-320</v>
      </c>
      <c r="BB1596" t="str">
        <f t="shared" si="601"/>
        <v>1200</v>
      </c>
      <c r="BC1596">
        <v>1</v>
      </c>
      <c r="BD1596" t="str">
        <f t="shared" si="602"/>
        <v xml:space="preserve">N1839R  </v>
      </c>
      <c r="BE1596">
        <v>1</v>
      </c>
      <c r="BG1596">
        <v>0</v>
      </c>
      <c r="BH1596">
        <v>0</v>
      </c>
      <c r="BI1596">
        <v>0</v>
      </c>
      <c r="BJ1596">
        <v>1450</v>
      </c>
      <c r="BK1596">
        <v>-250</v>
      </c>
      <c r="BL1596" t="s">
        <v>130</v>
      </c>
      <c r="BM1596">
        <v>1</v>
      </c>
      <c r="BN1596">
        <v>1</v>
      </c>
      <c r="BO1596">
        <v>0</v>
      </c>
      <c r="BP1596">
        <v>0</v>
      </c>
      <c r="BS1596">
        <v>0</v>
      </c>
      <c r="BT1596">
        <v>0</v>
      </c>
      <c r="BU1596">
        <v>0</v>
      </c>
      <c r="CE1596" t="str">
        <f t="shared" ref="CE1596:CE1603" si="621">"22:03:13.921"</f>
        <v>22:03:13.921</v>
      </c>
      <c r="CF1596">
        <v>920536037</v>
      </c>
      <c r="CS1596">
        <v>3</v>
      </c>
      <c r="CT1596">
        <v>2</v>
      </c>
      <c r="CU1596">
        <v>0</v>
      </c>
      <c r="CV1596">
        <v>2</v>
      </c>
      <c r="CW1596">
        <v>0</v>
      </c>
      <c r="CX1596">
        <v>5</v>
      </c>
      <c r="CY1596">
        <v>7</v>
      </c>
      <c r="CZ1596" t="s">
        <v>131</v>
      </c>
      <c r="DA1596">
        <v>745</v>
      </c>
      <c r="DB1596">
        <v>0</v>
      </c>
      <c r="DC1596" t="s">
        <v>262</v>
      </c>
      <c r="DD1596" t="s">
        <v>263</v>
      </c>
      <c r="DG1596">
        <v>15625805</v>
      </c>
      <c r="DI1596">
        <v>1</v>
      </c>
      <c r="DJ1596">
        <v>0</v>
      </c>
      <c r="DK1596">
        <v>0</v>
      </c>
      <c r="DL1596">
        <v>0</v>
      </c>
      <c r="DM1596">
        <v>0</v>
      </c>
      <c r="DN1596">
        <v>1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 t="shared" ref="A1597:A1602" si="622">"07/09/2023 22:03:14.177"</f>
        <v>07/09/2023 22:03:14.177</v>
      </c>
      <c r="C1597" t="str">
        <f t="shared" si="605"/>
        <v>FFDFD3C0</v>
      </c>
      <c r="D1597" t="s">
        <v>134</v>
      </c>
      <c r="E1597">
        <v>4</v>
      </c>
      <c r="H1597">
        <v>4</v>
      </c>
      <c r="I1597" t="s">
        <v>143</v>
      </c>
      <c r="J1597" t="s">
        <v>126</v>
      </c>
      <c r="K1597">
        <v>0</v>
      </c>
      <c r="L1597">
        <v>3</v>
      </c>
      <c r="M1597">
        <v>0</v>
      </c>
      <c r="N1597">
        <v>2</v>
      </c>
      <c r="O1597">
        <v>0</v>
      </c>
      <c r="P1597">
        <v>1</v>
      </c>
      <c r="Q1597">
        <v>0</v>
      </c>
      <c r="S1597" t="str">
        <f t="shared" si="620"/>
        <v>22:03:13.000</v>
      </c>
      <c r="T1597" t="str">
        <f t="shared" si="620"/>
        <v>22:03:13.000</v>
      </c>
      <c r="U1597" t="str">
        <f t="shared" si="600"/>
        <v>A14F74</v>
      </c>
      <c r="V1597">
        <v>0</v>
      </c>
      <c r="W1597">
        <v>0</v>
      </c>
      <c r="X1597">
        <v>6</v>
      </c>
      <c r="Y1597">
        <v>0</v>
      </c>
      <c r="AA1597">
        <v>1</v>
      </c>
      <c r="AB1597">
        <v>8</v>
      </c>
      <c r="AC1597">
        <v>3</v>
      </c>
      <c r="AD1597">
        <v>0</v>
      </c>
      <c r="AE1597">
        <v>9</v>
      </c>
      <c r="AF1597" t="s">
        <v>126</v>
      </c>
      <c r="AG1597">
        <v>0</v>
      </c>
      <c r="AH1597">
        <v>3</v>
      </c>
      <c r="AI1597">
        <v>2</v>
      </c>
      <c r="AJ1597">
        <v>0</v>
      </c>
      <c r="AK1597" t="s">
        <v>551</v>
      </c>
      <c r="AL1597">
        <v>32.784297000000002</v>
      </c>
      <c r="AM1597" t="s">
        <v>552</v>
      </c>
      <c r="AN1597">
        <v>-117.093959</v>
      </c>
      <c r="AO1597">
        <v>25</v>
      </c>
      <c r="AP1597">
        <v>1700</v>
      </c>
      <c r="AQ1597" t="s">
        <v>129</v>
      </c>
      <c r="AR1597">
        <v>127</v>
      </c>
      <c r="AS1597">
        <v>-42</v>
      </c>
      <c r="AT1597">
        <v>-320</v>
      </c>
      <c r="BB1597" t="str">
        <f t="shared" si="601"/>
        <v>1200</v>
      </c>
      <c r="BC1597">
        <v>1</v>
      </c>
      <c r="BD1597" t="str">
        <f t="shared" si="602"/>
        <v xml:space="preserve">N1839R  </v>
      </c>
      <c r="BE1597">
        <v>1</v>
      </c>
      <c r="BG1597">
        <v>0</v>
      </c>
      <c r="BH1597">
        <v>0</v>
      </c>
      <c r="BI1597">
        <v>0</v>
      </c>
      <c r="BJ1597">
        <v>1450</v>
      </c>
      <c r="BK1597">
        <v>-250</v>
      </c>
      <c r="BL1597" t="s">
        <v>130</v>
      </c>
      <c r="BM1597">
        <v>1</v>
      </c>
      <c r="BN1597">
        <v>1</v>
      </c>
      <c r="BO1597">
        <v>0</v>
      </c>
      <c r="BP1597">
        <v>0</v>
      </c>
      <c r="BS1597">
        <v>0</v>
      </c>
      <c r="BT1597">
        <v>0</v>
      </c>
      <c r="BU1597">
        <v>0</v>
      </c>
      <c r="CE1597" t="str">
        <f t="shared" si="621"/>
        <v>22:03:13.921</v>
      </c>
      <c r="CF1597">
        <v>920536037</v>
      </c>
      <c r="CS1597">
        <v>3</v>
      </c>
      <c r="CT1597">
        <v>2</v>
      </c>
      <c r="CU1597">
        <v>0</v>
      </c>
      <c r="CV1597">
        <v>2</v>
      </c>
      <c r="CW1597">
        <v>0</v>
      </c>
      <c r="CX1597">
        <v>5</v>
      </c>
      <c r="CY1597">
        <v>7</v>
      </c>
      <c r="CZ1597" t="s">
        <v>131</v>
      </c>
      <c r="DA1597">
        <v>745</v>
      </c>
      <c r="DB1597">
        <v>0</v>
      </c>
      <c r="DC1597" t="s">
        <v>262</v>
      </c>
      <c r="DD1597" t="s">
        <v>263</v>
      </c>
      <c r="DG1597">
        <v>15625805</v>
      </c>
      <c r="DI1597">
        <v>1</v>
      </c>
      <c r="DJ1597">
        <v>0</v>
      </c>
      <c r="DK1597">
        <v>1</v>
      </c>
      <c r="DL1597">
        <v>0</v>
      </c>
      <c r="DM1597">
        <v>0</v>
      </c>
      <c r="DN1597">
        <v>1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 t="shared" si="622"/>
        <v>07/09/2023 22:03:14.177</v>
      </c>
      <c r="C1598" t="str">
        <f t="shared" si="605"/>
        <v>FFDFD3C0</v>
      </c>
      <c r="D1598" t="s">
        <v>123</v>
      </c>
      <c r="E1598">
        <v>7</v>
      </c>
      <c r="F1598">
        <v>2007</v>
      </c>
      <c r="G1598" t="s">
        <v>124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0</v>
      </c>
      <c r="P1598">
        <v>1</v>
      </c>
      <c r="Q1598">
        <v>0</v>
      </c>
      <c r="S1598" t="str">
        <f t="shared" si="620"/>
        <v>22:03:13.000</v>
      </c>
      <c r="T1598" t="str">
        <f t="shared" si="620"/>
        <v>22:03:13.000</v>
      </c>
      <c r="U1598" t="str">
        <f t="shared" si="600"/>
        <v>A14F74</v>
      </c>
      <c r="V1598">
        <v>0</v>
      </c>
      <c r="W1598">
        <v>0</v>
      </c>
      <c r="X1598">
        <v>6</v>
      </c>
      <c r="Y1598">
        <v>0</v>
      </c>
      <c r="AA1598">
        <v>1</v>
      </c>
      <c r="AB1598">
        <v>8</v>
      </c>
      <c r="AC1598">
        <v>3</v>
      </c>
      <c r="AD1598">
        <v>0</v>
      </c>
      <c r="AE1598">
        <v>9</v>
      </c>
      <c r="AF1598" t="s">
        <v>126</v>
      </c>
      <c r="AG1598">
        <v>0</v>
      </c>
      <c r="AH1598">
        <v>3</v>
      </c>
      <c r="AI1598">
        <v>2</v>
      </c>
      <c r="AJ1598">
        <v>0</v>
      </c>
      <c r="AK1598" t="s">
        <v>551</v>
      </c>
      <c r="AL1598">
        <v>32.784297000000002</v>
      </c>
      <c r="AM1598" t="s">
        <v>552</v>
      </c>
      <c r="AN1598">
        <v>-117.093959</v>
      </c>
      <c r="AO1598">
        <v>25</v>
      </c>
      <c r="AP1598">
        <v>1700</v>
      </c>
      <c r="AQ1598" t="s">
        <v>129</v>
      </c>
      <c r="AR1598">
        <v>127</v>
      </c>
      <c r="AS1598">
        <v>-42</v>
      </c>
      <c r="AT1598">
        <v>-320</v>
      </c>
      <c r="BB1598" t="str">
        <f t="shared" si="601"/>
        <v>1200</v>
      </c>
      <c r="BC1598">
        <v>1</v>
      </c>
      <c r="BD1598" t="str">
        <f t="shared" si="602"/>
        <v xml:space="preserve">N1839R  </v>
      </c>
      <c r="BE1598">
        <v>1</v>
      </c>
      <c r="BG1598">
        <v>0</v>
      </c>
      <c r="BH1598">
        <v>0</v>
      </c>
      <c r="BI1598">
        <v>0</v>
      </c>
      <c r="BJ1598">
        <v>1450</v>
      </c>
      <c r="BK1598">
        <v>-250</v>
      </c>
      <c r="BL1598" t="s">
        <v>130</v>
      </c>
      <c r="BM1598">
        <v>1</v>
      </c>
      <c r="BN1598">
        <v>1</v>
      </c>
      <c r="BO1598">
        <v>0</v>
      </c>
      <c r="BP1598">
        <v>0</v>
      </c>
      <c r="BS1598">
        <v>0</v>
      </c>
      <c r="BT1598">
        <v>0</v>
      </c>
      <c r="BU1598">
        <v>0</v>
      </c>
      <c r="CE1598" t="str">
        <f t="shared" si="621"/>
        <v>22:03:13.921</v>
      </c>
      <c r="CF1598">
        <v>920536037</v>
      </c>
      <c r="CS1598">
        <v>3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131</v>
      </c>
      <c r="DA1598">
        <v>745</v>
      </c>
      <c r="DB1598">
        <v>0</v>
      </c>
      <c r="DC1598" t="s">
        <v>262</v>
      </c>
      <c r="DD1598" t="s">
        <v>263</v>
      </c>
      <c r="DG1598">
        <v>15625805</v>
      </c>
      <c r="DI1598">
        <v>1</v>
      </c>
      <c r="DJ1598">
        <v>0</v>
      </c>
      <c r="DK1598">
        <v>1</v>
      </c>
      <c r="DL1598">
        <v>0</v>
      </c>
      <c r="DM1598">
        <v>0</v>
      </c>
      <c r="DN1598">
        <v>1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 t="shared" si="622"/>
        <v>07/09/2023 22:03:14.177</v>
      </c>
      <c r="C1599" t="str">
        <f t="shared" si="605"/>
        <v>FFDFD3C0</v>
      </c>
      <c r="D1599" t="s">
        <v>138</v>
      </c>
      <c r="E1599">
        <v>20</v>
      </c>
      <c r="F1599">
        <v>1020</v>
      </c>
      <c r="G1599" t="s">
        <v>139</v>
      </c>
      <c r="J1599" t="s">
        <v>140</v>
      </c>
      <c r="K1599">
        <v>0</v>
      </c>
      <c r="L1599">
        <v>3</v>
      </c>
      <c r="M1599">
        <v>0</v>
      </c>
      <c r="N1599">
        <v>2</v>
      </c>
      <c r="O1599">
        <v>0</v>
      </c>
      <c r="P1599">
        <v>1</v>
      </c>
      <c r="Q1599">
        <v>0</v>
      </c>
      <c r="S1599" t="str">
        <f t="shared" si="620"/>
        <v>22:03:13.000</v>
      </c>
      <c r="T1599" t="str">
        <f t="shared" si="620"/>
        <v>22:03:13.000</v>
      </c>
      <c r="U1599" t="str">
        <f t="shared" si="600"/>
        <v>A14F74</v>
      </c>
      <c r="V1599">
        <v>0</v>
      </c>
      <c r="W1599">
        <v>0</v>
      </c>
      <c r="X1599">
        <v>6</v>
      </c>
      <c r="Y1599">
        <v>0</v>
      </c>
      <c r="AA1599">
        <v>1</v>
      </c>
      <c r="AB1599">
        <v>8</v>
      </c>
      <c r="AC1599">
        <v>3</v>
      </c>
      <c r="AD1599">
        <v>0</v>
      </c>
      <c r="AE1599">
        <v>9</v>
      </c>
      <c r="AF1599" t="s">
        <v>126</v>
      </c>
      <c r="AG1599">
        <v>0</v>
      </c>
      <c r="AH1599">
        <v>3</v>
      </c>
      <c r="AI1599">
        <v>2</v>
      </c>
      <c r="AJ1599">
        <v>0</v>
      </c>
      <c r="AK1599" t="s">
        <v>551</v>
      </c>
      <c r="AL1599">
        <v>32.784297000000002</v>
      </c>
      <c r="AM1599" t="s">
        <v>552</v>
      </c>
      <c r="AN1599">
        <v>-117.093959</v>
      </c>
      <c r="AO1599">
        <v>25</v>
      </c>
      <c r="AP1599">
        <v>1700</v>
      </c>
      <c r="AQ1599" t="s">
        <v>129</v>
      </c>
      <c r="AR1599">
        <v>127</v>
      </c>
      <c r="AS1599">
        <v>-42</v>
      </c>
      <c r="AT1599">
        <v>-320</v>
      </c>
      <c r="BB1599" t="str">
        <f t="shared" si="601"/>
        <v>1200</v>
      </c>
      <c r="BC1599">
        <v>1</v>
      </c>
      <c r="BD1599" t="str">
        <f t="shared" si="602"/>
        <v xml:space="preserve">N1839R  </v>
      </c>
      <c r="BE1599">
        <v>1</v>
      </c>
      <c r="BG1599">
        <v>0</v>
      </c>
      <c r="BH1599">
        <v>0</v>
      </c>
      <c r="BI1599">
        <v>0</v>
      </c>
      <c r="BJ1599">
        <v>1450</v>
      </c>
      <c r="BK1599">
        <v>-250</v>
      </c>
      <c r="BL1599" t="s">
        <v>130</v>
      </c>
      <c r="BM1599">
        <v>1</v>
      </c>
      <c r="BN1599">
        <v>1</v>
      </c>
      <c r="BO1599">
        <v>0</v>
      </c>
      <c r="BP1599">
        <v>0</v>
      </c>
      <c r="BS1599">
        <v>0</v>
      </c>
      <c r="BT1599">
        <v>0</v>
      </c>
      <c r="BU1599">
        <v>0</v>
      </c>
      <c r="CE1599" t="str">
        <f t="shared" si="621"/>
        <v>22:03:13.921</v>
      </c>
      <c r="CF1599">
        <v>920536037</v>
      </c>
      <c r="CS1599">
        <v>3</v>
      </c>
      <c r="CT1599">
        <v>2</v>
      </c>
      <c r="CU1599">
        <v>0</v>
      </c>
      <c r="CV1599">
        <v>2</v>
      </c>
      <c r="CW1599">
        <v>0</v>
      </c>
      <c r="CX1599">
        <v>5</v>
      </c>
      <c r="CY1599">
        <v>7</v>
      </c>
      <c r="CZ1599" t="s">
        <v>131</v>
      </c>
      <c r="DA1599">
        <v>745</v>
      </c>
      <c r="DB1599">
        <v>0</v>
      </c>
      <c r="DC1599" t="s">
        <v>262</v>
      </c>
      <c r="DD1599" t="s">
        <v>263</v>
      </c>
      <c r="DG1599">
        <v>15625805</v>
      </c>
      <c r="DI1599">
        <v>1</v>
      </c>
      <c r="DJ1599">
        <v>0</v>
      </c>
      <c r="DK1599">
        <v>1</v>
      </c>
      <c r="DL1599">
        <v>0</v>
      </c>
      <c r="DM1599">
        <v>0</v>
      </c>
      <c r="DN1599">
        <v>1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 t="shared" si="622"/>
        <v>07/09/2023 22:03:14.177</v>
      </c>
      <c r="C1600" t="str">
        <f t="shared" si="605"/>
        <v>FFDFD3C0</v>
      </c>
      <c r="D1600" t="s">
        <v>149</v>
      </c>
      <c r="E1600">
        <v>3</v>
      </c>
      <c r="H1600">
        <v>166</v>
      </c>
      <c r="I1600" t="s">
        <v>139</v>
      </c>
      <c r="J1600" t="s">
        <v>150</v>
      </c>
      <c r="K1600">
        <v>0</v>
      </c>
      <c r="L1600">
        <v>3</v>
      </c>
      <c r="M1600">
        <v>0</v>
      </c>
      <c r="N1600">
        <v>2</v>
      </c>
      <c r="O1600">
        <v>0</v>
      </c>
      <c r="P1600">
        <v>1</v>
      </c>
      <c r="Q1600">
        <v>0</v>
      </c>
      <c r="S1600" t="str">
        <f t="shared" si="620"/>
        <v>22:03:13.000</v>
      </c>
      <c r="T1600" t="str">
        <f t="shared" si="620"/>
        <v>22:03:13.000</v>
      </c>
      <c r="U1600" t="str">
        <f t="shared" si="600"/>
        <v>A14F74</v>
      </c>
      <c r="V1600">
        <v>0</v>
      </c>
      <c r="W1600">
        <v>0</v>
      </c>
      <c r="X1600">
        <v>6</v>
      </c>
      <c r="Y1600">
        <v>0</v>
      </c>
      <c r="AA1600">
        <v>1</v>
      </c>
      <c r="AB1600">
        <v>8</v>
      </c>
      <c r="AC1600">
        <v>3</v>
      </c>
      <c r="AD1600">
        <v>0</v>
      </c>
      <c r="AE1600">
        <v>9</v>
      </c>
      <c r="AF1600" t="s">
        <v>126</v>
      </c>
      <c r="AG1600">
        <v>0</v>
      </c>
      <c r="AH1600">
        <v>3</v>
      </c>
      <c r="AI1600">
        <v>2</v>
      </c>
      <c r="AJ1600">
        <v>0</v>
      </c>
      <c r="AK1600" t="s">
        <v>551</v>
      </c>
      <c r="AL1600">
        <v>32.784297000000002</v>
      </c>
      <c r="AM1600" t="s">
        <v>552</v>
      </c>
      <c r="AN1600">
        <v>-117.093959</v>
      </c>
      <c r="AO1600">
        <v>25</v>
      </c>
      <c r="AP1600">
        <v>1700</v>
      </c>
      <c r="AQ1600" t="s">
        <v>129</v>
      </c>
      <c r="AR1600">
        <v>127</v>
      </c>
      <c r="AS1600">
        <v>-42</v>
      </c>
      <c r="AT1600">
        <v>-320</v>
      </c>
      <c r="BB1600" t="str">
        <f t="shared" si="601"/>
        <v>1200</v>
      </c>
      <c r="BC1600">
        <v>1</v>
      </c>
      <c r="BD1600" t="str">
        <f t="shared" si="602"/>
        <v xml:space="preserve">N1839R  </v>
      </c>
      <c r="BE1600">
        <v>1</v>
      </c>
      <c r="BG1600">
        <v>0</v>
      </c>
      <c r="BH1600">
        <v>0</v>
      </c>
      <c r="BI1600">
        <v>0</v>
      </c>
      <c r="BJ1600">
        <v>1450</v>
      </c>
      <c r="BK1600">
        <v>-250</v>
      </c>
      <c r="BL1600" t="s">
        <v>130</v>
      </c>
      <c r="BM1600">
        <v>1</v>
      </c>
      <c r="BN1600">
        <v>1</v>
      </c>
      <c r="BO1600">
        <v>0</v>
      </c>
      <c r="BP1600">
        <v>0</v>
      </c>
      <c r="BS1600">
        <v>0</v>
      </c>
      <c r="BT1600">
        <v>0</v>
      </c>
      <c r="BU1600">
        <v>0</v>
      </c>
      <c r="CE1600" t="str">
        <f t="shared" si="621"/>
        <v>22:03:13.921</v>
      </c>
      <c r="CF1600">
        <v>920592412</v>
      </c>
      <c r="CS1600">
        <v>3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131</v>
      </c>
      <c r="DA1600">
        <v>300</v>
      </c>
      <c r="DB1600">
        <v>0</v>
      </c>
      <c r="DC1600" t="s">
        <v>157</v>
      </c>
      <c r="DD1600" t="s">
        <v>158</v>
      </c>
      <c r="DG1600">
        <v>8361916</v>
      </c>
      <c r="DI1600">
        <v>1</v>
      </c>
      <c r="DJ1600">
        <v>0</v>
      </c>
      <c r="DK1600">
        <v>1</v>
      </c>
      <c r="DL1600">
        <v>0</v>
      </c>
      <c r="DM1600">
        <v>0</v>
      </c>
      <c r="DN1600">
        <v>1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 t="shared" si="622"/>
        <v>07/09/2023 22:03:14.177</v>
      </c>
      <c r="C1601" t="str">
        <f t="shared" si="605"/>
        <v>FFDFD3C0</v>
      </c>
      <c r="D1601" t="s">
        <v>141</v>
      </c>
      <c r="E1601">
        <v>15</v>
      </c>
      <c r="J1601" t="s">
        <v>142</v>
      </c>
      <c r="K1601">
        <v>0</v>
      </c>
      <c r="L1601">
        <v>3</v>
      </c>
      <c r="M1601">
        <v>0</v>
      </c>
      <c r="N1601">
        <v>2</v>
      </c>
      <c r="O1601">
        <v>0</v>
      </c>
      <c r="P1601">
        <v>1</v>
      </c>
      <c r="Q1601">
        <v>0</v>
      </c>
      <c r="S1601" t="str">
        <f t="shared" si="620"/>
        <v>22:03:13.000</v>
      </c>
      <c r="T1601" t="str">
        <f t="shared" si="620"/>
        <v>22:03:13.000</v>
      </c>
      <c r="U1601" t="str">
        <f t="shared" si="600"/>
        <v>A14F74</v>
      </c>
      <c r="V1601">
        <v>0</v>
      </c>
      <c r="W1601">
        <v>0</v>
      </c>
      <c r="X1601">
        <v>6</v>
      </c>
      <c r="Y1601">
        <v>0</v>
      </c>
      <c r="AA1601">
        <v>1</v>
      </c>
      <c r="AB1601">
        <v>8</v>
      </c>
      <c r="AC1601">
        <v>3</v>
      </c>
      <c r="AD1601">
        <v>0</v>
      </c>
      <c r="AE1601">
        <v>9</v>
      </c>
      <c r="AF1601" t="s">
        <v>126</v>
      </c>
      <c r="AG1601">
        <v>0</v>
      </c>
      <c r="AH1601">
        <v>3</v>
      </c>
      <c r="AI1601">
        <v>2</v>
      </c>
      <c r="AJ1601">
        <v>0</v>
      </c>
      <c r="AK1601" t="s">
        <v>551</v>
      </c>
      <c r="AL1601">
        <v>32.784297000000002</v>
      </c>
      <c r="AM1601" t="s">
        <v>552</v>
      </c>
      <c r="AN1601">
        <v>-117.093959</v>
      </c>
      <c r="AO1601">
        <v>25</v>
      </c>
      <c r="AP1601">
        <v>1700</v>
      </c>
      <c r="AQ1601" t="s">
        <v>129</v>
      </c>
      <c r="AR1601">
        <v>127</v>
      </c>
      <c r="AS1601">
        <v>-42</v>
      </c>
      <c r="AT1601">
        <v>-320</v>
      </c>
      <c r="BB1601" t="str">
        <f t="shared" si="601"/>
        <v>1200</v>
      </c>
      <c r="BC1601">
        <v>1</v>
      </c>
      <c r="BD1601" t="str">
        <f t="shared" si="602"/>
        <v xml:space="preserve">N1839R  </v>
      </c>
      <c r="BE1601">
        <v>1</v>
      </c>
      <c r="BG1601">
        <v>0</v>
      </c>
      <c r="BH1601">
        <v>0</v>
      </c>
      <c r="BI1601">
        <v>0</v>
      </c>
      <c r="BJ1601">
        <v>1450</v>
      </c>
      <c r="BK1601">
        <v>-250</v>
      </c>
      <c r="BL1601" t="s">
        <v>130</v>
      </c>
      <c r="BM1601">
        <v>1</v>
      </c>
      <c r="BN1601">
        <v>1</v>
      </c>
      <c r="BO1601">
        <v>0</v>
      </c>
      <c r="BP1601">
        <v>0</v>
      </c>
      <c r="BS1601">
        <v>0</v>
      </c>
      <c r="BT1601">
        <v>0</v>
      </c>
      <c r="BU1601">
        <v>0</v>
      </c>
      <c r="CE1601" t="str">
        <f t="shared" si="621"/>
        <v>22:03:13.921</v>
      </c>
      <c r="CF1601">
        <v>920536037</v>
      </c>
      <c r="CS1601">
        <v>3</v>
      </c>
      <c r="CT1601">
        <v>2</v>
      </c>
      <c r="CU1601">
        <v>0</v>
      </c>
      <c r="CV1601">
        <v>2</v>
      </c>
      <c r="CW1601">
        <v>0</v>
      </c>
      <c r="CX1601">
        <v>5</v>
      </c>
      <c r="CY1601">
        <v>7</v>
      </c>
      <c r="CZ1601" t="s">
        <v>131</v>
      </c>
      <c r="DA1601">
        <v>745</v>
      </c>
      <c r="DB1601">
        <v>0</v>
      </c>
      <c r="DC1601" t="s">
        <v>262</v>
      </c>
      <c r="DD1601" t="s">
        <v>263</v>
      </c>
      <c r="DG1601">
        <v>15625805</v>
      </c>
      <c r="DI1601">
        <v>1</v>
      </c>
      <c r="DJ1601">
        <v>0</v>
      </c>
      <c r="DK1601">
        <v>1</v>
      </c>
      <c r="DL1601">
        <v>0</v>
      </c>
      <c r="DM1601">
        <v>0</v>
      </c>
      <c r="DN1601">
        <v>1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 t="shared" si="622"/>
        <v>07/09/2023 22:03:14.177</v>
      </c>
      <c r="C1602" t="str">
        <f t="shared" si="605"/>
        <v>FFDFD3C0</v>
      </c>
      <c r="D1602" t="s">
        <v>144</v>
      </c>
      <c r="E1602">
        <v>6</v>
      </c>
      <c r="H1602">
        <v>210</v>
      </c>
      <c r="I1602" t="s">
        <v>145</v>
      </c>
      <c r="J1602" t="s">
        <v>146</v>
      </c>
      <c r="K1602">
        <v>0</v>
      </c>
      <c r="L1602">
        <v>3</v>
      </c>
      <c r="M1602">
        <v>0</v>
      </c>
      <c r="N1602">
        <v>2</v>
      </c>
      <c r="O1602">
        <v>0</v>
      </c>
      <c r="P1602">
        <v>1</v>
      </c>
      <c r="Q1602">
        <v>0</v>
      </c>
      <c r="S1602" t="str">
        <f t="shared" si="620"/>
        <v>22:03:13.000</v>
      </c>
      <c r="T1602" t="str">
        <f t="shared" si="620"/>
        <v>22:03:13.000</v>
      </c>
      <c r="U1602" t="str">
        <f t="shared" ref="U1602:U1665" si="623">"A14F74"</f>
        <v>A14F74</v>
      </c>
      <c r="V1602">
        <v>0</v>
      </c>
      <c r="W1602">
        <v>0</v>
      </c>
      <c r="X1602">
        <v>6</v>
      </c>
      <c r="Y1602">
        <v>0</v>
      </c>
      <c r="AA1602">
        <v>1</v>
      </c>
      <c r="AB1602">
        <v>8</v>
      </c>
      <c r="AC1602">
        <v>3</v>
      </c>
      <c r="AD1602">
        <v>0</v>
      </c>
      <c r="AE1602">
        <v>9</v>
      </c>
      <c r="AF1602" t="s">
        <v>126</v>
      </c>
      <c r="AG1602">
        <v>0</v>
      </c>
      <c r="AH1602">
        <v>0</v>
      </c>
      <c r="AI1602">
        <v>2</v>
      </c>
      <c r="AJ1602">
        <v>0</v>
      </c>
      <c r="AK1602" t="s">
        <v>551</v>
      </c>
      <c r="AL1602">
        <v>32.784297000000002</v>
      </c>
      <c r="AM1602" t="s">
        <v>552</v>
      </c>
      <c r="AN1602">
        <v>-117.093959</v>
      </c>
      <c r="AO1602">
        <v>25</v>
      </c>
      <c r="AP1602">
        <v>1700</v>
      </c>
      <c r="AQ1602" t="s">
        <v>129</v>
      </c>
      <c r="AR1602">
        <v>127</v>
      </c>
      <c r="AS1602">
        <v>-42</v>
      </c>
      <c r="AT1602">
        <v>-320</v>
      </c>
      <c r="BB1602" t="str">
        <f t="shared" ref="BB1602:BB1665" si="624">"1200"</f>
        <v>1200</v>
      </c>
      <c r="BC1602">
        <v>1</v>
      </c>
      <c r="BD1602" t="str">
        <f t="shared" ref="BD1602:BD1665" si="625">"N1839R  "</f>
        <v xml:space="preserve">N1839R  </v>
      </c>
      <c r="BE1602">
        <v>1</v>
      </c>
      <c r="BG1602">
        <v>0</v>
      </c>
      <c r="BH1602">
        <v>0</v>
      </c>
      <c r="BI1602">
        <v>0</v>
      </c>
      <c r="BJ1602">
        <v>1450</v>
      </c>
      <c r="BK1602">
        <v>-250</v>
      </c>
      <c r="BL1602" t="s">
        <v>130</v>
      </c>
      <c r="BM1602">
        <v>1</v>
      </c>
      <c r="BN1602">
        <v>1</v>
      </c>
      <c r="BO1602">
        <v>0</v>
      </c>
      <c r="BP1602">
        <v>0</v>
      </c>
      <c r="BS1602">
        <v>0</v>
      </c>
      <c r="BT1602">
        <v>0</v>
      </c>
      <c r="BU1602">
        <v>0</v>
      </c>
      <c r="CE1602" t="str">
        <f t="shared" si="621"/>
        <v>22:03:13.921</v>
      </c>
      <c r="CF1602">
        <v>920536037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5</v>
      </c>
      <c r="CY1602">
        <v>7</v>
      </c>
      <c r="CZ1602" t="s">
        <v>131</v>
      </c>
      <c r="DA1602">
        <v>745</v>
      </c>
      <c r="DB1602">
        <v>0</v>
      </c>
      <c r="DC1602" t="s">
        <v>262</v>
      </c>
      <c r="DD1602" t="s">
        <v>263</v>
      </c>
      <c r="DG1602">
        <v>15625805</v>
      </c>
      <c r="DI1602">
        <v>1</v>
      </c>
      <c r="DJ1602">
        <v>0</v>
      </c>
      <c r="DK1602">
        <v>1</v>
      </c>
      <c r="DL1602">
        <v>0</v>
      </c>
      <c r="DM1602">
        <v>0</v>
      </c>
      <c r="DN1602">
        <v>1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"07/09/2023 22:03:14.192"</f>
        <v>07/09/2023 22:03:14.192</v>
      </c>
      <c r="C1603" t="str">
        <f t="shared" si="605"/>
        <v>FFDFD3C0</v>
      </c>
      <c r="D1603" t="s">
        <v>134</v>
      </c>
      <c r="E1603">
        <v>3</v>
      </c>
      <c r="H1603">
        <v>3</v>
      </c>
      <c r="I1603" t="s">
        <v>135</v>
      </c>
      <c r="J1603" t="s">
        <v>126</v>
      </c>
      <c r="K1603">
        <v>0</v>
      </c>
      <c r="L1603">
        <v>3</v>
      </c>
      <c r="M1603">
        <v>0</v>
      </c>
      <c r="N1603">
        <v>2</v>
      </c>
      <c r="O1603">
        <v>0</v>
      </c>
      <c r="P1603">
        <v>1</v>
      </c>
      <c r="Q1603">
        <v>0</v>
      </c>
      <c r="S1603" t="str">
        <f t="shared" si="620"/>
        <v>22:03:13.000</v>
      </c>
      <c r="T1603" t="str">
        <f t="shared" si="620"/>
        <v>22:03:13.000</v>
      </c>
      <c r="U1603" t="str">
        <f t="shared" si="623"/>
        <v>A14F74</v>
      </c>
      <c r="V1603">
        <v>0</v>
      </c>
      <c r="W1603">
        <v>0</v>
      </c>
      <c r="X1603">
        <v>6</v>
      </c>
      <c r="Y1603">
        <v>0</v>
      </c>
      <c r="AA1603">
        <v>1</v>
      </c>
      <c r="AB1603">
        <v>8</v>
      </c>
      <c r="AC1603">
        <v>3</v>
      </c>
      <c r="AD1603">
        <v>0</v>
      </c>
      <c r="AE1603">
        <v>9</v>
      </c>
      <c r="AF1603" t="s">
        <v>126</v>
      </c>
      <c r="AG1603">
        <v>0</v>
      </c>
      <c r="AH1603">
        <v>3</v>
      </c>
      <c r="AI1603">
        <v>2</v>
      </c>
      <c r="AJ1603">
        <v>0</v>
      </c>
      <c r="AK1603" t="s">
        <v>551</v>
      </c>
      <c r="AL1603">
        <v>32.784297000000002</v>
      </c>
      <c r="AM1603" t="s">
        <v>552</v>
      </c>
      <c r="AN1603">
        <v>-117.093959</v>
      </c>
      <c r="AO1603">
        <v>25</v>
      </c>
      <c r="AP1603">
        <v>1700</v>
      </c>
      <c r="AQ1603" t="s">
        <v>129</v>
      </c>
      <c r="AR1603">
        <v>127</v>
      </c>
      <c r="AS1603">
        <v>-42</v>
      </c>
      <c r="AT1603">
        <v>-320</v>
      </c>
      <c r="BB1603" t="str">
        <f t="shared" si="624"/>
        <v>1200</v>
      </c>
      <c r="BC1603">
        <v>1</v>
      </c>
      <c r="BD1603" t="str">
        <f t="shared" si="625"/>
        <v xml:space="preserve">N1839R  </v>
      </c>
      <c r="BE1603">
        <v>1</v>
      </c>
      <c r="BG1603">
        <v>0</v>
      </c>
      <c r="BH1603">
        <v>0</v>
      </c>
      <c r="BI1603">
        <v>0</v>
      </c>
      <c r="BJ1603">
        <v>1450</v>
      </c>
      <c r="BK1603">
        <v>-250</v>
      </c>
      <c r="BL1603" t="s">
        <v>130</v>
      </c>
      <c r="BM1603">
        <v>1</v>
      </c>
      <c r="BN1603">
        <v>1</v>
      </c>
      <c r="BO1603">
        <v>0</v>
      </c>
      <c r="BP1603">
        <v>0</v>
      </c>
      <c r="BS1603">
        <v>0</v>
      </c>
      <c r="BT1603">
        <v>0</v>
      </c>
      <c r="BU1603">
        <v>0</v>
      </c>
      <c r="CE1603" t="str">
        <f t="shared" si="621"/>
        <v>22:03:13.921</v>
      </c>
      <c r="CF1603">
        <v>920536037</v>
      </c>
      <c r="CS1603">
        <v>3</v>
      </c>
      <c r="CT1603">
        <v>2</v>
      </c>
      <c r="CU1603">
        <v>0</v>
      </c>
      <c r="CV1603">
        <v>2</v>
      </c>
      <c r="CW1603">
        <v>0</v>
      </c>
      <c r="CX1603">
        <v>5</v>
      </c>
      <c r="CY1603">
        <v>7</v>
      </c>
      <c r="CZ1603" t="s">
        <v>131</v>
      </c>
      <c r="DA1603">
        <v>745</v>
      </c>
      <c r="DB1603">
        <v>0</v>
      </c>
      <c r="DC1603" t="s">
        <v>262</v>
      </c>
      <c r="DD1603" t="s">
        <v>263</v>
      </c>
      <c r="DG1603">
        <v>15625805</v>
      </c>
      <c r="DI1603">
        <v>1</v>
      </c>
      <c r="DJ1603">
        <v>0</v>
      </c>
      <c r="DK1603">
        <v>1</v>
      </c>
      <c r="DL1603">
        <v>0</v>
      </c>
      <c r="DM1603">
        <v>0</v>
      </c>
      <c r="DN1603">
        <v>1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"07/09/2023 22:03:14.692"</f>
        <v>07/09/2023 22:03:14.692</v>
      </c>
      <c r="C1604" t="str">
        <f t="shared" si="605"/>
        <v>FFDFD3C0</v>
      </c>
      <c r="D1604" t="s">
        <v>134</v>
      </c>
      <c r="E1604">
        <v>3</v>
      </c>
      <c r="H1604">
        <v>3</v>
      </c>
      <c r="I1604" t="s">
        <v>135</v>
      </c>
      <c r="J1604" t="s">
        <v>126</v>
      </c>
      <c r="K1604">
        <v>0</v>
      </c>
      <c r="L1604">
        <v>3</v>
      </c>
      <c r="M1604">
        <v>0</v>
      </c>
      <c r="N1604">
        <v>2</v>
      </c>
      <c r="O1604">
        <v>0</v>
      </c>
      <c r="P1604">
        <v>1</v>
      </c>
      <c r="Q1604">
        <v>0</v>
      </c>
      <c r="S1604" t="str">
        <f t="shared" ref="S1604:T1611" si="626">"22:03:14.000"</f>
        <v>22:03:14.000</v>
      </c>
      <c r="T1604" t="str">
        <f t="shared" si="626"/>
        <v>22:03:14.000</v>
      </c>
      <c r="U1604" t="str">
        <f t="shared" si="623"/>
        <v>A14F74</v>
      </c>
      <c r="V1604">
        <v>0</v>
      </c>
      <c r="W1604">
        <v>0</v>
      </c>
      <c r="X1604">
        <v>6</v>
      </c>
      <c r="Y1604">
        <v>0</v>
      </c>
      <c r="AA1604">
        <v>1</v>
      </c>
      <c r="AB1604">
        <v>8</v>
      </c>
      <c r="AC1604">
        <v>3</v>
      </c>
      <c r="AD1604">
        <v>0</v>
      </c>
      <c r="AE1604">
        <v>9</v>
      </c>
      <c r="AF1604" t="s">
        <v>126</v>
      </c>
      <c r="AG1604">
        <v>0</v>
      </c>
      <c r="AH1604">
        <v>3</v>
      </c>
      <c r="AI1604">
        <v>2</v>
      </c>
      <c r="AJ1604">
        <v>0</v>
      </c>
      <c r="AK1604" t="s">
        <v>553</v>
      </c>
      <c r="AL1604">
        <v>32.784103999999999</v>
      </c>
      <c r="AM1604" t="s">
        <v>554</v>
      </c>
      <c r="AN1604">
        <v>-117.093272</v>
      </c>
      <c r="AO1604">
        <v>25</v>
      </c>
      <c r="AP1604">
        <v>1700</v>
      </c>
      <c r="AQ1604" t="s">
        <v>129</v>
      </c>
      <c r="AR1604">
        <v>127</v>
      </c>
      <c r="AS1604">
        <v>-43</v>
      </c>
      <c r="AT1604">
        <v>-320</v>
      </c>
      <c r="BB1604" t="str">
        <f t="shared" si="624"/>
        <v>1200</v>
      </c>
      <c r="BC1604">
        <v>1</v>
      </c>
      <c r="BD1604" t="str">
        <f t="shared" si="625"/>
        <v xml:space="preserve">N1839R  </v>
      </c>
      <c r="BE1604">
        <v>1</v>
      </c>
      <c r="BG1604">
        <v>0</v>
      </c>
      <c r="BH1604">
        <v>0</v>
      </c>
      <c r="BI1604">
        <v>0</v>
      </c>
      <c r="BJ1604">
        <v>1450</v>
      </c>
      <c r="BK1604">
        <v>-250</v>
      </c>
      <c r="BL1604" t="s">
        <v>130</v>
      </c>
      <c r="BM1604">
        <v>1</v>
      </c>
      <c r="BN1604">
        <v>1</v>
      </c>
      <c r="BO1604">
        <v>0</v>
      </c>
      <c r="BP1604">
        <v>0</v>
      </c>
      <c r="BS1604">
        <v>0</v>
      </c>
      <c r="BT1604">
        <v>0</v>
      </c>
      <c r="BU1604">
        <v>0</v>
      </c>
      <c r="CE1604" t="str">
        <f t="shared" ref="CE1604:CE1611" si="627">"22:03:14.477"</f>
        <v>22:03:14.477</v>
      </c>
      <c r="CF1604">
        <v>477035408</v>
      </c>
      <c r="CS1604">
        <v>3</v>
      </c>
      <c r="CT1604">
        <v>2</v>
      </c>
      <c r="CU1604">
        <v>0</v>
      </c>
      <c r="CV1604">
        <v>2</v>
      </c>
      <c r="CW1604">
        <v>0</v>
      </c>
      <c r="CX1604">
        <v>5</v>
      </c>
      <c r="CY1604">
        <v>7</v>
      </c>
      <c r="CZ1604" t="s">
        <v>131</v>
      </c>
      <c r="DA1604">
        <v>745</v>
      </c>
      <c r="DB1604">
        <v>0</v>
      </c>
      <c r="DC1604" t="s">
        <v>262</v>
      </c>
      <c r="DD1604" t="s">
        <v>263</v>
      </c>
      <c r="DG1604">
        <v>15625850</v>
      </c>
      <c r="DI1604">
        <v>1</v>
      </c>
      <c r="DJ1604">
        <v>0</v>
      </c>
      <c r="DK1604">
        <v>0</v>
      </c>
      <c r="DL1604">
        <v>0</v>
      </c>
      <c r="DM1604">
        <v>0</v>
      </c>
      <c r="DN1604">
        <v>1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"07/09/2023 22:03:14.708"</f>
        <v>07/09/2023 22:03:14.708</v>
      </c>
      <c r="C1605" t="str">
        <f t="shared" si="605"/>
        <v>FFDFD3C0</v>
      </c>
      <c r="D1605" t="s">
        <v>147</v>
      </c>
      <c r="E1605">
        <v>8</v>
      </c>
      <c r="H1605">
        <v>225</v>
      </c>
      <c r="I1605" t="s">
        <v>148</v>
      </c>
      <c r="J1605" t="s">
        <v>126</v>
      </c>
      <c r="K1605">
        <v>0</v>
      </c>
      <c r="L1605">
        <v>3</v>
      </c>
      <c r="M1605">
        <v>0</v>
      </c>
      <c r="N1605">
        <v>2</v>
      </c>
      <c r="O1605">
        <v>0</v>
      </c>
      <c r="P1605">
        <v>1</v>
      </c>
      <c r="Q1605">
        <v>0</v>
      </c>
      <c r="S1605" t="str">
        <f t="shared" si="626"/>
        <v>22:03:14.000</v>
      </c>
      <c r="T1605" t="str">
        <f t="shared" si="626"/>
        <v>22:03:14.000</v>
      </c>
      <c r="U1605" t="str">
        <f t="shared" si="623"/>
        <v>A14F74</v>
      </c>
      <c r="V1605">
        <v>0</v>
      </c>
      <c r="W1605">
        <v>0</v>
      </c>
      <c r="X1605">
        <v>6</v>
      </c>
      <c r="Y1605">
        <v>0</v>
      </c>
      <c r="AA1605">
        <v>1</v>
      </c>
      <c r="AB1605">
        <v>8</v>
      </c>
      <c r="AC1605">
        <v>3</v>
      </c>
      <c r="AD1605">
        <v>0</v>
      </c>
      <c r="AE1605">
        <v>9</v>
      </c>
      <c r="AF1605" t="s">
        <v>126</v>
      </c>
      <c r="AG1605">
        <v>0</v>
      </c>
      <c r="AH1605">
        <v>3</v>
      </c>
      <c r="AI1605">
        <v>2</v>
      </c>
      <c r="AJ1605">
        <v>0</v>
      </c>
      <c r="AK1605" t="s">
        <v>553</v>
      </c>
      <c r="AL1605">
        <v>32.784103999999999</v>
      </c>
      <c r="AM1605" t="s">
        <v>554</v>
      </c>
      <c r="AN1605">
        <v>-117.093272</v>
      </c>
      <c r="AO1605">
        <v>25</v>
      </c>
      <c r="AP1605">
        <v>1700</v>
      </c>
      <c r="AQ1605" t="s">
        <v>129</v>
      </c>
      <c r="AR1605">
        <v>127</v>
      </c>
      <c r="AS1605">
        <v>-43</v>
      </c>
      <c r="AT1605">
        <v>-320</v>
      </c>
      <c r="BB1605" t="str">
        <f t="shared" si="624"/>
        <v>1200</v>
      </c>
      <c r="BC1605">
        <v>1</v>
      </c>
      <c r="BD1605" t="str">
        <f t="shared" si="625"/>
        <v xml:space="preserve">N1839R  </v>
      </c>
      <c r="BE1605">
        <v>1</v>
      </c>
      <c r="BG1605">
        <v>0</v>
      </c>
      <c r="BH1605">
        <v>0</v>
      </c>
      <c r="BI1605">
        <v>0</v>
      </c>
      <c r="BJ1605">
        <v>1450</v>
      </c>
      <c r="BK1605">
        <v>-250</v>
      </c>
      <c r="BL1605" t="s">
        <v>130</v>
      </c>
      <c r="BM1605">
        <v>1</v>
      </c>
      <c r="BN1605">
        <v>1</v>
      </c>
      <c r="BO1605">
        <v>0</v>
      </c>
      <c r="BP1605">
        <v>0</v>
      </c>
      <c r="BS1605">
        <v>0</v>
      </c>
      <c r="BT1605">
        <v>0</v>
      </c>
      <c r="BU1605">
        <v>0</v>
      </c>
      <c r="CE1605" t="str">
        <f t="shared" si="627"/>
        <v>22:03:14.477</v>
      </c>
      <c r="CF1605">
        <v>477035408</v>
      </c>
      <c r="CS1605">
        <v>3</v>
      </c>
      <c r="CT1605">
        <v>2</v>
      </c>
      <c r="CU1605">
        <v>0</v>
      </c>
      <c r="CV1605">
        <v>2</v>
      </c>
      <c r="CW1605">
        <v>0</v>
      </c>
      <c r="CX1605">
        <v>5</v>
      </c>
      <c r="CY1605">
        <v>7</v>
      </c>
      <c r="CZ1605" t="s">
        <v>131</v>
      </c>
      <c r="DA1605">
        <v>745</v>
      </c>
      <c r="DB1605">
        <v>0</v>
      </c>
      <c r="DC1605" t="s">
        <v>262</v>
      </c>
      <c r="DD1605" t="s">
        <v>263</v>
      </c>
      <c r="DG1605">
        <v>15625850</v>
      </c>
      <c r="DI1605">
        <v>1</v>
      </c>
      <c r="DJ1605">
        <v>0</v>
      </c>
      <c r="DK1605">
        <v>1</v>
      </c>
      <c r="DL1605">
        <v>0</v>
      </c>
      <c r="DM1605">
        <v>0</v>
      </c>
      <c r="DN1605">
        <v>1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"07/09/2023 22:03:14.708"</f>
        <v>07/09/2023 22:03:14.708</v>
      </c>
      <c r="C1606" t="str">
        <f t="shared" si="605"/>
        <v>FFDFD3C0</v>
      </c>
      <c r="D1606" t="s">
        <v>134</v>
      </c>
      <c r="E1606">
        <v>4</v>
      </c>
      <c r="H1606">
        <v>4</v>
      </c>
      <c r="I1606" t="s">
        <v>143</v>
      </c>
      <c r="J1606" t="s">
        <v>126</v>
      </c>
      <c r="K1606">
        <v>0</v>
      </c>
      <c r="L1606">
        <v>3</v>
      </c>
      <c r="M1606">
        <v>0</v>
      </c>
      <c r="N1606">
        <v>2</v>
      </c>
      <c r="O1606">
        <v>0</v>
      </c>
      <c r="P1606">
        <v>1</v>
      </c>
      <c r="Q1606">
        <v>0</v>
      </c>
      <c r="S1606" t="str">
        <f t="shared" si="626"/>
        <v>22:03:14.000</v>
      </c>
      <c r="T1606" t="str">
        <f t="shared" si="626"/>
        <v>22:03:14.000</v>
      </c>
      <c r="U1606" t="str">
        <f t="shared" si="623"/>
        <v>A14F74</v>
      </c>
      <c r="V1606">
        <v>0</v>
      </c>
      <c r="W1606">
        <v>0</v>
      </c>
      <c r="X1606">
        <v>6</v>
      </c>
      <c r="Y1606">
        <v>0</v>
      </c>
      <c r="AA1606">
        <v>1</v>
      </c>
      <c r="AB1606">
        <v>8</v>
      </c>
      <c r="AC1606">
        <v>3</v>
      </c>
      <c r="AD1606">
        <v>0</v>
      </c>
      <c r="AE1606">
        <v>9</v>
      </c>
      <c r="AF1606" t="s">
        <v>126</v>
      </c>
      <c r="AG1606">
        <v>0</v>
      </c>
      <c r="AH1606">
        <v>3</v>
      </c>
      <c r="AI1606">
        <v>2</v>
      </c>
      <c r="AJ1606">
        <v>0</v>
      </c>
      <c r="AK1606" t="s">
        <v>553</v>
      </c>
      <c r="AL1606">
        <v>32.784103999999999</v>
      </c>
      <c r="AM1606" t="s">
        <v>554</v>
      </c>
      <c r="AN1606">
        <v>-117.093272</v>
      </c>
      <c r="AO1606">
        <v>25</v>
      </c>
      <c r="AP1606">
        <v>1700</v>
      </c>
      <c r="AQ1606" t="s">
        <v>129</v>
      </c>
      <c r="AR1606">
        <v>127</v>
      </c>
      <c r="AS1606">
        <v>-43</v>
      </c>
      <c r="AT1606">
        <v>-320</v>
      </c>
      <c r="BB1606" t="str">
        <f t="shared" si="624"/>
        <v>1200</v>
      </c>
      <c r="BC1606">
        <v>1</v>
      </c>
      <c r="BD1606" t="str">
        <f t="shared" si="625"/>
        <v xml:space="preserve">N1839R  </v>
      </c>
      <c r="BE1606">
        <v>1</v>
      </c>
      <c r="BG1606">
        <v>0</v>
      </c>
      <c r="BH1606">
        <v>0</v>
      </c>
      <c r="BI1606">
        <v>0</v>
      </c>
      <c r="BJ1606">
        <v>1450</v>
      </c>
      <c r="BK1606">
        <v>-250</v>
      </c>
      <c r="BL1606" t="s">
        <v>130</v>
      </c>
      <c r="BM1606">
        <v>1</v>
      </c>
      <c r="BN1606">
        <v>1</v>
      </c>
      <c r="BO1606">
        <v>0</v>
      </c>
      <c r="BP1606">
        <v>0</v>
      </c>
      <c r="BS1606">
        <v>0</v>
      </c>
      <c r="BT1606">
        <v>0</v>
      </c>
      <c r="BU1606">
        <v>0</v>
      </c>
      <c r="CE1606" t="str">
        <f t="shared" si="627"/>
        <v>22:03:14.477</v>
      </c>
      <c r="CF1606">
        <v>477035408</v>
      </c>
      <c r="CS1606">
        <v>3</v>
      </c>
      <c r="CT1606">
        <v>2</v>
      </c>
      <c r="CU1606">
        <v>0</v>
      </c>
      <c r="CV1606">
        <v>2</v>
      </c>
      <c r="CW1606">
        <v>0</v>
      </c>
      <c r="CX1606">
        <v>5</v>
      </c>
      <c r="CY1606">
        <v>7</v>
      </c>
      <c r="CZ1606" t="s">
        <v>131</v>
      </c>
      <c r="DA1606">
        <v>745</v>
      </c>
      <c r="DB1606">
        <v>0</v>
      </c>
      <c r="DC1606" t="s">
        <v>262</v>
      </c>
      <c r="DD1606" t="s">
        <v>263</v>
      </c>
      <c r="DG1606">
        <v>15625850</v>
      </c>
      <c r="DI1606">
        <v>1</v>
      </c>
      <c r="DJ1606">
        <v>0</v>
      </c>
      <c r="DK1606">
        <v>1</v>
      </c>
      <c r="DL1606">
        <v>0</v>
      </c>
      <c r="DM1606">
        <v>0</v>
      </c>
      <c r="DN1606">
        <v>1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"07/09/2023 22:03:14.708"</f>
        <v>07/09/2023 22:03:14.708</v>
      </c>
      <c r="C1607" t="str">
        <f t="shared" si="605"/>
        <v>FFDFD3C0</v>
      </c>
      <c r="D1607" t="s">
        <v>123</v>
      </c>
      <c r="E1607">
        <v>7</v>
      </c>
      <c r="F1607">
        <v>2007</v>
      </c>
      <c r="G1607" t="s">
        <v>124</v>
      </c>
      <c r="J1607" t="s">
        <v>125</v>
      </c>
      <c r="K1607">
        <v>0</v>
      </c>
      <c r="L1607">
        <v>3</v>
      </c>
      <c r="M1607">
        <v>0</v>
      </c>
      <c r="N1607">
        <v>2</v>
      </c>
      <c r="O1607">
        <v>0</v>
      </c>
      <c r="P1607">
        <v>1</v>
      </c>
      <c r="Q1607">
        <v>0</v>
      </c>
      <c r="S1607" t="str">
        <f t="shared" si="626"/>
        <v>22:03:14.000</v>
      </c>
      <c r="T1607" t="str">
        <f t="shared" si="626"/>
        <v>22:03:14.000</v>
      </c>
      <c r="U1607" t="str">
        <f t="shared" si="623"/>
        <v>A14F74</v>
      </c>
      <c r="V1607">
        <v>0</v>
      </c>
      <c r="W1607">
        <v>0</v>
      </c>
      <c r="X1607">
        <v>6</v>
      </c>
      <c r="Y1607">
        <v>0</v>
      </c>
      <c r="AA1607">
        <v>1</v>
      </c>
      <c r="AB1607">
        <v>8</v>
      </c>
      <c r="AC1607">
        <v>3</v>
      </c>
      <c r="AD1607">
        <v>0</v>
      </c>
      <c r="AE1607">
        <v>9</v>
      </c>
      <c r="AF1607" t="s">
        <v>126</v>
      </c>
      <c r="AG1607">
        <v>0</v>
      </c>
      <c r="AH1607">
        <v>3</v>
      </c>
      <c r="AI1607">
        <v>2</v>
      </c>
      <c r="AJ1607">
        <v>0</v>
      </c>
      <c r="AK1607" t="s">
        <v>553</v>
      </c>
      <c r="AL1607">
        <v>32.784103999999999</v>
      </c>
      <c r="AM1607" t="s">
        <v>554</v>
      </c>
      <c r="AN1607">
        <v>-117.093272</v>
      </c>
      <c r="AO1607">
        <v>25</v>
      </c>
      <c r="AP1607">
        <v>1700</v>
      </c>
      <c r="AQ1607" t="s">
        <v>129</v>
      </c>
      <c r="AR1607">
        <v>127</v>
      </c>
      <c r="AS1607">
        <v>-43</v>
      </c>
      <c r="AT1607">
        <v>-320</v>
      </c>
      <c r="BB1607" t="str">
        <f t="shared" si="624"/>
        <v>1200</v>
      </c>
      <c r="BC1607">
        <v>1</v>
      </c>
      <c r="BD1607" t="str">
        <f t="shared" si="625"/>
        <v xml:space="preserve">N1839R  </v>
      </c>
      <c r="BE1607">
        <v>1</v>
      </c>
      <c r="BG1607">
        <v>0</v>
      </c>
      <c r="BH1607">
        <v>0</v>
      </c>
      <c r="BI1607">
        <v>0</v>
      </c>
      <c r="BJ1607">
        <v>1450</v>
      </c>
      <c r="BK1607">
        <v>-250</v>
      </c>
      <c r="BL1607" t="s">
        <v>130</v>
      </c>
      <c r="BM1607">
        <v>1</v>
      </c>
      <c r="BN1607">
        <v>1</v>
      </c>
      <c r="BO1607">
        <v>0</v>
      </c>
      <c r="BP1607">
        <v>0</v>
      </c>
      <c r="BS1607">
        <v>0</v>
      </c>
      <c r="BT1607">
        <v>0</v>
      </c>
      <c r="BU1607">
        <v>0</v>
      </c>
      <c r="CE1607" t="str">
        <f t="shared" si="627"/>
        <v>22:03:14.477</v>
      </c>
      <c r="CF1607">
        <v>477035408</v>
      </c>
      <c r="CS1607">
        <v>3</v>
      </c>
      <c r="CT1607">
        <v>2</v>
      </c>
      <c r="CU1607">
        <v>0</v>
      </c>
      <c r="CV1607">
        <v>2</v>
      </c>
      <c r="CW1607">
        <v>0</v>
      </c>
      <c r="CX1607">
        <v>5</v>
      </c>
      <c r="CY1607">
        <v>7</v>
      </c>
      <c r="CZ1607" t="s">
        <v>131</v>
      </c>
      <c r="DA1607">
        <v>745</v>
      </c>
      <c r="DB1607">
        <v>0</v>
      </c>
      <c r="DC1607" t="s">
        <v>262</v>
      </c>
      <c r="DD1607" t="s">
        <v>263</v>
      </c>
      <c r="DG1607">
        <v>15625850</v>
      </c>
      <c r="DI1607">
        <v>1</v>
      </c>
      <c r="DJ1607">
        <v>0</v>
      </c>
      <c r="DK1607">
        <v>1</v>
      </c>
      <c r="DL1607">
        <v>0</v>
      </c>
      <c r="DM1607">
        <v>0</v>
      </c>
      <c r="DN1607">
        <v>1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"07/09/2023 22:03:14.724"</f>
        <v>07/09/2023 22:03:14.724</v>
      </c>
      <c r="C1608" t="str">
        <f t="shared" si="605"/>
        <v>FFDFD3C0</v>
      </c>
      <c r="D1608" t="s">
        <v>138</v>
      </c>
      <c r="E1608">
        <v>20</v>
      </c>
      <c r="F1608">
        <v>1020</v>
      </c>
      <c r="G1608" t="s">
        <v>139</v>
      </c>
      <c r="J1608" t="s">
        <v>140</v>
      </c>
      <c r="K1608">
        <v>0</v>
      </c>
      <c r="L1608">
        <v>3</v>
      </c>
      <c r="M1608">
        <v>0</v>
      </c>
      <c r="N1608">
        <v>2</v>
      </c>
      <c r="O1608">
        <v>0</v>
      </c>
      <c r="P1608">
        <v>1</v>
      </c>
      <c r="Q1608">
        <v>0</v>
      </c>
      <c r="S1608" t="str">
        <f t="shared" si="626"/>
        <v>22:03:14.000</v>
      </c>
      <c r="T1608" t="str">
        <f t="shared" si="626"/>
        <v>22:03:14.000</v>
      </c>
      <c r="U1608" t="str">
        <f t="shared" si="623"/>
        <v>A14F74</v>
      </c>
      <c r="V1608">
        <v>0</v>
      </c>
      <c r="W1608">
        <v>0</v>
      </c>
      <c r="X1608">
        <v>6</v>
      </c>
      <c r="Y1608">
        <v>0</v>
      </c>
      <c r="AA1608">
        <v>1</v>
      </c>
      <c r="AB1608">
        <v>8</v>
      </c>
      <c r="AC1608">
        <v>3</v>
      </c>
      <c r="AD1608">
        <v>0</v>
      </c>
      <c r="AE1608">
        <v>9</v>
      </c>
      <c r="AF1608" t="s">
        <v>126</v>
      </c>
      <c r="AG1608">
        <v>0</v>
      </c>
      <c r="AH1608">
        <v>3</v>
      </c>
      <c r="AI1608">
        <v>2</v>
      </c>
      <c r="AJ1608">
        <v>0</v>
      </c>
      <c r="AK1608" t="s">
        <v>553</v>
      </c>
      <c r="AL1608">
        <v>32.784103999999999</v>
      </c>
      <c r="AM1608" t="s">
        <v>554</v>
      </c>
      <c r="AN1608">
        <v>-117.093272</v>
      </c>
      <c r="AO1608">
        <v>25</v>
      </c>
      <c r="AP1608">
        <v>1700</v>
      </c>
      <c r="AQ1608" t="s">
        <v>129</v>
      </c>
      <c r="AR1608">
        <v>127</v>
      </c>
      <c r="AS1608">
        <v>-43</v>
      </c>
      <c r="AT1608">
        <v>-320</v>
      </c>
      <c r="BB1608" t="str">
        <f t="shared" si="624"/>
        <v>1200</v>
      </c>
      <c r="BC1608">
        <v>1</v>
      </c>
      <c r="BD1608" t="str">
        <f t="shared" si="625"/>
        <v xml:space="preserve">N1839R  </v>
      </c>
      <c r="BE1608">
        <v>1</v>
      </c>
      <c r="BG1608">
        <v>0</v>
      </c>
      <c r="BH1608">
        <v>0</v>
      </c>
      <c r="BI1608">
        <v>0</v>
      </c>
      <c r="BJ1608">
        <v>1450</v>
      </c>
      <c r="BK1608">
        <v>-250</v>
      </c>
      <c r="BL1608" t="s">
        <v>130</v>
      </c>
      <c r="BM1608">
        <v>1</v>
      </c>
      <c r="BN1608">
        <v>1</v>
      </c>
      <c r="BO1608">
        <v>0</v>
      </c>
      <c r="BP1608">
        <v>0</v>
      </c>
      <c r="BS1608">
        <v>0</v>
      </c>
      <c r="BT1608">
        <v>0</v>
      </c>
      <c r="BU1608">
        <v>0</v>
      </c>
      <c r="CE1608" t="str">
        <f t="shared" si="627"/>
        <v>22:03:14.477</v>
      </c>
      <c r="CF1608">
        <v>477035408</v>
      </c>
      <c r="CS1608">
        <v>3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131</v>
      </c>
      <c r="DA1608">
        <v>745</v>
      </c>
      <c r="DB1608">
        <v>0</v>
      </c>
      <c r="DC1608" t="s">
        <v>262</v>
      </c>
      <c r="DD1608" t="s">
        <v>263</v>
      </c>
      <c r="DG1608">
        <v>15625850</v>
      </c>
      <c r="DI1608">
        <v>1</v>
      </c>
      <c r="DJ1608">
        <v>0</v>
      </c>
      <c r="DK1608">
        <v>0</v>
      </c>
      <c r="DL1608">
        <v>0</v>
      </c>
      <c r="DM1608">
        <v>0</v>
      </c>
      <c r="DN1608">
        <v>1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"07/09/2023 22:03:14.724"</f>
        <v>07/09/2023 22:03:14.724</v>
      </c>
      <c r="C1609" t="str">
        <f t="shared" si="605"/>
        <v>FFDFD3C0</v>
      </c>
      <c r="D1609" t="s">
        <v>149</v>
      </c>
      <c r="E1609">
        <v>3</v>
      </c>
      <c r="H1609">
        <v>166</v>
      </c>
      <c r="I1609" t="s">
        <v>139</v>
      </c>
      <c r="J1609" t="s">
        <v>150</v>
      </c>
      <c r="K1609">
        <v>0</v>
      </c>
      <c r="L1609">
        <v>3</v>
      </c>
      <c r="M1609">
        <v>0</v>
      </c>
      <c r="N1609">
        <v>2</v>
      </c>
      <c r="O1609">
        <v>0</v>
      </c>
      <c r="P1609">
        <v>1</v>
      </c>
      <c r="Q1609">
        <v>0</v>
      </c>
      <c r="S1609" t="str">
        <f t="shared" si="626"/>
        <v>22:03:14.000</v>
      </c>
      <c r="T1609" t="str">
        <f t="shared" si="626"/>
        <v>22:03:14.000</v>
      </c>
      <c r="U1609" t="str">
        <f t="shared" si="623"/>
        <v>A14F74</v>
      </c>
      <c r="V1609">
        <v>0</v>
      </c>
      <c r="W1609">
        <v>0</v>
      </c>
      <c r="X1609">
        <v>6</v>
      </c>
      <c r="Y1609">
        <v>0</v>
      </c>
      <c r="AA1609">
        <v>1</v>
      </c>
      <c r="AB1609">
        <v>8</v>
      </c>
      <c r="AC1609">
        <v>3</v>
      </c>
      <c r="AD1609">
        <v>0</v>
      </c>
      <c r="AE1609">
        <v>9</v>
      </c>
      <c r="AF1609" t="s">
        <v>126</v>
      </c>
      <c r="AG1609">
        <v>0</v>
      </c>
      <c r="AH1609">
        <v>3</v>
      </c>
      <c r="AI1609">
        <v>2</v>
      </c>
      <c r="AJ1609">
        <v>0</v>
      </c>
      <c r="AK1609" t="s">
        <v>553</v>
      </c>
      <c r="AL1609">
        <v>32.784103999999999</v>
      </c>
      <c r="AM1609" t="s">
        <v>554</v>
      </c>
      <c r="AN1609">
        <v>-117.093272</v>
      </c>
      <c r="AO1609">
        <v>25</v>
      </c>
      <c r="AP1609">
        <v>1700</v>
      </c>
      <c r="AQ1609" t="s">
        <v>129</v>
      </c>
      <c r="AR1609">
        <v>127</v>
      </c>
      <c r="AS1609">
        <v>-43</v>
      </c>
      <c r="AT1609">
        <v>-320</v>
      </c>
      <c r="BB1609" t="str">
        <f t="shared" si="624"/>
        <v>1200</v>
      </c>
      <c r="BC1609">
        <v>1</v>
      </c>
      <c r="BD1609" t="str">
        <f t="shared" si="625"/>
        <v xml:space="preserve">N1839R  </v>
      </c>
      <c r="BE1609">
        <v>1</v>
      </c>
      <c r="BG1609">
        <v>0</v>
      </c>
      <c r="BH1609">
        <v>0</v>
      </c>
      <c r="BI1609">
        <v>0</v>
      </c>
      <c r="BJ1609">
        <v>1450</v>
      </c>
      <c r="BK1609">
        <v>-250</v>
      </c>
      <c r="BL1609" t="s">
        <v>130</v>
      </c>
      <c r="BM1609">
        <v>1</v>
      </c>
      <c r="BN1609">
        <v>1</v>
      </c>
      <c r="BO1609">
        <v>0</v>
      </c>
      <c r="BP1609">
        <v>0</v>
      </c>
      <c r="BS1609">
        <v>0</v>
      </c>
      <c r="BT1609">
        <v>0</v>
      </c>
      <c r="BU1609">
        <v>0</v>
      </c>
      <c r="CE1609" t="str">
        <f t="shared" si="627"/>
        <v>22:03:14.477</v>
      </c>
      <c r="CF1609">
        <v>477091729</v>
      </c>
      <c r="CS1609">
        <v>3</v>
      </c>
      <c r="CT1609">
        <v>2</v>
      </c>
      <c r="CU1609">
        <v>0</v>
      </c>
      <c r="CV1609">
        <v>2</v>
      </c>
      <c r="CW1609">
        <v>0</v>
      </c>
      <c r="CX1609">
        <v>5</v>
      </c>
      <c r="CY1609">
        <v>7</v>
      </c>
      <c r="CZ1609" t="s">
        <v>131</v>
      </c>
      <c r="DA1609">
        <v>300</v>
      </c>
      <c r="DB1609">
        <v>0</v>
      </c>
      <c r="DC1609" t="s">
        <v>157</v>
      </c>
      <c r="DD1609" t="s">
        <v>158</v>
      </c>
      <c r="DG1609">
        <v>8362031</v>
      </c>
      <c r="DI1609">
        <v>1</v>
      </c>
      <c r="DJ1609">
        <v>0</v>
      </c>
      <c r="DK1609">
        <v>1</v>
      </c>
      <c r="DL1609">
        <v>0</v>
      </c>
      <c r="DM1609">
        <v>0</v>
      </c>
      <c r="DN1609">
        <v>1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"07/09/2023 22:03:14.739"</f>
        <v>07/09/2023 22:03:14.739</v>
      </c>
      <c r="C1610" t="str">
        <f t="shared" ref="C1610:C1673" si="628">"FFDFD3C0"</f>
        <v>FFDFD3C0</v>
      </c>
      <c r="D1610" t="s">
        <v>141</v>
      </c>
      <c r="E1610">
        <v>15</v>
      </c>
      <c r="J1610" t="s">
        <v>142</v>
      </c>
      <c r="K1610">
        <v>0</v>
      </c>
      <c r="L1610">
        <v>3</v>
      </c>
      <c r="M1610">
        <v>0</v>
      </c>
      <c r="N1610">
        <v>2</v>
      </c>
      <c r="O1610">
        <v>0</v>
      </c>
      <c r="P1610">
        <v>1</v>
      </c>
      <c r="Q1610">
        <v>0</v>
      </c>
      <c r="S1610" t="str">
        <f t="shared" si="626"/>
        <v>22:03:14.000</v>
      </c>
      <c r="T1610" t="str">
        <f t="shared" si="626"/>
        <v>22:03:14.000</v>
      </c>
      <c r="U1610" t="str">
        <f t="shared" si="623"/>
        <v>A14F74</v>
      </c>
      <c r="V1610">
        <v>0</v>
      </c>
      <c r="W1610">
        <v>0</v>
      </c>
      <c r="X1610">
        <v>6</v>
      </c>
      <c r="Y1610">
        <v>0</v>
      </c>
      <c r="AA1610">
        <v>1</v>
      </c>
      <c r="AB1610">
        <v>8</v>
      </c>
      <c r="AC1610">
        <v>3</v>
      </c>
      <c r="AD1610">
        <v>0</v>
      </c>
      <c r="AE1610">
        <v>9</v>
      </c>
      <c r="AF1610" t="s">
        <v>126</v>
      </c>
      <c r="AG1610">
        <v>0</v>
      </c>
      <c r="AH1610">
        <v>3</v>
      </c>
      <c r="AI1610">
        <v>2</v>
      </c>
      <c r="AJ1610">
        <v>0</v>
      </c>
      <c r="AK1610" t="s">
        <v>553</v>
      </c>
      <c r="AL1610">
        <v>32.784103999999999</v>
      </c>
      <c r="AM1610" t="s">
        <v>554</v>
      </c>
      <c r="AN1610">
        <v>-117.093272</v>
      </c>
      <c r="AO1610">
        <v>25</v>
      </c>
      <c r="AP1610">
        <v>1700</v>
      </c>
      <c r="AQ1610" t="s">
        <v>129</v>
      </c>
      <c r="AR1610">
        <v>127</v>
      </c>
      <c r="AS1610">
        <v>-43</v>
      </c>
      <c r="AT1610">
        <v>-320</v>
      </c>
      <c r="BB1610" t="str">
        <f t="shared" si="624"/>
        <v>1200</v>
      </c>
      <c r="BC1610">
        <v>1</v>
      </c>
      <c r="BD1610" t="str">
        <f t="shared" si="625"/>
        <v xml:space="preserve">N1839R  </v>
      </c>
      <c r="BE1610">
        <v>1</v>
      </c>
      <c r="BG1610">
        <v>0</v>
      </c>
      <c r="BH1610">
        <v>0</v>
      </c>
      <c r="BI1610">
        <v>0</v>
      </c>
      <c r="BJ1610">
        <v>1450</v>
      </c>
      <c r="BK1610">
        <v>-250</v>
      </c>
      <c r="BL1610" t="s">
        <v>130</v>
      </c>
      <c r="BM1610">
        <v>1</v>
      </c>
      <c r="BN1610">
        <v>1</v>
      </c>
      <c r="BO1610">
        <v>0</v>
      </c>
      <c r="BP1610">
        <v>0</v>
      </c>
      <c r="BS1610">
        <v>0</v>
      </c>
      <c r="BT1610">
        <v>0</v>
      </c>
      <c r="BU1610">
        <v>0</v>
      </c>
      <c r="CE1610" t="str">
        <f t="shared" si="627"/>
        <v>22:03:14.477</v>
      </c>
      <c r="CF1610">
        <v>477035408</v>
      </c>
      <c r="CS1610">
        <v>3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131</v>
      </c>
      <c r="DA1610">
        <v>745</v>
      </c>
      <c r="DB1610">
        <v>0</v>
      </c>
      <c r="DC1610" t="s">
        <v>262</v>
      </c>
      <c r="DD1610" t="s">
        <v>263</v>
      </c>
      <c r="DG1610">
        <v>15625850</v>
      </c>
      <c r="DI1610">
        <v>1</v>
      </c>
      <c r="DJ1610">
        <v>0</v>
      </c>
      <c r="DK1610">
        <v>1</v>
      </c>
      <c r="DL1610">
        <v>0</v>
      </c>
      <c r="DM1610">
        <v>0</v>
      </c>
      <c r="DN1610">
        <v>1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"07/09/2023 22:03:14.739"</f>
        <v>07/09/2023 22:03:14.739</v>
      </c>
      <c r="C1611" t="str">
        <f t="shared" si="628"/>
        <v>FFDFD3C0</v>
      </c>
      <c r="D1611" t="s">
        <v>144</v>
      </c>
      <c r="E1611">
        <v>6</v>
      </c>
      <c r="H1611">
        <v>210</v>
      </c>
      <c r="I1611" t="s">
        <v>145</v>
      </c>
      <c r="J1611" t="s">
        <v>146</v>
      </c>
      <c r="K1611">
        <v>0</v>
      </c>
      <c r="L1611">
        <v>3</v>
      </c>
      <c r="M1611">
        <v>0</v>
      </c>
      <c r="N1611">
        <v>2</v>
      </c>
      <c r="O1611">
        <v>0</v>
      </c>
      <c r="P1611">
        <v>1</v>
      </c>
      <c r="Q1611">
        <v>0</v>
      </c>
      <c r="S1611" t="str">
        <f t="shared" si="626"/>
        <v>22:03:14.000</v>
      </c>
      <c r="T1611" t="str">
        <f t="shared" si="626"/>
        <v>22:03:14.000</v>
      </c>
      <c r="U1611" t="str">
        <f t="shared" si="623"/>
        <v>A14F74</v>
      </c>
      <c r="V1611">
        <v>0</v>
      </c>
      <c r="W1611">
        <v>0</v>
      </c>
      <c r="X1611">
        <v>6</v>
      </c>
      <c r="Y1611">
        <v>0</v>
      </c>
      <c r="AA1611">
        <v>1</v>
      </c>
      <c r="AB1611">
        <v>8</v>
      </c>
      <c r="AC1611">
        <v>3</v>
      </c>
      <c r="AD1611">
        <v>0</v>
      </c>
      <c r="AE1611">
        <v>9</v>
      </c>
      <c r="AF1611" t="s">
        <v>126</v>
      </c>
      <c r="AG1611">
        <v>0</v>
      </c>
      <c r="AH1611">
        <v>0</v>
      </c>
      <c r="AI1611">
        <v>2</v>
      </c>
      <c r="AJ1611">
        <v>0</v>
      </c>
      <c r="AK1611" t="s">
        <v>553</v>
      </c>
      <c r="AL1611">
        <v>32.784103999999999</v>
      </c>
      <c r="AM1611" t="s">
        <v>554</v>
      </c>
      <c r="AN1611">
        <v>-117.093272</v>
      </c>
      <c r="AO1611">
        <v>25</v>
      </c>
      <c r="AP1611">
        <v>1700</v>
      </c>
      <c r="AQ1611" t="s">
        <v>129</v>
      </c>
      <c r="AR1611">
        <v>127</v>
      </c>
      <c r="AS1611">
        <v>-43</v>
      </c>
      <c r="AT1611">
        <v>-320</v>
      </c>
      <c r="BB1611" t="str">
        <f t="shared" si="624"/>
        <v>1200</v>
      </c>
      <c r="BC1611">
        <v>1</v>
      </c>
      <c r="BD1611" t="str">
        <f t="shared" si="625"/>
        <v xml:space="preserve">N1839R  </v>
      </c>
      <c r="BE1611">
        <v>1</v>
      </c>
      <c r="BG1611">
        <v>0</v>
      </c>
      <c r="BH1611">
        <v>0</v>
      </c>
      <c r="BI1611">
        <v>0</v>
      </c>
      <c r="BJ1611">
        <v>1450</v>
      </c>
      <c r="BK1611">
        <v>-250</v>
      </c>
      <c r="BL1611" t="s">
        <v>130</v>
      </c>
      <c r="BM1611">
        <v>1</v>
      </c>
      <c r="BN1611">
        <v>1</v>
      </c>
      <c r="BO1611">
        <v>0</v>
      </c>
      <c r="BP1611">
        <v>0</v>
      </c>
      <c r="BS1611">
        <v>0</v>
      </c>
      <c r="BT1611">
        <v>0</v>
      </c>
      <c r="BU1611">
        <v>0</v>
      </c>
      <c r="CE1611" t="str">
        <f t="shared" si="627"/>
        <v>22:03:14.477</v>
      </c>
      <c r="CF1611">
        <v>477035408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5</v>
      </c>
      <c r="CY1611">
        <v>7</v>
      </c>
      <c r="CZ1611" t="s">
        <v>131</v>
      </c>
      <c r="DA1611">
        <v>745</v>
      </c>
      <c r="DB1611">
        <v>0</v>
      </c>
      <c r="DC1611" t="s">
        <v>262</v>
      </c>
      <c r="DD1611" t="s">
        <v>263</v>
      </c>
      <c r="DG1611">
        <v>15625850</v>
      </c>
      <c r="DI1611">
        <v>1</v>
      </c>
      <c r="DJ1611">
        <v>0</v>
      </c>
      <c r="DK1611">
        <v>1</v>
      </c>
      <c r="DL1611">
        <v>0</v>
      </c>
      <c r="DM1611">
        <v>0</v>
      </c>
      <c r="DN1611">
        <v>1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 t="shared" ref="A1612:A1618" si="629">"07/09/2023 22:03:15.725"</f>
        <v>07/09/2023 22:03:15.725</v>
      </c>
      <c r="C1612" t="str">
        <f t="shared" si="628"/>
        <v>FFDFD3C0</v>
      </c>
      <c r="D1612" t="s">
        <v>147</v>
      </c>
      <c r="E1612">
        <v>8</v>
      </c>
      <c r="H1612">
        <v>225</v>
      </c>
      <c r="I1612" t="s">
        <v>148</v>
      </c>
      <c r="J1612" t="s">
        <v>126</v>
      </c>
      <c r="K1612">
        <v>0</v>
      </c>
      <c r="L1612">
        <v>3</v>
      </c>
      <c r="M1612">
        <v>0</v>
      </c>
      <c r="N1612">
        <v>2</v>
      </c>
      <c r="O1612">
        <v>0</v>
      </c>
      <c r="P1612">
        <v>1</v>
      </c>
      <c r="Q1612">
        <v>0</v>
      </c>
      <c r="S1612" t="str">
        <f t="shared" ref="S1612:T1619" si="630">"22:03:15.000"</f>
        <v>22:03:15.000</v>
      </c>
      <c r="T1612" t="str">
        <f t="shared" si="630"/>
        <v>22:03:15.000</v>
      </c>
      <c r="U1612" t="str">
        <f t="shared" si="623"/>
        <v>A14F74</v>
      </c>
      <c r="V1612">
        <v>0</v>
      </c>
      <c r="W1612">
        <v>0</v>
      </c>
      <c r="X1612">
        <v>6</v>
      </c>
      <c r="Y1612">
        <v>0</v>
      </c>
      <c r="AA1612">
        <v>1</v>
      </c>
      <c r="AB1612">
        <v>8</v>
      </c>
      <c r="AC1612">
        <v>3</v>
      </c>
      <c r="AD1612">
        <v>0</v>
      </c>
      <c r="AE1612">
        <v>9</v>
      </c>
      <c r="AF1612" t="s">
        <v>126</v>
      </c>
      <c r="AG1612">
        <v>0</v>
      </c>
      <c r="AH1612">
        <v>3</v>
      </c>
      <c r="AI1612">
        <v>2</v>
      </c>
      <c r="AJ1612">
        <v>0</v>
      </c>
      <c r="AK1612" t="s">
        <v>555</v>
      </c>
      <c r="AL1612">
        <v>32.783867999999998</v>
      </c>
      <c r="AM1612" t="s">
        <v>556</v>
      </c>
      <c r="AN1612">
        <v>-117.092564</v>
      </c>
      <c r="AO1612">
        <v>25</v>
      </c>
      <c r="AP1612">
        <v>1700</v>
      </c>
      <c r="AQ1612" t="s">
        <v>129</v>
      </c>
      <c r="AR1612">
        <v>128</v>
      </c>
      <c r="AS1612">
        <v>-44</v>
      </c>
      <c r="AT1612">
        <v>-320</v>
      </c>
      <c r="BB1612" t="str">
        <f t="shared" si="624"/>
        <v>1200</v>
      </c>
      <c r="BC1612">
        <v>1</v>
      </c>
      <c r="BD1612" t="str">
        <f t="shared" si="625"/>
        <v xml:space="preserve">N1839R  </v>
      </c>
      <c r="BE1612">
        <v>1</v>
      </c>
      <c r="BG1612">
        <v>0</v>
      </c>
      <c r="BH1612">
        <v>0</v>
      </c>
      <c r="BI1612">
        <v>0</v>
      </c>
      <c r="BJ1612">
        <v>1425</v>
      </c>
      <c r="BK1612">
        <v>-275</v>
      </c>
      <c r="BL1612" t="s">
        <v>130</v>
      </c>
      <c r="BM1612">
        <v>1</v>
      </c>
      <c r="BN1612">
        <v>1</v>
      </c>
      <c r="BO1612">
        <v>0</v>
      </c>
      <c r="BP1612">
        <v>0</v>
      </c>
      <c r="BS1612">
        <v>0</v>
      </c>
      <c r="BT1612">
        <v>0</v>
      </c>
      <c r="BU1612">
        <v>0</v>
      </c>
      <c r="CE1612" t="str">
        <f t="shared" ref="CE1612:CE1619" si="631">"22:03:15.485"</f>
        <v>22:03:15.485</v>
      </c>
      <c r="CF1612">
        <v>484785543</v>
      </c>
      <c r="CS1612">
        <v>3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131</v>
      </c>
      <c r="DA1612">
        <v>745</v>
      </c>
      <c r="DB1612">
        <v>0</v>
      </c>
      <c r="DC1612" t="s">
        <v>262</v>
      </c>
      <c r="DD1612" t="s">
        <v>263</v>
      </c>
      <c r="DG1612">
        <v>15625926</v>
      </c>
      <c r="DI1612">
        <v>1</v>
      </c>
      <c r="DJ1612">
        <v>0</v>
      </c>
      <c r="DK1612">
        <v>0</v>
      </c>
      <c r="DL1612">
        <v>0</v>
      </c>
      <c r="DM1612">
        <v>0</v>
      </c>
      <c r="DN1612">
        <v>1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 t="shared" si="629"/>
        <v>07/09/2023 22:03:15.725</v>
      </c>
      <c r="C1613" t="str">
        <f t="shared" si="628"/>
        <v>FFDFD3C0</v>
      </c>
      <c r="D1613" t="s">
        <v>134</v>
      </c>
      <c r="E1613">
        <v>4</v>
      </c>
      <c r="H1613">
        <v>4</v>
      </c>
      <c r="I1613" t="s">
        <v>143</v>
      </c>
      <c r="J1613" t="s">
        <v>126</v>
      </c>
      <c r="K1613">
        <v>0</v>
      </c>
      <c r="L1613">
        <v>3</v>
      </c>
      <c r="M1613">
        <v>0</v>
      </c>
      <c r="N1613">
        <v>2</v>
      </c>
      <c r="O1613">
        <v>0</v>
      </c>
      <c r="P1613">
        <v>1</v>
      </c>
      <c r="Q1613">
        <v>0</v>
      </c>
      <c r="S1613" t="str">
        <f t="shared" si="630"/>
        <v>22:03:15.000</v>
      </c>
      <c r="T1613" t="str">
        <f t="shared" si="630"/>
        <v>22:03:15.000</v>
      </c>
      <c r="U1613" t="str">
        <f t="shared" si="623"/>
        <v>A14F74</v>
      </c>
      <c r="V1613">
        <v>0</v>
      </c>
      <c r="W1613">
        <v>0</v>
      </c>
      <c r="X1613">
        <v>6</v>
      </c>
      <c r="Y1613">
        <v>0</v>
      </c>
      <c r="AA1613">
        <v>1</v>
      </c>
      <c r="AB1613">
        <v>8</v>
      </c>
      <c r="AC1613">
        <v>3</v>
      </c>
      <c r="AD1613">
        <v>0</v>
      </c>
      <c r="AE1613">
        <v>9</v>
      </c>
      <c r="AF1613" t="s">
        <v>126</v>
      </c>
      <c r="AG1613">
        <v>0</v>
      </c>
      <c r="AH1613">
        <v>3</v>
      </c>
      <c r="AI1613">
        <v>2</v>
      </c>
      <c r="AJ1613">
        <v>0</v>
      </c>
      <c r="AK1613" t="s">
        <v>555</v>
      </c>
      <c r="AL1613">
        <v>32.783867999999998</v>
      </c>
      <c r="AM1613" t="s">
        <v>556</v>
      </c>
      <c r="AN1613">
        <v>-117.092564</v>
      </c>
      <c r="AO1613">
        <v>25</v>
      </c>
      <c r="AP1613">
        <v>1700</v>
      </c>
      <c r="AQ1613" t="s">
        <v>129</v>
      </c>
      <c r="AR1613">
        <v>128</v>
      </c>
      <c r="AS1613">
        <v>-44</v>
      </c>
      <c r="AT1613">
        <v>-320</v>
      </c>
      <c r="BB1613" t="str">
        <f t="shared" si="624"/>
        <v>1200</v>
      </c>
      <c r="BC1613">
        <v>1</v>
      </c>
      <c r="BD1613" t="str">
        <f t="shared" si="625"/>
        <v xml:space="preserve">N1839R  </v>
      </c>
      <c r="BE1613">
        <v>1</v>
      </c>
      <c r="BG1613">
        <v>0</v>
      </c>
      <c r="BH1613">
        <v>0</v>
      </c>
      <c r="BI1613">
        <v>0</v>
      </c>
      <c r="BJ1613">
        <v>1425</v>
      </c>
      <c r="BK1613">
        <v>-275</v>
      </c>
      <c r="BL1613" t="s">
        <v>130</v>
      </c>
      <c r="BM1613">
        <v>1</v>
      </c>
      <c r="BN1613">
        <v>1</v>
      </c>
      <c r="BO1613">
        <v>0</v>
      </c>
      <c r="BP1613">
        <v>0</v>
      </c>
      <c r="BS1613">
        <v>0</v>
      </c>
      <c r="BT1613">
        <v>0</v>
      </c>
      <c r="BU1613">
        <v>0</v>
      </c>
      <c r="CE1613" t="str">
        <f t="shared" si="631"/>
        <v>22:03:15.485</v>
      </c>
      <c r="CF1613">
        <v>484785543</v>
      </c>
      <c r="CS1613">
        <v>3</v>
      </c>
      <c r="CT1613">
        <v>2</v>
      </c>
      <c r="CU1613">
        <v>0</v>
      </c>
      <c r="CV1613">
        <v>2</v>
      </c>
      <c r="CW1613">
        <v>0</v>
      </c>
      <c r="CX1613">
        <v>5</v>
      </c>
      <c r="CY1613">
        <v>7</v>
      </c>
      <c r="CZ1613" t="s">
        <v>131</v>
      </c>
      <c r="DA1613">
        <v>745</v>
      </c>
      <c r="DB1613">
        <v>0</v>
      </c>
      <c r="DC1613" t="s">
        <v>262</v>
      </c>
      <c r="DD1613" t="s">
        <v>263</v>
      </c>
      <c r="DG1613">
        <v>15625926</v>
      </c>
      <c r="DI1613">
        <v>1</v>
      </c>
      <c r="DJ1613">
        <v>0</v>
      </c>
      <c r="DK1613">
        <v>1</v>
      </c>
      <c r="DL1613">
        <v>0</v>
      </c>
      <c r="DM1613">
        <v>0</v>
      </c>
      <c r="DN1613">
        <v>1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 t="shared" si="629"/>
        <v>07/09/2023 22:03:15.725</v>
      </c>
      <c r="C1614" t="str">
        <f t="shared" si="628"/>
        <v>FFDFD3C0</v>
      </c>
      <c r="D1614" t="s">
        <v>123</v>
      </c>
      <c r="E1614">
        <v>7</v>
      </c>
      <c r="F1614">
        <v>2007</v>
      </c>
      <c r="G1614" t="s">
        <v>124</v>
      </c>
      <c r="J1614" t="s">
        <v>125</v>
      </c>
      <c r="K1614">
        <v>0</v>
      </c>
      <c r="L1614">
        <v>3</v>
      </c>
      <c r="M1614">
        <v>0</v>
      </c>
      <c r="N1614">
        <v>2</v>
      </c>
      <c r="O1614">
        <v>0</v>
      </c>
      <c r="P1614">
        <v>1</v>
      </c>
      <c r="Q1614">
        <v>0</v>
      </c>
      <c r="S1614" t="str">
        <f t="shared" si="630"/>
        <v>22:03:15.000</v>
      </c>
      <c r="T1614" t="str">
        <f t="shared" si="630"/>
        <v>22:03:15.000</v>
      </c>
      <c r="U1614" t="str">
        <f t="shared" si="623"/>
        <v>A14F74</v>
      </c>
      <c r="V1614">
        <v>0</v>
      </c>
      <c r="W1614">
        <v>0</v>
      </c>
      <c r="X1614">
        <v>6</v>
      </c>
      <c r="Y1614">
        <v>0</v>
      </c>
      <c r="AA1614">
        <v>1</v>
      </c>
      <c r="AB1614">
        <v>8</v>
      </c>
      <c r="AC1614">
        <v>3</v>
      </c>
      <c r="AD1614">
        <v>0</v>
      </c>
      <c r="AE1614">
        <v>9</v>
      </c>
      <c r="AF1614" t="s">
        <v>126</v>
      </c>
      <c r="AG1614">
        <v>0</v>
      </c>
      <c r="AH1614">
        <v>3</v>
      </c>
      <c r="AI1614">
        <v>2</v>
      </c>
      <c r="AJ1614">
        <v>0</v>
      </c>
      <c r="AK1614" t="s">
        <v>555</v>
      </c>
      <c r="AL1614">
        <v>32.783867999999998</v>
      </c>
      <c r="AM1614" t="s">
        <v>556</v>
      </c>
      <c r="AN1614">
        <v>-117.092564</v>
      </c>
      <c r="AO1614">
        <v>25</v>
      </c>
      <c r="AP1614">
        <v>1700</v>
      </c>
      <c r="AQ1614" t="s">
        <v>129</v>
      </c>
      <c r="AR1614">
        <v>128</v>
      </c>
      <c r="AS1614">
        <v>-44</v>
      </c>
      <c r="AT1614">
        <v>-320</v>
      </c>
      <c r="BB1614" t="str">
        <f t="shared" si="624"/>
        <v>1200</v>
      </c>
      <c r="BC1614">
        <v>1</v>
      </c>
      <c r="BD1614" t="str">
        <f t="shared" si="625"/>
        <v xml:space="preserve">N1839R  </v>
      </c>
      <c r="BE1614">
        <v>1</v>
      </c>
      <c r="BG1614">
        <v>0</v>
      </c>
      <c r="BH1614">
        <v>0</v>
      </c>
      <c r="BI1614">
        <v>0</v>
      </c>
      <c r="BJ1614">
        <v>1425</v>
      </c>
      <c r="BK1614">
        <v>-275</v>
      </c>
      <c r="BL1614" t="s">
        <v>130</v>
      </c>
      <c r="BM1614">
        <v>1</v>
      </c>
      <c r="BN1614">
        <v>1</v>
      </c>
      <c r="BO1614">
        <v>0</v>
      </c>
      <c r="BP1614">
        <v>0</v>
      </c>
      <c r="BS1614">
        <v>0</v>
      </c>
      <c r="BT1614">
        <v>0</v>
      </c>
      <c r="BU1614">
        <v>0</v>
      </c>
      <c r="CE1614" t="str">
        <f t="shared" si="631"/>
        <v>22:03:15.485</v>
      </c>
      <c r="CF1614">
        <v>484785543</v>
      </c>
      <c r="CS1614">
        <v>3</v>
      </c>
      <c r="CT1614">
        <v>2</v>
      </c>
      <c r="CU1614">
        <v>0</v>
      </c>
      <c r="CV1614">
        <v>2</v>
      </c>
      <c r="CW1614">
        <v>0</v>
      </c>
      <c r="CX1614">
        <v>5</v>
      </c>
      <c r="CY1614">
        <v>7</v>
      </c>
      <c r="CZ1614" t="s">
        <v>131</v>
      </c>
      <c r="DA1614">
        <v>745</v>
      </c>
      <c r="DB1614">
        <v>0</v>
      </c>
      <c r="DC1614" t="s">
        <v>262</v>
      </c>
      <c r="DD1614" t="s">
        <v>263</v>
      </c>
      <c r="DG1614">
        <v>15625926</v>
      </c>
      <c r="DI1614">
        <v>1</v>
      </c>
      <c r="DJ1614">
        <v>0</v>
      </c>
      <c r="DK1614">
        <v>1</v>
      </c>
      <c r="DL1614">
        <v>0</v>
      </c>
      <c r="DM1614">
        <v>0</v>
      </c>
      <c r="DN1614">
        <v>1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 t="shared" si="629"/>
        <v>07/09/2023 22:03:15.725</v>
      </c>
      <c r="C1615" t="str">
        <f t="shared" si="628"/>
        <v>FFDFD3C0</v>
      </c>
      <c r="D1615" t="s">
        <v>138</v>
      </c>
      <c r="E1615">
        <v>20</v>
      </c>
      <c r="F1615">
        <v>1020</v>
      </c>
      <c r="G1615" t="s">
        <v>139</v>
      </c>
      <c r="J1615" t="s">
        <v>140</v>
      </c>
      <c r="K1615">
        <v>0</v>
      </c>
      <c r="L1615">
        <v>3</v>
      </c>
      <c r="M1615">
        <v>0</v>
      </c>
      <c r="N1615">
        <v>2</v>
      </c>
      <c r="O1615">
        <v>0</v>
      </c>
      <c r="P1615">
        <v>1</v>
      </c>
      <c r="Q1615">
        <v>0</v>
      </c>
      <c r="S1615" t="str">
        <f t="shared" si="630"/>
        <v>22:03:15.000</v>
      </c>
      <c r="T1615" t="str">
        <f t="shared" si="630"/>
        <v>22:03:15.000</v>
      </c>
      <c r="U1615" t="str">
        <f t="shared" si="623"/>
        <v>A14F74</v>
      </c>
      <c r="V1615">
        <v>0</v>
      </c>
      <c r="W1615">
        <v>0</v>
      </c>
      <c r="X1615">
        <v>6</v>
      </c>
      <c r="Y1615">
        <v>0</v>
      </c>
      <c r="AA1615">
        <v>1</v>
      </c>
      <c r="AB1615">
        <v>8</v>
      </c>
      <c r="AC1615">
        <v>3</v>
      </c>
      <c r="AD1615">
        <v>0</v>
      </c>
      <c r="AE1615">
        <v>9</v>
      </c>
      <c r="AF1615" t="s">
        <v>126</v>
      </c>
      <c r="AG1615">
        <v>0</v>
      </c>
      <c r="AH1615">
        <v>3</v>
      </c>
      <c r="AI1615">
        <v>2</v>
      </c>
      <c r="AJ1615">
        <v>0</v>
      </c>
      <c r="AK1615" t="s">
        <v>555</v>
      </c>
      <c r="AL1615">
        <v>32.783867999999998</v>
      </c>
      <c r="AM1615" t="s">
        <v>556</v>
      </c>
      <c r="AN1615">
        <v>-117.092564</v>
      </c>
      <c r="AO1615">
        <v>25</v>
      </c>
      <c r="AP1615">
        <v>1700</v>
      </c>
      <c r="AQ1615" t="s">
        <v>129</v>
      </c>
      <c r="AR1615">
        <v>128</v>
      </c>
      <c r="AS1615">
        <v>-44</v>
      </c>
      <c r="AT1615">
        <v>-320</v>
      </c>
      <c r="BB1615" t="str">
        <f t="shared" si="624"/>
        <v>1200</v>
      </c>
      <c r="BC1615">
        <v>1</v>
      </c>
      <c r="BD1615" t="str">
        <f t="shared" si="625"/>
        <v xml:space="preserve">N1839R  </v>
      </c>
      <c r="BE1615">
        <v>1</v>
      </c>
      <c r="BG1615">
        <v>0</v>
      </c>
      <c r="BH1615">
        <v>0</v>
      </c>
      <c r="BI1615">
        <v>0</v>
      </c>
      <c r="BJ1615">
        <v>1425</v>
      </c>
      <c r="BK1615">
        <v>-275</v>
      </c>
      <c r="BL1615" t="s">
        <v>130</v>
      </c>
      <c r="BM1615">
        <v>1</v>
      </c>
      <c r="BN1615">
        <v>1</v>
      </c>
      <c r="BO1615">
        <v>0</v>
      </c>
      <c r="BP1615">
        <v>0</v>
      </c>
      <c r="BS1615">
        <v>0</v>
      </c>
      <c r="BT1615">
        <v>0</v>
      </c>
      <c r="BU1615">
        <v>0</v>
      </c>
      <c r="CE1615" t="str">
        <f t="shared" si="631"/>
        <v>22:03:15.485</v>
      </c>
      <c r="CF1615">
        <v>484785543</v>
      </c>
      <c r="CS1615">
        <v>3</v>
      </c>
      <c r="CT1615">
        <v>2</v>
      </c>
      <c r="CU1615">
        <v>0</v>
      </c>
      <c r="CV1615">
        <v>2</v>
      </c>
      <c r="CW1615">
        <v>0</v>
      </c>
      <c r="CX1615">
        <v>5</v>
      </c>
      <c r="CY1615">
        <v>7</v>
      </c>
      <c r="CZ1615" t="s">
        <v>131</v>
      </c>
      <c r="DA1615">
        <v>745</v>
      </c>
      <c r="DB1615">
        <v>0</v>
      </c>
      <c r="DC1615" t="s">
        <v>262</v>
      </c>
      <c r="DD1615" t="s">
        <v>263</v>
      </c>
      <c r="DG1615">
        <v>15625926</v>
      </c>
      <c r="DI1615">
        <v>1</v>
      </c>
      <c r="DJ1615">
        <v>0</v>
      </c>
      <c r="DK1615">
        <v>1</v>
      </c>
      <c r="DL1615">
        <v>0</v>
      </c>
      <c r="DM1615">
        <v>0</v>
      </c>
      <c r="DN1615">
        <v>1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 t="shared" si="629"/>
        <v>07/09/2023 22:03:15.725</v>
      </c>
      <c r="C1616" t="str">
        <f t="shared" si="628"/>
        <v>FFDFD3C0</v>
      </c>
      <c r="D1616" t="s">
        <v>149</v>
      </c>
      <c r="E1616">
        <v>3</v>
      </c>
      <c r="H1616">
        <v>166</v>
      </c>
      <c r="I1616" t="s">
        <v>139</v>
      </c>
      <c r="J1616" t="s">
        <v>150</v>
      </c>
      <c r="K1616">
        <v>0</v>
      </c>
      <c r="L1616">
        <v>3</v>
      </c>
      <c r="M1616">
        <v>0</v>
      </c>
      <c r="N1616">
        <v>2</v>
      </c>
      <c r="O1616">
        <v>0</v>
      </c>
      <c r="P1616">
        <v>1</v>
      </c>
      <c r="Q1616">
        <v>0</v>
      </c>
      <c r="S1616" t="str">
        <f t="shared" si="630"/>
        <v>22:03:15.000</v>
      </c>
      <c r="T1616" t="str">
        <f t="shared" si="630"/>
        <v>22:03:15.000</v>
      </c>
      <c r="U1616" t="str">
        <f t="shared" si="623"/>
        <v>A14F74</v>
      </c>
      <c r="V1616">
        <v>0</v>
      </c>
      <c r="W1616">
        <v>0</v>
      </c>
      <c r="X1616">
        <v>6</v>
      </c>
      <c r="Y1616">
        <v>0</v>
      </c>
      <c r="AA1616">
        <v>1</v>
      </c>
      <c r="AB1616">
        <v>8</v>
      </c>
      <c r="AC1616">
        <v>3</v>
      </c>
      <c r="AD1616">
        <v>0</v>
      </c>
      <c r="AE1616">
        <v>9</v>
      </c>
      <c r="AF1616" t="s">
        <v>126</v>
      </c>
      <c r="AG1616">
        <v>0</v>
      </c>
      <c r="AH1616">
        <v>3</v>
      </c>
      <c r="AI1616">
        <v>2</v>
      </c>
      <c r="AJ1616">
        <v>0</v>
      </c>
      <c r="AK1616" t="s">
        <v>555</v>
      </c>
      <c r="AL1616">
        <v>32.783867999999998</v>
      </c>
      <c r="AM1616" t="s">
        <v>556</v>
      </c>
      <c r="AN1616">
        <v>-117.092564</v>
      </c>
      <c r="AO1616">
        <v>25</v>
      </c>
      <c r="AP1616">
        <v>1700</v>
      </c>
      <c r="AQ1616" t="s">
        <v>129</v>
      </c>
      <c r="AR1616">
        <v>128</v>
      </c>
      <c r="AS1616">
        <v>-44</v>
      </c>
      <c r="AT1616">
        <v>-320</v>
      </c>
      <c r="BB1616" t="str">
        <f t="shared" si="624"/>
        <v>1200</v>
      </c>
      <c r="BC1616">
        <v>1</v>
      </c>
      <c r="BD1616" t="str">
        <f t="shared" si="625"/>
        <v xml:space="preserve">N1839R  </v>
      </c>
      <c r="BE1616">
        <v>1</v>
      </c>
      <c r="BG1616">
        <v>0</v>
      </c>
      <c r="BH1616">
        <v>0</v>
      </c>
      <c r="BI1616">
        <v>0</v>
      </c>
      <c r="BJ1616">
        <v>1425</v>
      </c>
      <c r="BK1616">
        <v>-275</v>
      </c>
      <c r="BL1616" t="s">
        <v>130</v>
      </c>
      <c r="BM1616">
        <v>1</v>
      </c>
      <c r="BN1616">
        <v>1</v>
      </c>
      <c r="BO1616">
        <v>0</v>
      </c>
      <c r="BP1616">
        <v>0</v>
      </c>
      <c r="BS1616">
        <v>0</v>
      </c>
      <c r="BT1616">
        <v>0</v>
      </c>
      <c r="BU1616">
        <v>0</v>
      </c>
      <c r="CE1616" t="str">
        <f t="shared" si="631"/>
        <v>22:03:15.485</v>
      </c>
      <c r="CF1616">
        <v>484841678</v>
      </c>
      <c r="CS1616">
        <v>3</v>
      </c>
      <c r="CT1616">
        <v>2</v>
      </c>
      <c r="CU1616">
        <v>0</v>
      </c>
      <c r="CV1616">
        <v>2</v>
      </c>
      <c r="CW1616">
        <v>0</v>
      </c>
      <c r="CX1616">
        <v>5</v>
      </c>
      <c r="CY1616">
        <v>7</v>
      </c>
      <c r="CZ1616" t="s">
        <v>131</v>
      </c>
      <c r="DA1616">
        <v>300</v>
      </c>
      <c r="DB1616">
        <v>0</v>
      </c>
      <c r="DC1616" t="s">
        <v>157</v>
      </c>
      <c r="DD1616" t="s">
        <v>158</v>
      </c>
      <c r="DG1616">
        <v>8362251</v>
      </c>
      <c r="DI1616">
        <v>1</v>
      </c>
      <c r="DJ1616">
        <v>0</v>
      </c>
      <c r="DK1616">
        <v>1</v>
      </c>
      <c r="DL1616">
        <v>0</v>
      </c>
      <c r="DM1616">
        <v>0</v>
      </c>
      <c r="DN1616">
        <v>1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 t="shared" si="629"/>
        <v>07/09/2023 22:03:15.725</v>
      </c>
      <c r="C1617" t="str">
        <f t="shared" si="628"/>
        <v>FFDFD3C0</v>
      </c>
      <c r="D1617" t="s">
        <v>141</v>
      </c>
      <c r="E1617">
        <v>15</v>
      </c>
      <c r="J1617" t="s">
        <v>142</v>
      </c>
      <c r="K1617">
        <v>0</v>
      </c>
      <c r="L1617">
        <v>3</v>
      </c>
      <c r="M1617">
        <v>0</v>
      </c>
      <c r="N1617">
        <v>2</v>
      </c>
      <c r="O1617">
        <v>0</v>
      </c>
      <c r="P1617">
        <v>1</v>
      </c>
      <c r="Q1617">
        <v>0</v>
      </c>
      <c r="S1617" t="str">
        <f t="shared" si="630"/>
        <v>22:03:15.000</v>
      </c>
      <c r="T1617" t="str">
        <f t="shared" si="630"/>
        <v>22:03:15.000</v>
      </c>
      <c r="U1617" t="str">
        <f t="shared" si="623"/>
        <v>A14F74</v>
      </c>
      <c r="V1617">
        <v>0</v>
      </c>
      <c r="W1617">
        <v>0</v>
      </c>
      <c r="X1617">
        <v>6</v>
      </c>
      <c r="Y1617">
        <v>0</v>
      </c>
      <c r="AA1617">
        <v>1</v>
      </c>
      <c r="AB1617">
        <v>8</v>
      </c>
      <c r="AC1617">
        <v>3</v>
      </c>
      <c r="AD1617">
        <v>0</v>
      </c>
      <c r="AE1617">
        <v>9</v>
      </c>
      <c r="AF1617" t="s">
        <v>126</v>
      </c>
      <c r="AG1617">
        <v>0</v>
      </c>
      <c r="AH1617">
        <v>3</v>
      </c>
      <c r="AI1617">
        <v>2</v>
      </c>
      <c r="AJ1617">
        <v>0</v>
      </c>
      <c r="AK1617" t="s">
        <v>555</v>
      </c>
      <c r="AL1617">
        <v>32.783867999999998</v>
      </c>
      <c r="AM1617" t="s">
        <v>556</v>
      </c>
      <c r="AN1617">
        <v>-117.092564</v>
      </c>
      <c r="AO1617">
        <v>25</v>
      </c>
      <c r="AP1617">
        <v>1700</v>
      </c>
      <c r="AQ1617" t="s">
        <v>129</v>
      </c>
      <c r="AR1617">
        <v>128</v>
      </c>
      <c r="AS1617">
        <v>-44</v>
      </c>
      <c r="AT1617">
        <v>-320</v>
      </c>
      <c r="BB1617" t="str">
        <f t="shared" si="624"/>
        <v>1200</v>
      </c>
      <c r="BC1617">
        <v>1</v>
      </c>
      <c r="BD1617" t="str">
        <f t="shared" si="625"/>
        <v xml:space="preserve">N1839R  </v>
      </c>
      <c r="BE1617">
        <v>1</v>
      </c>
      <c r="BG1617">
        <v>0</v>
      </c>
      <c r="BH1617">
        <v>0</v>
      </c>
      <c r="BI1617">
        <v>0</v>
      </c>
      <c r="BJ1617">
        <v>1425</v>
      </c>
      <c r="BK1617">
        <v>-275</v>
      </c>
      <c r="BL1617" t="s">
        <v>130</v>
      </c>
      <c r="BM1617">
        <v>1</v>
      </c>
      <c r="BN1617">
        <v>1</v>
      </c>
      <c r="BO1617">
        <v>0</v>
      </c>
      <c r="BP1617">
        <v>0</v>
      </c>
      <c r="BS1617">
        <v>0</v>
      </c>
      <c r="BT1617">
        <v>0</v>
      </c>
      <c r="BU1617">
        <v>0</v>
      </c>
      <c r="CE1617" t="str">
        <f t="shared" si="631"/>
        <v>22:03:15.485</v>
      </c>
      <c r="CF1617">
        <v>484785543</v>
      </c>
      <c r="CS1617">
        <v>3</v>
      </c>
      <c r="CT1617">
        <v>2</v>
      </c>
      <c r="CU1617">
        <v>0</v>
      </c>
      <c r="CV1617">
        <v>2</v>
      </c>
      <c r="CW1617">
        <v>0</v>
      </c>
      <c r="CX1617">
        <v>5</v>
      </c>
      <c r="CY1617">
        <v>7</v>
      </c>
      <c r="CZ1617" t="s">
        <v>131</v>
      </c>
      <c r="DA1617">
        <v>745</v>
      </c>
      <c r="DB1617">
        <v>0</v>
      </c>
      <c r="DC1617" t="s">
        <v>262</v>
      </c>
      <c r="DD1617" t="s">
        <v>263</v>
      </c>
      <c r="DG1617">
        <v>15625926</v>
      </c>
      <c r="DI1617">
        <v>1</v>
      </c>
      <c r="DJ1617">
        <v>0</v>
      </c>
      <c r="DK1617">
        <v>1</v>
      </c>
      <c r="DL1617">
        <v>0</v>
      </c>
      <c r="DM1617">
        <v>0</v>
      </c>
      <c r="DN1617">
        <v>1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 t="shared" si="629"/>
        <v>07/09/2023 22:03:15.725</v>
      </c>
      <c r="C1618" t="str">
        <f t="shared" si="628"/>
        <v>FFDFD3C0</v>
      </c>
      <c r="D1618" t="s">
        <v>144</v>
      </c>
      <c r="E1618">
        <v>6</v>
      </c>
      <c r="H1618">
        <v>210</v>
      </c>
      <c r="I1618" t="s">
        <v>145</v>
      </c>
      <c r="J1618" t="s">
        <v>146</v>
      </c>
      <c r="K1618">
        <v>0</v>
      </c>
      <c r="L1618">
        <v>3</v>
      </c>
      <c r="M1618">
        <v>0</v>
      </c>
      <c r="N1618">
        <v>2</v>
      </c>
      <c r="O1618">
        <v>0</v>
      </c>
      <c r="P1618">
        <v>1</v>
      </c>
      <c r="Q1618">
        <v>0</v>
      </c>
      <c r="S1618" t="str">
        <f t="shared" si="630"/>
        <v>22:03:15.000</v>
      </c>
      <c r="T1618" t="str">
        <f t="shared" si="630"/>
        <v>22:03:15.000</v>
      </c>
      <c r="U1618" t="str">
        <f t="shared" si="623"/>
        <v>A14F74</v>
      </c>
      <c r="V1618">
        <v>0</v>
      </c>
      <c r="W1618">
        <v>0</v>
      </c>
      <c r="X1618">
        <v>6</v>
      </c>
      <c r="Y1618">
        <v>0</v>
      </c>
      <c r="AA1618">
        <v>1</v>
      </c>
      <c r="AB1618">
        <v>8</v>
      </c>
      <c r="AC1618">
        <v>3</v>
      </c>
      <c r="AD1618">
        <v>0</v>
      </c>
      <c r="AE1618">
        <v>9</v>
      </c>
      <c r="AF1618" t="s">
        <v>126</v>
      </c>
      <c r="AG1618">
        <v>0</v>
      </c>
      <c r="AH1618">
        <v>0</v>
      </c>
      <c r="AI1618">
        <v>2</v>
      </c>
      <c r="AJ1618">
        <v>0</v>
      </c>
      <c r="AK1618" t="s">
        <v>555</v>
      </c>
      <c r="AL1618">
        <v>32.783867999999998</v>
      </c>
      <c r="AM1618" t="s">
        <v>556</v>
      </c>
      <c r="AN1618">
        <v>-117.092564</v>
      </c>
      <c r="AO1618">
        <v>25</v>
      </c>
      <c r="AP1618">
        <v>1700</v>
      </c>
      <c r="AQ1618" t="s">
        <v>129</v>
      </c>
      <c r="AR1618">
        <v>128</v>
      </c>
      <c r="AS1618">
        <v>-44</v>
      </c>
      <c r="AT1618">
        <v>-320</v>
      </c>
      <c r="BB1618" t="str">
        <f t="shared" si="624"/>
        <v>1200</v>
      </c>
      <c r="BC1618">
        <v>1</v>
      </c>
      <c r="BD1618" t="str">
        <f t="shared" si="625"/>
        <v xml:space="preserve">N1839R  </v>
      </c>
      <c r="BE1618">
        <v>1</v>
      </c>
      <c r="BG1618">
        <v>0</v>
      </c>
      <c r="BH1618">
        <v>0</v>
      </c>
      <c r="BI1618">
        <v>0</v>
      </c>
      <c r="BJ1618">
        <v>1425</v>
      </c>
      <c r="BK1618">
        <v>-275</v>
      </c>
      <c r="BL1618" t="s">
        <v>130</v>
      </c>
      <c r="BM1618">
        <v>1</v>
      </c>
      <c r="BN1618">
        <v>1</v>
      </c>
      <c r="BO1618">
        <v>0</v>
      </c>
      <c r="BP1618">
        <v>0</v>
      </c>
      <c r="BS1618">
        <v>0</v>
      </c>
      <c r="BT1618">
        <v>0</v>
      </c>
      <c r="BU1618">
        <v>0</v>
      </c>
      <c r="CE1618" t="str">
        <f t="shared" si="631"/>
        <v>22:03:15.485</v>
      </c>
      <c r="CF1618">
        <v>484785543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131</v>
      </c>
      <c r="DA1618">
        <v>745</v>
      </c>
      <c r="DB1618">
        <v>0</v>
      </c>
      <c r="DC1618" t="s">
        <v>262</v>
      </c>
      <c r="DD1618" t="s">
        <v>263</v>
      </c>
      <c r="DG1618">
        <v>15625926</v>
      </c>
      <c r="DI1618">
        <v>1</v>
      </c>
      <c r="DJ1618">
        <v>0</v>
      </c>
      <c r="DK1618">
        <v>1</v>
      </c>
      <c r="DL1618">
        <v>0</v>
      </c>
      <c r="DM1618">
        <v>0</v>
      </c>
      <c r="DN1618">
        <v>1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"07/09/2023 22:03:15.741"</f>
        <v>07/09/2023 22:03:15.741</v>
      </c>
      <c r="C1619" t="str">
        <f t="shared" si="628"/>
        <v>FFDFD3C0</v>
      </c>
      <c r="D1619" t="s">
        <v>134</v>
      </c>
      <c r="E1619">
        <v>3</v>
      </c>
      <c r="H1619">
        <v>3</v>
      </c>
      <c r="I1619" t="s">
        <v>135</v>
      </c>
      <c r="J1619" t="s">
        <v>126</v>
      </c>
      <c r="K1619">
        <v>0</v>
      </c>
      <c r="L1619">
        <v>3</v>
      </c>
      <c r="M1619">
        <v>0</v>
      </c>
      <c r="N1619">
        <v>2</v>
      </c>
      <c r="O1619">
        <v>0</v>
      </c>
      <c r="P1619">
        <v>1</v>
      </c>
      <c r="Q1619">
        <v>0</v>
      </c>
      <c r="S1619" t="str">
        <f t="shared" si="630"/>
        <v>22:03:15.000</v>
      </c>
      <c r="T1619" t="str">
        <f t="shared" si="630"/>
        <v>22:03:15.000</v>
      </c>
      <c r="U1619" t="str">
        <f t="shared" si="623"/>
        <v>A14F74</v>
      </c>
      <c r="V1619">
        <v>0</v>
      </c>
      <c r="W1619">
        <v>0</v>
      </c>
      <c r="X1619">
        <v>6</v>
      </c>
      <c r="Y1619">
        <v>0</v>
      </c>
      <c r="AA1619">
        <v>1</v>
      </c>
      <c r="AB1619">
        <v>8</v>
      </c>
      <c r="AC1619">
        <v>3</v>
      </c>
      <c r="AD1619">
        <v>0</v>
      </c>
      <c r="AE1619">
        <v>9</v>
      </c>
      <c r="AF1619" t="s">
        <v>126</v>
      </c>
      <c r="AG1619">
        <v>0</v>
      </c>
      <c r="AH1619">
        <v>3</v>
      </c>
      <c r="AI1619">
        <v>2</v>
      </c>
      <c r="AJ1619">
        <v>0</v>
      </c>
      <c r="AK1619" t="s">
        <v>555</v>
      </c>
      <c r="AL1619">
        <v>32.783867999999998</v>
      </c>
      <c r="AM1619" t="s">
        <v>556</v>
      </c>
      <c r="AN1619">
        <v>-117.092564</v>
      </c>
      <c r="AO1619">
        <v>25</v>
      </c>
      <c r="AP1619">
        <v>1700</v>
      </c>
      <c r="AQ1619" t="s">
        <v>129</v>
      </c>
      <c r="AR1619">
        <v>128</v>
      </c>
      <c r="AS1619">
        <v>-44</v>
      </c>
      <c r="AT1619">
        <v>-320</v>
      </c>
      <c r="BB1619" t="str">
        <f t="shared" si="624"/>
        <v>1200</v>
      </c>
      <c r="BC1619">
        <v>1</v>
      </c>
      <c r="BD1619" t="str">
        <f t="shared" si="625"/>
        <v xml:space="preserve">N1839R  </v>
      </c>
      <c r="BE1619">
        <v>1</v>
      </c>
      <c r="BG1619">
        <v>0</v>
      </c>
      <c r="BH1619">
        <v>0</v>
      </c>
      <c r="BI1619">
        <v>0</v>
      </c>
      <c r="BJ1619">
        <v>1425</v>
      </c>
      <c r="BK1619">
        <v>-275</v>
      </c>
      <c r="BL1619" t="s">
        <v>130</v>
      </c>
      <c r="BM1619">
        <v>1</v>
      </c>
      <c r="BN1619">
        <v>1</v>
      </c>
      <c r="BO1619">
        <v>0</v>
      </c>
      <c r="BP1619">
        <v>0</v>
      </c>
      <c r="BS1619">
        <v>0</v>
      </c>
      <c r="BT1619">
        <v>0</v>
      </c>
      <c r="BU1619">
        <v>0</v>
      </c>
      <c r="CE1619" t="str">
        <f t="shared" si="631"/>
        <v>22:03:15.485</v>
      </c>
      <c r="CF1619">
        <v>484785543</v>
      </c>
      <c r="CS1619">
        <v>3</v>
      </c>
      <c r="CT1619">
        <v>2</v>
      </c>
      <c r="CU1619">
        <v>0</v>
      </c>
      <c r="CV1619">
        <v>2</v>
      </c>
      <c r="CW1619">
        <v>0</v>
      </c>
      <c r="CX1619">
        <v>5</v>
      </c>
      <c r="CY1619">
        <v>7</v>
      </c>
      <c r="CZ1619" t="s">
        <v>131</v>
      </c>
      <c r="DA1619">
        <v>745</v>
      </c>
      <c r="DB1619">
        <v>0</v>
      </c>
      <c r="DC1619" t="s">
        <v>262</v>
      </c>
      <c r="DD1619" t="s">
        <v>263</v>
      </c>
      <c r="DG1619">
        <v>15625926</v>
      </c>
      <c r="DI1619">
        <v>1</v>
      </c>
      <c r="DJ1619">
        <v>0</v>
      </c>
      <c r="DK1619">
        <v>1</v>
      </c>
      <c r="DL1619">
        <v>0</v>
      </c>
      <c r="DM1619">
        <v>0</v>
      </c>
      <c r="DN1619">
        <v>1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 t="shared" ref="A1620:A1627" si="632">"07/09/2023 22:03:16.522"</f>
        <v>07/09/2023 22:03:16.522</v>
      </c>
      <c r="C1620" t="str">
        <f t="shared" si="628"/>
        <v>FFDFD3C0</v>
      </c>
      <c r="D1620" t="s">
        <v>138</v>
      </c>
      <c r="E1620">
        <v>20</v>
      </c>
      <c r="F1620">
        <v>1020</v>
      </c>
      <c r="G1620" t="s">
        <v>139</v>
      </c>
      <c r="J1620" t="s">
        <v>140</v>
      </c>
      <c r="K1620">
        <v>0</v>
      </c>
      <c r="L1620">
        <v>3</v>
      </c>
      <c r="M1620">
        <v>0</v>
      </c>
      <c r="N1620">
        <v>2</v>
      </c>
      <c r="O1620">
        <v>0</v>
      </c>
      <c r="P1620">
        <v>1</v>
      </c>
      <c r="Q1620">
        <v>0</v>
      </c>
      <c r="S1620" t="str">
        <f t="shared" ref="S1620:T1627" si="633">"22:03:16.000"</f>
        <v>22:03:16.000</v>
      </c>
      <c r="T1620" t="str">
        <f t="shared" si="633"/>
        <v>22:03:16.000</v>
      </c>
      <c r="U1620" t="str">
        <f t="shared" si="623"/>
        <v>A14F74</v>
      </c>
      <c r="V1620">
        <v>0</v>
      </c>
      <c r="W1620">
        <v>0</v>
      </c>
      <c r="X1620">
        <v>6</v>
      </c>
      <c r="Y1620">
        <v>0</v>
      </c>
      <c r="AA1620">
        <v>1</v>
      </c>
      <c r="AB1620">
        <v>8</v>
      </c>
      <c r="AC1620">
        <v>3</v>
      </c>
      <c r="AD1620">
        <v>0</v>
      </c>
      <c r="AE1620">
        <v>9</v>
      </c>
      <c r="AF1620" t="s">
        <v>126</v>
      </c>
      <c r="AG1620">
        <v>0</v>
      </c>
      <c r="AH1620">
        <v>3</v>
      </c>
      <c r="AI1620">
        <v>2</v>
      </c>
      <c r="AJ1620">
        <v>0</v>
      </c>
      <c r="AK1620" t="s">
        <v>557</v>
      </c>
      <c r="AL1620">
        <v>32.783653999999999</v>
      </c>
      <c r="AM1620" t="s">
        <v>558</v>
      </c>
      <c r="AN1620">
        <v>-117.091835</v>
      </c>
      <c r="AO1620">
        <v>25</v>
      </c>
      <c r="AP1620">
        <v>1700</v>
      </c>
      <c r="AQ1620" t="s">
        <v>129</v>
      </c>
      <c r="AR1620">
        <v>127</v>
      </c>
      <c r="AS1620">
        <v>-44</v>
      </c>
      <c r="AT1620">
        <v>-320</v>
      </c>
      <c r="BB1620" t="str">
        <f t="shared" si="624"/>
        <v>1200</v>
      </c>
      <c r="BC1620">
        <v>1</v>
      </c>
      <c r="BD1620" t="str">
        <f t="shared" si="625"/>
        <v xml:space="preserve">N1839R  </v>
      </c>
      <c r="BE1620">
        <v>1</v>
      </c>
      <c r="BG1620">
        <v>0</v>
      </c>
      <c r="BH1620">
        <v>0</v>
      </c>
      <c r="BI1620">
        <v>0</v>
      </c>
      <c r="BJ1620">
        <v>1425</v>
      </c>
      <c r="BK1620">
        <v>-275</v>
      </c>
      <c r="BL1620" t="s">
        <v>130</v>
      </c>
      <c r="BM1620">
        <v>1</v>
      </c>
      <c r="BN1620">
        <v>1</v>
      </c>
      <c r="BO1620">
        <v>0</v>
      </c>
      <c r="BP1620">
        <v>0</v>
      </c>
      <c r="BS1620">
        <v>0</v>
      </c>
      <c r="BT1620">
        <v>0</v>
      </c>
      <c r="BU1620">
        <v>0</v>
      </c>
      <c r="CE1620" t="str">
        <f t="shared" ref="CE1620:CE1627" si="634">"22:03:16.258"</f>
        <v>22:03:16.258</v>
      </c>
      <c r="CF1620">
        <v>258091309</v>
      </c>
      <c r="CS1620">
        <v>3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131</v>
      </c>
      <c r="DA1620">
        <v>300</v>
      </c>
      <c r="DB1620">
        <v>0</v>
      </c>
      <c r="DC1620" t="s">
        <v>157</v>
      </c>
      <c r="DD1620" t="s">
        <v>158</v>
      </c>
      <c r="DG1620">
        <v>8362420</v>
      </c>
      <c r="DI1620">
        <v>1</v>
      </c>
      <c r="DJ1620">
        <v>0</v>
      </c>
      <c r="DK1620">
        <v>0</v>
      </c>
      <c r="DL1620">
        <v>0</v>
      </c>
      <c r="DM1620">
        <v>0</v>
      </c>
      <c r="DN1620">
        <v>1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 t="shared" si="632"/>
        <v>07/09/2023 22:03:16.522</v>
      </c>
      <c r="C1621" t="str">
        <f t="shared" si="628"/>
        <v>FFDFD3C0</v>
      </c>
      <c r="D1621" t="s">
        <v>149</v>
      </c>
      <c r="E1621">
        <v>3</v>
      </c>
      <c r="H1621">
        <v>166</v>
      </c>
      <c r="I1621" t="s">
        <v>139</v>
      </c>
      <c r="J1621" t="s">
        <v>150</v>
      </c>
      <c r="K1621">
        <v>0</v>
      </c>
      <c r="L1621">
        <v>3</v>
      </c>
      <c r="M1621">
        <v>0</v>
      </c>
      <c r="N1621">
        <v>2</v>
      </c>
      <c r="O1621">
        <v>0</v>
      </c>
      <c r="P1621">
        <v>1</v>
      </c>
      <c r="Q1621">
        <v>0</v>
      </c>
      <c r="S1621" t="str">
        <f t="shared" si="633"/>
        <v>22:03:16.000</v>
      </c>
      <c r="T1621" t="str">
        <f t="shared" si="633"/>
        <v>22:03:16.000</v>
      </c>
      <c r="U1621" t="str">
        <f t="shared" si="623"/>
        <v>A14F74</v>
      </c>
      <c r="V1621">
        <v>0</v>
      </c>
      <c r="W1621">
        <v>0</v>
      </c>
      <c r="X1621">
        <v>6</v>
      </c>
      <c r="Y1621">
        <v>0</v>
      </c>
      <c r="AA1621">
        <v>1</v>
      </c>
      <c r="AB1621">
        <v>8</v>
      </c>
      <c r="AC1621">
        <v>3</v>
      </c>
      <c r="AD1621">
        <v>0</v>
      </c>
      <c r="AE1621">
        <v>9</v>
      </c>
      <c r="AF1621" t="s">
        <v>126</v>
      </c>
      <c r="AG1621">
        <v>0</v>
      </c>
      <c r="AH1621">
        <v>3</v>
      </c>
      <c r="AI1621">
        <v>2</v>
      </c>
      <c r="AJ1621">
        <v>0</v>
      </c>
      <c r="AK1621" t="s">
        <v>557</v>
      </c>
      <c r="AL1621">
        <v>32.783653999999999</v>
      </c>
      <c r="AM1621" t="s">
        <v>558</v>
      </c>
      <c r="AN1621">
        <v>-117.091835</v>
      </c>
      <c r="AO1621">
        <v>25</v>
      </c>
      <c r="AP1621">
        <v>1700</v>
      </c>
      <c r="AQ1621" t="s">
        <v>129</v>
      </c>
      <c r="AR1621">
        <v>127</v>
      </c>
      <c r="AS1621">
        <v>-44</v>
      </c>
      <c r="AT1621">
        <v>-320</v>
      </c>
      <c r="BB1621" t="str">
        <f t="shared" si="624"/>
        <v>1200</v>
      </c>
      <c r="BC1621">
        <v>1</v>
      </c>
      <c r="BD1621" t="str">
        <f t="shared" si="625"/>
        <v xml:space="preserve">N1839R  </v>
      </c>
      <c r="BE1621">
        <v>1</v>
      </c>
      <c r="BG1621">
        <v>0</v>
      </c>
      <c r="BH1621">
        <v>0</v>
      </c>
      <c r="BI1621">
        <v>0</v>
      </c>
      <c r="BJ1621">
        <v>1425</v>
      </c>
      <c r="BK1621">
        <v>-275</v>
      </c>
      <c r="BL1621" t="s">
        <v>130</v>
      </c>
      <c r="BM1621">
        <v>1</v>
      </c>
      <c r="BN1621">
        <v>1</v>
      </c>
      <c r="BO1621">
        <v>0</v>
      </c>
      <c r="BP1621">
        <v>0</v>
      </c>
      <c r="BS1621">
        <v>0</v>
      </c>
      <c r="BT1621">
        <v>0</v>
      </c>
      <c r="BU1621">
        <v>0</v>
      </c>
      <c r="CE1621" t="str">
        <f t="shared" si="634"/>
        <v>22:03:16.258</v>
      </c>
      <c r="CF1621">
        <v>258091309</v>
      </c>
      <c r="CS1621">
        <v>3</v>
      </c>
      <c r="CT1621">
        <v>2</v>
      </c>
      <c r="CU1621">
        <v>0</v>
      </c>
      <c r="CV1621">
        <v>2</v>
      </c>
      <c r="CW1621">
        <v>0</v>
      </c>
      <c r="CX1621">
        <v>5</v>
      </c>
      <c r="CY1621">
        <v>7</v>
      </c>
      <c r="CZ1621" t="s">
        <v>131</v>
      </c>
      <c r="DA1621">
        <v>300</v>
      </c>
      <c r="DB1621">
        <v>0</v>
      </c>
      <c r="DC1621" t="s">
        <v>157</v>
      </c>
      <c r="DD1621" t="s">
        <v>158</v>
      </c>
      <c r="DG1621">
        <v>8362420</v>
      </c>
      <c r="DI1621">
        <v>1</v>
      </c>
      <c r="DJ1621">
        <v>0</v>
      </c>
      <c r="DK1621">
        <v>1</v>
      </c>
      <c r="DL1621">
        <v>0</v>
      </c>
      <c r="DM1621">
        <v>0</v>
      </c>
      <c r="DN1621">
        <v>1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 t="shared" si="632"/>
        <v>07/09/2023 22:03:16.522</v>
      </c>
      <c r="C1622" t="str">
        <f t="shared" si="628"/>
        <v>FFDFD3C0</v>
      </c>
      <c r="D1622" t="s">
        <v>141</v>
      </c>
      <c r="E1622">
        <v>15</v>
      </c>
      <c r="J1622" t="s">
        <v>142</v>
      </c>
      <c r="K1622">
        <v>0</v>
      </c>
      <c r="L1622">
        <v>3</v>
      </c>
      <c r="M1622">
        <v>0</v>
      </c>
      <c r="N1622">
        <v>2</v>
      </c>
      <c r="O1622">
        <v>0</v>
      </c>
      <c r="P1622">
        <v>1</v>
      </c>
      <c r="Q1622">
        <v>0</v>
      </c>
      <c r="S1622" t="str">
        <f t="shared" si="633"/>
        <v>22:03:16.000</v>
      </c>
      <c r="T1622" t="str">
        <f t="shared" si="633"/>
        <v>22:03:16.000</v>
      </c>
      <c r="U1622" t="str">
        <f t="shared" si="623"/>
        <v>A14F74</v>
      </c>
      <c r="V1622">
        <v>0</v>
      </c>
      <c r="W1622">
        <v>0</v>
      </c>
      <c r="X1622">
        <v>6</v>
      </c>
      <c r="Y1622">
        <v>0</v>
      </c>
      <c r="AA1622">
        <v>1</v>
      </c>
      <c r="AB1622">
        <v>8</v>
      </c>
      <c r="AC1622">
        <v>3</v>
      </c>
      <c r="AD1622">
        <v>0</v>
      </c>
      <c r="AE1622">
        <v>9</v>
      </c>
      <c r="AF1622" t="s">
        <v>126</v>
      </c>
      <c r="AG1622">
        <v>0</v>
      </c>
      <c r="AH1622">
        <v>3</v>
      </c>
      <c r="AI1622">
        <v>2</v>
      </c>
      <c r="AJ1622">
        <v>0</v>
      </c>
      <c r="AK1622" t="s">
        <v>557</v>
      </c>
      <c r="AL1622">
        <v>32.783653999999999</v>
      </c>
      <c r="AM1622" t="s">
        <v>558</v>
      </c>
      <c r="AN1622">
        <v>-117.091835</v>
      </c>
      <c r="AO1622">
        <v>25</v>
      </c>
      <c r="AP1622">
        <v>1700</v>
      </c>
      <c r="AQ1622" t="s">
        <v>129</v>
      </c>
      <c r="AR1622">
        <v>127</v>
      </c>
      <c r="AS1622">
        <v>-44</v>
      </c>
      <c r="AT1622">
        <v>-320</v>
      </c>
      <c r="BB1622" t="str">
        <f t="shared" si="624"/>
        <v>1200</v>
      </c>
      <c r="BC1622">
        <v>1</v>
      </c>
      <c r="BD1622" t="str">
        <f t="shared" si="625"/>
        <v xml:space="preserve">N1839R  </v>
      </c>
      <c r="BE1622">
        <v>1</v>
      </c>
      <c r="BG1622">
        <v>0</v>
      </c>
      <c r="BH1622">
        <v>0</v>
      </c>
      <c r="BI1622">
        <v>0</v>
      </c>
      <c r="BJ1622">
        <v>1425</v>
      </c>
      <c r="BK1622">
        <v>-275</v>
      </c>
      <c r="BL1622" t="s">
        <v>130</v>
      </c>
      <c r="BM1622">
        <v>1</v>
      </c>
      <c r="BN1622">
        <v>1</v>
      </c>
      <c r="BO1622">
        <v>0</v>
      </c>
      <c r="BP1622">
        <v>0</v>
      </c>
      <c r="BS1622">
        <v>0</v>
      </c>
      <c r="BT1622">
        <v>0</v>
      </c>
      <c r="BU1622">
        <v>0</v>
      </c>
      <c r="CE1622" t="str">
        <f t="shared" si="634"/>
        <v>22:03:16.258</v>
      </c>
      <c r="CF1622">
        <v>258091309</v>
      </c>
      <c r="CS1622">
        <v>3</v>
      </c>
      <c r="CT1622">
        <v>2</v>
      </c>
      <c r="CU1622">
        <v>0</v>
      </c>
      <c r="CV1622">
        <v>2</v>
      </c>
      <c r="CW1622">
        <v>0</v>
      </c>
      <c r="CX1622">
        <v>5</v>
      </c>
      <c r="CY1622">
        <v>7</v>
      </c>
      <c r="CZ1622" t="s">
        <v>131</v>
      </c>
      <c r="DA1622">
        <v>300</v>
      </c>
      <c r="DB1622">
        <v>0</v>
      </c>
      <c r="DC1622" t="s">
        <v>157</v>
      </c>
      <c r="DD1622" t="s">
        <v>158</v>
      </c>
      <c r="DG1622">
        <v>8362420</v>
      </c>
      <c r="DI1622">
        <v>1</v>
      </c>
      <c r="DJ1622">
        <v>0</v>
      </c>
      <c r="DK1622">
        <v>1</v>
      </c>
      <c r="DL1622">
        <v>0</v>
      </c>
      <c r="DM1622">
        <v>0</v>
      </c>
      <c r="DN1622">
        <v>1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 t="shared" si="632"/>
        <v>07/09/2023 22:03:16.522</v>
      </c>
      <c r="C1623" t="str">
        <f t="shared" si="628"/>
        <v>FFDFD3C0</v>
      </c>
      <c r="D1623" t="s">
        <v>144</v>
      </c>
      <c r="E1623">
        <v>6</v>
      </c>
      <c r="H1623">
        <v>210</v>
      </c>
      <c r="I1623" t="s">
        <v>145</v>
      </c>
      <c r="J1623" t="s">
        <v>146</v>
      </c>
      <c r="K1623">
        <v>0</v>
      </c>
      <c r="L1623">
        <v>3</v>
      </c>
      <c r="M1623">
        <v>0</v>
      </c>
      <c r="N1623">
        <v>2</v>
      </c>
      <c r="O1623">
        <v>0</v>
      </c>
      <c r="P1623">
        <v>1</v>
      </c>
      <c r="Q1623">
        <v>0</v>
      </c>
      <c r="S1623" t="str">
        <f t="shared" si="633"/>
        <v>22:03:16.000</v>
      </c>
      <c r="T1623" t="str">
        <f t="shared" si="633"/>
        <v>22:03:16.000</v>
      </c>
      <c r="U1623" t="str">
        <f t="shared" si="623"/>
        <v>A14F74</v>
      </c>
      <c r="V1623">
        <v>0</v>
      </c>
      <c r="W1623">
        <v>0</v>
      </c>
      <c r="X1623">
        <v>6</v>
      </c>
      <c r="Y1623">
        <v>0</v>
      </c>
      <c r="AA1623">
        <v>1</v>
      </c>
      <c r="AB1623">
        <v>8</v>
      </c>
      <c r="AC1623">
        <v>3</v>
      </c>
      <c r="AD1623">
        <v>0</v>
      </c>
      <c r="AE1623">
        <v>9</v>
      </c>
      <c r="AF1623" t="s">
        <v>126</v>
      </c>
      <c r="AG1623">
        <v>0</v>
      </c>
      <c r="AH1623">
        <v>0</v>
      </c>
      <c r="AI1623">
        <v>2</v>
      </c>
      <c r="AJ1623">
        <v>0</v>
      </c>
      <c r="AK1623" t="s">
        <v>557</v>
      </c>
      <c r="AL1623">
        <v>32.783653999999999</v>
      </c>
      <c r="AM1623" t="s">
        <v>558</v>
      </c>
      <c r="AN1623">
        <v>-117.091835</v>
      </c>
      <c r="AO1623">
        <v>25</v>
      </c>
      <c r="AP1623">
        <v>1700</v>
      </c>
      <c r="AQ1623" t="s">
        <v>129</v>
      </c>
      <c r="AR1623">
        <v>127</v>
      </c>
      <c r="AS1623">
        <v>-44</v>
      </c>
      <c r="AT1623">
        <v>-320</v>
      </c>
      <c r="BB1623" t="str">
        <f t="shared" si="624"/>
        <v>1200</v>
      </c>
      <c r="BC1623">
        <v>1</v>
      </c>
      <c r="BD1623" t="str">
        <f t="shared" si="625"/>
        <v xml:space="preserve">N1839R  </v>
      </c>
      <c r="BE1623">
        <v>1</v>
      </c>
      <c r="BG1623">
        <v>0</v>
      </c>
      <c r="BH1623">
        <v>0</v>
      </c>
      <c r="BI1623">
        <v>0</v>
      </c>
      <c r="BJ1623">
        <v>1425</v>
      </c>
      <c r="BK1623">
        <v>-275</v>
      </c>
      <c r="BL1623" t="s">
        <v>130</v>
      </c>
      <c r="BM1623">
        <v>1</v>
      </c>
      <c r="BN1623">
        <v>1</v>
      </c>
      <c r="BO1623">
        <v>0</v>
      </c>
      <c r="BP1623">
        <v>0</v>
      </c>
      <c r="BS1623">
        <v>0</v>
      </c>
      <c r="BT1623">
        <v>0</v>
      </c>
      <c r="BU1623">
        <v>0</v>
      </c>
      <c r="CE1623" t="str">
        <f t="shared" si="634"/>
        <v>22:03:16.258</v>
      </c>
      <c r="CF1623">
        <v>258091309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5</v>
      </c>
      <c r="CY1623">
        <v>7</v>
      </c>
      <c r="CZ1623" t="s">
        <v>131</v>
      </c>
      <c r="DA1623">
        <v>300</v>
      </c>
      <c r="DB1623">
        <v>0</v>
      </c>
      <c r="DC1623" t="s">
        <v>157</v>
      </c>
      <c r="DD1623" t="s">
        <v>158</v>
      </c>
      <c r="DG1623">
        <v>8362420</v>
      </c>
      <c r="DI1623">
        <v>1</v>
      </c>
      <c r="DJ1623">
        <v>0</v>
      </c>
      <c r="DK1623">
        <v>1</v>
      </c>
      <c r="DL1623">
        <v>0</v>
      </c>
      <c r="DM1623">
        <v>0</v>
      </c>
      <c r="DN1623">
        <v>1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 t="shared" si="632"/>
        <v>07/09/2023 22:03:16.522</v>
      </c>
      <c r="C1624" t="str">
        <f t="shared" si="628"/>
        <v>FFDFD3C0</v>
      </c>
      <c r="D1624" t="s">
        <v>134</v>
      </c>
      <c r="E1624">
        <v>3</v>
      </c>
      <c r="H1624">
        <v>3</v>
      </c>
      <c r="I1624" t="s">
        <v>135</v>
      </c>
      <c r="J1624" t="s">
        <v>126</v>
      </c>
      <c r="K1624">
        <v>0</v>
      </c>
      <c r="L1624">
        <v>3</v>
      </c>
      <c r="M1624">
        <v>0</v>
      </c>
      <c r="N1624">
        <v>2</v>
      </c>
      <c r="O1624">
        <v>0</v>
      </c>
      <c r="P1624">
        <v>1</v>
      </c>
      <c r="Q1624">
        <v>0</v>
      </c>
      <c r="S1624" t="str">
        <f t="shared" si="633"/>
        <v>22:03:16.000</v>
      </c>
      <c r="T1624" t="str">
        <f t="shared" si="633"/>
        <v>22:03:16.000</v>
      </c>
      <c r="U1624" t="str">
        <f t="shared" si="623"/>
        <v>A14F74</v>
      </c>
      <c r="V1624">
        <v>0</v>
      </c>
      <c r="W1624">
        <v>0</v>
      </c>
      <c r="X1624">
        <v>6</v>
      </c>
      <c r="Y1624">
        <v>0</v>
      </c>
      <c r="AA1624">
        <v>1</v>
      </c>
      <c r="AB1624">
        <v>8</v>
      </c>
      <c r="AC1624">
        <v>3</v>
      </c>
      <c r="AD1624">
        <v>0</v>
      </c>
      <c r="AE1624">
        <v>9</v>
      </c>
      <c r="AF1624" t="s">
        <v>126</v>
      </c>
      <c r="AG1624">
        <v>0</v>
      </c>
      <c r="AH1624">
        <v>3</v>
      </c>
      <c r="AI1624">
        <v>2</v>
      </c>
      <c r="AJ1624">
        <v>0</v>
      </c>
      <c r="AK1624" t="s">
        <v>557</v>
      </c>
      <c r="AL1624">
        <v>32.783653999999999</v>
      </c>
      <c r="AM1624" t="s">
        <v>558</v>
      </c>
      <c r="AN1624">
        <v>-117.091835</v>
      </c>
      <c r="AO1624">
        <v>25</v>
      </c>
      <c r="AP1624">
        <v>1700</v>
      </c>
      <c r="AQ1624" t="s">
        <v>129</v>
      </c>
      <c r="AR1624">
        <v>127</v>
      </c>
      <c r="AS1624">
        <v>-44</v>
      </c>
      <c r="AT1624">
        <v>-320</v>
      </c>
      <c r="BB1624" t="str">
        <f t="shared" si="624"/>
        <v>1200</v>
      </c>
      <c r="BC1624">
        <v>1</v>
      </c>
      <c r="BD1624" t="str">
        <f t="shared" si="625"/>
        <v xml:space="preserve">N1839R  </v>
      </c>
      <c r="BE1624">
        <v>1</v>
      </c>
      <c r="BG1624">
        <v>0</v>
      </c>
      <c r="BH1624">
        <v>0</v>
      </c>
      <c r="BI1624">
        <v>0</v>
      </c>
      <c r="BJ1624">
        <v>1425</v>
      </c>
      <c r="BK1624">
        <v>-275</v>
      </c>
      <c r="BL1624" t="s">
        <v>130</v>
      </c>
      <c r="BM1624">
        <v>1</v>
      </c>
      <c r="BN1624">
        <v>1</v>
      </c>
      <c r="BO1624">
        <v>0</v>
      </c>
      <c r="BP1624">
        <v>0</v>
      </c>
      <c r="BS1624">
        <v>0</v>
      </c>
      <c r="BT1624">
        <v>0</v>
      </c>
      <c r="BU1624">
        <v>0</v>
      </c>
      <c r="CE1624" t="str">
        <f t="shared" si="634"/>
        <v>22:03:16.258</v>
      </c>
      <c r="CF1624">
        <v>258091309</v>
      </c>
      <c r="CS1624">
        <v>3</v>
      </c>
      <c r="CT1624">
        <v>2</v>
      </c>
      <c r="CU1624">
        <v>0</v>
      </c>
      <c r="CV1624">
        <v>2</v>
      </c>
      <c r="CW1624">
        <v>0</v>
      </c>
      <c r="CX1624">
        <v>5</v>
      </c>
      <c r="CY1624">
        <v>7</v>
      </c>
      <c r="CZ1624" t="s">
        <v>131</v>
      </c>
      <c r="DA1624">
        <v>300</v>
      </c>
      <c r="DB1624">
        <v>0</v>
      </c>
      <c r="DC1624" t="s">
        <v>157</v>
      </c>
      <c r="DD1624" t="s">
        <v>158</v>
      </c>
      <c r="DG1624">
        <v>8362420</v>
      </c>
      <c r="DI1624">
        <v>1</v>
      </c>
      <c r="DJ1624">
        <v>0</v>
      </c>
      <c r="DK1624">
        <v>1</v>
      </c>
      <c r="DL1624">
        <v>0</v>
      </c>
      <c r="DM1624">
        <v>0</v>
      </c>
      <c r="DN1624">
        <v>1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 t="shared" si="632"/>
        <v>07/09/2023 22:03:16.522</v>
      </c>
      <c r="C1625" t="str">
        <f t="shared" si="628"/>
        <v>FFDFD3C0</v>
      </c>
      <c r="D1625" t="s">
        <v>147</v>
      </c>
      <c r="E1625">
        <v>8</v>
      </c>
      <c r="H1625">
        <v>225</v>
      </c>
      <c r="I1625" t="s">
        <v>148</v>
      </c>
      <c r="J1625" t="s">
        <v>126</v>
      </c>
      <c r="K1625">
        <v>0</v>
      </c>
      <c r="L1625">
        <v>3</v>
      </c>
      <c r="M1625">
        <v>0</v>
      </c>
      <c r="N1625">
        <v>2</v>
      </c>
      <c r="O1625">
        <v>0</v>
      </c>
      <c r="P1625">
        <v>1</v>
      </c>
      <c r="Q1625">
        <v>0</v>
      </c>
      <c r="S1625" t="str">
        <f t="shared" si="633"/>
        <v>22:03:16.000</v>
      </c>
      <c r="T1625" t="str">
        <f t="shared" si="633"/>
        <v>22:03:16.000</v>
      </c>
      <c r="U1625" t="str">
        <f t="shared" si="623"/>
        <v>A14F74</v>
      </c>
      <c r="V1625">
        <v>0</v>
      </c>
      <c r="W1625">
        <v>0</v>
      </c>
      <c r="X1625">
        <v>6</v>
      </c>
      <c r="Y1625">
        <v>0</v>
      </c>
      <c r="AA1625">
        <v>1</v>
      </c>
      <c r="AB1625">
        <v>8</v>
      </c>
      <c r="AC1625">
        <v>3</v>
      </c>
      <c r="AD1625">
        <v>0</v>
      </c>
      <c r="AE1625">
        <v>9</v>
      </c>
      <c r="AF1625" t="s">
        <v>126</v>
      </c>
      <c r="AG1625">
        <v>0</v>
      </c>
      <c r="AH1625">
        <v>3</v>
      </c>
      <c r="AI1625">
        <v>2</v>
      </c>
      <c r="AJ1625">
        <v>0</v>
      </c>
      <c r="AK1625" t="s">
        <v>557</v>
      </c>
      <c r="AL1625">
        <v>32.783653999999999</v>
      </c>
      <c r="AM1625" t="s">
        <v>558</v>
      </c>
      <c r="AN1625">
        <v>-117.091835</v>
      </c>
      <c r="AO1625">
        <v>25</v>
      </c>
      <c r="AP1625">
        <v>1700</v>
      </c>
      <c r="AQ1625" t="s">
        <v>129</v>
      </c>
      <c r="AR1625">
        <v>127</v>
      </c>
      <c r="AS1625">
        <v>-44</v>
      </c>
      <c r="AT1625">
        <v>-320</v>
      </c>
      <c r="BB1625" t="str">
        <f t="shared" si="624"/>
        <v>1200</v>
      </c>
      <c r="BC1625">
        <v>1</v>
      </c>
      <c r="BD1625" t="str">
        <f t="shared" si="625"/>
        <v xml:space="preserve">N1839R  </v>
      </c>
      <c r="BE1625">
        <v>1</v>
      </c>
      <c r="BG1625">
        <v>0</v>
      </c>
      <c r="BH1625">
        <v>0</v>
      </c>
      <c r="BI1625">
        <v>0</v>
      </c>
      <c r="BJ1625">
        <v>1425</v>
      </c>
      <c r="BK1625">
        <v>-275</v>
      </c>
      <c r="BL1625" t="s">
        <v>130</v>
      </c>
      <c r="BM1625">
        <v>1</v>
      </c>
      <c r="BN1625">
        <v>1</v>
      </c>
      <c r="BO1625">
        <v>0</v>
      </c>
      <c r="BP1625">
        <v>0</v>
      </c>
      <c r="BS1625">
        <v>0</v>
      </c>
      <c r="BT1625">
        <v>0</v>
      </c>
      <c r="BU1625">
        <v>0</v>
      </c>
      <c r="CE1625" t="str">
        <f t="shared" si="634"/>
        <v>22:03:16.258</v>
      </c>
      <c r="CF1625">
        <v>258091309</v>
      </c>
      <c r="CS1625">
        <v>3</v>
      </c>
      <c r="CT1625">
        <v>2</v>
      </c>
      <c r="CU1625">
        <v>0</v>
      </c>
      <c r="CV1625">
        <v>2</v>
      </c>
      <c r="CW1625">
        <v>0</v>
      </c>
      <c r="CX1625">
        <v>5</v>
      </c>
      <c r="CY1625">
        <v>7</v>
      </c>
      <c r="CZ1625" t="s">
        <v>131</v>
      </c>
      <c r="DA1625">
        <v>300</v>
      </c>
      <c r="DB1625">
        <v>0</v>
      </c>
      <c r="DC1625" t="s">
        <v>157</v>
      </c>
      <c r="DD1625" t="s">
        <v>158</v>
      </c>
      <c r="DG1625">
        <v>8362420</v>
      </c>
      <c r="DI1625">
        <v>1</v>
      </c>
      <c r="DJ1625">
        <v>0</v>
      </c>
      <c r="DK1625">
        <v>1</v>
      </c>
      <c r="DL1625">
        <v>0</v>
      </c>
      <c r="DM1625">
        <v>0</v>
      </c>
      <c r="DN1625">
        <v>1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 t="shared" si="632"/>
        <v>07/09/2023 22:03:16.522</v>
      </c>
      <c r="C1626" t="str">
        <f t="shared" si="628"/>
        <v>FFDFD3C0</v>
      </c>
      <c r="D1626" t="s">
        <v>134</v>
      </c>
      <c r="E1626">
        <v>4</v>
      </c>
      <c r="H1626">
        <v>4</v>
      </c>
      <c r="I1626" t="s">
        <v>143</v>
      </c>
      <c r="J1626" t="s">
        <v>126</v>
      </c>
      <c r="K1626">
        <v>0</v>
      </c>
      <c r="L1626">
        <v>3</v>
      </c>
      <c r="M1626">
        <v>0</v>
      </c>
      <c r="N1626">
        <v>2</v>
      </c>
      <c r="O1626">
        <v>0</v>
      </c>
      <c r="P1626">
        <v>1</v>
      </c>
      <c r="Q1626">
        <v>0</v>
      </c>
      <c r="S1626" t="str">
        <f t="shared" si="633"/>
        <v>22:03:16.000</v>
      </c>
      <c r="T1626" t="str">
        <f t="shared" si="633"/>
        <v>22:03:16.000</v>
      </c>
      <c r="U1626" t="str">
        <f t="shared" si="623"/>
        <v>A14F74</v>
      </c>
      <c r="V1626">
        <v>0</v>
      </c>
      <c r="W1626">
        <v>0</v>
      </c>
      <c r="X1626">
        <v>6</v>
      </c>
      <c r="Y1626">
        <v>0</v>
      </c>
      <c r="AA1626">
        <v>1</v>
      </c>
      <c r="AB1626">
        <v>8</v>
      </c>
      <c r="AC1626">
        <v>3</v>
      </c>
      <c r="AD1626">
        <v>0</v>
      </c>
      <c r="AE1626">
        <v>9</v>
      </c>
      <c r="AF1626" t="s">
        <v>126</v>
      </c>
      <c r="AG1626">
        <v>0</v>
      </c>
      <c r="AH1626">
        <v>3</v>
      </c>
      <c r="AI1626">
        <v>2</v>
      </c>
      <c r="AJ1626">
        <v>0</v>
      </c>
      <c r="AK1626" t="s">
        <v>557</v>
      </c>
      <c r="AL1626">
        <v>32.783653999999999</v>
      </c>
      <c r="AM1626" t="s">
        <v>558</v>
      </c>
      <c r="AN1626">
        <v>-117.091835</v>
      </c>
      <c r="AO1626">
        <v>25</v>
      </c>
      <c r="AP1626">
        <v>1700</v>
      </c>
      <c r="AQ1626" t="s">
        <v>129</v>
      </c>
      <c r="AR1626">
        <v>127</v>
      </c>
      <c r="AS1626">
        <v>-44</v>
      </c>
      <c r="AT1626">
        <v>-320</v>
      </c>
      <c r="BB1626" t="str">
        <f t="shared" si="624"/>
        <v>1200</v>
      </c>
      <c r="BC1626">
        <v>1</v>
      </c>
      <c r="BD1626" t="str">
        <f t="shared" si="625"/>
        <v xml:space="preserve">N1839R  </v>
      </c>
      <c r="BE1626">
        <v>1</v>
      </c>
      <c r="BG1626">
        <v>0</v>
      </c>
      <c r="BH1626">
        <v>0</v>
      </c>
      <c r="BI1626">
        <v>0</v>
      </c>
      <c r="BJ1626">
        <v>1425</v>
      </c>
      <c r="BK1626">
        <v>-275</v>
      </c>
      <c r="BL1626" t="s">
        <v>130</v>
      </c>
      <c r="BM1626">
        <v>1</v>
      </c>
      <c r="BN1626">
        <v>1</v>
      </c>
      <c r="BO1626">
        <v>0</v>
      </c>
      <c r="BP1626">
        <v>0</v>
      </c>
      <c r="BS1626">
        <v>0</v>
      </c>
      <c r="BT1626">
        <v>0</v>
      </c>
      <c r="BU1626">
        <v>0</v>
      </c>
      <c r="CE1626" t="str">
        <f t="shared" si="634"/>
        <v>22:03:16.258</v>
      </c>
      <c r="CF1626">
        <v>258091309</v>
      </c>
      <c r="CS1626">
        <v>3</v>
      </c>
      <c r="CT1626">
        <v>2</v>
      </c>
      <c r="CU1626">
        <v>0</v>
      </c>
      <c r="CV1626">
        <v>2</v>
      </c>
      <c r="CW1626">
        <v>0</v>
      </c>
      <c r="CX1626">
        <v>5</v>
      </c>
      <c r="CY1626">
        <v>7</v>
      </c>
      <c r="CZ1626" t="s">
        <v>131</v>
      </c>
      <c r="DA1626">
        <v>300</v>
      </c>
      <c r="DB1626">
        <v>0</v>
      </c>
      <c r="DC1626" t="s">
        <v>157</v>
      </c>
      <c r="DD1626" t="s">
        <v>158</v>
      </c>
      <c r="DG1626">
        <v>8362420</v>
      </c>
      <c r="DI1626">
        <v>1</v>
      </c>
      <c r="DJ1626">
        <v>0</v>
      </c>
      <c r="DK1626">
        <v>1</v>
      </c>
      <c r="DL1626">
        <v>0</v>
      </c>
      <c r="DM1626">
        <v>0</v>
      </c>
      <c r="DN1626">
        <v>1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 t="shared" si="632"/>
        <v>07/09/2023 22:03:16.522</v>
      </c>
      <c r="C1627" t="str">
        <f t="shared" si="628"/>
        <v>FFDFD3C0</v>
      </c>
      <c r="D1627" t="s">
        <v>123</v>
      </c>
      <c r="E1627">
        <v>7</v>
      </c>
      <c r="F1627">
        <v>2007</v>
      </c>
      <c r="G1627" t="s">
        <v>124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0</v>
      </c>
      <c r="P1627">
        <v>1</v>
      </c>
      <c r="Q1627">
        <v>0</v>
      </c>
      <c r="S1627" t="str">
        <f t="shared" si="633"/>
        <v>22:03:16.000</v>
      </c>
      <c r="T1627" t="str">
        <f t="shared" si="633"/>
        <v>22:03:16.000</v>
      </c>
      <c r="U1627" t="str">
        <f t="shared" si="623"/>
        <v>A14F74</v>
      </c>
      <c r="V1627">
        <v>0</v>
      </c>
      <c r="W1627">
        <v>0</v>
      </c>
      <c r="X1627">
        <v>6</v>
      </c>
      <c r="Y1627">
        <v>0</v>
      </c>
      <c r="AA1627">
        <v>1</v>
      </c>
      <c r="AB1627">
        <v>8</v>
      </c>
      <c r="AC1627">
        <v>3</v>
      </c>
      <c r="AD1627">
        <v>0</v>
      </c>
      <c r="AE1627">
        <v>9</v>
      </c>
      <c r="AF1627" t="s">
        <v>126</v>
      </c>
      <c r="AG1627">
        <v>0</v>
      </c>
      <c r="AH1627">
        <v>3</v>
      </c>
      <c r="AI1627">
        <v>2</v>
      </c>
      <c r="AJ1627">
        <v>0</v>
      </c>
      <c r="AK1627" t="s">
        <v>557</v>
      </c>
      <c r="AL1627">
        <v>32.783653999999999</v>
      </c>
      <c r="AM1627" t="s">
        <v>558</v>
      </c>
      <c r="AN1627">
        <v>-117.091835</v>
      </c>
      <c r="AO1627">
        <v>25</v>
      </c>
      <c r="AP1627">
        <v>1700</v>
      </c>
      <c r="AQ1627" t="s">
        <v>129</v>
      </c>
      <c r="AR1627">
        <v>127</v>
      </c>
      <c r="AS1627">
        <v>-44</v>
      </c>
      <c r="AT1627">
        <v>-320</v>
      </c>
      <c r="BB1627" t="str">
        <f t="shared" si="624"/>
        <v>1200</v>
      </c>
      <c r="BC1627">
        <v>1</v>
      </c>
      <c r="BD1627" t="str">
        <f t="shared" si="625"/>
        <v xml:space="preserve">N1839R  </v>
      </c>
      <c r="BE1627">
        <v>1</v>
      </c>
      <c r="BG1627">
        <v>0</v>
      </c>
      <c r="BH1627">
        <v>0</v>
      </c>
      <c r="BI1627">
        <v>0</v>
      </c>
      <c r="BJ1627">
        <v>1425</v>
      </c>
      <c r="BK1627">
        <v>-275</v>
      </c>
      <c r="BL1627" t="s">
        <v>130</v>
      </c>
      <c r="BM1627">
        <v>1</v>
      </c>
      <c r="BN1627">
        <v>1</v>
      </c>
      <c r="BO1627">
        <v>0</v>
      </c>
      <c r="BP1627">
        <v>0</v>
      </c>
      <c r="BS1627">
        <v>0</v>
      </c>
      <c r="BT1627">
        <v>0</v>
      </c>
      <c r="BU1627">
        <v>0</v>
      </c>
      <c r="CE1627" t="str">
        <f t="shared" si="634"/>
        <v>22:03:16.258</v>
      </c>
      <c r="CF1627">
        <v>258091309</v>
      </c>
      <c r="CS1627">
        <v>3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131</v>
      </c>
      <c r="DA1627">
        <v>300</v>
      </c>
      <c r="DB1627">
        <v>0</v>
      </c>
      <c r="DC1627" t="s">
        <v>157</v>
      </c>
      <c r="DD1627" t="s">
        <v>158</v>
      </c>
      <c r="DG1627">
        <v>8362420</v>
      </c>
      <c r="DI1627">
        <v>1</v>
      </c>
      <c r="DJ1627">
        <v>0</v>
      </c>
      <c r="DK1627">
        <v>1</v>
      </c>
      <c r="DL1627">
        <v>0</v>
      </c>
      <c r="DM1627">
        <v>0</v>
      </c>
      <c r="DN1627">
        <v>1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"07/09/2023 22:03:17.553"</f>
        <v>07/09/2023 22:03:17.553</v>
      </c>
      <c r="C1628" t="str">
        <f t="shared" si="628"/>
        <v>FFDFD3C0</v>
      </c>
      <c r="D1628" t="s">
        <v>134</v>
      </c>
      <c r="E1628">
        <v>3</v>
      </c>
      <c r="H1628">
        <v>3</v>
      </c>
      <c r="I1628" t="s">
        <v>135</v>
      </c>
      <c r="J1628" t="s">
        <v>126</v>
      </c>
      <c r="K1628">
        <v>0</v>
      </c>
      <c r="L1628">
        <v>3</v>
      </c>
      <c r="M1628">
        <v>0</v>
      </c>
      <c r="N1628">
        <v>2</v>
      </c>
      <c r="O1628">
        <v>0</v>
      </c>
      <c r="P1628">
        <v>1</v>
      </c>
      <c r="Q1628">
        <v>0</v>
      </c>
      <c r="S1628" t="str">
        <f t="shared" ref="S1628:T1635" si="635">"22:03:17.000"</f>
        <v>22:03:17.000</v>
      </c>
      <c r="T1628" t="str">
        <f t="shared" si="635"/>
        <v>22:03:17.000</v>
      </c>
      <c r="U1628" t="str">
        <f t="shared" si="623"/>
        <v>A14F74</v>
      </c>
      <c r="V1628">
        <v>0</v>
      </c>
      <c r="W1628">
        <v>0</v>
      </c>
      <c r="X1628">
        <v>6</v>
      </c>
      <c r="Y1628">
        <v>0</v>
      </c>
      <c r="AA1628">
        <v>1</v>
      </c>
      <c r="AB1628">
        <v>8</v>
      </c>
      <c r="AC1628">
        <v>3</v>
      </c>
      <c r="AD1628">
        <v>0</v>
      </c>
      <c r="AE1628">
        <v>9</v>
      </c>
      <c r="AF1628" t="s">
        <v>126</v>
      </c>
      <c r="AG1628">
        <v>0</v>
      </c>
      <c r="AH1628">
        <v>3</v>
      </c>
      <c r="AI1628">
        <v>2</v>
      </c>
      <c r="AJ1628">
        <v>0</v>
      </c>
      <c r="AK1628" t="s">
        <v>559</v>
      </c>
      <c r="AL1628">
        <v>32.783439000000001</v>
      </c>
      <c r="AM1628" t="s">
        <v>560</v>
      </c>
      <c r="AN1628">
        <v>-117.091126</v>
      </c>
      <c r="AO1628">
        <v>25</v>
      </c>
      <c r="AP1628">
        <v>1700</v>
      </c>
      <c r="AQ1628" t="s">
        <v>129</v>
      </c>
      <c r="AR1628">
        <v>127</v>
      </c>
      <c r="AS1628">
        <v>-46</v>
      </c>
      <c r="AT1628">
        <v>-320</v>
      </c>
      <c r="BB1628" t="str">
        <f t="shared" si="624"/>
        <v>1200</v>
      </c>
      <c r="BC1628">
        <v>1</v>
      </c>
      <c r="BD1628" t="str">
        <f t="shared" si="625"/>
        <v xml:space="preserve">N1839R  </v>
      </c>
      <c r="BE1628">
        <v>1</v>
      </c>
      <c r="BG1628">
        <v>0</v>
      </c>
      <c r="BH1628">
        <v>0</v>
      </c>
      <c r="BI1628">
        <v>0</v>
      </c>
      <c r="BJ1628">
        <v>1400</v>
      </c>
      <c r="BK1628">
        <v>-300</v>
      </c>
      <c r="BL1628" t="s">
        <v>130</v>
      </c>
      <c r="BM1628">
        <v>1</v>
      </c>
      <c r="BN1628">
        <v>1</v>
      </c>
      <c r="BO1628">
        <v>0</v>
      </c>
      <c r="BP1628">
        <v>0</v>
      </c>
      <c r="BS1628">
        <v>0</v>
      </c>
      <c r="BT1628">
        <v>0</v>
      </c>
      <c r="BU1628">
        <v>0</v>
      </c>
      <c r="CE1628" t="str">
        <f t="shared" ref="CE1628:CE1635" si="636">"22:03:17.261"</f>
        <v>22:03:17.261</v>
      </c>
      <c r="CF1628">
        <v>260841259</v>
      </c>
      <c r="CS1628">
        <v>3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131</v>
      </c>
      <c r="DA1628">
        <v>300</v>
      </c>
      <c r="DB1628">
        <v>0</v>
      </c>
      <c r="DC1628" t="s">
        <v>157</v>
      </c>
      <c r="DD1628" t="s">
        <v>158</v>
      </c>
      <c r="DG1628">
        <v>8362632</v>
      </c>
      <c r="DI1628">
        <v>1</v>
      </c>
      <c r="DJ1628">
        <v>0</v>
      </c>
      <c r="DK1628">
        <v>0</v>
      </c>
      <c r="DL1628">
        <v>0</v>
      </c>
      <c r="DM1628">
        <v>0</v>
      </c>
      <c r="DN1628">
        <v>1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"07/09/2023 22:03:17.569"</f>
        <v>07/09/2023 22:03:17.569</v>
      </c>
      <c r="C1629" t="str">
        <f t="shared" si="628"/>
        <v>FFDFD3C0</v>
      </c>
      <c r="D1629" t="s">
        <v>147</v>
      </c>
      <c r="E1629">
        <v>8</v>
      </c>
      <c r="H1629">
        <v>225</v>
      </c>
      <c r="I1629" t="s">
        <v>148</v>
      </c>
      <c r="J1629" t="s">
        <v>126</v>
      </c>
      <c r="K1629">
        <v>0</v>
      </c>
      <c r="L1629">
        <v>3</v>
      </c>
      <c r="M1629">
        <v>0</v>
      </c>
      <c r="N1629">
        <v>2</v>
      </c>
      <c r="O1629">
        <v>0</v>
      </c>
      <c r="P1629">
        <v>1</v>
      </c>
      <c r="Q1629">
        <v>0</v>
      </c>
      <c r="S1629" t="str">
        <f t="shared" si="635"/>
        <v>22:03:17.000</v>
      </c>
      <c r="T1629" t="str">
        <f t="shared" si="635"/>
        <v>22:03:17.000</v>
      </c>
      <c r="U1629" t="str">
        <f t="shared" si="623"/>
        <v>A14F74</v>
      </c>
      <c r="V1629">
        <v>0</v>
      </c>
      <c r="W1629">
        <v>0</v>
      </c>
      <c r="X1629">
        <v>6</v>
      </c>
      <c r="Y1629">
        <v>0</v>
      </c>
      <c r="AA1629">
        <v>1</v>
      </c>
      <c r="AB1629">
        <v>8</v>
      </c>
      <c r="AC1629">
        <v>3</v>
      </c>
      <c r="AD1629">
        <v>0</v>
      </c>
      <c r="AE1629">
        <v>9</v>
      </c>
      <c r="AF1629" t="s">
        <v>126</v>
      </c>
      <c r="AG1629">
        <v>0</v>
      </c>
      <c r="AH1629">
        <v>3</v>
      </c>
      <c r="AI1629">
        <v>2</v>
      </c>
      <c r="AJ1629">
        <v>0</v>
      </c>
      <c r="AK1629" t="s">
        <v>559</v>
      </c>
      <c r="AL1629">
        <v>32.783439000000001</v>
      </c>
      <c r="AM1629" t="s">
        <v>560</v>
      </c>
      <c r="AN1629">
        <v>-117.091126</v>
      </c>
      <c r="AO1629">
        <v>25</v>
      </c>
      <c r="AP1629">
        <v>1700</v>
      </c>
      <c r="AQ1629" t="s">
        <v>129</v>
      </c>
      <c r="AR1629">
        <v>127</v>
      </c>
      <c r="AS1629">
        <v>-46</v>
      </c>
      <c r="AT1629">
        <v>-320</v>
      </c>
      <c r="BB1629" t="str">
        <f t="shared" si="624"/>
        <v>1200</v>
      </c>
      <c r="BC1629">
        <v>1</v>
      </c>
      <c r="BD1629" t="str">
        <f t="shared" si="625"/>
        <v xml:space="preserve">N1839R  </v>
      </c>
      <c r="BE1629">
        <v>1</v>
      </c>
      <c r="BG1629">
        <v>0</v>
      </c>
      <c r="BH1629">
        <v>0</v>
      </c>
      <c r="BI1629">
        <v>0</v>
      </c>
      <c r="BJ1629">
        <v>1400</v>
      </c>
      <c r="BK1629">
        <v>-300</v>
      </c>
      <c r="BL1629" t="s">
        <v>130</v>
      </c>
      <c r="BM1629">
        <v>1</v>
      </c>
      <c r="BN1629">
        <v>1</v>
      </c>
      <c r="BO1629">
        <v>0</v>
      </c>
      <c r="BP1629">
        <v>0</v>
      </c>
      <c r="BS1629">
        <v>0</v>
      </c>
      <c r="BT1629">
        <v>0</v>
      </c>
      <c r="BU1629">
        <v>0</v>
      </c>
      <c r="CE1629" t="str">
        <f t="shared" si="636"/>
        <v>22:03:17.261</v>
      </c>
      <c r="CF1629">
        <v>260841259</v>
      </c>
      <c r="CS1629">
        <v>3</v>
      </c>
      <c r="CT1629">
        <v>2</v>
      </c>
      <c r="CU1629">
        <v>0</v>
      </c>
      <c r="CV1629">
        <v>2</v>
      </c>
      <c r="CW1629">
        <v>0</v>
      </c>
      <c r="CX1629">
        <v>5</v>
      </c>
      <c r="CY1629">
        <v>7</v>
      </c>
      <c r="CZ1629" t="s">
        <v>131</v>
      </c>
      <c r="DA1629">
        <v>300</v>
      </c>
      <c r="DB1629">
        <v>0</v>
      </c>
      <c r="DC1629" t="s">
        <v>157</v>
      </c>
      <c r="DD1629" t="s">
        <v>158</v>
      </c>
      <c r="DG1629">
        <v>8362632</v>
      </c>
      <c r="DI1629">
        <v>1</v>
      </c>
      <c r="DJ1629">
        <v>0</v>
      </c>
      <c r="DK1629">
        <v>1</v>
      </c>
      <c r="DL1629">
        <v>0</v>
      </c>
      <c r="DM1629">
        <v>0</v>
      </c>
      <c r="DN1629">
        <v>1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"07/09/2023 22:03:17.600"</f>
        <v>07/09/2023 22:03:17.600</v>
      </c>
      <c r="C1630" t="str">
        <f t="shared" si="628"/>
        <v>FFDFD3C0</v>
      </c>
      <c r="D1630" t="s">
        <v>134</v>
      </c>
      <c r="E1630">
        <v>4</v>
      </c>
      <c r="H1630">
        <v>4</v>
      </c>
      <c r="I1630" t="s">
        <v>143</v>
      </c>
      <c r="J1630" t="s">
        <v>126</v>
      </c>
      <c r="K1630">
        <v>0</v>
      </c>
      <c r="L1630">
        <v>3</v>
      </c>
      <c r="M1630">
        <v>0</v>
      </c>
      <c r="N1630">
        <v>2</v>
      </c>
      <c r="O1630">
        <v>0</v>
      </c>
      <c r="P1630">
        <v>1</v>
      </c>
      <c r="Q1630">
        <v>0</v>
      </c>
      <c r="S1630" t="str">
        <f t="shared" si="635"/>
        <v>22:03:17.000</v>
      </c>
      <c r="T1630" t="str">
        <f t="shared" si="635"/>
        <v>22:03:17.000</v>
      </c>
      <c r="U1630" t="str">
        <f t="shared" si="623"/>
        <v>A14F74</v>
      </c>
      <c r="V1630">
        <v>0</v>
      </c>
      <c r="W1630">
        <v>0</v>
      </c>
      <c r="X1630">
        <v>6</v>
      </c>
      <c r="Y1630">
        <v>0</v>
      </c>
      <c r="AA1630">
        <v>1</v>
      </c>
      <c r="AB1630">
        <v>8</v>
      </c>
      <c r="AC1630">
        <v>3</v>
      </c>
      <c r="AD1630">
        <v>0</v>
      </c>
      <c r="AE1630">
        <v>9</v>
      </c>
      <c r="AF1630" t="s">
        <v>126</v>
      </c>
      <c r="AG1630">
        <v>0</v>
      </c>
      <c r="AH1630">
        <v>3</v>
      </c>
      <c r="AI1630">
        <v>2</v>
      </c>
      <c r="AJ1630">
        <v>0</v>
      </c>
      <c r="AK1630" t="s">
        <v>559</v>
      </c>
      <c r="AL1630">
        <v>32.783439000000001</v>
      </c>
      <c r="AM1630" t="s">
        <v>560</v>
      </c>
      <c r="AN1630">
        <v>-117.091126</v>
      </c>
      <c r="AO1630">
        <v>25</v>
      </c>
      <c r="AP1630">
        <v>1700</v>
      </c>
      <c r="AQ1630" t="s">
        <v>129</v>
      </c>
      <c r="AR1630">
        <v>127</v>
      </c>
      <c r="AS1630">
        <v>-46</v>
      </c>
      <c r="AT1630">
        <v>-320</v>
      </c>
      <c r="BB1630" t="str">
        <f t="shared" si="624"/>
        <v>1200</v>
      </c>
      <c r="BC1630">
        <v>1</v>
      </c>
      <c r="BD1630" t="str">
        <f t="shared" si="625"/>
        <v xml:space="preserve">N1839R  </v>
      </c>
      <c r="BE1630">
        <v>1</v>
      </c>
      <c r="BG1630">
        <v>0</v>
      </c>
      <c r="BH1630">
        <v>0</v>
      </c>
      <c r="BI1630">
        <v>0</v>
      </c>
      <c r="BJ1630">
        <v>1400</v>
      </c>
      <c r="BK1630">
        <v>-300</v>
      </c>
      <c r="BL1630" t="s">
        <v>130</v>
      </c>
      <c r="BM1630">
        <v>1</v>
      </c>
      <c r="BN1630">
        <v>1</v>
      </c>
      <c r="BO1630">
        <v>0</v>
      </c>
      <c r="BP1630">
        <v>0</v>
      </c>
      <c r="BS1630">
        <v>0</v>
      </c>
      <c r="BT1630">
        <v>0</v>
      </c>
      <c r="BU1630">
        <v>0</v>
      </c>
      <c r="CE1630" t="str">
        <f t="shared" si="636"/>
        <v>22:03:17.261</v>
      </c>
      <c r="CF1630">
        <v>260841259</v>
      </c>
      <c r="CS1630">
        <v>3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131</v>
      </c>
      <c r="DA1630">
        <v>300</v>
      </c>
      <c r="DB1630">
        <v>0</v>
      </c>
      <c r="DC1630" t="s">
        <v>157</v>
      </c>
      <c r="DD1630" t="s">
        <v>158</v>
      </c>
      <c r="DG1630">
        <v>8362632</v>
      </c>
      <c r="DI1630">
        <v>1</v>
      </c>
      <c r="DJ1630">
        <v>0</v>
      </c>
      <c r="DK1630">
        <v>1</v>
      </c>
      <c r="DL1630">
        <v>0</v>
      </c>
      <c r="DM1630">
        <v>0</v>
      </c>
      <c r="DN1630">
        <v>1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"07/09/2023 22:03:17.631"</f>
        <v>07/09/2023 22:03:17.631</v>
      </c>
      <c r="C1631" t="str">
        <f t="shared" si="628"/>
        <v>FFDFD3C0</v>
      </c>
      <c r="D1631" t="s">
        <v>123</v>
      </c>
      <c r="E1631">
        <v>7</v>
      </c>
      <c r="F1631">
        <v>2007</v>
      </c>
      <c r="G1631" t="s">
        <v>124</v>
      </c>
      <c r="J1631" t="s">
        <v>125</v>
      </c>
      <c r="K1631">
        <v>0</v>
      </c>
      <c r="L1631">
        <v>3</v>
      </c>
      <c r="M1631">
        <v>0</v>
      </c>
      <c r="N1631">
        <v>2</v>
      </c>
      <c r="O1631">
        <v>0</v>
      </c>
      <c r="P1631">
        <v>1</v>
      </c>
      <c r="Q1631">
        <v>0</v>
      </c>
      <c r="S1631" t="str">
        <f t="shared" si="635"/>
        <v>22:03:17.000</v>
      </c>
      <c r="T1631" t="str">
        <f t="shared" si="635"/>
        <v>22:03:17.000</v>
      </c>
      <c r="U1631" t="str">
        <f t="shared" si="623"/>
        <v>A14F74</v>
      </c>
      <c r="V1631">
        <v>0</v>
      </c>
      <c r="W1631">
        <v>0</v>
      </c>
      <c r="X1631">
        <v>6</v>
      </c>
      <c r="Y1631">
        <v>0</v>
      </c>
      <c r="AA1631">
        <v>1</v>
      </c>
      <c r="AB1631">
        <v>8</v>
      </c>
      <c r="AC1631">
        <v>3</v>
      </c>
      <c r="AD1631">
        <v>0</v>
      </c>
      <c r="AE1631">
        <v>9</v>
      </c>
      <c r="AF1631" t="s">
        <v>126</v>
      </c>
      <c r="AG1631">
        <v>0</v>
      </c>
      <c r="AH1631">
        <v>3</v>
      </c>
      <c r="AI1631">
        <v>2</v>
      </c>
      <c r="AJ1631">
        <v>0</v>
      </c>
      <c r="AK1631" t="s">
        <v>559</v>
      </c>
      <c r="AL1631">
        <v>32.783439000000001</v>
      </c>
      <c r="AM1631" t="s">
        <v>560</v>
      </c>
      <c r="AN1631">
        <v>-117.091126</v>
      </c>
      <c r="AO1631">
        <v>25</v>
      </c>
      <c r="AP1631">
        <v>1700</v>
      </c>
      <c r="AQ1631" t="s">
        <v>129</v>
      </c>
      <c r="AR1631">
        <v>127</v>
      </c>
      <c r="AS1631">
        <v>-46</v>
      </c>
      <c r="AT1631">
        <v>-320</v>
      </c>
      <c r="BB1631" t="str">
        <f t="shared" si="624"/>
        <v>1200</v>
      </c>
      <c r="BC1631">
        <v>1</v>
      </c>
      <c r="BD1631" t="str">
        <f t="shared" si="625"/>
        <v xml:space="preserve">N1839R  </v>
      </c>
      <c r="BE1631">
        <v>1</v>
      </c>
      <c r="BG1631">
        <v>0</v>
      </c>
      <c r="BH1631">
        <v>0</v>
      </c>
      <c r="BI1631">
        <v>0</v>
      </c>
      <c r="BJ1631">
        <v>1400</v>
      </c>
      <c r="BK1631">
        <v>-300</v>
      </c>
      <c r="BL1631" t="s">
        <v>130</v>
      </c>
      <c r="BM1631">
        <v>1</v>
      </c>
      <c r="BN1631">
        <v>1</v>
      </c>
      <c r="BO1631">
        <v>0</v>
      </c>
      <c r="BP1631">
        <v>0</v>
      </c>
      <c r="BS1631">
        <v>0</v>
      </c>
      <c r="BT1631">
        <v>0</v>
      </c>
      <c r="BU1631">
        <v>0</v>
      </c>
      <c r="CE1631" t="str">
        <f t="shared" si="636"/>
        <v>22:03:17.261</v>
      </c>
      <c r="CF1631">
        <v>260841259</v>
      </c>
      <c r="CS1631">
        <v>3</v>
      </c>
      <c r="CT1631">
        <v>2</v>
      </c>
      <c r="CU1631">
        <v>0</v>
      </c>
      <c r="CV1631">
        <v>2</v>
      </c>
      <c r="CW1631">
        <v>0</v>
      </c>
      <c r="CX1631">
        <v>5</v>
      </c>
      <c r="CY1631">
        <v>7</v>
      </c>
      <c r="CZ1631" t="s">
        <v>131</v>
      </c>
      <c r="DA1631">
        <v>300</v>
      </c>
      <c r="DB1631">
        <v>0</v>
      </c>
      <c r="DC1631" t="s">
        <v>157</v>
      </c>
      <c r="DD1631" t="s">
        <v>158</v>
      </c>
      <c r="DG1631">
        <v>8362632</v>
      </c>
      <c r="DI1631">
        <v>1</v>
      </c>
      <c r="DJ1631">
        <v>0</v>
      </c>
      <c r="DK1631">
        <v>1</v>
      </c>
      <c r="DL1631">
        <v>0</v>
      </c>
      <c r="DM1631">
        <v>0</v>
      </c>
      <c r="DN1631">
        <v>1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"07/09/2023 22:03:17.631"</f>
        <v>07/09/2023 22:03:17.631</v>
      </c>
      <c r="C1632" t="str">
        <f t="shared" si="628"/>
        <v>FFDFD3C0</v>
      </c>
      <c r="D1632" t="s">
        <v>138</v>
      </c>
      <c r="E1632">
        <v>20</v>
      </c>
      <c r="F1632">
        <v>1020</v>
      </c>
      <c r="G1632" t="s">
        <v>139</v>
      </c>
      <c r="J1632" t="s">
        <v>140</v>
      </c>
      <c r="K1632">
        <v>0</v>
      </c>
      <c r="L1632">
        <v>3</v>
      </c>
      <c r="M1632">
        <v>0</v>
      </c>
      <c r="N1632">
        <v>2</v>
      </c>
      <c r="O1632">
        <v>0</v>
      </c>
      <c r="P1632">
        <v>1</v>
      </c>
      <c r="Q1632">
        <v>0</v>
      </c>
      <c r="S1632" t="str">
        <f t="shared" si="635"/>
        <v>22:03:17.000</v>
      </c>
      <c r="T1632" t="str">
        <f t="shared" si="635"/>
        <v>22:03:17.000</v>
      </c>
      <c r="U1632" t="str">
        <f t="shared" si="623"/>
        <v>A14F74</v>
      </c>
      <c r="V1632">
        <v>0</v>
      </c>
      <c r="W1632">
        <v>0</v>
      </c>
      <c r="X1632">
        <v>6</v>
      </c>
      <c r="Y1632">
        <v>0</v>
      </c>
      <c r="AA1632">
        <v>1</v>
      </c>
      <c r="AB1632">
        <v>8</v>
      </c>
      <c r="AC1632">
        <v>3</v>
      </c>
      <c r="AD1632">
        <v>0</v>
      </c>
      <c r="AE1632">
        <v>9</v>
      </c>
      <c r="AF1632" t="s">
        <v>126</v>
      </c>
      <c r="AG1632">
        <v>0</v>
      </c>
      <c r="AH1632">
        <v>3</v>
      </c>
      <c r="AI1632">
        <v>2</v>
      </c>
      <c r="AJ1632">
        <v>0</v>
      </c>
      <c r="AK1632" t="s">
        <v>559</v>
      </c>
      <c r="AL1632">
        <v>32.783439000000001</v>
      </c>
      <c r="AM1632" t="s">
        <v>560</v>
      </c>
      <c r="AN1632">
        <v>-117.091126</v>
      </c>
      <c r="AO1632">
        <v>25</v>
      </c>
      <c r="AP1632">
        <v>1700</v>
      </c>
      <c r="AQ1632" t="s">
        <v>129</v>
      </c>
      <c r="AR1632">
        <v>127</v>
      </c>
      <c r="AS1632">
        <v>-46</v>
      </c>
      <c r="AT1632">
        <v>-320</v>
      </c>
      <c r="BB1632" t="str">
        <f t="shared" si="624"/>
        <v>1200</v>
      </c>
      <c r="BC1632">
        <v>1</v>
      </c>
      <c r="BD1632" t="str">
        <f t="shared" si="625"/>
        <v xml:space="preserve">N1839R  </v>
      </c>
      <c r="BE1632">
        <v>1</v>
      </c>
      <c r="BG1632">
        <v>0</v>
      </c>
      <c r="BH1632">
        <v>0</v>
      </c>
      <c r="BI1632">
        <v>0</v>
      </c>
      <c r="BJ1632">
        <v>1400</v>
      </c>
      <c r="BK1632">
        <v>-300</v>
      </c>
      <c r="BL1632" t="s">
        <v>130</v>
      </c>
      <c r="BM1632">
        <v>1</v>
      </c>
      <c r="BN1632">
        <v>1</v>
      </c>
      <c r="BO1632">
        <v>0</v>
      </c>
      <c r="BP1632">
        <v>0</v>
      </c>
      <c r="BS1632">
        <v>0</v>
      </c>
      <c r="BT1632">
        <v>0</v>
      </c>
      <c r="BU1632">
        <v>0</v>
      </c>
      <c r="CE1632" t="str">
        <f t="shared" si="636"/>
        <v>22:03:17.261</v>
      </c>
      <c r="CF1632">
        <v>260841259</v>
      </c>
      <c r="CS1632">
        <v>3</v>
      </c>
      <c r="CT1632">
        <v>2</v>
      </c>
      <c r="CU1632">
        <v>0</v>
      </c>
      <c r="CV1632">
        <v>2</v>
      </c>
      <c r="CW1632">
        <v>0</v>
      </c>
      <c r="CX1632">
        <v>5</v>
      </c>
      <c r="CY1632">
        <v>7</v>
      </c>
      <c r="CZ1632" t="s">
        <v>131</v>
      </c>
      <c r="DA1632">
        <v>300</v>
      </c>
      <c r="DB1632">
        <v>0</v>
      </c>
      <c r="DC1632" t="s">
        <v>157</v>
      </c>
      <c r="DD1632" t="s">
        <v>158</v>
      </c>
      <c r="DG1632">
        <v>8362632</v>
      </c>
      <c r="DI1632">
        <v>1</v>
      </c>
      <c r="DJ1632">
        <v>0</v>
      </c>
      <c r="DK1632">
        <v>1</v>
      </c>
      <c r="DL1632">
        <v>0</v>
      </c>
      <c r="DM1632">
        <v>0</v>
      </c>
      <c r="DN1632">
        <v>1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"07/09/2023 22:03:17.631"</f>
        <v>07/09/2023 22:03:17.631</v>
      </c>
      <c r="C1633" t="str">
        <f t="shared" si="628"/>
        <v>FFDFD3C0</v>
      </c>
      <c r="D1633" t="s">
        <v>149</v>
      </c>
      <c r="E1633">
        <v>3</v>
      </c>
      <c r="H1633">
        <v>166</v>
      </c>
      <c r="I1633" t="s">
        <v>139</v>
      </c>
      <c r="J1633" t="s">
        <v>150</v>
      </c>
      <c r="K1633">
        <v>0</v>
      </c>
      <c r="L1633">
        <v>3</v>
      </c>
      <c r="M1633">
        <v>0</v>
      </c>
      <c r="N1633">
        <v>2</v>
      </c>
      <c r="O1633">
        <v>0</v>
      </c>
      <c r="P1633">
        <v>1</v>
      </c>
      <c r="Q1633">
        <v>0</v>
      </c>
      <c r="S1633" t="str">
        <f t="shared" si="635"/>
        <v>22:03:17.000</v>
      </c>
      <c r="T1633" t="str">
        <f t="shared" si="635"/>
        <v>22:03:17.000</v>
      </c>
      <c r="U1633" t="str">
        <f t="shared" si="623"/>
        <v>A14F74</v>
      </c>
      <c r="V1633">
        <v>0</v>
      </c>
      <c r="W1633">
        <v>0</v>
      </c>
      <c r="X1633">
        <v>6</v>
      </c>
      <c r="Y1633">
        <v>0</v>
      </c>
      <c r="AA1633">
        <v>1</v>
      </c>
      <c r="AB1633">
        <v>8</v>
      </c>
      <c r="AC1633">
        <v>3</v>
      </c>
      <c r="AD1633">
        <v>0</v>
      </c>
      <c r="AE1633">
        <v>9</v>
      </c>
      <c r="AF1633" t="s">
        <v>126</v>
      </c>
      <c r="AG1633">
        <v>0</v>
      </c>
      <c r="AH1633">
        <v>3</v>
      </c>
      <c r="AI1633">
        <v>2</v>
      </c>
      <c r="AJ1633">
        <v>0</v>
      </c>
      <c r="AK1633" t="s">
        <v>559</v>
      </c>
      <c r="AL1633">
        <v>32.783439000000001</v>
      </c>
      <c r="AM1633" t="s">
        <v>560</v>
      </c>
      <c r="AN1633">
        <v>-117.091126</v>
      </c>
      <c r="AO1633">
        <v>25</v>
      </c>
      <c r="AP1633">
        <v>1700</v>
      </c>
      <c r="AQ1633" t="s">
        <v>129</v>
      </c>
      <c r="AR1633">
        <v>127</v>
      </c>
      <c r="AS1633">
        <v>-46</v>
      </c>
      <c r="AT1633">
        <v>-320</v>
      </c>
      <c r="BB1633" t="str">
        <f t="shared" si="624"/>
        <v>1200</v>
      </c>
      <c r="BC1633">
        <v>1</v>
      </c>
      <c r="BD1633" t="str">
        <f t="shared" si="625"/>
        <v xml:space="preserve">N1839R  </v>
      </c>
      <c r="BE1633">
        <v>1</v>
      </c>
      <c r="BG1633">
        <v>0</v>
      </c>
      <c r="BH1633">
        <v>0</v>
      </c>
      <c r="BI1633">
        <v>0</v>
      </c>
      <c r="BJ1633">
        <v>1400</v>
      </c>
      <c r="BK1633">
        <v>-300</v>
      </c>
      <c r="BL1633" t="s">
        <v>130</v>
      </c>
      <c r="BM1633">
        <v>1</v>
      </c>
      <c r="BN1633">
        <v>1</v>
      </c>
      <c r="BO1633">
        <v>0</v>
      </c>
      <c r="BP1633">
        <v>0</v>
      </c>
      <c r="BS1633">
        <v>0</v>
      </c>
      <c r="BT1633">
        <v>0</v>
      </c>
      <c r="BU1633">
        <v>0</v>
      </c>
      <c r="CE1633" t="str">
        <f t="shared" si="636"/>
        <v>22:03:17.261</v>
      </c>
      <c r="CF1633">
        <v>260841259</v>
      </c>
      <c r="CS1633">
        <v>3</v>
      </c>
      <c r="CT1633">
        <v>2</v>
      </c>
      <c r="CU1633">
        <v>0</v>
      </c>
      <c r="CV1633">
        <v>2</v>
      </c>
      <c r="CW1633">
        <v>0</v>
      </c>
      <c r="CX1633">
        <v>5</v>
      </c>
      <c r="CY1633">
        <v>7</v>
      </c>
      <c r="CZ1633" t="s">
        <v>131</v>
      </c>
      <c r="DA1633">
        <v>300</v>
      </c>
      <c r="DB1633">
        <v>0</v>
      </c>
      <c r="DC1633" t="s">
        <v>157</v>
      </c>
      <c r="DD1633" t="s">
        <v>158</v>
      </c>
      <c r="DG1633">
        <v>8362632</v>
      </c>
      <c r="DI1633">
        <v>1</v>
      </c>
      <c r="DJ1633">
        <v>0</v>
      </c>
      <c r="DK1633">
        <v>1</v>
      </c>
      <c r="DL1633">
        <v>0</v>
      </c>
      <c r="DM1633">
        <v>0</v>
      </c>
      <c r="DN1633">
        <v>1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"07/09/2023 22:03:17.631"</f>
        <v>07/09/2023 22:03:17.631</v>
      </c>
      <c r="C1634" t="str">
        <f t="shared" si="628"/>
        <v>FFDFD3C0</v>
      </c>
      <c r="D1634" t="s">
        <v>141</v>
      </c>
      <c r="E1634">
        <v>15</v>
      </c>
      <c r="J1634" t="s">
        <v>142</v>
      </c>
      <c r="K1634">
        <v>0</v>
      </c>
      <c r="L1634">
        <v>3</v>
      </c>
      <c r="M1634">
        <v>0</v>
      </c>
      <c r="N1634">
        <v>2</v>
      </c>
      <c r="O1634">
        <v>0</v>
      </c>
      <c r="P1634">
        <v>1</v>
      </c>
      <c r="Q1634">
        <v>0</v>
      </c>
      <c r="S1634" t="str">
        <f t="shared" si="635"/>
        <v>22:03:17.000</v>
      </c>
      <c r="T1634" t="str">
        <f t="shared" si="635"/>
        <v>22:03:17.000</v>
      </c>
      <c r="U1634" t="str">
        <f t="shared" si="623"/>
        <v>A14F74</v>
      </c>
      <c r="V1634">
        <v>0</v>
      </c>
      <c r="W1634">
        <v>0</v>
      </c>
      <c r="X1634">
        <v>6</v>
      </c>
      <c r="Y1634">
        <v>0</v>
      </c>
      <c r="AA1634">
        <v>1</v>
      </c>
      <c r="AB1634">
        <v>8</v>
      </c>
      <c r="AC1634">
        <v>3</v>
      </c>
      <c r="AD1634">
        <v>0</v>
      </c>
      <c r="AE1634">
        <v>9</v>
      </c>
      <c r="AF1634" t="s">
        <v>126</v>
      </c>
      <c r="AG1634">
        <v>0</v>
      </c>
      <c r="AH1634">
        <v>3</v>
      </c>
      <c r="AI1634">
        <v>2</v>
      </c>
      <c r="AJ1634">
        <v>0</v>
      </c>
      <c r="AK1634" t="s">
        <v>559</v>
      </c>
      <c r="AL1634">
        <v>32.783439000000001</v>
      </c>
      <c r="AM1634" t="s">
        <v>560</v>
      </c>
      <c r="AN1634">
        <v>-117.091126</v>
      </c>
      <c r="AO1634">
        <v>25</v>
      </c>
      <c r="AP1634">
        <v>1700</v>
      </c>
      <c r="AQ1634" t="s">
        <v>129</v>
      </c>
      <c r="AR1634">
        <v>127</v>
      </c>
      <c r="AS1634">
        <v>-46</v>
      </c>
      <c r="AT1634">
        <v>-320</v>
      </c>
      <c r="BB1634" t="str">
        <f t="shared" si="624"/>
        <v>1200</v>
      </c>
      <c r="BC1634">
        <v>1</v>
      </c>
      <c r="BD1634" t="str">
        <f t="shared" si="625"/>
        <v xml:space="preserve">N1839R  </v>
      </c>
      <c r="BE1634">
        <v>1</v>
      </c>
      <c r="BG1634">
        <v>0</v>
      </c>
      <c r="BH1634">
        <v>0</v>
      </c>
      <c r="BI1634">
        <v>0</v>
      </c>
      <c r="BJ1634">
        <v>1400</v>
      </c>
      <c r="BK1634">
        <v>-300</v>
      </c>
      <c r="BL1634" t="s">
        <v>130</v>
      </c>
      <c r="BM1634">
        <v>1</v>
      </c>
      <c r="BN1634">
        <v>1</v>
      </c>
      <c r="BO1634">
        <v>0</v>
      </c>
      <c r="BP1634">
        <v>0</v>
      </c>
      <c r="BS1634">
        <v>0</v>
      </c>
      <c r="BT1634">
        <v>0</v>
      </c>
      <c r="BU1634">
        <v>0</v>
      </c>
      <c r="CE1634" t="str">
        <f t="shared" si="636"/>
        <v>22:03:17.261</v>
      </c>
      <c r="CF1634">
        <v>260841259</v>
      </c>
      <c r="CS1634">
        <v>3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131</v>
      </c>
      <c r="DA1634">
        <v>300</v>
      </c>
      <c r="DB1634">
        <v>0</v>
      </c>
      <c r="DC1634" t="s">
        <v>157</v>
      </c>
      <c r="DD1634" t="s">
        <v>158</v>
      </c>
      <c r="DG1634">
        <v>8362632</v>
      </c>
      <c r="DI1634">
        <v>1</v>
      </c>
      <c r="DJ1634">
        <v>0</v>
      </c>
      <c r="DK1634">
        <v>1</v>
      </c>
      <c r="DL1634">
        <v>0</v>
      </c>
      <c r="DM1634">
        <v>0</v>
      </c>
      <c r="DN1634">
        <v>1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"07/09/2023 22:03:17.631"</f>
        <v>07/09/2023 22:03:17.631</v>
      </c>
      <c r="C1635" t="str">
        <f t="shared" si="628"/>
        <v>FFDFD3C0</v>
      </c>
      <c r="D1635" t="s">
        <v>144</v>
      </c>
      <c r="E1635">
        <v>6</v>
      </c>
      <c r="H1635">
        <v>210</v>
      </c>
      <c r="I1635" t="s">
        <v>145</v>
      </c>
      <c r="J1635" t="s">
        <v>146</v>
      </c>
      <c r="K1635">
        <v>0</v>
      </c>
      <c r="L1635">
        <v>3</v>
      </c>
      <c r="M1635">
        <v>0</v>
      </c>
      <c r="N1635">
        <v>2</v>
      </c>
      <c r="O1635">
        <v>0</v>
      </c>
      <c r="P1635">
        <v>1</v>
      </c>
      <c r="Q1635">
        <v>0</v>
      </c>
      <c r="S1635" t="str">
        <f t="shared" si="635"/>
        <v>22:03:17.000</v>
      </c>
      <c r="T1635" t="str">
        <f t="shared" si="635"/>
        <v>22:03:17.000</v>
      </c>
      <c r="U1635" t="str">
        <f t="shared" si="623"/>
        <v>A14F74</v>
      </c>
      <c r="V1635">
        <v>0</v>
      </c>
      <c r="W1635">
        <v>0</v>
      </c>
      <c r="X1635">
        <v>6</v>
      </c>
      <c r="Y1635">
        <v>0</v>
      </c>
      <c r="AA1635">
        <v>1</v>
      </c>
      <c r="AB1635">
        <v>8</v>
      </c>
      <c r="AC1635">
        <v>3</v>
      </c>
      <c r="AD1635">
        <v>0</v>
      </c>
      <c r="AE1635">
        <v>9</v>
      </c>
      <c r="AF1635" t="s">
        <v>126</v>
      </c>
      <c r="AG1635">
        <v>0</v>
      </c>
      <c r="AH1635">
        <v>0</v>
      </c>
      <c r="AI1635">
        <v>2</v>
      </c>
      <c r="AJ1635">
        <v>0</v>
      </c>
      <c r="AK1635" t="s">
        <v>559</v>
      </c>
      <c r="AL1635">
        <v>32.783439000000001</v>
      </c>
      <c r="AM1635" t="s">
        <v>560</v>
      </c>
      <c r="AN1635">
        <v>-117.091126</v>
      </c>
      <c r="AO1635">
        <v>25</v>
      </c>
      <c r="AP1635">
        <v>1700</v>
      </c>
      <c r="AQ1635" t="s">
        <v>129</v>
      </c>
      <c r="AR1635">
        <v>127</v>
      </c>
      <c r="AS1635">
        <v>-46</v>
      </c>
      <c r="AT1635">
        <v>-320</v>
      </c>
      <c r="BB1635" t="str">
        <f t="shared" si="624"/>
        <v>1200</v>
      </c>
      <c r="BC1635">
        <v>1</v>
      </c>
      <c r="BD1635" t="str">
        <f t="shared" si="625"/>
        <v xml:space="preserve">N1839R  </v>
      </c>
      <c r="BE1635">
        <v>1</v>
      </c>
      <c r="BG1635">
        <v>0</v>
      </c>
      <c r="BH1635">
        <v>0</v>
      </c>
      <c r="BI1635">
        <v>0</v>
      </c>
      <c r="BJ1635">
        <v>1400</v>
      </c>
      <c r="BK1635">
        <v>-300</v>
      </c>
      <c r="BL1635" t="s">
        <v>130</v>
      </c>
      <c r="BM1635">
        <v>1</v>
      </c>
      <c r="BN1635">
        <v>1</v>
      </c>
      <c r="BO1635">
        <v>0</v>
      </c>
      <c r="BP1635">
        <v>0</v>
      </c>
      <c r="BS1635">
        <v>0</v>
      </c>
      <c r="BT1635">
        <v>0</v>
      </c>
      <c r="BU1635">
        <v>0</v>
      </c>
      <c r="CE1635" t="str">
        <f t="shared" si="636"/>
        <v>22:03:17.261</v>
      </c>
      <c r="CF1635">
        <v>260841259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5</v>
      </c>
      <c r="CY1635">
        <v>7</v>
      </c>
      <c r="CZ1635" t="s">
        <v>131</v>
      </c>
      <c r="DA1635">
        <v>300</v>
      </c>
      <c r="DB1635">
        <v>0</v>
      </c>
      <c r="DC1635" t="s">
        <v>157</v>
      </c>
      <c r="DD1635" t="s">
        <v>158</v>
      </c>
      <c r="DG1635">
        <v>8362632</v>
      </c>
      <c r="DI1635">
        <v>1</v>
      </c>
      <c r="DJ1635">
        <v>0</v>
      </c>
      <c r="DK1635">
        <v>1</v>
      </c>
      <c r="DL1635">
        <v>0</v>
      </c>
      <c r="DM1635">
        <v>0</v>
      </c>
      <c r="DN1635">
        <v>1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 t="shared" ref="A1636:A1643" si="637">"07/09/2023 22:03:19.145"</f>
        <v>07/09/2023 22:03:19.145</v>
      </c>
      <c r="C1636" t="str">
        <f t="shared" si="628"/>
        <v>FFDFD3C0</v>
      </c>
      <c r="D1636" t="s">
        <v>138</v>
      </c>
      <c r="E1636">
        <v>20</v>
      </c>
      <c r="F1636">
        <v>1020</v>
      </c>
      <c r="G1636" t="s">
        <v>139</v>
      </c>
      <c r="J1636" t="s">
        <v>140</v>
      </c>
      <c r="K1636">
        <v>0</v>
      </c>
      <c r="L1636">
        <v>3</v>
      </c>
      <c r="M1636">
        <v>0</v>
      </c>
      <c r="N1636">
        <v>2</v>
      </c>
      <c r="O1636">
        <v>0</v>
      </c>
      <c r="P1636">
        <v>1</v>
      </c>
      <c r="Q1636">
        <v>0</v>
      </c>
      <c r="S1636" t="str">
        <f t="shared" ref="S1636:T1643" si="638">"22:03:18.000"</f>
        <v>22:03:18.000</v>
      </c>
      <c r="T1636" t="str">
        <f t="shared" si="638"/>
        <v>22:03:18.000</v>
      </c>
      <c r="U1636" t="str">
        <f t="shared" si="623"/>
        <v>A14F74</v>
      </c>
      <c r="V1636">
        <v>0</v>
      </c>
      <c r="W1636">
        <v>0</v>
      </c>
      <c r="X1636">
        <v>6</v>
      </c>
      <c r="Y1636">
        <v>0</v>
      </c>
      <c r="AA1636">
        <v>1</v>
      </c>
      <c r="AB1636">
        <v>8</v>
      </c>
      <c r="AC1636">
        <v>3</v>
      </c>
      <c r="AD1636">
        <v>0</v>
      </c>
      <c r="AE1636">
        <v>9</v>
      </c>
      <c r="AF1636" t="s">
        <v>126</v>
      </c>
      <c r="AG1636">
        <v>0</v>
      </c>
      <c r="AH1636">
        <v>3</v>
      </c>
      <c r="AI1636">
        <v>2</v>
      </c>
      <c r="AJ1636">
        <v>0</v>
      </c>
      <c r="AK1636" t="s">
        <v>561</v>
      </c>
      <c r="AL1636">
        <v>32.783245999999998</v>
      </c>
      <c r="AM1636" t="s">
        <v>562</v>
      </c>
      <c r="AN1636">
        <v>-117.09044</v>
      </c>
      <c r="AO1636">
        <v>25</v>
      </c>
      <c r="AP1636">
        <v>1600</v>
      </c>
      <c r="AQ1636" t="s">
        <v>129</v>
      </c>
      <c r="AR1636">
        <v>127</v>
      </c>
      <c r="AS1636">
        <v>-47</v>
      </c>
      <c r="AT1636">
        <v>-320</v>
      </c>
      <c r="BB1636" t="str">
        <f t="shared" si="624"/>
        <v>1200</v>
      </c>
      <c r="BC1636">
        <v>1</v>
      </c>
      <c r="BD1636" t="str">
        <f t="shared" si="625"/>
        <v xml:space="preserve">N1839R  </v>
      </c>
      <c r="BE1636">
        <v>1</v>
      </c>
      <c r="BG1636">
        <v>0</v>
      </c>
      <c r="BH1636">
        <v>0</v>
      </c>
      <c r="BI1636">
        <v>0</v>
      </c>
      <c r="BJ1636">
        <v>1400</v>
      </c>
      <c r="BK1636">
        <v>-200</v>
      </c>
      <c r="BL1636" t="s">
        <v>130</v>
      </c>
      <c r="BM1636">
        <v>1</v>
      </c>
      <c r="BN1636">
        <v>1</v>
      </c>
      <c r="BO1636">
        <v>0</v>
      </c>
      <c r="BP1636">
        <v>0</v>
      </c>
      <c r="BS1636">
        <v>0</v>
      </c>
      <c r="BT1636">
        <v>0</v>
      </c>
      <c r="BU1636">
        <v>0</v>
      </c>
      <c r="CE1636" t="str">
        <f t="shared" ref="CE1636:CE1643" si="639">"22:03:18.850"</f>
        <v>22:03:18.850</v>
      </c>
      <c r="CF1636">
        <v>850342321</v>
      </c>
      <c r="CS1636">
        <v>3</v>
      </c>
      <c r="CT1636">
        <v>2</v>
      </c>
      <c r="CU1636">
        <v>0</v>
      </c>
      <c r="CV1636">
        <v>2</v>
      </c>
      <c r="CW1636">
        <v>0</v>
      </c>
      <c r="CX1636">
        <v>5</v>
      </c>
      <c r="CY1636">
        <v>7</v>
      </c>
      <c r="CZ1636" t="s">
        <v>131</v>
      </c>
      <c r="DA1636">
        <v>300</v>
      </c>
      <c r="DB1636">
        <v>0</v>
      </c>
      <c r="DC1636" t="s">
        <v>157</v>
      </c>
      <c r="DD1636" t="s">
        <v>158</v>
      </c>
      <c r="DG1636">
        <v>8362968</v>
      </c>
      <c r="DI1636">
        <v>1</v>
      </c>
      <c r="DJ1636">
        <v>0</v>
      </c>
      <c r="DK1636">
        <v>0</v>
      </c>
      <c r="DL1636">
        <v>0</v>
      </c>
      <c r="DM1636">
        <v>0</v>
      </c>
      <c r="DN1636">
        <v>1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 t="shared" si="637"/>
        <v>07/09/2023 22:03:19.145</v>
      </c>
      <c r="C1637" t="str">
        <f t="shared" si="628"/>
        <v>FFDFD3C0</v>
      </c>
      <c r="D1637" t="s">
        <v>149</v>
      </c>
      <c r="E1637">
        <v>3</v>
      </c>
      <c r="H1637">
        <v>166</v>
      </c>
      <c r="I1637" t="s">
        <v>139</v>
      </c>
      <c r="J1637" t="s">
        <v>150</v>
      </c>
      <c r="K1637">
        <v>0</v>
      </c>
      <c r="L1637">
        <v>3</v>
      </c>
      <c r="M1637">
        <v>0</v>
      </c>
      <c r="N1637">
        <v>2</v>
      </c>
      <c r="O1637">
        <v>0</v>
      </c>
      <c r="P1637">
        <v>1</v>
      </c>
      <c r="Q1637">
        <v>0</v>
      </c>
      <c r="S1637" t="str">
        <f t="shared" si="638"/>
        <v>22:03:18.000</v>
      </c>
      <c r="T1637" t="str">
        <f t="shared" si="638"/>
        <v>22:03:18.000</v>
      </c>
      <c r="U1637" t="str">
        <f t="shared" si="623"/>
        <v>A14F74</v>
      </c>
      <c r="V1637">
        <v>0</v>
      </c>
      <c r="W1637">
        <v>0</v>
      </c>
      <c r="X1637">
        <v>6</v>
      </c>
      <c r="Y1637">
        <v>0</v>
      </c>
      <c r="AA1637">
        <v>1</v>
      </c>
      <c r="AB1637">
        <v>8</v>
      </c>
      <c r="AC1637">
        <v>3</v>
      </c>
      <c r="AD1637">
        <v>0</v>
      </c>
      <c r="AE1637">
        <v>9</v>
      </c>
      <c r="AF1637" t="s">
        <v>126</v>
      </c>
      <c r="AG1637">
        <v>0</v>
      </c>
      <c r="AH1637">
        <v>3</v>
      </c>
      <c r="AI1637">
        <v>2</v>
      </c>
      <c r="AJ1637">
        <v>0</v>
      </c>
      <c r="AK1637" t="s">
        <v>561</v>
      </c>
      <c r="AL1637">
        <v>32.783245999999998</v>
      </c>
      <c r="AM1637" t="s">
        <v>562</v>
      </c>
      <c r="AN1637">
        <v>-117.09044</v>
      </c>
      <c r="AO1637">
        <v>25</v>
      </c>
      <c r="AP1637">
        <v>1600</v>
      </c>
      <c r="AQ1637" t="s">
        <v>129</v>
      </c>
      <c r="AR1637">
        <v>127</v>
      </c>
      <c r="AS1637">
        <v>-47</v>
      </c>
      <c r="AT1637">
        <v>-320</v>
      </c>
      <c r="BB1637" t="str">
        <f t="shared" si="624"/>
        <v>1200</v>
      </c>
      <c r="BC1637">
        <v>1</v>
      </c>
      <c r="BD1637" t="str">
        <f t="shared" si="625"/>
        <v xml:space="preserve">N1839R  </v>
      </c>
      <c r="BE1637">
        <v>1</v>
      </c>
      <c r="BG1637">
        <v>0</v>
      </c>
      <c r="BH1637">
        <v>0</v>
      </c>
      <c r="BI1637">
        <v>0</v>
      </c>
      <c r="BJ1637">
        <v>1400</v>
      </c>
      <c r="BK1637">
        <v>-200</v>
      </c>
      <c r="BL1637" t="s">
        <v>130</v>
      </c>
      <c r="BM1637">
        <v>1</v>
      </c>
      <c r="BN1637">
        <v>1</v>
      </c>
      <c r="BO1637">
        <v>0</v>
      </c>
      <c r="BP1637">
        <v>0</v>
      </c>
      <c r="BS1637">
        <v>0</v>
      </c>
      <c r="BT1637">
        <v>0</v>
      </c>
      <c r="BU1637">
        <v>0</v>
      </c>
      <c r="CE1637" t="str">
        <f t="shared" si="639"/>
        <v>22:03:18.850</v>
      </c>
      <c r="CF1637">
        <v>850342321</v>
      </c>
      <c r="CS1637">
        <v>3</v>
      </c>
      <c r="CT1637">
        <v>2</v>
      </c>
      <c r="CU1637">
        <v>0</v>
      </c>
      <c r="CV1637">
        <v>2</v>
      </c>
      <c r="CW1637">
        <v>0</v>
      </c>
      <c r="CX1637">
        <v>5</v>
      </c>
      <c r="CY1637">
        <v>7</v>
      </c>
      <c r="CZ1637" t="s">
        <v>131</v>
      </c>
      <c r="DA1637">
        <v>300</v>
      </c>
      <c r="DB1637">
        <v>0</v>
      </c>
      <c r="DC1637" t="s">
        <v>157</v>
      </c>
      <c r="DD1637" t="s">
        <v>158</v>
      </c>
      <c r="DG1637">
        <v>8362968</v>
      </c>
      <c r="DI1637">
        <v>1</v>
      </c>
      <c r="DJ1637">
        <v>0</v>
      </c>
      <c r="DK1637">
        <v>1</v>
      </c>
      <c r="DL1637">
        <v>0</v>
      </c>
      <c r="DM1637">
        <v>0</v>
      </c>
      <c r="DN1637">
        <v>1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 t="shared" si="637"/>
        <v>07/09/2023 22:03:19.145</v>
      </c>
      <c r="C1638" t="str">
        <f t="shared" si="628"/>
        <v>FFDFD3C0</v>
      </c>
      <c r="D1638" t="s">
        <v>141</v>
      </c>
      <c r="E1638">
        <v>15</v>
      </c>
      <c r="J1638" t="s">
        <v>142</v>
      </c>
      <c r="K1638">
        <v>0</v>
      </c>
      <c r="L1638">
        <v>3</v>
      </c>
      <c r="M1638">
        <v>0</v>
      </c>
      <c r="N1638">
        <v>2</v>
      </c>
      <c r="O1638">
        <v>0</v>
      </c>
      <c r="P1638">
        <v>1</v>
      </c>
      <c r="Q1638">
        <v>0</v>
      </c>
      <c r="S1638" t="str">
        <f t="shared" si="638"/>
        <v>22:03:18.000</v>
      </c>
      <c r="T1638" t="str">
        <f t="shared" si="638"/>
        <v>22:03:18.000</v>
      </c>
      <c r="U1638" t="str">
        <f t="shared" si="623"/>
        <v>A14F74</v>
      </c>
      <c r="V1638">
        <v>0</v>
      </c>
      <c r="W1638">
        <v>0</v>
      </c>
      <c r="X1638">
        <v>6</v>
      </c>
      <c r="Y1638">
        <v>0</v>
      </c>
      <c r="AA1638">
        <v>1</v>
      </c>
      <c r="AB1638">
        <v>8</v>
      </c>
      <c r="AC1638">
        <v>3</v>
      </c>
      <c r="AD1638">
        <v>0</v>
      </c>
      <c r="AE1638">
        <v>9</v>
      </c>
      <c r="AF1638" t="s">
        <v>126</v>
      </c>
      <c r="AG1638">
        <v>0</v>
      </c>
      <c r="AH1638">
        <v>3</v>
      </c>
      <c r="AI1638">
        <v>2</v>
      </c>
      <c r="AJ1638">
        <v>0</v>
      </c>
      <c r="AK1638" t="s">
        <v>561</v>
      </c>
      <c r="AL1638">
        <v>32.783245999999998</v>
      </c>
      <c r="AM1638" t="s">
        <v>562</v>
      </c>
      <c r="AN1638">
        <v>-117.09044</v>
      </c>
      <c r="AO1638">
        <v>25</v>
      </c>
      <c r="AP1638">
        <v>1600</v>
      </c>
      <c r="AQ1638" t="s">
        <v>129</v>
      </c>
      <c r="AR1638">
        <v>127</v>
      </c>
      <c r="AS1638">
        <v>-47</v>
      </c>
      <c r="AT1638">
        <v>-320</v>
      </c>
      <c r="BB1638" t="str">
        <f t="shared" si="624"/>
        <v>1200</v>
      </c>
      <c r="BC1638">
        <v>1</v>
      </c>
      <c r="BD1638" t="str">
        <f t="shared" si="625"/>
        <v xml:space="preserve">N1839R  </v>
      </c>
      <c r="BE1638">
        <v>1</v>
      </c>
      <c r="BG1638">
        <v>0</v>
      </c>
      <c r="BH1638">
        <v>0</v>
      </c>
      <c r="BI1638">
        <v>0</v>
      </c>
      <c r="BJ1638">
        <v>1400</v>
      </c>
      <c r="BK1638">
        <v>-200</v>
      </c>
      <c r="BL1638" t="s">
        <v>130</v>
      </c>
      <c r="BM1638">
        <v>1</v>
      </c>
      <c r="BN1638">
        <v>1</v>
      </c>
      <c r="BO1638">
        <v>0</v>
      </c>
      <c r="BP1638">
        <v>0</v>
      </c>
      <c r="BS1638">
        <v>0</v>
      </c>
      <c r="BT1638">
        <v>0</v>
      </c>
      <c r="BU1638">
        <v>0</v>
      </c>
      <c r="CE1638" t="str">
        <f t="shared" si="639"/>
        <v>22:03:18.850</v>
      </c>
      <c r="CF1638">
        <v>850342321</v>
      </c>
      <c r="CS1638">
        <v>3</v>
      </c>
      <c r="CT1638">
        <v>2</v>
      </c>
      <c r="CU1638">
        <v>0</v>
      </c>
      <c r="CV1638">
        <v>2</v>
      </c>
      <c r="CW1638">
        <v>0</v>
      </c>
      <c r="CX1638">
        <v>5</v>
      </c>
      <c r="CY1638">
        <v>7</v>
      </c>
      <c r="CZ1638" t="s">
        <v>131</v>
      </c>
      <c r="DA1638">
        <v>300</v>
      </c>
      <c r="DB1638">
        <v>0</v>
      </c>
      <c r="DC1638" t="s">
        <v>157</v>
      </c>
      <c r="DD1638" t="s">
        <v>158</v>
      </c>
      <c r="DG1638">
        <v>8362968</v>
      </c>
      <c r="DI1638">
        <v>1</v>
      </c>
      <c r="DJ1638">
        <v>0</v>
      </c>
      <c r="DK1638">
        <v>1</v>
      </c>
      <c r="DL1638">
        <v>0</v>
      </c>
      <c r="DM1638">
        <v>0</v>
      </c>
      <c r="DN1638">
        <v>1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 t="shared" si="637"/>
        <v>07/09/2023 22:03:19.145</v>
      </c>
      <c r="C1639" t="str">
        <f t="shared" si="628"/>
        <v>FFDFD3C0</v>
      </c>
      <c r="D1639" t="s">
        <v>144</v>
      </c>
      <c r="E1639">
        <v>6</v>
      </c>
      <c r="H1639">
        <v>210</v>
      </c>
      <c r="I1639" t="s">
        <v>145</v>
      </c>
      <c r="J1639" t="s">
        <v>146</v>
      </c>
      <c r="K1639">
        <v>0</v>
      </c>
      <c r="L1639">
        <v>3</v>
      </c>
      <c r="M1639">
        <v>0</v>
      </c>
      <c r="N1639">
        <v>2</v>
      </c>
      <c r="O1639">
        <v>0</v>
      </c>
      <c r="P1639">
        <v>1</v>
      </c>
      <c r="Q1639">
        <v>0</v>
      </c>
      <c r="S1639" t="str">
        <f t="shared" si="638"/>
        <v>22:03:18.000</v>
      </c>
      <c r="T1639" t="str">
        <f t="shared" si="638"/>
        <v>22:03:18.000</v>
      </c>
      <c r="U1639" t="str">
        <f t="shared" si="623"/>
        <v>A14F74</v>
      </c>
      <c r="V1639">
        <v>0</v>
      </c>
      <c r="W1639">
        <v>0</v>
      </c>
      <c r="X1639">
        <v>6</v>
      </c>
      <c r="Y1639">
        <v>0</v>
      </c>
      <c r="AA1639">
        <v>1</v>
      </c>
      <c r="AB1639">
        <v>8</v>
      </c>
      <c r="AC1639">
        <v>3</v>
      </c>
      <c r="AD1639">
        <v>0</v>
      </c>
      <c r="AE1639">
        <v>9</v>
      </c>
      <c r="AF1639" t="s">
        <v>126</v>
      </c>
      <c r="AG1639">
        <v>0</v>
      </c>
      <c r="AH1639">
        <v>0</v>
      </c>
      <c r="AI1639">
        <v>2</v>
      </c>
      <c r="AJ1639">
        <v>0</v>
      </c>
      <c r="AK1639" t="s">
        <v>561</v>
      </c>
      <c r="AL1639">
        <v>32.783245999999998</v>
      </c>
      <c r="AM1639" t="s">
        <v>562</v>
      </c>
      <c r="AN1639">
        <v>-117.09044</v>
      </c>
      <c r="AO1639">
        <v>25</v>
      </c>
      <c r="AP1639">
        <v>1600</v>
      </c>
      <c r="AQ1639" t="s">
        <v>129</v>
      </c>
      <c r="AR1639">
        <v>127</v>
      </c>
      <c r="AS1639">
        <v>-47</v>
      </c>
      <c r="AT1639">
        <v>-320</v>
      </c>
      <c r="BB1639" t="str">
        <f t="shared" si="624"/>
        <v>1200</v>
      </c>
      <c r="BC1639">
        <v>1</v>
      </c>
      <c r="BD1639" t="str">
        <f t="shared" si="625"/>
        <v xml:space="preserve">N1839R  </v>
      </c>
      <c r="BE1639">
        <v>1</v>
      </c>
      <c r="BG1639">
        <v>0</v>
      </c>
      <c r="BH1639">
        <v>0</v>
      </c>
      <c r="BI1639">
        <v>0</v>
      </c>
      <c r="BJ1639">
        <v>1400</v>
      </c>
      <c r="BK1639">
        <v>-200</v>
      </c>
      <c r="BL1639" t="s">
        <v>130</v>
      </c>
      <c r="BM1639">
        <v>1</v>
      </c>
      <c r="BN1639">
        <v>1</v>
      </c>
      <c r="BO1639">
        <v>0</v>
      </c>
      <c r="BP1639">
        <v>0</v>
      </c>
      <c r="BS1639">
        <v>0</v>
      </c>
      <c r="BT1639">
        <v>0</v>
      </c>
      <c r="BU1639">
        <v>0</v>
      </c>
      <c r="CE1639" t="str">
        <f t="shared" si="639"/>
        <v>22:03:18.850</v>
      </c>
      <c r="CF1639">
        <v>850342321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5</v>
      </c>
      <c r="CY1639">
        <v>7</v>
      </c>
      <c r="CZ1639" t="s">
        <v>131</v>
      </c>
      <c r="DA1639">
        <v>300</v>
      </c>
      <c r="DB1639">
        <v>0</v>
      </c>
      <c r="DC1639" t="s">
        <v>157</v>
      </c>
      <c r="DD1639" t="s">
        <v>158</v>
      </c>
      <c r="DG1639">
        <v>8362968</v>
      </c>
      <c r="DI1639">
        <v>1</v>
      </c>
      <c r="DJ1639">
        <v>0</v>
      </c>
      <c r="DK1639">
        <v>1</v>
      </c>
      <c r="DL1639">
        <v>0</v>
      </c>
      <c r="DM1639">
        <v>0</v>
      </c>
      <c r="DN1639">
        <v>1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 t="shared" si="637"/>
        <v>07/09/2023 22:03:19.145</v>
      </c>
      <c r="C1640" t="str">
        <f t="shared" si="628"/>
        <v>FFDFD3C0</v>
      </c>
      <c r="D1640" t="s">
        <v>134</v>
      </c>
      <c r="E1640">
        <v>3</v>
      </c>
      <c r="H1640">
        <v>3</v>
      </c>
      <c r="I1640" t="s">
        <v>135</v>
      </c>
      <c r="J1640" t="s">
        <v>126</v>
      </c>
      <c r="K1640">
        <v>0</v>
      </c>
      <c r="L1640">
        <v>3</v>
      </c>
      <c r="M1640">
        <v>0</v>
      </c>
      <c r="N1640">
        <v>2</v>
      </c>
      <c r="O1640">
        <v>0</v>
      </c>
      <c r="P1640">
        <v>1</v>
      </c>
      <c r="Q1640">
        <v>0</v>
      </c>
      <c r="S1640" t="str">
        <f t="shared" si="638"/>
        <v>22:03:18.000</v>
      </c>
      <c r="T1640" t="str">
        <f t="shared" si="638"/>
        <v>22:03:18.000</v>
      </c>
      <c r="U1640" t="str">
        <f t="shared" si="623"/>
        <v>A14F74</v>
      </c>
      <c r="V1640">
        <v>0</v>
      </c>
      <c r="W1640">
        <v>0</v>
      </c>
      <c r="X1640">
        <v>6</v>
      </c>
      <c r="Y1640">
        <v>0</v>
      </c>
      <c r="AA1640">
        <v>1</v>
      </c>
      <c r="AB1640">
        <v>8</v>
      </c>
      <c r="AC1640">
        <v>3</v>
      </c>
      <c r="AD1640">
        <v>0</v>
      </c>
      <c r="AE1640">
        <v>9</v>
      </c>
      <c r="AF1640" t="s">
        <v>126</v>
      </c>
      <c r="AG1640">
        <v>0</v>
      </c>
      <c r="AH1640">
        <v>3</v>
      </c>
      <c r="AI1640">
        <v>2</v>
      </c>
      <c r="AJ1640">
        <v>0</v>
      </c>
      <c r="AK1640" t="s">
        <v>561</v>
      </c>
      <c r="AL1640">
        <v>32.783245999999998</v>
      </c>
      <c r="AM1640" t="s">
        <v>562</v>
      </c>
      <c r="AN1640">
        <v>-117.09044</v>
      </c>
      <c r="AO1640">
        <v>25</v>
      </c>
      <c r="AP1640">
        <v>1600</v>
      </c>
      <c r="AQ1640" t="s">
        <v>129</v>
      </c>
      <c r="AR1640">
        <v>127</v>
      </c>
      <c r="AS1640">
        <v>-47</v>
      </c>
      <c r="AT1640">
        <v>-320</v>
      </c>
      <c r="BB1640" t="str">
        <f t="shared" si="624"/>
        <v>1200</v>
      </c>
      <c r="BC1640">
        <v>1</v>
      </c>
      <c r="BD1640" t="str">
        <f t="shared" si="625"/>
        <v xml:space="preserve">N1839R  </v>
      </c>
      <c r="BE1640">
        <v>1</v>
      </c>
      <c r="BG1640">
        <v>0</v>
      </c>
      <c r="BH1640">
        <v>0</v>
      </c>
      <c r="BI1640">
        <v>0</v>
      </c>
      <c r="BJ1640">
        <v>1400</v>
      </c>
      <c r="BK1640">
        <v>-200</v>
      </c>
      <c r="BL1640" t="s">
        <v>130</v>
      </c>
      <c r="BM1640">
        <v>1</v>
      </c>
      <c r="BN1640">
        <v>1</v>
      </c>
      <c r="BO1640">
        <v>0</v>
      </c>
      <c r="BP1640">
        <v>0</v>
      </c>
      <c r="BS1640">
        <v>0</v>
      </c>
      <c r="BT1640">
        <v>0</v>
      </c>
      <c r="BU1640">
        <v>0</v>
      </c>
      <c r="CE1640" t="str">
        <f t="shared" si="639"/>
        <v>22:03:18.850</v>
      </c>
      <c r="CF1640">
        <v>850342321</v>
      </c>
      <c r="CS1640">
        <v>3</v>
      </c>
      <c r="CT1640">
        <v>2</v>
      </c>
      <c r="CU1640">
        <v>0</v>
      </c>
      <c r="CV1640">
        <v>2</v>
      </c>
      <c r="CW1640">
        <v>0</v>
      </c>
      <c r="CX1640">
        <v>5</v>
      </c>
      <c r="CY1640">
        <v>7</v>
      </c>
      <c r="CZ1640" t="s">
        <v>131</v>
      </c>
      <c r="DA1640">
        <v>300</v>
      </c>
      <c r="DB1640">
        <v>0</v>
      </c>
      <c r="DC1640" t="s">
        <v>157</v>
      </c>
      <c r="DD1640" t="s">
        <v>158</v>
      </c>
      <c r="DG1640">
        <v>8362968</v>
      </c>
      <c r="DI1640">
        <v>1</v>
      </c>
      <c r="DJ1640">
        <v>0</v>
      </c>
      <c r="DK1640">
        <v>1</v>
      </c>
      <c r="DL1640">
        <v>0</v>
      </c>
      <c r="DM1640">
        <v>0</v>
      </c>
      <c r="DN1640">
        <v>1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 t="shared" si="637"/>
        <v>07/09/2023 22:03:19.145</v>
      </c>
      <c r="C1641" t="str">
        <f t="shared" si="628"/>
        <v>FFDFD3C0</v>
      </c>
      <c r="D1641" t="s">
        <v>147</v>
      </c>
      <c r="E1641">
        <v>8</v>
      </c>
      <c r="H1641">
        <v>225</v>
      </c>
      <c r="I1641" t="s">
        <v>148</v>
      </c>
      <c r="J1641" t="s">
        <v>126</v>
      </c>
      <c r="K1641">
        <v>0</v>
      </c>
      <c r="L1641">
        <v>3</v>
      </c>
      <c r="M1641">
        <v>0</v>
      </c>
      <c r="N1641">
        <v>2</v>
      </c>
      <c r="O1641">
        <v>0</v>
      </c>
      <c r="P1641">
        <v>1</v>
      </c>
      <c r="Q1641">
        <v>0</v>
      </c>
      <c r="S1641" t="str">
        <f t="shared" si="638"/>
        <v>22:03:18.000</v>
      </c>
      <c r="T1641" t="str">
        <f t="shared" si="638"/>
        <v>22:03:18.000</v>
      </c>
      <c r="U1641" t="str">
        <f t="shared" si="623"/>
        <v>A14F74</v>
      </c>
      <c r="V1641">
        <v>0</v>
      </c>
      <c r="W1641">
        <v>0</v>
      </c>
      <c r="X1641">
        <v>6</v>
      </c>
      <c r="Y1641">
        <v>0</v>
      </c>
      <c r="AA1641">
        <v>1</v>
      </c>
      <c r="AB1641">
        <v>8</v>
      </c>
      <c r="AC1641">
        <v>3</v>
      </c>
      <c r="AD1641">
        <v>0</v>
      </c>
      <c r="AE1641">
        <v>9</v>
      </c>
      <c r="AF1641" t="s">
        <v>126</v>
      </c>
      <c r="AG1641">
        <v>0</v>
      </c>
      <c r="AH1641">
        <v>3</v>
      </c>
      <c r="AI1641">
        <v>2</v>
      </c>
      <c r="AJ1641">
        <v>0</v>
      </c>
      <c r="AK1641" t="s">
        <v>561</v>
      </c>
      <c r="AL1641">
        <v>32.783245999999998</v>
      </c>
      <c r="AM1641" t="s">
        <v>562</v>
      </c>
      <c r="AN1641">
        <v>-117.09044</v>
      </c>
      <c r="AO1641">
        <v>25</v>
      </c>
      <c r="AP1641">
        <v>1600</v>
      </c>
      <c r="AQ1641" t="s">
        <v>129</v>
      </c>
      <c r="AR1641">
        <v>127</v>
      </c>
      <c r="AS1641">
        <v>-47</v>
      </c>
      <c r="AT1641">
        <v>-320</v>
      </c>
      <c r="BB1641" t="str">
        <f t="shared" si="624"/>
        <v>1200</v>
      </c>
      <c r="BC1641">
        <v>1</v>
      </c>
      <c r="BD1641" t="str">
        <f t="shared" si="625"/>
        <v xml:space="preserve">N1839R  </v>
      </c>
      <c r="BE1641">
        <v>1</v>
      </c>
      <c r="BG1641">
        <v>0</v>
      </c>
      <c r="BH1641">
        <v>0</v>
      </c>
      <c r="BI1641">
        <v>0</v>
      </c>
      <c r="BJ1641">
        <v>1400</v>
      </c>
      <c r="BK1641">
        <v>-200</v>
      </c>
      <c r="BL1641" t="s">
        <v>130</v>
      </c>
      <c r="BM1641">
        <v>1</v>
      </c>
      <c r="BN1641">
        <v>1</v>
      </c>
      <c r="BO1641">
        <v>0</v>
      </c>
      <c r="BP1641">
        <v>0</v>
      </c>
      <c r="BS1641">
        <v>0</v>
      </c>
      <c r="BT1641">
        <v>0</v>
      </c>
      <c r="BU1641">
        <v>0</v>
      </c>
      <c r="CE1641" t="str">
        <f t="shared" si="639"/>
        <v>22:03:18.850</v>
      </c>
      <c r="CF1641">
        <v>850342321</v>
      </c>
      <c r="CS1641">
        <v>3</v>
      </c>
      <c r="CT1641">
        <v>2</v>
      </c>
      <c r="CU1641">
        <v>0</v>
      </c>
      <c r="CV1641">
        <v>2</v>
      </c>
      <c r="CW1641">
        <v>0</v>
      </c>
      <c r="CX1641">
        <v>5</v>
      </c>
      <c r="CY1641">
        <v>7</v>
      </c>
      <c r="CZ1641" t="s">
        <v>131</v>
      </c>
      <c r="DA1641">
        <v>300</v>
      </c>
      <c r="DB1641">
        <v>0</v>
      </c>
      <c r="DC1641" t="s">
        <v>157</v>
      </c>
      <c r="DD1641" t="s">
        <v>158</v>
      </c>
      <c r="DG1641">
        <v>8362968</v>
      </c>
      <c r="DI1641">
        <v>1</v>
      </c>
      <c r="DJ1641">
        <v>0</v>
      </c>
      <c r="DK1641">
        <v>1</v>
      </c>
      <c r="DL1641">
        <v>0</v>
      </c>
      <c r="DM1641">
        <v>0</v>
      </c>
      <c r="DN1641">
        <v>1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 t="shared" si="637"/>
        <v>07/09/2023 22:03:19.145</v>
      </c>
      <c r="C1642" t="str">
        <f t="shared" si="628"/>
        <v>FFDFD3C0</v>
      </c>
      <c r="D1642" t="s">
        <v>134</v>
      </c>
      <c r="E1642">
        <v>4</v>
      </c>
      <c r="H1642">
        <v>4</v>
      </c>
      <c r="I1642" t="s">
        <v>143</v>
      </c>
      <c r="J1642" t="s">
        <v>126</v>
      </c>
      <c r="K1642">
        <v>0</v>
      </c>
      <c r="L1642">
        <v>3</v>
      </c>
      <c r="M1642">
        <v>0</v>
      </c>
      <c r="N1642">
        <v>2</v>
      </c>
      <c r="O1642">
        <v>0</v>
      </c>
      <c r="P1642">
        <v>1</v>
      </c>
      <c r="Q1642">
        <v>0</v>
      </c>
      <c r="S1642" t="str">
        <f t="shared" si="638"/>
        <v>22:03:18.000</v>
      </c>
      <c r="T1642" t="str">
        <f t="shared" si="638"/>
        <v>22:03:18.000</v>
      </c>
      <c r="U1642" t="str">
        <f t="shared" si="623"/>
        <v>A14F74</v>
      </c>
      <c r="V1642">
        <v>0</v>
      </c>
      <c r="W1642">
        <v>0</v>
      </c>
      <c r="X1642">
        <v>6</v>
      </c>
      <c r="Y1642">
        <v>0</v>
      </c>
      <c r="AA1642">
        <v>1</v>
      </c>
      <c r="AB1642">
        <v>8</v>
      </c>
      <c r="AC1642">
        <v>3</v>
      </c>
      <c r="AD1642">
        <v>0</v>
      </c>
      <c r="AE1642">
        <v>9</v>
      </c>
      <c r="AF1642" t="s">
        <v>126</v>
      </c>
      <c r="AG1642">
        <v>0</v>
      </c>
      <c r="AH1642">
        <v>3</v>
      </c>
      <c r="AI1642">
        <v>2</v>
      </c>
      <c r="AJ1642">
        <v>0</v>
      </c>
      <c r="AK1642" t="s">
        <v>561</v>
      </c>
      <c r="AL1642">
        <v>32.783245999999998</v>
      </c>
      <c r="AM1642" t="s">
        <v>562</v>
      </c>
      <c r="AN1642">
        <v>-117.09044</v>
      </c>
      <c r="AO1642">
        <v>25</v>
      </c>
      <c r="AP1642">
        <v>1600</v>
      </c>
      <c r="AQ1642" t="s">
        <v>129</v>
      </c>
      <c r="AR1642">
        <v>127</v>
      </c>
      <c r="AS1642">
        <v>-47</v>
      </c>
      <c r="AT1642">
        <v>-320</v>
      </c>
      <c r="BB1642" t="str">
        <f t="shared" si="624"/>
        <v>1200</v>
      </c>
      <c r="BC1642">
        <v>1</v>
      </c>
      <c r="BD1642" t="str">
        <f t="shared" si="625"/>
        <v xml:space="preserve">N1839R  </v>
      </c>
      <c r="BE1642">
        <v>1</v>
      </c>
      <c r="BG1642">
        <v>0</v>
      </c>
      <c r="BH1642">
        <v>0</v>
      </c>
      <c r="BI1642">
        <v>0</v>
      </c>
      <c r="BJ1642">
        <v>1400</v>
      </c>
      <c r="BK1642">
        <v>-200</v>
      </c>
      <c r="BL1642" t="s">
        <v>130</v>
      </c>
      <c r="BM1642">
        <v>1</v>
      </c>
      <c r="BN1642">
        <v>1</v>
      </c>
      <c r="BO1642">
        <v>0</v>
      </c>
      <c r="BP1642">
        <v>0</v>
      </c>
      <c r="BS1642">
        <v>0</v>
      </c>
      <c r="BT1642">
        <v>0</v>
      </c>
      <c r="BU1642">
        <v>0</v>
      </c>
      <c r="CE1642" t="str">
        <f t="shared" si="639"/>
        <v>22:03:18.850</v>
      </c>
      <c r="CF1642">
        <v>850342321</v>
      </c>
      <c r="CS1642">
        <v>3</v>
      </c>
      <c r="CT1642">
        <v>2</v>
      </c>
      <c r="CU1642">
        <v>0</v>
      </c>
      <c r="CV1642">
        <v>2</v>
      </c>
      <c r="CW1642">
        <v>0</v>
      </c>
      <c r="CX1642">
        <v>5</v>
      </c>
      <c r="CY1642">
        <v>7</v>
      </c>
      <c r="CZ1642" t="s">
        <v>131</v>
      </c>
      <c r="DA1642">
        <v>300</v>
      </c>
      <c r="DB1642">
        <v>0</v>
      </c>
      <c r="DC1642" t="s">
        <v>157</v>
      </c>
      <c r="DD1642" t="s">
        <v>158</v>
      </c>
      <c r="DG1642">
        <v>8362968</v>
      </c>
      <c r="DI1642">
        <v>1</v>
      </c>
      <c r="DJ1642">
        <v>0</v>
      </c>
      <c r="DK1642">
        <v>1</v>
      </c>
      <c r="DL1642">
        <v>0</v>
      </c>
      <c r="DM1642">
        <v>0</v>
      </c>
      <c r="DN1642">
        <v>1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 t="shared" si="637"/>
        <v>07/09/2023 22:03:19.145</v>
      </c>
      <c r="C1643" t="str">
        <f t="shared" si="628"/>
        <v>FFDFD3C0</v>
      </c>
      <c r="D1643" t="s">
        <v>123</v>
      </c>
      <c r="E1643">
        <v>7</v>
      </c>
      <c r="F1643">
        <v>2007</v>
      </c>
      <c r="G1643" t="s">
        <v>124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0</v>
      </c>
      <c r="P1643">
        <v>1</v>
      </c>
      <c r="Q1643">
        <v>0</v>
      </c>
      <c r="S1643" t="str">
        <f t="shared" si="638"/>
        <v>22:03:18.000</v>
      </c>
      <c r="T1643" t="str">
        <f t="shared" si="638"/>
        <v>22:03:18.000</v>
      </c>
      <c r="U1643" t="str">
        <f t="shared" si="623"/>
        <v>A14F74</v>
      </c>
      <c r="V1643">
        <v>0</v>
      </c>
      <c r="W1643">
        <v>0</v>
      </c>
      <c r="X1643">
        <v>6</v>
      </c>
      <c r="Y1643">
        <v>0</v>
      </c>
      <c r="AA1643">
        <v>1</v>
      </c>
      <c r="AB1643">
        <v>8</v>
      </c>
      <c r="AC1643">
        <v>3</v>
      </c>
      <c r="AD1643">
        <v>0</v>
      </c>
      <c r="AE1643">
        <v>9</v>
      </c>
      <c r="AF1643" t="s">
        <v>126</v>
      </c>
      <c r="AG1643">
        <v>0</v>
      </c>
      <c r="AH1643">
        <v>3</v>
      </c>
      <c r="AI1643">
        <v>2</v>
      </c>
      <c r="AJ1643">
        <v>0</v>
      </c>
      <c r="AK1643" t="s">
        <v>561</v>
      </c>
      <c r="AL1643">
        <v>32.783245999999998</v>
      </c>
      <c r="AM1643" t="s">
        <v>562</v>
      </c>
      <c r="AN1643">
        <v>-117.09044</v>
      </c>
      <c r="AO1643">
        <v>25</v>
      </c>
      <c r="AP1643">
        <v>1600</v>
      </c>
      <c r="AQ1643" t="s">
        <v>129</v>
      </c>
      <c r="AR1643">
        <v>127</v>
      </c>
      <c r="AS1643">
        <v>-47</v>
      </c>
      <c r="AT1643">
        <v>-320</v>
      </c>
      <c r="BB1643" t="str">
        <f t="shared" si="624"/>
        <v>1200</v>
      </c>
      <c r="BC1643">
        <v>1</v>
      </c>
      <c r="BD1643" t="str">
        <f t="shared" si="625"/>
        <v xml:space="preserve">N1839R  </v>
      </c>
      <c r="BE1643">
        <v>1</v>
      </c>
      <c r="BG1643">
        <v>0</v>
      </c>
      <c r="BH1643">
        <v>0</v>
      </c>
      <c r="BI1643">
        <v>0</v>
      </c>
      <c r="BJ1643">
        <v>1400</v>
      </c>
      <c r="BK1643">
        <v>-200</v>
      </c>
      <c r="BL1643" t="s">
        <v>130</v>
      </c>
      <c r="BM1643">
        <v>1</v>
      </c>
      <c r="BN1643">
        <v>1</v>
      </c>
      <c r="BO1643">
        <v>0</v>
      </c>
      <c r="BP1643">
        <v>0</v>
      </c>
      <c r="BS1643">
        <v>0</v>
      </c>
      <c r="BT1643">
        <v>0</v>
      </c>
      <c r="BU1643">
        <v>0</v>
      </c>
      <c r="CE1643" t="str">
        <f t="shared" si="639"/>
        <v>22:03:18.850</v>
      </c>
      <c r="CF1643">
        <v>850342321</v>
      </c>
      <c r="CS1643">
        <v>3</v>
      </c>
      <c r="CT1643">
        <v>2</v>
      </c>
      <c r="CU1643">
        <v>0</v>
      </c>
      <c r="CV1643">
        <v>2</v>
      </c>
      <c r="CW1643">
        <v>0</v>
      </c>
      <c r="CX1643">
        <v>5</v>
      </c>
      <c r="CY1643">
        <v>7</v>
      </c>
      <c r="CZ1643" t="s">
        <v>131</v>
      </c>
      <c r="DA1643">
        <v>300</v>
      </c>
      <c r="DB1643">
        <v>0</v>
      </c>
      <c r="DC1643" t="s">
        <v>157</v>
      </c>
      <c r="DD1643" t="s">
        <v>158</v>
      </c>
      <c r="DG1643">
        <v>8362968</v>
      </c>
      <c r="DI1643">
        <v>1</v>
      </c>
      <c r="DJ1643">
        <v>0</v>
      </c>
      <c r="DK1643">
        <v>1</v>
      </c>
      <c r="DL1643">
        <v>0</v>
      </c>
      <c r="DM1643">
        <v>0</v>
      </c>
      <c r="DN1643">
        <v>1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"07/09/2023 22:03:19.803"</f>
        <v>07/09/2023 22:03:19.803</v>
      </c>
      <c r="C1644" t="str">
        <f t="shared" si="628"/>
        <v>FFDFD3C0</v>
      </c>
      <c r="D1644" t="s">
        <v>141</v>
      </c>
      <c r="E1644">
        <v>15</v>
      </c>
      <c r="J1644" t="s">
        <v>142</v>
      </c>
      <c r="K1644">
        <v>0</v>
      </c>
      <c r="L1644">
        <v>3</v>
      </c>
      <c r="M1644">
        <v>0</v>
      </c>
      <c r="N1644">
        <v>2</v>
      </c>
      <c r="O1644">
        <v>0</v>
      </c>
      <c r="P1644">
        <v>1</v>
      </c>
      <c r="Q1644">
        <v>0</v>
      </c>
      <c r="S1644" t="str">
        <f t="shared" ref="S1644:T1651" si="640">"22:03:19.000"</f>
        <v>22:03:19.000</v>
      </c>
      <c r="T1644" t="str">
        <f t="shared" si="640"/>
        <v>22:03:19.000</v>
      </c>
      <c r="U1644" t="str">
        <f t="shared" si="623"/>
        <v>A14F74</v>
      </c>
      <c r="V1644">
        <v>0</v>
      </c>
      <c r="W1644">
        <v>0</v>
      </c>
      <c r="X1644">
        <v>6</v>
      </c>
      <c r="Y1644">
        <v>0</v>
      </c>
      <c r="AA1644">
        <v>1</v>
      </c>
      <c r="AB1644">
        <v>8</v>
      </c>
      <c r="AC1644">
        <v>3</v>
      </c>
      <c r="AD1644">
        <v>0</v>
      </c>
      <c r="AE1644">
        <v>9</v>
      </c>
      <c r="AF1644" t="s">
        <v>126</v>
      </c>
      <c r="AG1644">
        <v>0</v>
      </c>
      <c r="AH1644">
        <v>3</v>
      </c>
      <c r="AI1644">
        <v>2</v>
      </c>
      <c r="AJ1644">
        <v>0</v>
      </c>
      <c r="AK1644" t="s">
        <v>563</v>
      </c>
      <c r="AL1644">
        <v>32.783053000000002</v>
      </c>
      <c r="AM1644" t="s">
        <v>564</v>
      </c>
      <c r="AN1644">
        <v>-117.08971</v>
      </c>
      <c r="AO1644">
        <v>25</v>
      </c>
      <c r="AP1644">
        <v>1700</v>
      </c>
      <c r="AQ1644" t="s">
        <v>129</v>
      </c>
      <c r="AR1644">
        <v>128</v>
      </c>
      <c r="AS1644">
        <v>-43</v>
      </c>
      <c r="AT1644">
        <v>-320</v>
      </c>
      <c r="BB1644" t="str">
        <f t="shared" si="624"/>
        <v>1200</v>
      </c>
      <c r="BC1644">
        <v>1</v>
      </c>
      <c r="BD1644" t="str">
        <f t="shared" si="625"/>
        <v xml:space="preserve">N1839R  </v>
      </c>
      <c r="BE1644">
        <v>1</v>
      </c>
      <c r="BG1644">
        <v>0</v>
      </c>
      <c r="BH1644">
        <v>0</v>
      </c>
      <c r="BI1644">
        <v>0</v>
      </c>
      <c r="BJ1644">
        <v>1400</v>
      </c>
      <c r="BK1644">
        <v>-300</v>
      </c>
      <c r="BL1644" t="s">
        <v>130</v>
      </c>
      <c r="BM1644">
        <v>1</v>
      </c>
      <c r="BN1644">
        <v>1</v>
      </c>
      <c r="BO1644">
        <v>0</v>
      </c>
      <c r="BP1644">
        <v>0</v>
      </c>
      <c r="BS1644">
        <v>0</v>
      </c>
      <c r="BT1644">
        <v>0</v>
      </c>
      <c r="BU1644">
        <v>0</v>
      </c>
      <c r="CE1644" t="str">
        <f t="shared" ref="CE1644:CE1651" si="641">"22:03:19.473"</f>
        <v>22:03:19.473</v>
      </c>
      <c r="CF1644">
        <v>472536167</v>
      </c>
      <c r="CS1644">
        <v>3</v>
      </c>
      <c r="CT1644">
        <v>2</v>
      </c>
      <c r="CU1644">
        <v>0</v>
      </c>
      <c r="CV1644">
        <v>2</v>
      </c>
      <c r="CW1644">
        <v>0</v>
      </c>
      <c r="CX1644">
        <v>6</v>
      </c>
      <c r="CY1644">
        <v>7</v>
      </c>
      <c r="CZ1644" t="s">
        <v>131</v>
      </c>
      <c r="DA1644">
        <v>745</v>
      </c>
      <c r="DB1644">
        <v>0</v>
      </c>
      <c r="DC1644" t="s">
        <v>262</v>
      </c>
      <c r="DD1644" t="s">
        <v>263</v>
      </c>
      <c r="DG1644">
        <v>15626232</v>
      </c>
      <c r="DI1644">
        <v>1</v>
      </c>
      <c r="DJ1644">
        <v>0</v>
      </c>
      <c r="DK1644">
        <v>0</v>
      </c>
      <c r="DL1644">
        <v>0</v>
      </c>
      <c r="DM1644">
        <v>0</v>
      </c>
      <c r="DN1644">
        <v>1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"07/09/2023 22:03:19.771"</f>
        <v>07/09/2023 22:03:19.771</v>
      </c>
      <c r="C1645" t="str">
        <f t="shared" si="628"/>
        <v>FFDFD3C0</v>
      </c>
      <c r="D1645" t="s">
        <v>149</v>
      </c>
      <c r="E1645">
        <v>3</v>
      </c>
      <c r="H1645">
        <v>166</v>
      </c>
      <c r="I1645" t="s">
        <v>139</v>
      </c>
      <c r="J1645" t="s">
        <v>150</v>
      </c>
      <c r="K1645">
        <v>0</v>
      </c>
      <c r="L1645">
        <v>3</v>
      </c>
      <c r="M1645">
        <v>0</v>
      </c>
      <c r="N1645">
        <v>2</v>
      </c>
      <c r="O1645">
        <v>0</v>
      </c>
      <c r="P1645">
        <v>1</v>
      </c>
      <c r="Q1645">
        <v>0</v>
      </c>
      <c r="S1645" t="str">
        <f t="shared" si="640"/>
        <v>22:03:19.000</v>
      </c>
      <c r="T1645" t="str">
        <f t="shared" si="640"/>
        <v>22:03:19.000</v>
      </c>
      <c r="U1645" t="str">
        <f t="shared" si="623"/>
        <v>A14F74</v>
      </c>
      <c r="V1645">
        <v>0</v>
      </c>
      <c r="W1645">
        <v>0</v>
      </c>
      <c r="X1645">
        <v>6</v>
      </c>
      <c r="Y1645">
        <v>0</v>
      </c>
      <c r="AA1645">
        <v>1</v>
      </c>
      <c r="AB1645">
        <v>8</v>
      </c>
      <c r="AC1645">
        <v>3</v>
      </c>
      <c r="AD1645">
        <v>0</v>
      </c>
      <c r="AE1645">
        <v>9</v>
      </c>
      <c r="AF1645" t="s">
        <v>126</v>
      </c>
      <c r="AG1645">
        <v>0</v>
      </c>
      <c r="AH1645">
        <v>3</v>
      </c>
      <c r="AI1645">
        <v>2</v>
      </c>
      <c r="AJ1645">
        <v>0</v>
      </c>
      <c r="AK1645" t="s">
        <v>563</v>
      </c>
      <c r="AL1645">
        <v>32.783053000000002</v>
      </c>
      <c r="AM1645" t="s">
        <v>564</v>
      </c>
      <c r="AN1645">
        <v>-117.08971</v>
      </c>
      <c r="AO1645">
        <v>25</v>
      </c>
      <c r="AP1645">
        <v>1700</v>
      </c>
      <c r="AQ1645" t="s">
        <v>129</v>
      </c>
      <c r="AR1645">
        <v>128</v>
      </c>
      <c r="AS1645">
        <v>-43</v>
      </c>
      <c r="AT1645">
        <v>-320</v>
      </c>
      <c r="BB1645" t="str">
        <f t="shared" si="624"/>
        <v>1200</v>
      </c>
      <c r="BC1645">
        <v>1</v>
      </c>
      <c r="BD1645" t="str">
        <f t="shared" si="625"/>
        <v xml:space="preserve">N1839R  </v>
      </c>
      <c r="BE1645">
        <v>1</v>
      </c>
      <c r="BG1645">
        <v>0</v>
      </c>
      <c r="BH1645">
        <v>0</v>
      </c>
      <c r="BI1645">
        <v>0</v>
      </c>
      <c r="BJ1645">
        <v>1400</v>
      </c>
      <c r="BK1645">
        <v>-300</v>
      </c>
      <c r="BL1645" t="s">
        <v>130</v>
      </c>
      <c r="BM1645">
        <v>1</v>
      </c>
      <c r="BN1645">
        <v>1</v>
      </c>
      <c r="BO1645">
        <v>0</v>
      </c>
      <c r="BP1645">
        <v>0</v>
      </c>
      <c r="BS1645">
        <v>0</v>
      </c>
      <c r="BT1645">
        <v>0</v>
      </c>
      <c r="BU1645">
        <v>0</v>
      </c>
      <c r="CE1645" t="str">
        <f t="shared" si="641"/>
        <v>22:03:19.473</v>
      </c>
      <c r="CF1645">
        <v>472603908</v>
      </c>
      <c r="CS1645">
        <v>3</v>
      </c>
      <c r="CT1645">
        <v>2</v>
      </c>
      <c r="CU1645">
        <v>0</v>
      </c>
      <c r="CV1645">
        <v>2</v>
      </c>
      <c r="CW1645">
        <v>0</v>
      </c>
      <c r="CX1645">
        <v>3</v>
      </c>
      <c r="CY1645">
        <v>7</v>
      </c>
      <c r="CZ1645" t="s">
        <v>131</v>
      </c>
      <c r="DA1645">
        <v>286</v>
      </c>
      <c r="DB1645">
        <v>0</v>
      </c>
      <c r="DC1645" t="s">
        <v>132</v>
      </c>
      <c r="DD1645" t="s">
        <v>133</v>
      </c>
      <c r="DG1645">
        <v>16188467</v>
      </c>
      <c r="DI1645">
        <v>1</v>
      </c>
      <c r="DJ1645">
        <v>0</v>
      </c>
      <c r="DK1645">
        <v>1</v>
      </c>
      <c r="DL1645">
        <v>0</v>
      </c>
      <c r="DM1645">
        <v>0</v>
      </c>
      <c r="DN1645">
        <v>1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 t="shared" ref="A1646:A1651" si="642">"07/09/2023 22:03:19.803"</f>
        <v>07/09/2023 22:03:19.803</v>
      </c>
      <c r="C1646" t="str">
        <f t="shared" si="628"/>
        <v>FFDFD3C0</v>
      </c>
      <c r="D1646" t="s">
        <v>144</v>
      </c>
      <c r="E1646">
        <v>6</v>
      </c>
      <c r="H1646">
        <v>210</v>
      </c>
      <c r="I1646" t="s">
        <v>145</v>
      </c>
      <c r="J1646" t="s">
        <v>146</v>
      </c>
      <c r="K1646">
        <v>0</v>
      </c>
      <c r="L1646">
        <v>3</v>
      </c>
      <c r="M1646">
        <v>0</v>
      </c>
      <c r="N1646">
        <v>2</v>
      </c>
      <c r="O1646">
        <v>0</v>
      </c>
      <c r="P1646">
        <v>1</v>
      </c>
      <c r="Q1646">
        <v>0</v>
      </c>
      <c r="S1646" t="str">
        <f t="shared" si="640"/>
        <v>22:03:19.000</v>
      </c>
      <c r="T1646" t="str">
        <f t="shared" si="640"/>
        <v>22:03:19.000</v>
      </c>
      <c r="U1646" t="str">
        <f t="shared" si="623"/>
        <v>A14F74</v>
      </c>
      <c r="V1646">
        <v>0</v>
      </c>
      <c r="W1646">
        <v>0</v>
      </c>
      <c r="X1646">
        <v>6</v>
      </c>
      <c r="Y1646">
        <v>0</v>
      </c>
      <c r="AA1646">
        <v>1</v>
      </c>
      <c r="AB1646">
        <v>8</v>
      </c>
      <c r="AC1646">
        <v>3</v>
      </c>
      <c r="AD1646">
        <v>0</v>
      </c>
      <c r="AE1646">
        <v>9</v>
      </c>
      <c r="AF1646" t="s">
        <v>126</v>
      </c>
      <c r="AG1646">
        <v>0</v>
      </c>
      <c r="AH1646">
        <v>0</v>
      </c>
      <c r="AI1646">
        <v>2</v>
      </c>
      <c r="AJ1646">
        <v>0</v>
      </c>
      <c r="AK1646" t="s">
        <v>563</v>
      </c>
      <c r="AL1646">
        <v>32.783053000000002</v>
      </c>
      <c r="AM1646" t="s">
        <v>564</v>
      </c>
      <c r="AN1646">
        <v>-117.08971</v>
      </c>
      <c r="AO1646">
        <v>25</v>
      </c>
      <c r="AP1646">
        <v>1700</v>
      </c>
      <c r="AQ1646" t="s">
        <v>129</v>
      </c>
      <c r="AR1646">
        <v>128</v>
      </c>
      <c r="AS1646">
        <v>-43</v>
      </c>
      <c r="AT1646">
        <v>-320</v>
      </c>
      <c r="BB1646" t="str">
        <f t="shared" si="624"/>
        <v>1200</v>
      </c>
      <c r="BC1646">
        <v>1</v>
      </c>
      <c r="BD1646" t="str">
        <f t="shared" si="625"/>
        <v xml:space="preserve">N1839R  </v>
      </c>
      <c r="BE1646">
        <v>1</v>
      </c>
      <c r="BG1646">
        <v>0</v>
      </c>
      <c r="BH1646">
        <v>0</v>
      </c>
      <c r="BI1646">
        <v>0</v>
      </c>
      <c r="BJ1646">
        <v>1400</v>
      </c>
      <c r="BK1646">
        <v>-300</v>
      </c>
      <c r="BL1646" t="s">
        <v>130</v>
      </c>
      <c r="BM1646">
        <v>1</v>
      </c>
      <c r="BN1646">
        <v>1</v>
      </c>
      <c r="BO1646">
        <v>0</v>
      </c>
      <c r="BP1646">
        <v>0</v>
      </c>
      <c r="BS1646">
        <v>0</v>
      </c>
      <c r="BT1646">
        <v>0</v>
      </c>
      <c r="BU1646">
        <v>0</v>
      </c>
      <c r="CE1646" t="str">
        <f t="shared" si="641"/>
        <v>22:03:19.473</v>
      </c>
      <c r="CF1646">
        <v>472536167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6</v>
      </c>
      <c r="CY1646">
        <v>7</v>
      </c>
      <c r="CZ1646" t="s">
        <v>131</v>
      </c>
      <c r="DA1646">
        <v>745</v>
      </c>
      <c r="DB1646">
        <v>0</v>
      </c>
      <c r="DC1646" t="s">
        <v>262</v>
      </c>
      <c r="DD1646" t="s">
        <v>263</v>
      </c>
      <c r="DG1646">
        <v>15626232</v>
      </c>
      <c r="DI1646">
        <v>1</v>
      </c>
      <c r="DJ1646">
        <v>0</v>
      </c>
      <c r="DK1646">
        <v>1</v>
      </c>
      <c r="DL1646">
        <v>0</v>
      </c>
      <c r="DM1646">
        <v>0</v>
      </c>
      <c r="DN1646">
        <v>1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 t="shared" si="642"/>
        <v>07/09/2023 22:03:19.803</v>
      </c>
      <c r="C1647" t="str">
        <f t="shared" si="628"/>
        <v>FFDFD3C0</v>
      </c>
      <c r="D1647" t="s">
        <v>134</v>
      </c>
      <c r="E1647">
        <v>3</v>
      </c>
      <c r="H1647">
        <v>3</v>
      </c>
      <c r="I1647" t="s">
        <v>135</v>
      </c>
      <c r="J1647" t="s">
        <v>126</v>
      </c>
      <c r="K1647">
        <v>0</v>
      </c>
      <c r="L1647">
        <v>3</v>
      </c>
      <c r="M1647">
        <v>0</v>
      </c>
      <c r="N1647">
        <v>2</v>
      </c>
      <c r="O1647">
        <v>0</v>
      </c>
      <c r="P1647">
        <v>1</v>
      </c>
      <c r="Q1647">
        <v>0</v>
      </c>
      <c r="S1647" t="str">
        <f t="shared" si="640"/>
        <v>22:03:19.000</v>
      </c>
      <c r="T1647" t="str">
        <f t="shared" si="640"/>
        <v>22:03:19.000</v>
      </c>
      <c r="U1647" t="str">
        <f t="shared" si="623"/>
        <v>A14F74</v>
      </c>
      <c r="V1647">
        <v>0</v>
      </c>
      <c r="W1647">
        <v>0</v>
      </c>
      <c r="X1647">
        <v>6</v>
      </c>
      <c r="Y1647">
        <v>0</v>
      </c>
      <c r="AA1647">
        <v>1</v>
      </c>
      <c r="AB1647">
        <v>8</v>
      </c>
      <c r="AC1647">
        <v>3</v>
      </c>
      <c r="AD1647">
        <v>0</v>
      </c>
      <c r="AE1647">
        <v>9</v>
      </c>
      <c r="AF1647" t="s">
        <v>126</v>
      </c>
      <c r="AG1647">
        <v>0</v>
      </c>
      <c r="AH1647">
        <v>3</v>
      </c>
      <c r="AI1647">
        <v>2</v>
      </c>
      <c r="AJ1647">
        <v>0</v>
      </c>
      <c r="AK1647" t="s">
        <v>563</v>
      </c>
      <c r="AL1647">
        <v>32.783053000000002</v>
      </c>
      <c r="AM1647" t="s">
        <v>564</v>
      </c>
      <c r="AN1647">
        <v>-117.08971</v>
      </c>
      <c r="AO1647">
        <v>25</v>
      </c>
      <c r="AP1647">
        <v>1700</v>
      </c>
      <c r="AQ1647" t="s">
        <v>129</v>
      </c>
      <c r="AR1647">
        <v>128</v>
      </c>
      <c r="AS1647">
        <v>-43</v>
      </c>
      <c r="AT1647">
        <v>-320</v>
      </c>
      <c r="BB1647" t="str">
        <f t="shared" si="624"/>
        <v>1200</v>
      </c>
      <c r="BC1647">
        <v>1</v>
      </c>
      <c r="BD1647" t="str">
        <f t="shared" si="625"/>
        <v xml:space="preserve">N1839R  </v>
      </c>
      <c r="BE1647">
        <v>1</v>
      </c>
      <c r="BG1647">
        <v>0</v>
      </c>
      <c r="BH1647">
        <v>0</v>
      </c>
      <c r="BI1647">
        <v>0</v>
      </c>
      <c r="BJ1647">
        <v>1400</v>
      </c>
      <c r="BK1647">
        <v>-300</v>
      </c>
      <c r="BL1647" t="s">
        <v>130</v>
      </c>
      <c r="BM1647">
        <v>1</v>
      </c>
      <c r="BN1647">
        <v>1</v>
      </c>
      <c r="BO1647">
        <v>0</v>
      </c>
      <c r="BP1647">
        <v>0</v>
      </c>
      <c r="BS1647">
        <v>0</v>
      </c>
      <c r="BT1647">
        <v>0</v>
      </c>
      <c r="BU1647">
        <v>0</v>
      </c>
      <c r="CE1647" t="str">
        <f t="shared" si="641"/>
        <v>22:03:19.473</v>
      </c>
      <c r="CF1647">
        <v>472536167</v>
      </c>
      <c r="CS1647">
        <v>3</v>
      </c>
      <c r="CT1647">
        <v>2</v>
      </c>
      <c r="CU1647">
        <v>0</v>
      </c>
      <c r="CV1647">
        <v>2</v>
      </c>
      <c r="CW1647">
        <v>0</v>
      </c>
      <c r="CX1647">
        <v>6</v>
      </c>
      <c r="CY1647">
        <v>7</v>
      </c>
      <c r="CZ1647" t="s">
        <v>131</v>
      </c>
      <c r="DA1647">
        <v>745</v>
      </c>
      <c r="DB1647">
        <v>0</v>
      </c>
      <c r="DC1647" t="s">
        <v>262</v>
      </c>
      <c r="DD1647" t="s">
        <v>263</v>
      </c>
      <c r="DG1647">
        <v>15626232</v>
      </c>
      <c r="DI1647">
        <v>1</v>
      </c>
      <c r="DJ1647">
        <v>0</v>
      </c>
      <c r="DK1647">
        <v>1</v>
      </c>
      <c r="DL1647">
        <v>0</v>
      </c>
      <c r="DM1647">
        <v>0</v>
      </c>
      <c r="DN1647">
        <v>1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 t="shared" si="642"/>
        <v>07/09/2023 22:03:19.803</v>
      </c>
      <c r="C1648" t="str">
        <f t="shared" si="628"/>
        <v>FFDFD3C0</v>
      </c>
      <c r="D1648" t="s">
        <v>147</v>
      </c>
      <c r="E1648">
        <v>8</v>
      </c>
      <c r="H1648">
        <v>225</v>
      </c>
      <c r="I1648" t="s">
        <v>148</v>
      </c>
      <c r="J1648" t="s">
        <v>126</v>
      </c>
      <c r="K1648">
        <v>0</v>
      </c>
      <c r="L1648">
        <v>3</v>
      </c>
      <c r="M1648">
        <v>0</v>
      </c>
      <c r="N1648">
        <v>2</v>
      </c>
      <c r="O1648">
        <v>0</v>
      </c>
      <c r="P1648">
        <v>1</v>
      </c>
      <c r="Q1648">
        <v>0</v>
      </c>
      <c r="S1648" t="str">
        <f t="shared" si="640"/>
        <v>22:03:19.000</v>
      </c>
      <c r="T1648" t="str">
        <f t="shared" si="640"/>
        <v>22:03:19.000</v>
      </c>
      <c r="U1648" t="str">
        <f t="shared" si="623"/>
        <v>A14F74</v>
      </c>
      <c r="V1648">
        <v>0</v>
      </c>
      <c r="W1648">
        <v>0</v>
      </c>
      <c r="X1648">
        <v>6</v>
      </c>
      <c r="Y1648">
        <v>0</v>
      </c>
      <c r="AA1648">
        <v>1</v>
      </c>
      <c r="AB1648">
        <v>8</v>
      </c>
      <c r="AC1648">
        <v>3</v>
      </c>
      <c r="AD1648">
        <v>0</v>
      </c>
      <c r="AE1648">
        <v>9</v>
      </c>
      <c r="AF1648" t="s">
        <v>126</v>
      </c>
      <c r="AG1648">
        <v>0</v>
      </c>
      <c r="AH1648">
        <v>3</v>
      </c>
      <c r="AI1648">
        <v>2</v>
      </c>
      <c r="AJ1648">
        <v>0</v>
      </c>
      <c r="AK1648" t="s">
        <v>563</v>
      </c>
      <c r="AL1648">
        <v>32.783053000000002</v>
      </c>
      <c r="AM1648" t="s">
        <v>564</v>
      </c>
      <c r="AN1648">
        <v>-117.08971</v>
      </c>
      <c r="AO1648">
        <v>25</v>
      </c>
      <c r="AP1648">
        <v>1700</v>
      </c>
      <c r="AQ1648" t="s">
        <v>129</v>
      </c>
      <c r="AR1648">
        <v>128</v>
      </c>
      <c r="AS1648">
        <v>-43</v>
      </c>
      <c r="AT1648">
        <v>-320</v>
      </c>
      <c r="BB1648" t="str">
        <f t="shared" si="624"/>
        <v>1200</v>
      </c>
      <c r="BC1648">
        <v>1</v>
      </c>
      <c r="BD1648" t="str">
        <f t="shared" si="625"/>
        <v xml:space="preserve">N1839R  </v>
      </c>
      <c r="BE1648">
        <v>1</v>
      </c>
      <c r="BG1648">
        <v>0</v>
      </c>
      <c r="BH1648">
        <v>0</v>
      </c>
      <c r="BI1648">
        <v>0</v>
      </c>
      <c r="BJ1648">
        <v>1400</v>
      </c>
      <c r="BK1648">
        <v>-300</v>
      </c>
      <c r="BL1648" t="s">
        <v>130</v>
      </c>
      <c r="BM1648">
        <v>1</v>
      </c>
      <c r="BN1648">
        <v>1</v>
      </c>
      <c r="BO1648">
        <v>0</v>
      </c>
      <c r="BP1648">
        <v>0</v>
      </c>
      <c r="BS1648">
        <v>0</v>
      </c>
      <c r="BT1648">
        <v>0</v>
      </c>
      <c r="BU1648">
        <v>0</v>
      </c>
      <c r="CE1648" t="str">
        <f t="shared" si="641"/>
        <v>22:03:19.473</v>
      </c>
      <c r="CF1648">
        <v>472536167</v>
      </c>
      <c r="CS1648">
        <v>3</v>
      </c>
      <c r="CT1648">
        <v>2</v>
      </c>
      <c r="CU1648">
        <v>0</v>
      </c>
      <c r="CV1648">
        <v>2</v>
      </c>
      <c r="CW1648">
        <v>0</v>
      </c>
      <c r="CX1648">
        <v>6</v>
      </c>
      <c r="CY1648">
        <v>7</v>
      </c>
      <c r="CZ1648" t="s">
        <v>131</v>
      </c>
      <c r="DA1648">
        <v>745</v>
      </c>
      <c r="DB1648">
        <v>0</v>
      </c>
      <c r="DC1648" t="s">
        <v>262</v>
      </c>
      <c r="DD1648" t="s">
        <v>263</v>
      </c>
      <c r="DG1648">
        <v>15626232</v>
      </c>
      <c r="DI1648">
        <v>1</v>
      </c>
      <c r="DJ1648">
        <v>0</v>
      </c>
      <c r="DK1648">
        <v>1</v>
      </c>
      <c r="DL1648">
        <v>0</v>
      </c>
      <c r="DM1648">
        <v>0</v>
      </c>
      <c r="DN1648">
        <v>1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 t="shared" si="642"/>
        <v>07/09/2023 22:03:19.803</v>
      </c>
      <c r="C1649" t="str">
        <f t="shared" si="628"/>
        <v>FFDFD3C0</v>
      </c>
      <c r="D1649" t="s">
        <v>134</v>
      </c>
      <c r="E1649">
        <v>4</v>
      </c>
      <c r="H1649">
        <v>4</v>
      </c>
      <c r="I1649" t="s">
        <v>143</v>
      </c>
      <c r="J1649" t="s">
        <v>126</v>
      </c>
      <c r="K1649">
        <v>0</v>
      </c>
      <c r="L1649">
        <v>3</v>
      </c>
      <c r="M1649">
        <v>0</v>
      </c>
      <c r="N1649">
        <v>2</v>
      </c>
      <c r="O1649">
        <v>0</v>
      </c>
      <c r="P1649">
        <v>1</v>
      </c>
      <c r="Q1649">
        <v>0</v>
      </c>
      <c r="S1649" t="str">
        <f t="shared" si="640"/>
        <v>22:03:19.000</v>
      </c>
      <c r="T1649" t="str">
        <f t="shared" si="640"/>
        <v>22:03:19.000</v>
      </c>
      <c r="U1649" t="str">
        <f t="shared" si="623"/>
        <v>A14F74</v>
      </c>
      <c r="V1649">
        <v>0</v>
      </c>
      <c r="W1649">
        <v>0</v>
      </c>
      <c r="X1649">
        <v>6</v>
      </c>
      <c r="Y1649">
        <v>0</v>
      </c>
      <c r="AA1649">
        <v>1</v>
      </c>
      <c r="AB1649">
        <v>8</v>
      </c>
      <c r="AC1649">
        <v>3</v>
      </c>
      <c r="AD1649">
        <v>0</v>
      </c>
      <c r="AE1649">
        <v>9</v>
      </c>
      <c r="AF1649" t="s">
        <v>126</v>
      </c>
      <c r="AG1649">
        <v>0</v>
      </c>
      <c r="AH1649">
        <v>3</v>
      </c>
      <c r="AI1649">
        <v>2</v>
      </c>
      <c r="AJ1649">
        <v>0</v>
      </c>
      <c r="AK1649" t="s">
        <v>563</v>
      </c>
      <c r="AL1649">
        <v>32.783053000000002</v>
      </c>
      <c r="AM1649" t="s">
        <v>564</v>
      </c>
      <c r="AN1649">
        <v>-117.08971</v>
      </c>
      <c r="AO1649">
        <v>25</v>
      </c>
      <c r="AP1649">
        <v>1700</v>
      </c>
      <c r="AQ1649" t="s">
        <v>129</v>
      </c>
      <c r="AR1649">
        <v>128</v>
      </c>
      <c r="AS1649">
        <v>-43</v>
      </c>
      <c r="AT1649">
        <v>-320</v>
      </c>
      <c r="BB1649" t="str">
        <f t="shared" si="624"/>
        <v>1200</v>
      </c>
      <c r="BC1649">
        <v>1</v>
      </c>
      <c r="BD1649" t="str">
        <f t="shared" si="625"/>
        <v xml:space="preserve">N1839R  </v>
      </c>
      <c r="BE1649">
        <v>1</v>
      </c>
      <c r="BG1649">
        <v>0</v>
      </c>
      <c r="BH1649">
        <v>0</v>
      </c>
      <c r="BI1649">
        <v>0</v>
      </c>
      <c r="BJ1649">
        <v>1400</v>
      </c>
      <c r="BK1649">
        <v>-300</v>
      </c>
      <c r="BL1649" t="s">
        <v>130</v>
      </c>
      <c r="BM1649">
        <v>1</v>
      </c>
      <c r="BN1649">
        <v>1</v>
      </c>
      <c r="BO1649">
        <v>0</v>
      </c>
      <c r="BP1649">
        <v>0</v>
      </c>
      <c r="BS1649">
        <v>0</v>
      </c>
      <c r="BT1649">
        <v>0</v>
      </c>
      <c r="BU1649">
        <v>0</v>
      </c>
      <c r="CE1649" t="str">
        <f t="shared" si="641"/>
        <v>22:03:19.473</v>
      </c>
      <c r="CF1649">
        <v>472536167</v>
      </c>
      <c r="CS1649">
        <v>3</v>
      </c>
      <c r="CT1649">
        <v>2</v>
      </c>
      <c r="CU1649">
        <v>0</v>
      </c>
      <c r="CV1649">
        <v>2</v>
      </c>
      <c r="CW1649">
        <v>0</v>
      </c>
      <c r="CX1649">
        <v>6</v>
      </c>
      <c r="CY1649">
        <v>7</v>
      </c>
      <c r="CZ1649" t="s">
        <v>131</v>
      </c>
      <c r="DA1649">
        <v>745</v>
      </c>
      <c r="DB1649">
        <v>0</v>
      </c>
      <c r="DC1649" t="s">
        <v>262</v>
      </c>
      <c r="DD1649" t="s">
        <v>263</v>
      </c>
      <c r="DG1649">
        <v>15626232</v>
      </c>
      <c r="DI1649">
        <v>1</v>
      </c>
      <c r="DJ1649">
        <v>0</v>
      </c>
      <c r="DK1649">
        <v>1</v>
      </c>
      <c r="DL1649">
        <v>0</v>
      </c>
      <c r="DM1649">
        <v>0</v>
      </c>
      <c r="DN1649">
        <v>1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 t="shared" si="642"/>
        <v>07/09/2023 22:03:19.803</v>
      </c>
      <c r="C1650" t="str">
        <f t="shared" si="628"/>
        <v>FFDFD3C0</v>
      </c>
      <c r="D1650" t="s">
        <v>123</v>
      </c>
      <c r="E1650">
        <v>7</v>
      </c>
      <c r="F1650">
        <v>2007</v>
      </c>
      <c r="G1650" t="s">
        <v>124</v>
      </c>
      <c r="J1650" t="s">
        <v>125</v>
      </c>
      <c r="K1650">
        <v>0</v>
      </c>
      <c r="L1650">
        <v>3</v>
      </c>
      <c r="M1650">
        <v>0</v>
      </c>
      <c r="N1650">
        <v>2</v>
      </c>
      <c r="O1650">
        <v>0</v>
      </c>
      <c r="P1650">
        <v>1</v>
      </c>
      <c r="Q1650">
        <v>0</v>
      </c>
      <c r="S1650" t="str">
        <f t="shared" si="640"/>
        <v>22:03:19.000</v>
      </c>
      <c r="T1650" t="str">
        <f t="shared" si="640"/>
        <v>22:03:19.000</v>
      </c>
      <c r="U1650" t="str">
        <f t="shared" si="623"/>
        <v>A14F74</v>
      </c>
      <c r="V1650">
        <v>0</v>
      </c>
      <c r="W1650">
        <v>0</v>
      </c>
      <c r="X1650">
        <v>6</v>
      </c>
      <c r="Y1650">
        <v>0</v>
      </c>
      <c r="AA1650">
        <v>1</v>
      </c>
      <c r="AB1650">
        <v>8</v>
      </c>
      <c r="AC1650">
        <v>3</v>
      </c>
      <c r="AD1650">
        <v>0</v>
      </c>
      <c r="AE1650">
        <v>9</v>
      </c>
      <c r="AF1650" t="s">
        <v>126</v>
      </c>
      <c r="AG1650">
        <v>0</v>
      </c>
      <c r="AH1650">
        <v>3</v>
      </c>
      <c r="AI1650">
        <v>2</v>
      </c>
      <c r="AJ1650">
        <v>0</v>
      </c>
      <c r="AK1650" t="s">
        <v>563</v>
      </c>
      <c r="AL1650">
        <v>32.783053000000002</v>
      </c>
      <c r="AM1650" t="s">
        <v>564</v>
      </c>
      <c r="AN1650">
        <v>-117.08971</v>
      </c>
      <c r="AO1650">
        <v>25</v>
      </c>
      <c r="AP1650">
        <v>1700</v>
      </c>
      <c r="AQ1650" t="s">
        <v>129</v>
      </c>
      <c r="AR1650">
        <v>128</v>
      </c>
      <c r="AS1650">
        <v>-43</v>
      </c>
      <c r="AT1650">
        <v>-320</v>
      </c>
      <c r="BB1650" t="str">
        <f t="shared" si="624"/>
        <v>1200</v>
      </c>
      <c r="BC1650">
        <v>1</v>
      </c>
      <c r="BD1650" t="str">
        <f t="shared" si="625"/>
        <v xml:space="preserve">N1839R  </v>
      </c>
      <c r="BE1650">
        <v>1</v>
      </c>
      <c r="BG1650">
        <v>0</v>
      </c>
      <c r="BH1650">
        <v>0</v>
      </c>
      <c r="BI1650">
        <v>0</v>
      </c>
      <c r="BJ1650">
        <v>1400</v>
      </c>
      <c r="BK1650">
        <v>-300</v>
      </c>
      <c r="BL1650" t="s">
        <v>130</v>
      </c>
      <c r="BM1650">
        <v>1</v>
      </c>
      <c r="BN1650">
        <v>1</v>
      </c>
      <c r="BO1650">
        <v>0</v>
      </c>
      <c r="BP1650">
        <v>0</v>
      </c>
      <c r="BS1650">
        <v>0</v>
      </c>
      <c r="BT1650">
        <v>0</v>
      </c>
      <c r="BU1650">
        <v>0</v>
      </c>
      <c r="CE1650" t="str">
        <f t="shared" si="641"/>
        <v>22:03:19.473</v>
      </c>
      <c r="CF1650">
        <v>472536167</v>
      </c>
      <c r="CS1650">
        <v>3</v>
      </c>
      <c r="CT1650">
        <v>2</v>
      </c>
      <c r="CU1650">
        <v>0</v>
      </c>
      <c r="CV1650">
        <v>2</v>
      </c>
      <c r="CW1650">
        <v>0</v>
      </c>
      <c r="CX1650">
        <v>6</v>
      </c>
      <c r="CY1650">
        <v>7</v>
      </c>
      <c r="CZ1650" t="s">
        <v>131</v>
      </c>
      <c r="DA1650">
        <v>745</v>
      </c>
      <c r="DB1650">
        <v>0</v>
      </c>
      <c r="DC1650" t="s">
        <v>262</v>
      </c>
      <c r="DD1650" t="s">
        <v>263</v>
      </c>
      <c r="DG1650">
        <v>15626232</v>
      </c>
      <c r="DI1650">
        <v>1</v>
      </c>
      <c r="DJ1650">
        <v>0</v>
      </c>
      <c r="DK1650">
        <v>1</v>
      </c>
      <c r="DL1650">
        <v>0</v>
      </c>
      <c r="DM1650">
        <v>0</v>
      </c>
      <c r="DN1650">
        <v>1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 t="shared" si="642"/>
        <v>07/09/2023 22:03:19.803</v>
      </c>
      <c r="C1651" t="str">
        <f t="shared" si="628"/>
        <v>FFDFD3C0</v>
      </c>
      <c r="D1651" t="s">
        <v>138</v>
      </c>
      <c r="E1651">
        <v>20</v>
      </c>
      <c r="F1651">
        <v>1020</v>
      </c>
      <c r="G1651" t="s">
        <v>139</v>
      </c>
      <c r="J1651" t="s">
        <v>140</v>
      </c>
      <c r="K1651">
        <v>0</v>
      </c>
      <c r="L1651">
        <v>3</v>
      </c>
      <c r="M1651">
        <v>0</v>
      </c>
      <c r="N1651">
        <v>2</v>
      </c>
      <c r="O1651">
        <v>0</v>
      </c>
      <c r="P1651">
        <v>1</v>
      </c>
      <c r="Q1651">
        <v>0</v>
      </c>
      <c r="S1651" t="str">
        <f t="shared" si="640"/>
        <v>22:03:19.000</v>
      </c>
      <c r="T1651" t="str">
        <f t="shared" si="640"/>
        <v>22:03:19.000</v>
      </c>
      <c r="U1651" t="str">
        <f t="shared" si="623"/>
        <v>A14F74</v>
      </c>
      <c r="V1651">
        <v>0</v>
      </c>
      <c r="W1651">
        <v>0</v>
      </c>
      <c r="X1651">
        <v>6</v>
      </c>
      <c r="Y1651">
        <v>0</v>
      </c>
      <c r="AA1651">
        <v>1</v>
      </c>
      <c r="AB1651">
        <v>8</v>
      </c>
      <c r="AC1651">
        <v>3</v>
      </c>
      <c r="AD1651">
        <v>0</v>
      </c>
      <c r="AE1651">
        <v>9</v>
      </c>
      <c r="AF1651" t="s">
        <v>126</v>
      </c>
      <c r="AG1651">
        <v>0</v>
      </c>
      <c r="AH1651">
        <v>3</v>
      </c>
      <c r="AI1651">
        <v>2</v>
      </c>
      <c r="AJ1651">
        <v>0</v>
      </c>
      <c r="AK1651" t="s">
        <v>563</v>
      </c>
      <c r="AL1651">
        <v>32.783053000000002</v>
      </c>
      <c r="AM1651" t="s">
        <v>564</v>
      </c>
      <c r="AN1651">
        <v>-117.08971</v>
      </c>
      <c r="AO1651">
        <v>25</v>
      </c>
      <c r="AP1651">
        <v>1700</v>
      </c>
      <c r="AQ1651" t="s">
        <v>129</v>
      </c>
      <c r="AR1651">
        <v>128</v>
      </c>
      <c r="AS1651">
        <v>-43</v>
      </c>
      <c r="AT1651">
        <v>-320</v>
      </c>
      <c r="BB1651" t="str">
        <f t="shared" si="624"/>
        <v>1200</v>
      </c>
      <c r="BC1651">
        <v>1</v>
      </c>
      <c r="BD1651" t="str">
        <f t="shared" si="625"/>
        <v xml:space="preserve">N1839R  </v>
      </c>
      <c r="BE1651">
        <v>1</v>
      </c>
      <c r="BG1651">
        <v>0</v>
      </c>
      <c r="BH1651">
        <v>0</v>
      </c>
      <c r="BI1651">
        <v>0</v>
      </c>
      <c r="BJ1651">
        <v>1400</v>
      </c>
      <c r="BK1651">
        <v>-300</v>
      </c>
      <c r="BL1651" t="s">
        <v>130</v>
      </c>
      <c r="BM1651">
        <v>1</v>
      </c>
      <c r="BN1651">
        <v>1</v>
      </c>
      <c r="BO1651">
        <v>0</v>
      </c>
      <c r="BP1651">
        <v>0</v>
      </c>
      <c r="BS1651">
        <v>0</v>
      </c>
      <c r="BT1651">
        <v>0</v>
      </c>
      <c r="BU1651">
        <v>0</v>
      </c>
      <c r="CE1651" t="str">
        <f t="shared" si="641"/>
        <v>22:03:19.473</v>
      </c>
      <c r="CF1651">
        <v>472536167</v>
      </c>
      <c r="CS1651">
        <v>3</v>
      </c>
      <c r="CT1651">
        <v>2</v>
      </c>
      <c r="CU1651">
        <v>0</v>
      </c>
      <c r="CV1651">
        <v>2</v>
      </c>
      <c r="CW1651">
        <v>0</v>
      </c>
      <c r="CX1651">
        <v>6</v>
      </c>
      <c r="CY1651">
        <v>7</v>
      </c>
      <c r="CZ1651" t="s">
        <v>131</v>
      </c>
      <c r="DA1651">
        <v>745</v>
      </c>
      <c r="DB1651">
        <v>0</v>
      </c>
      <c r="DC1651" t="s">
        <v>262</v>
      </c>
      <c r="DD1651" t="s">
        <v>263</v>
      </c>
      <c r="DG1651">
        <v>15626232</v>
      </c>
      <c r="DI1651">
        <v>1</v>
      </c>
      <c r="DJ1651">
        <v>0</v>
      </c>
      <c r="DK1651">
        <v>1</v>
      </c>
      <c r="DL1651">
        <v>0</v>
      </c>
      <c r="DM1651">
        <v>0</v>
      </c>
      <c r="DN1651">
        <v>1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"07/09/2023 22:03:21.115"</f>
        <v>07/09/2023 22:03:21.115</v>
      </c>
      <c r="C1652" t="str">
        <f t="shared" si="628"/>
        <v>FFDFD3C0</v>
      </c>
      <c r="D1652" t="s">
        <v>147</v>
      </c>
      <c r="E1652">
        <v>8</v>
      </c>
      <c r="H1652">
        <v>225</v>
      </c>
      <c r="I1652" t="s">
        <v>148</v>
      </c>
      <c r="J1652" t="s">
        <v>126</v>
      </c>
      <c r="K1652">
        <v>0</v>
      </c>
      <c r="L1652">
        <v>3</v>
      </c>
      <c r="M1652">
        <v>0</v>
      </c>
      <c r="N1652">
        <v>2</v>
      </c>
      <c r="O1652">
        <v>0</v>
      </c>
      <c r="P1652">
        <v>1</v>
      </c>
      <c r="Q1652">
        <v>0</v>
      </c>
      <c r="S1652" t="str">
        <f t="shared" ref="S1652:T1659" si="643">"22:03:20.000"</f>
        <v>22:03:20.000</v>
      </c>
      <c r="T1652" t="str">
        <f t="shared" si="643"/>
        <v>22:03:20.000</v>
      </c>
      <c r="U1652" t="str">
        <f t="shared" si="623"/>
        <v>A14F74</v>
      </c>
      <c r="V1652">
        <v>0</v>
      </c>
      <c r="W1652">
        <v>0</v>
      </c>
      <c r="X1652">
        <v>6</v>
      </c>
      <c r="Y1652">
        <v>0</v>
      </c>
      <c r="AA1652">
        <v>1</v>
      </c>
      <c r="AB1652">
        <v>8</v>
      </c>
      <c r="AC1652">
        <v>3</v>
      </c>
      <c r="AD1652">
        <v>0</v>
      </c>
      <c r="AE1652">
        <v>9</v>
      </c>
      <c r="AF1652" t="s">
        <v>126</v>
      </c>
      <c r="AG1652">
        <v>0</v>
      </c>
      <c r="AH1652">
        <v>3</v>
      </c>
      <c r="AI1652">
        <v>2</v>
      </c>
      <c r="AJ1652">
        <v>0</v>
      </c>
      <c r="AK1652" t="s">
        <v>565</v>
      </c>
      <c r="AL1652">
        <v>32.782837999999998</v>
      </c>
      <c r="AM1652" t="s">
        <v>566</v>
      </c>
      <c r="AN1652">
        <v>-117.08900199999999</v>
      </c>
      <c r="AO1652">
        <v>25</v>
      </c>
      <c r="AP1652">
        <v>1600</v>
      </c>
      <c r="AQ1652" t="s">
        <v>129</v>
      </c>
      <c r="AR1652">
        <v>127</v>
      </c>
      <c r="AS1652">
        <v>-47</v>
      </c>
      <c r="AT1652">
        <v>-192</v>
      </c>
      <c r="BB1652" t="str">
        <f t="shared" si="624"/>
        <v>1200</v>
      </c>
      <c r="BC1652">
        <v>1</v>
      </c>
      <c r="BD1652" t="str">
        <f t="shared" si="625"/>
        <v xml:space="preserve">N1839R  </v>
      </c>
      <c r="BE1652">
        <v>1</v>
      </c>
      <c r="BG1652">
        <v>0</v>
      </c>
      <c r="BH1652">
        <v>0</v>
      </c>
      <c r="BI1652">
        <v>0</v>
      </c>
      <c r="BJ1652">
        <v>1400</v>
      </c>
      <c r="BK1652">
        <v>-200</v>
      </c>
      <c r="BL1652" t="s">
        <v>130</v>
      </c>
      <c r="BM1652">
        <v>1</v>
      </c>
      <c r="BN1652">
        <v>1</v>
      </c>
      <c r="BO1652">
        <v>0</v>
      </c>
      <c r="BP1652">
        <v>0</v>
      </c>
      <c r="BS1652">
        <v>0</v>
      </c>
      <c r="BT1652">
        <v>0</v>
      </c>
      <c r="BU1652">
        <v>0</v>
      </c>
      <c r="CE1652" t="str">
        <f t="shared" ref="CE1652:CE1659" si="644">"22:03:20.879"</f>
        <v>22:03:20.879</v>
      </c>
      <c r="CF1652">
        <v>878842259</v>
      </c>
      <c r="CS1652">
        <v>3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131</v>
      </c>
      <c r="DA1652">
        <v>300</v>
      </c>
      <c r="DB1652">
        <v>0</v>
      </c>
      <c r="DC1652" t="s">
        <v>157</v>
      </c>
      <c r="DD1652" t="s">
        <v>158</v>
      </c>
      <c r="DG1652">
        <v>8363405</v>
      </c>
      <c r="DI1652">
        <v>1</v>
      </c>
      <c r="DJ1652">
        <v>0</v>
      </c>
      <c r="DK1652">
        <v>0</v>
      </c>
      <c r="DL1652">
        <v>0</v>
      </c>
      <c r="DM1652">
        <v>0</v>
      </c>
      <c r="DN1652">
        <v>1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"07/09/2023 22:03:21.115"</f>
        <v>07/09/2023 22:03:21.115</v>
      </c>
      <c r="C1653" t="str">
        <f t="shared" si="628"/>
        <v>FFDFD3C0</v>
      </c>
      <c r="D1653" t="s">
        <v>134</v>
      </c>
      <c r="E1653">
        <v>4</v>
      </c>
      <c r="H1653">
        <v>4</v>
      </c>
      <c r="I1653" t="s">
        <v>143</v>
      </c>
      <c r="J1653" t="s">
        <v>126</v>
      </c>
      <c r="K1653">
        <v>0</v>
      </c>
      <c r="L1653">
        <v>3</v>
      </c>
      <c r="M1653">
        <v>0</v>
      </c>
      <c r="N1653">
        <v>2</v>
      </c>
      <c r="O1653">
        <v>0</v>
      </c>
      <c r="P1653">
        <v>1</v>
      </c>
      <c r="Q1653">
        <v>0</v>
      </c>
      <c r="S1653" t="str">
        <f t="shared" si="643"/>
        <v>22:03:20.000</v>
      </c>
      <c r="T1653" t="str">
        <f t="shared" si="643"/>
        <v>22:03:20.000</v>
      </c>
      <c r="U1653" t="str">
        <f t="shared" si="623"/>
        <v>A14F74</v>
      </c>
      <c r="V1653">
        <v>0</v>
      </c>
      <c r="W1653">
        <v>0</v>
      </c>
      <c r="X1653">
        <v>6</v>
      </c>
      <c r="Y1653">
        <v>0</v>
      </c>
      <c r="AA1653">
        <v>1</v>
      </c>
      <c r="AB1653">
        <v>8</v>
      </c>
      <c r="AC1653">
        <v>3</v>
      </c>
      <c r="AD1653">
        <v>0</v>
      </c>
      <c r="AE1653">
        <v>9</v>
      </c>
      <c r="AF1653" t="s">
        <v>126</v>
      </c>
      <c r="AG1653">
        <v>0</v>
      </c>
      <c r="AH1653">
        <v>3</v>
      </c>
      <c r="AI1653">
        <v>2</v>
      </c>
      <c r="AJ1653">
        <v>0</v>
      </c>
      <c r="AK1653" t="s">
        <v>565</v>
      </c>
      <c r="AL1653">
        <v>32.782837999999998</v>
      </c>
      <c r="AM1653" t="s">
        <v>566</v>
      </c>
      <c r="AN1653">
        <v>-117.08900199999999</v>
      </c>
      <c r="AO1653">
        <v>25</v>
      </c>
      <c r="AP1653">
        <v>1600</v>
      </c>
      <c r="AQ1653" t="s">
        <v>129</v>
      </c>
      <c r="AR1653">
        <v>127</v>
      </c>
      <c r="AS1653">
        <v>-47</v>
      </c>
      <c r="AT1653">
        <v>-192</v>
      </c>
      <c r="BB1653" t="str">
        <f t="shared" si="624"/>
        <v>1200</v>
      </c>
      <c r="BC1653">
        <v>1</v>
      </c>
      <c r="BD1653" t="str">
        <f t="shared" si="625"/>
        <v xml:space="preserve">N1839R  </v>
      </c>
      <c r="BE1653">
        <v>1</v>
      </c>
      <c r="BG1653">
        <v>0</v>
      </c>
      <c r="BH1653">
        <v>0</v>
      </c>
      <c r="BI1653">
        <v>0</v>
      </c>
      <c r="BJ1653">
        <v>1400</v>
      </c>
      <c r="BK1653">
        <v>-200</v>
      </c>
      <c r="BL1653" t="s">
        <v>130</v>
      </c>
      <c r="BM1653">
        <v>1</v>
      </c>
      <c r="BN1653">
        <v>1</v>
      </c>
      <c r="BO1653">
        <v>0</v>
      </c>
      <c r="BP1653">
        <v>0</v>
      </c>
      <c r="BS1653">
        <v>0</v>
      </c>
      <c r="BT1653">
        <v>0</v>
      </c>
      <c r="BU1653">
        <v>0</v>
      </c>
      <c r="CE1653" t="str">
        <f t="shared" si="644"/>
        <v>22:03:20.879</v>
      </c>
      <c r="CF1653">
        <v>878842259</v>
      </c>
      <c r="CS1653">
        <v>3</v>
      </c>
      <c r="CT1653">
        <v>2</v>
      </c>
      <c r="CU1653">
        <v>0</v>
      </c>
      <c r="CV1653">
        <v>2</v>
      </c>
      <c r="CW1653">
        <v>0</v>
      </c>
      <c r="CX1653">
        <v>5</v>
      </c>
      <c r="CY1653">
        <v>7</v>
      </c>
      <c r="CZ1653" t="s">
        <v>131</v>
      </c>
      <c r="DA1653">
        <v>300</v>
      </c>
      <c r="DB1653">
        <v>0</v>
      </c>
      <c r="DC1653" t="s">
        <v>157</v>
      </c>
      <c r="DD1653" t="s">
        <v>158</v>
      </c>
      <c r="DG1653">
        <v>8363405</v>
      </c>
      <c r="DI1653">
        <v>1</v>
      </c>
      <c r="DJ1653">
        <v>0</v>
      </c>
      <c r="DK1653">
        <v>1</v>
      </c>
      <c r="DL1653">
        <v>0</v>
      </c>
      <c r="DM1653">
        <v>0</v>
      </c>
      <c r="DN1653">
        <v>1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"07/09/2023 22:03:21.147"</f>
        <v>07/09/2023 22:03:21.147</v>
      </c>
      <c r="C1654" t="str">
        <f t="shared" si="628"/>
        <v>FFDFD3C0</v>
      </c>
      <c r="D1654" t="s">
        <v>123</v>
      </c>
      <c r="E1654">
        <v>7</v>
      </c>
      <c r="F1654">
        <v>2007</v>
      </c>
      <c r="G1654" t="s">
        <v>124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0</v>
      </c>
      <c r="P1654">
        <v>1</v>
      </c>
      <c r="Q1654">
        <v>0</v>
      </c>
      <c r="S1654" t="str">
        <f t="shared" si="643"/>
        <v>22:03:20.000</v>
      </c>
      <c r="T1654" t="str">
        <f t="shared" si="643"/>
        <v>22:03:20.000</v>
      </c>
      <c r="U1654" t="str">
        <f t="shared" si="623"/>
        <v>A14F74</v>
      </c>
      <c r="V1654">
        <v>0</v>
      </c>
      <c r="W1654">
        <v>0</v>
      </c>
      <c r="X1654">
        <v>6</v>
      </c>
      <c r="Y1654">
        <v>0</v>
      </c>
      <c r="AA1654">
        <v>1</v>
      </c>
      <c r="AB1654">
        <v>8</v>
      </c>
      <c r="AC1654">
        <v>3</v>
      </c>
      <c r="AD1654">
        <v>0</v>
      </c>
      <c r="AE1654">
        <v>9</v>
      </c>
      <c r="AF1654" t="s">
        <v>126</v>
      </c>
      <c r="AG1654">
        <v>0</v>
      </c>
      <c r="AH1654">
        <v>3</v>
      </c>
      <c r="AI1654">
        <v>2</v>
      </c>
      <c r="AJ1654">
        <v>0</v>
      </c>
      <c r="AK1654" t="s">
        <v>565</v>
      </c>
      <c r="AL1654">
        <v>32.782837999999998</v>
      </c>
      <c r="AM1654" t="s">
        <v>566</v>
      </c>
      <c r="AN1654">
        <v>-117.08900199999999</v>
      </c>
      <c r="AO1654">
        <v>25</v>
      </c>
      <c r="AP1654">
        <v>1600</v>
      </c>
      <c r="AQ1654" t="s">
        <v>129</v>
      </c>
      <c r="AR1654">
        <v>127</v>
      </c>
      <c r="AS1654">
        <v>-47</v>
      </c>
      <c r="AT1654">
        <v>-192</v>
      </c>
      <c r="BB1654" t="str">
        <f t="shared" si="624"/>
        <v>1200</v>
      </c>
      <c r="BC1654">
        <v>1</v>
      </c>
      <c r="BD1654" t="str">
        <f t="shared" si="625"/>
        <v xml:space="preserve">N1839R  </v>
      </c>
      <c r="BE1654">
        <v>1</v>
      </c>
      <c r="BG1654">
        <v>0</v>
      </c>
      <c r="BH1654">
        <v>0</v>
      </c>
      <c r="BI1654">
        <v>0</v>
      </c>
      <c r="BJ1654">
        <v>1400</v>
      </c>
      <c r="BK1654">
        <v>-200</v>
      </c>
      <c r="BL1654" t="s">
        <v>130</v>
      </c>
      <c r="BM1654">
        <v>1</v>
      </c>
      <c r="BN1654">
        <v>1</v>
      </c>
      <c r="BO1654">
        <v>0</v>
      </c>
      <c r="BP1654">
        <v>0</v>
      </c>
      <c r="BS1654">
        <v>0</v>
      </c>
      <c r="BT1654">
        <v>0</v>
      </c>
      <c r="BU1654">
        <v>0</v>
      </c>
      <c r="CE1654" t="str">
        <f t="shared" si="644"/>
        <v>22:03:20.879</v>
      </c>
      <c r="CF1654">
        <v>878842259</v>
      </c>
      <c r="CS1654">
        <v>3</v>
      </c>
      <c r="CT1654">
        <v>2</v>
      </c>
      <c r="CU1654">
        <v>0</v>
      </c>
      <c r="CV1654">
        <v>2</v>
      </c>
      <c r="CW1654">
        <v>0</v>
      </c>
      <c r="CX1654">
        <v>5</v>
      </c>
      <c r="CY1654">
        <v>7</v>
      </c>
      <c r="CZ1654" t="s">
        <v>131</v>
      </c>
      <c r="DA1654">
        <v>300</v>
      </c>
      <c r="DB1654">
        <v>0</v>
      </c>
      <c r="DC1654" t="s">
        <v>157</v>
      </c>
      <c r="DD1654" t="s">
        <v>158</v>
      </c>
      <c r="DG1654">
        <v>8363405</v>
      </c>
      <c r="DI1654">
        <v>1</v>
      </c>
      <c r="DJ1654">
        <v>0</v>
      </c>
      <c r="DK1654">
        <v>1</v>
      </c>
      <c r="DL1654">
        <v>0</v>
      </c>
      <c r="DM1654">
        <v>0</v>
      </c>
      <c r="DN1654">
        <v>1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"07/09/2023 22:03:21.162"</f>
        <v>07/09/2023 22:03:21.162</v>
      </c>
      <c r="C1655" t="str">
        <f t="shared" si="628"/>
        <v>FFDFD3C0</v>
      </c>
      <c r="D1655" t="s">
        <v>138</v>
      </c>
      <c r="E1655">
        <v>20</v>
      </c>
      <c r="F1655">
        <v>1020</v>
      </c>
      <c r="G1655" t="s">
        <v>139</v>
      </c>
      <c r="J1655" t="s">
        <v>140</v>
      </c>
      <c r="K1655">
        <v>0</v>
      </c>
      <c r="L1655">
        <v>3</v>
      </c>
      <c r="M1655">
        <v>0</v>
      </c>
      <c r="N1655">
        <v>2</v>
      </c>
      <c r="O1655">
        <v>0</v>
      </c>
      <c r="P1655">
        <v>1</v>
      </c>
      <c r="Q1655">
        <v>0</v>
      </c>
      <c r="S1655" t="str">
        <f t="shared" si="643"/>
        <v>22:03:20.000</v>
      </c>
      <c r="T1655" t="str">
        <f t="shared" si="643"/>
        <v>22:03:20.000</v>
      </c>
      <c r="U1655" t="str">
        <f t="shared" si="623"/>
        <v>A14F74</v>
      </c>
      <c r="V1655">
        <v>0</v>
      </c>
      <c r="W1655">
        <v>0</v>
      </c>
      <c r="X1655">
        <v>6</v>
      </c>
      <c r="Y1655">
        <v>0</v>
      </c>
      <c r="AA1655">
        <v>1</v>
      </c>
      <c r="AB1655">
        <v>8</v>
      </c>
      <c r="AC1655">
        <v>3</v>
      </c>
      <c r="AD1655">
        <v>0</v>
      </c>
      <c r="AE1655">
        <v>9</v>
      </c>
      <c r="AF1655" t="s">
        <v>126</v>
      </c>
      <c r="AG1655">
        <v>0</v>
      </c>
      <c r="AH1655">
        <v>3</v>
      </c>
      <c r="AI1655">
        <v>2</v>
      </c>
      <c r="AJ1655">
        <v>0</v>
      </c>
      <c r="AK1655" t="s">
        <v>565</v>
      </c>
      <c r="AL1655">
        <v>32.782837999999998</v>
      </c>
      <c r="AM1655" t="s">
        <v>566</v>
      </c>
      <c r="AN1655">
        <v>-117.08900199999999</v>
      </c>
      <c r="AO1655">
        <v>25</v>
      </c>
      <c r="AP1655">
        <v>1600</v>
      </c>
      <c r="AQ1655" t="s">
        <v>129</v>
      </c>
      <c r="AR1655">
        <v>127</v>
      </c>
      <c r="AS1655">
        <v>-47</v>
      </c>
      <c r="AT1655">
        <v>-192</v>
      </c>
      <c r="BB1655" t="str">
        <f t="shared" si="624"/>
        <v>1200</v>
      </c>
      <c r="BC1655">
        <v>1</v>
      </c>
      <c r="BD1655" t="str">
        <f t="shared" si="625"/>
        <v xml:space="preserve">N1839R  </v>
      </c>
      <c r="BE1655">
        <v>1</v>
      </c>
      <c r="BG1655">
        <v>0</v>
      </c>
      <c r="BH1655">
        <v>0</v>
      </c>
      <c r="BI1655">
        <v>0</v>
      </c>
      <c r="BJ1655">
        <v>1400</v>
      </c>
      <c r="BK1655">
        <v>-200</v>
      </c>
      <c r="BL1655" t="s">
        <v>130</v>
      </c>
      <c r="BM1655">
        <v>1</v>
      </c>
      <c r="BN1655">
        <v>1</v>
      </c>
      <c r="BO1655">
        <v>0</v>
      </c>
      <c r="BP1655">
        <v>0</v>
      </c>
      <c r="BS1655">
        <v>0</v>
      </c>
      <c r="BT1655">
        <v>0</v>
      </c>
      <c r="BU1655">
        <v>0</v>
      </c>
      <c r="CE1655" t="str">
        <f t="shared" si="644"/>
        <v>22:03:20.879</v>
      </c>
      <c r="CF1655">
        <v>878842259</v>
      </c>
      <c r="CS1655">
        <v>3</v>
      </c>
      <c r="CT1655">
        <v>2</v>
      </c>
      <c r="CU1655">
        <v>0</v>
      </c>
      <c r="CV1655">
        <v>2</v>
      </c>
      <c r="CW1655">
        <v>0</v>
      </c>
      <c r="CX1655">
        <v>5</v>
      </c>
      <c r="CY1655">
        <v>7</v>
      </c>
      <c r="CZ1655" t="s">
        <v>131</v>
      </c>
      <c r="DA1655">
        <v>300</v>
      </c>
      <c r="DB1655">
        <v>0</v>
      </c>
      <c r="DC1655" t="s">
        <v>157</v>
      </c>
      <c r="DD1655" t="s">
        <v>158</v>
      </c>
      <c r="DG1655">
        <v>8363405</v>
      </c>
      <c r="DI1655">
        <v>1</v>
      </c>
      <c r="DJ1655">
        <v>0</v>
      </c>
      <c r="DK1655">
        <v>1</v>
      </c>
      <c r="DL1655">
        <v>0</v>
      </c>
      <c r="DM1655">
        <v>0</v>
      </c>
      <c r="DN1655">
        <v>1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"07/09/2023 22:03:21.162"</f>
        <v>07/09/2023 22:03:21.162</v>
      </c>
      <c r="C1656" t="str">
        <f t="shared" si="628"/>
        <v>FFDFD3C0</v>
      </c>
      <c r="D1656" t="s">
        <v>149</v>
      </c>
      <c r="E1656">
        <v>3</v>
      </c>
      <c r="H1656">
        <v>166</v>
      </c>
      <c r="I1656" t="s">
        <v>139</v>
      </c>
      <c r="J1656" t="s">
        <v>150</v>
      </c>
      <c r="K1656">
        <v>0</v>
      </c>
      <c r="L1656">
        <v>3</v>
      </c>
      <c r="M1656">
        <v>0</v>
      </c>
      <c r="N1656">
        <v>2</v>
      </c>
      <c r="O1656">
        <v>0</v>
      </c>
      <c r="P1656">
        <v>1</v>
      </c>
      <c r="Q1656">
        <v>0</v>
      </c>
      <c r="S1656" t="str">
        <f t="shared" si="643"/>
        <v>22:03:20.000</v>
      </c>
      <c r="T1656" t="str">
        <f t="shared" si="643"/>
        <v>22:03:20.000</v>
      </c>
      <c r="U1656" t="str">
        <f t="shared" si="623"/>
        <v>A14F74</v>
      </c>
      <c r="V1656">
        <v>0</v>
      </c>
      <c r="W1656">
        <v>0</v>
      </c>
      <c r="X1656">
        <v>6</v>
      </c>
      <c r="Y1656">
        <v>0</v>
      </c>
      <c r="AA1656">
        <v>1</v>
      </c>
      <c r="AB1656">
        <v>8</v>
      </c>
      <c r="AC1656">
        <v>3</v>
      </c>
      <c r="AD1656">
        <v>0</v>
      </c>
      <c r="AE1656">
        <v>9</v>
      </c>
      <c r="AF1656" t="s">
        <v>126</v>
      </c>
      <c r="AG1656">
        <v>0</v>
      </c>
      <c r="AH1656">
        <v>3</v>
      </c>
      <c r="AI1656">
        <v>2</v>
      </c>
      <c r="AJ1656">
        <v>0</v>
      </c>
      <c r="AK1656" t="s">
        <v>565</v>
      </c>
      <c r="AL1656">
        <v>32.782837999999998</v>
      </c>
      <c r="AM1656" t="s">
        <v>566</v>
      </c>
      <c r="AN1656">
        <v>-117.08900199999999</v>
      </c>
      <c r="AO1656">
        <v>25</v>
      </c>
      <c r="AP1656">
        <v>1600</v>
      </c>
      <c r="AQ1656" t="s">
        <v>129</v>
      </c>
      <c r="AR1656">
        <v>127</v>
      </c>
      <c r="AS1656">
        <v>-47</v>
      </c>
      <c r="AT1656">
        <v>-192</v>
      </c>
      <c r="BB1656" t="str">
        <f t="shared" si="624"/>
        <v>1200</v>
      </c>
      <c r="BC1656">
        <v>1</v>
      </c>
      <c r="BD1656" t="str">
        <f t="shared" si="625"/>
        <v xml:space="preserve">N1839R  </v>
      </c>
      <c r="BE1656">
        <v>1</v>
      </c>
      <c r="BG1656">
        <v>0</v>
      </c>
      <c r="BH1656">
        <v>0</v>
      </c>
      <c r="BI1656">
        <v>0</v>
      </c>
      <c r="BJ1656">
        <v>1400</v>
      </c>
      <c r="BK1656">
        <v>-200</v>
      </c>
      <c r="BL1656" t="s">
        <v>130</v>
      </c>
      <c r="BM1656">
        <v>1</v>
      </c>
      <c r="BN1656">
        <v>1</v>
      </c>
      <c r="BO1656">
        <v>0</v>
      </c>
      <c r="BP1656">
        <v>0</v>
      </c>
      <c r="BS1656">
        <v>0</v>
      </c>
      <c r="BT1656">
        <v>0</v>
      </c>
      <c r="BU1656">
        <v>0</v>
      </c>
      <c r="CE1656" t="str">
        <f t="shared" si="644"/>
        <v>22:03:20.879</v>
      </c>
      <c r="CF1656">
        <v>878842259</v>
      </c>
      <c r="CS1656">
        <v>3</v>
      </c>
      <c r="CT1656">
        <v>2</v>
      </c>
      <c r="CU1656">
        <v>0</v>
      </c>
      <c r="CV1656">
        <v>2</v>
      </c>
      <c r="CW1656">
        <v>0</v>
      </c>
      <c r="CX1656">
        <v>5</v>
      </c>
      <c r="CY1656">
        <v>7</v>
      </c>
      <c r="CZ1656" t="s">
        <v>131</v>
      </c>
      <c r="DA1656">
        <v>300</v>
      </c>
      <c r="DB1656">
        <v>0</v>
      </c>
      <c r="DC1656" t="s">
        <v>157</v>
      </c>
      <c r="DD1656" t="s">
        <v>158</v>
      </c>
      <c r="DG1656">
        <v>8363405</v>
      </c>
      <c r="DI1656">
        <v>1</v>
      </c>
      <c r="DJ1656">
        <v>0</v>
      </c>
      <c r="DK1656">
        <v>1</v>
      </c>
      <c r="DL1656">
        <v>0</v>
      </c>
      <c r="DM1656">
        <v>0</v>
      </c>
      <c r="DN1656">
        <v>1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"07/09/2023 22:03:21.162"</f>
        <v>07/09/2023 22:03:21.162</v>
      </c>
      <c r="C1657" t="str">
        <f t="shared" si="628"/>
        <v>FFDFD3C0</v>
      </c>
      <c r="D1657" t="s">
        <v>141</v>
      </c>
      <c r="E1657">
        <v>15</v>
      </c>
      <c r="J1657" t="s">
        <v>142</v>
      </c>
      <c r="K1657">
        <v>0</v>
      </c>
      <c r="L1657">
        <v>3</v>
      </c>
      <c r="M1657">
        <v>0</v>
      </c>
      <c r="N1657">
        <v>2</v>
      </c>
      <c r="O1657">
        <v>0</v>
      </c>
      <c r="P1657">
        <v>1</v>
      </c>
      <c r="Q1657">
        <v>0</v>
      </c>
      <c r="S1657" t="str">
        <f t="shared" si="643"/>
        <v>22:03:20.000</v>
      </c>
      <c r="T1657" t="str">
        <f t="shared" si="643"/>
        <v>22:03:20.000</v>
      </c>
      <c r="U1657" t="str">
        <f t="shared" si="623"/>
        <v>A14F74</v>
      </c>
      <c r="V1657">
        <v>0</v>
      </c>
      <c r="W1657">
        <v>0</v>
      </c>
      <c r="X1657">
        <v>6</v>
      </c>
      <c r="Y1657">
        <v>0</v>
      </c>
      <c r="AA1657">
        <v>1</v>
      </c>
      <c r="AB1657">
        <v>8</v>
      </c>
      <c r="AC1657">
        <v>3</v>
      </c>
      <c r="AD1657">
        <v>0</v>
      </c>
      <c r="AE1657">
        <v>9</v>
      </c>
      <c r="AF1657" t="s">
        <v>126</v>
      </c>
      <c r="AG1657">
        <v>0</v>
      </c>
      <c r="AH1657">
        <v>3</v>
      </c>
      <c r="AI1657">
        <v>2</v>
      </c>
      <c r="AJ1657">
        <v>0</v>
      </c>
      <c r="AK1657" t="s">
        <v>565</v>
      </c>
      <c r="AL1657">
        <v>32.782837999999998</v>
      </c>
      <c r="AM1657" t="s">
        <v>566</v>
      </c>
      <c r="AN1657">
        <v>-117.08900199999999</v>
      </c>
      <c r="AO1657">
        <v>25</v>
      </c>
      <c r="AP1657">
        <v>1600</v>
      </c>
      <c r="AQ1657" t="s">
        <v>129</v>
      </c>
      <c r="AR1657">
        <v>127</v>
      </c>
      <c r="AS1657">
        <v>-47</v>
      </c>
      <c r="AT1657">
        <v>-192</v>
      </c>
      <c r="BB1657" t="str">
        <f t="shared" si="624"/>
        <v>1200</v>
      </c>
      <c r="BC1657">
        <v>1</v>
      </c>
      <c r="BD1657" t="str">
        <f t="shared" si="625"/>
        <v xml:space="preserve">N1839R  </v>
      </c>
      <c r="BE1657">
        <v>1</v>
      </c>
      <c r="BG1657">
        <v>0</v>
      </c>
      <c r="BH1657">
        <v>0</v>
      </c>
      <c r="BI1657">
        <v>0</v>
      </c>
      <c r="BJ1657">
        <v>1400</v>
      </c>
      <c r="BK1657">
        <v>-200</v>
      </c>
      <c r="BL1657" t="s">
        <v>130</v>
      </c>
      <c r="BM1657">
        <v>1</v>
      </c>
      <c r="BN1657">
        <v>1</v>
      </c>
      <c r="BO1657">
        <v>0</v>
      </c>
      <c r="BP1657">
        <v>0</v>
      </c>
      <c r="BS1657">
        <v>0</v>
      </c>
      <c r="BT1657">
        <v>0</v>
      </c>
      <c r="BU1657">
        <v>0</v>
      </c>
      <c r="CE1657" t="str">
        <f t="shared" si="644"/>
        <v>22:03:20.879</v>
      </c>
      <c r="CF1657">
        <v>878842259</v>
      </c>
      <c r="CS1657">
        <v>3</v>
      </c>
      <c r="CT1657">
        <v>2</v>
      </c>
      <c r="CU1657">
        <v>0</v>
      </c>
      <c r="CV1657">
        <v>2</v>
      </c>
      <c r="CW1657">
        <v>0</v>
      </c>
      <c r="CX1657">
        <v>5</v>
      </c>
      <c r="CY1657">
        <v>7</v>
      </c>
      <c r="CZ1657" t="s">
        <v>131</v>
      </c>
      <c r="DA1657">
        <v>300</v>
      </c>
      <c r="DB1657">
        <v>0</v>
      </c>
      <c r="DC1657" t="s">
        <v>157</v>
      </c>
      <c r="DD1657" t="s">
        <v>158</v>
      </c>
      <c r="DG1657">
        <v>8363405</v>
      </c>
      <c r="DI1657">
        <v>1</v>
      </c>
      <c r="DJ1657">
        <v>0</v>
      </c>
      <c r="DK1657">
        <v>1</v>
      </c>
      <c r="DL1657">
        <v>0</v>
      </c>
      <c r="DM1657">
        <v>0</v>
      </c>
      <c r="DN1657">
        <v>1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"07/09/2023 22:03:21.162"</f>
        <v>07/09/2023 22:03:21.162</v>
      </c>
      <c r="C1658" t="str">
        <f t="shared" si="628"/>
        <v>FFDFD3C0</v>
      </c>
      <c r="D1658" t="s">
        <v>144</v>
      </c>
      <c r="E1658">
        <v>6</v>
      </c>
      <c r="H1658">
        <v>210</v>
      </c>
      <c r="I1658" t="s">
        <v>145</v>
      </c>
      <c r="J1658" t="s">
        <v>146</v>
      </c>
      <c r="K1658">
        <v>0</v>
      </c>
      <c r="L1658">
        <v>3</v>
      </c>
      <c r="M1658">
        <v>0</v>
      </c>
      <c r="N1658">
        <v>2</v>
      </c>
      <c r="O1658">
        <v>0</v>
      </c>
      <c r="P1658">
        <v>1</v>
      </c>
      <c r="Q1658">
        <v>0</v>
      </c>
      <c r="S1658" t="str">
        <f t="shared" si="643"/>
        <v>22:03:20.000</v>
      </c>
      <c r="T1658" t="str">
        <f t="shared" si="643"/>
        <v>22:03:20.000</v>
      </c>
      <c r="U1658" t="str">
        <f t="shared" si="623"/>
        <v>A14F74</v>
      </c>
      <c r="V1658">
        <v>0</v>
      </c>
      <c r="W1658">
        <v>0</v>
      </c>
      <c r="X1658">
        <v>6</v>
      </c>
      <c r="Y1658">
        <v>0</v>
      </c>
      <c r="AA1658">
        <v>1</v>
      </c>
      <c r="AB1658">
        <v>8</v>
      </c>
      <c r="AC1658">
        <v>3</v>
      </c>
      <c r="AD1658">
        <v>0</v>
      </c>
      <c r="AE1658">
        <v>9</v>
      </c>
      <c r="AF1658" t="s">
        <v>126</v>
      </c>
      <c r="AG1658">
        <v>0</v>
      </c>
      <c r="AH1658">
        <v>0</v>
      </c>
      <c r="AI1658">
        <v>2</v>
      </c>
      <c r="AJ1658">
        <v>0</v>
      </c>
      <c r="AK1658" t="s">
        <v>565</v>
      </c>
      <c r="AL1658">
        <v>32.782837999999998</v>
      </c>
      <c r="AM1658" t="s">
        <v>566</v>
      </c>
      <c r="AN1658">
        <v>-117.08900199999999</v>
      </c>
      <c r="AO1658">
        <v>25</v>
      </c>
      <c r="AP1658">
        <v>1600</v>
      </c>
      <c r="AQ1658" t="s">
        <v>129</v>
      </c>
      <c r="AR1658">
        <v>127</v>
      </c>
      <c r="AS1658">
        <v>-47</v>
      </c>
      <c r="AT1658">
        <v>-192</v>
      </c>
      <c r="BB1658" t="str">
        <f t="shared" si="624"/>
        <v>1200</v>
      </c>
      <c r="BC1658">
        <v>1</v>
      </c>
      <c r="BD1658" t="str">
        <f t="shared" si="625"/>
        <v xml:space="preserve">N1839R  </v>
      </c>
      <c r="BE1658">
        <v>1</v>
      </c>
      <c r="BG1658">
        <v>0</v>
      </c>
      <c r="BH1658">
        <v>0</v>
      </c>
      <c r="BI1658">
        <v>0</v>
      </c>
      <c r="BJ1658">
        <v>1400</v>
      </c>
      <c r="BK1658">
        <v>-200</v>
      </c>
      <c r="BL1658" t="s">
        <v>130</v>
      </c>
      <c r="BM1658">
        <v>1</v>
      </c>
      <c r="BN1658">
        <v>1</v>
      </c>
      <c r="BO1658">
        <v>0</v>
      </c>
      <c r="BP1658">
        <v>0</v>
      </c>
      <c r="BS1658">
        <v>0</v>
      </c>
      <c r="BT1658">
        <v>0</v>
      </c>
      <c r="BU1658">
        <v>0</v>
      </c>
      <c r="CE1658" t="str">
        <f t="shared" si="644"/>
        <v>22:03:20.879</v>
      </c>
      <c r="CF1658">
        <v>878842259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131</v>
      </c>
      <c r="DA1658">
        <v>300</v>
      </c>
      <c r="DB1658">
        <v>0</v>
      </c>
      <c r="DC1658" t="s">
        <v>157</v>
      </c>
      <c r="DD1658" t="s">
        <v>158</v>
      </c>
      <c r="DG1658">
        <v>8363405</v>
      </c>
      <c r="DI1658">
        <v>1</v>
      </c>
      <c r="DJ1658">
        <v>0</v>
      </c>
      <c r="DK1658">
        <v>1</v>
      </c>
      <c r="DL1658">
        <v>0</v>
      </c>
      <c r="DM1658">
        <v>0</v>
      </c>
      <c r="DN1658">
        <v>1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"07/09/2023 22:03:21.162"</f>
        <v>07/09/2023 22:03:21.162</v>
      </c>
      <c r="C1659" t="str">
        <f t="shared" si="628"/>
        <v>FFDFD3C0</v>
      </c>
      <c r="D1659" t="s">
        <v>134</v>
      </c>
      <c r="E1659">
        <v>3</v>
      </c>
      <c r="H1659">
        <v>3</v>
      </c>
      <c r="I1659" t="s">
        <v>135</v>
      </c>
      <c r="J1659" t="s">
        <v>126</v>
      </c>
      <c r="K1659">
        <v>0</v>
      </c>
      <c r="L1659">
        <v>3</v>
      </c>
      <c r="M1659">
        <v>0</v>
      </c>
      <c r="N1659">
        <v>2</v>
      </c>
      <c r="O1659">
        <v>0</v>
      </c>
      <c r="P1659">
        <v>1</v>
      </c>
      <c r="Q1659">
        <v>0</v>
      </c>
      <c r="S1659" t="str">
        <f t="shared" si="643"/>
        <v>22:03:20.000</v>
      </c>
      <c r="T1659" t="str">
        <f t="shared" si="643"/>
        <v>22:03:20.000</v>
      </c>
      <c r="U1659" t="str">
        <f t="shared" si="623"/>
        <v>A14F74</v>
      </c>
      <c r="V1659">
        <v>0</v>
      </c>
      <c r="W1659">
        <v>0</v>
      </c>
      <c r="X1659">
        <v>6</v>
      </c>
      <c r="Y1659">
        <v>0</v>
      </c>
      <c r="AA1659">
        <v>1</v>
      </c>
      <c r="AB1659">
        <v>8</v>
      </c>
      <c r="AC1659">
        <v>3</v>
      </c>
      <c r="AD1659">
        <v>0</v>
      </c>
      <c r="AE1659">
        <v>9</v>
      </c>
      <c r="AF1659" t="s">
        <v>126</v>
      </c>
      <c r="AG1659">
        <v>0</v>
      </c>
      <c r="AH1659">
        <v>3</v>
      </c>
      <c r="AI1659">
        <v>2</v>
      </c>
      <c r="AJ1659">
        <v>0</v>
      </c>
      <c r="AK1659" t="s">
        <v>565</v>
      </c>
      <c r="AL1659">
        <v>32.782837999999998</v>
      </c>
      <c r="AM1659" t="s">
        <v>566</v>
      </c>
      <c r="AN1659">
        <v>-117.08900199999999</v>
      </c>
      <c r="AO1659">
        <v>25</v>
      </c>
      <c r="AP1659">
        <v>1600</v>
      </c>
      <c r="AQ1659" t="s">
        <v>129</v>
      </c>
      <c r="AR1659">
        <v>127</v>
      </c>
      <c r="AS1659">
        <v>-47</v>
      </c>
      <c r="AT1659">
        <v>-192</v>
      </c>
      <c r="BB1659" t="str">
        <f t="shared" si="624"/>
        <v>1200</v>
      </c>
      <c r="BC1659">
        <v>1</v>
      </c>
      <c r="BD1659" t="str">
        <f t="shared" si="625"/>
        <v xml:space="preserve">N1839R  </v>
      </c>
      <c r="BE1659">
        <v>1</v>
      </c>
      <c r="BG1659">
        <v>0</v>
      </c>
      <c r="BH1659">
        <v>0</v>
      </c>
      <c r="BI1659">
        <v>0</v>
      </c>
      <c r="BJ1659">
        <v>1400</v>
      </c>
      <c r="BK1659">
        <v>-200</v>
      </c>
      <c r="BL1659" t="s">
        <v>130</v>
      </c>
      <c r="BM1659">
        <v>1</v>
      </c>
      <c r="BN1659">
        <v>1</v>
      </c>
      <c r="BO1659">
        <v>0</v>
      </c>
      <c r="BP1659">
        <v>0</v>
      </c>
      <c r="BS1659">
        <v>0</v>
      </c>
      <c r="BT1659">
        <v>0</v>
      </c>
      <c r="BU1659">
        <v>0</v>
      </c>
      <c r="CE1659" t="str">
        <f t="shared" si="644"/>
        <v>22:03:20.879</v>
      </c>
      <c r="CF1659">
        <v>878842259</v>
      </c>
      <c r="CS1659">
        <v>3</v>
      </c>
      <c r="CT1659">
        <v>2</v>
      </c>
      <c r="CU1659">
        <v>0</v>
      </c>
      <c r="CV1659">
        <v>2</v>
      </c>
      <c r="CW1659">
        <v>0</v>
      </c>
      <c r="CX1659">
        <v>5</v>
      </c>
      <c r="CY1659">
        <v>7</v>
      </c>
      <c r="CZ1659" t="s">
        <v>131</v>
      </c>
      <c r="DA1659">
        <v>300</v>
      </c>
      <c r="DB1659">
        <v>0</v>
      </c>
      <c r="DC1659" t="s">
        <v>157</v>
      </c>
      <c r="DD1659" t="s">
        <v>158</v>
      </c>
      <c r="DG1659">
        <v>8363405</v>
      </c>
      <c r="DI1659">
        <v>1</v>
      </c>
      <c r="DJ1659">
        <v>0</v>
      </c>
      <c r="DK1659">
        <v>1</v>
      </c>
      <c r="DL1659">
        <v>0</v>
      </c>
      <c r="DM1659">
        <v>0</v>
      </c>
      <c r="DN1659">
        <v>1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"07/09/2023 22:03:22.240"</f>
        <v>07/09/2023 22:03:22.240</v>
      </c>
      <c r="C1660" t="str">
        <f t="shared" si="628"/>
        <v>FFDFD3C0</v>
      </c>
      <c r="D1660" t="s">
        <v>134</v>
      </c>
      <c r="E1660">
        <v>3</v>
      </c>
      <c r="H1660">
        <v>3</v>
      </c>
      <c r="I1660" t="s">
        <v>135</v>
      </c>
      <c r="J1660" t="s">
        <v>126</v>
      </c>
      <c r="K1660">
        <v>0</v>
      </c>
      <c r="L1660">
        <v>3</v>
      </c>
      <c r="M1660">
        <v>0</v>
      </c>
      <c r="N1660">
        <v>2</v>
      </c>
      <c r="O1660">
        <v>0</v>
      </c>
      <c r="P1660">
        <v>1</v>
      </c>
      <c r="Q1660">
        <v>0</v>
      </c>
      <c r="S1660" t="str">
        <f t="shared" ref="S1660:T1667" si="645">"22:03:21.000"</f>
        <v>22:03:21.000</v>
      </c>
      <c r="T1660" t="str">
        <f t="shared" si="645"/>
        <v>22:03:21.000</v>
      </c>
      <c r="U1660" t="str">
        <f t="shared" si="623"/>
        <v>A14F74</v>
      </c>
      <c r="V1660">
        <v>0</v>
      </c>
      <c r="W1660">
        <v>0</v>
      </c>
      <c r="X1660">
        <v>6</v>
      </c>
      <c r="Y1660">
        <v>0</v>
      </c>
      <c r="AA1660">
        <v>1</v>
      </c>
      <c r="AB1660">
        <v>8</v>
      </c>
      <c r="AC1660">
        <v>3</v>
      </c>
      <c r="AD1660">
        <v>0</v>
      </c>
      <c r="AE1660">
        <v>9</v>
      </c>
      <c r="AF1660" t="s">
        <v>126</v>
      </c>
      <c r="AG1660">
        <v>0</v>
      </c>
      <c r="AH1660">
        <v>3</v>
      </c>
      <c r="AI1660">
        <v>2</v>
      </c>
      <c r="AJ1660">
        <v>0</v>
      </c>
      <c r="AK1660" t="s">
        <v>567</v>
      </c>
      <c r="AL1660">
        <v>32.782667000000004</v>
      </c>
      <c r="AM1660" t="s">
        <v>568</v>
      </c>
      <c r="AN1660">
        <v>-117.088294</v>
      </c>
      <c r="AO1660">
        <v>25</v>
      </c>
      <c r="AP1660">
        <v>1600</v>
      </c>
      <c r="AQ1660" t="s">
        <v>129</v>
      </c>
      <c r="AR1660">
        <v>128</v>
      </c>
      <c r="AS1660">
        <v>-45</v>
      </c>
      <c r="AT1660">
        <v>-192</v>
      </c>
      <c r="BB1660" t="str">
        <f t="shared" si="624"/>
        <v>1200</v>
      </c>
      <c r="BC1660">
        <v>1</v>
      </c>
      <c r="BD1660" t="str">
        <f t="shared" si="625"/>
        <v xml:space="preserve">N1839R  </v>
      </c>
      <c r="BE1660">
        <v>1</v>
      </c>
      <c r="BG1660">
        <v>0</v>
      </c>
      <c r="BH1660">
        <v>0</v>
      </c>
      <c r="BI1660">
        <v>0</v>
      </c>
      <c r="BJ1660">
        <v>1400</v>
      </c>
      <c r="BK1660">
        <v>-200</v>
      </c>
      <c r="BL1660" t="s">
        <v>130</v>
      </c>
      <c r="BM1660">
        <v>1</v>
      </c>
      <c r="BN1660">
        <v>1</v>
      </c>
      <c r="BO1660">
        <v>0</v>
      </c>
      <c r="BP1660">
        <v>0</v>
      </c>
      <c r="BS1660">
        <v>0</v>
      </c>
      <c r="BT1660">
        <v>0</v>
      </c>
      <c r="BU1660">
        <v>0</v>
      </c>
      <c r="CE1660" t="str">
        <f t="shared" ref="CE1660:CE1667" si="646">"22:03:21.897"</f>
        <v>22:03:21.897</v>
      </c>
      <c r="CF1660">
        <v>896537074</v>
      </c>
      <c r="CS1660">
        <v>3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131</v>
      </c>
      <c r="DA1660">
        <v>745</v>
      </c>
      <c r="DB1660">
        <v>0</v>
      </c>
      <c r="DC1660" t="s">
        <v>262</v>
      </c>
      <c r="DD1660" t="s">
        <v>263</v>
      </c>
      <c r="DG1660">
        <v>15626431</v>
      </c>
      <c r="DI1660">
        <v>1</v>
      </c>
      <c r="DJ1660">
        <v>0</v>
      </c>
      <c r="DK1660">
        <v>0</v>
      </c>
      <c r="DL1660">
        <v>0</v>
      </c>
      <c r="DM1660">
        <v>0</v>
      </c>
      <c r="DN1660">
        <v>1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>"07/09/2023 22:03:22.240"</f>
        <v>07/09/2023 22:03:22.240</v>
      </c>
      <c r="C1661" t="str">
        <f t="shared" si="628"/>
        <v>FFDFD3C0</v>
      </c>
      <c r="D1661" t="s">
        <v>147</v>
      </c>
      <c r="E1661">
        <v>8</v>
      </c>
      <c r="H1661">
        <v>225</v>
      </c>
      <c r="I1661" t="s">
        <v>148</v>
      </c>
      <c r="J1661" t="s">
        <v>126</v>
      </c>
      <c r="K1661">
        <v>0</v>
      </c>
      <c r="L1661">
        <v>3</v>
      </c>
      <c r="M1661">
        <v>0</v>
      </c>
      <c r="N1661">
        <v>2</v>
      </c>
      <c r="O1661">
        <v>0</v>
      </c>
      <c r="P1661">
        <v>1</v>
      </c>
      <c r="Q1661">
        <v>0</v>
      </c>
      <c r="S1661" t="str">
        <f t="shared" si="645"/>
        <v>22:03:21.000</v>
      </c>
      <c r="T1661" t="str">
        <f t="shared" si="645"/>
        <v>22:03:21.000</v>
      </c>
      <c r="U1661" t="str">
        <f t="shared" si="623"/>
        <v>A14F74</v>
      </c>
      <c r="V1661">
        <v>0</v>
      </c>
      <c r="W1661">
        <v>0</v>
      </c>
      <c r="X1661">
        <v>6</v>
      </c>
      <c r="Y1661">
        <v>0</v>
      </c>
      <c r="AA1661">
        <v>1</v>
      </c>
      <c r="AB1661">
        <v>8</v>
      </c>
      <c r="AC1661">
        <v>3</v>
      </c>
      <c r="AD1661">
        <v>0</v>
      </c>
      <c r="AE1661">
        <v>9</v>
      </c>
      <c r="AF1661" t="s">
        <v>126</v>
      </c>
      <c r="AG1661">
        <v>0</v>
      </c>
      <c r="AH1661">
        <v>3</v>
      </c>
      <c r="AI1661">
        <v>2</v>
      </c>
      <c r="AJ1661">
        <v>0</v>
      </c>
      <c r="AK1661" t="s">
        <v>567</v>
      </c>
      <c r="AL1661">
        <v>32.782667000000004</v>
      </c>
      <c r="AM1661" t="s">
        <v>568</v>
      </c>
      <c r="AN1661">
        <v>-117.088294</v>
      </c>
      <c r="AO1661">
        <v>25</v>
      </c>
      <c r="AP1661">
        <v>1600</v>
      </c>
      <c r="AQ1661" t="s">
        <v>129</v>
      </c>
      <c r="AR1661">
        <v>128</v>
      </c>
      <c r="AS1661">
        <v>-45</v>
      </c>
      <c r="AT1661">
        <v>-192</v>
      </c>
      <c r="BB1661" t="str">
        <f t="shared" si="624"/>
        <v>1200</v>
      </c>
      <c r="BC1661">
        <v>1</v>
      </c>
      <c r="BD1661" t="str">
        <f t="shared" si="625"/>
        <v xml:space="preserve">N1839R  </v>
      </c>
      <c r="BE1661">
        <v>1</v>
      </c>
      <c r="BG1661">
        <v>0</v>
      </c>
      <c r="BH1661">
        <v>0</v>
      </c>
      <c r="BI1661">
        <v>0</v>
      </c>
      <c r="BJ1661">
        <v>1400</v>
      </c>
      <c r="BK1661">
        <v>-200</v>
      </c>
      <c r="BL1661" t="s">
        <v>130</v>
      </c>
      <c r="BM1661">
        <v>1</v>
      </c>
      <c r="BN1661">
        <v>1</v>
      </c>
      <c r="BO1661">
        <v>0</v>
      </c>
      <c r="BP1661">
        <v>0</v>
      </c>
      <c r="BS1661">
        <v>0</v>
      </c>
      <c r="BT1661">
        <v>0</v>
      </c>
      <c r="BU1661">
        <v>0</v>
      </c>
      <c r="CE1661" t="str">
        <f t="shared" si="646"/>
        <v>22:03:21.897</v>
      </c>
      <c r="CF1661">
        <v>896537074</v>
      </c>
      <c r="CS1661">
        <v>3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131</v>
      </c>
      <c r="DA1661">
        <v>745</v>
      </c>
      <c r="DB1661">
        <v>0</v>
      </c>
      <c r="DC1661" t="s">
        <v>262</v>
      </c>
      <c r="DD1661" t="s">
        <v>263</v>
      </c>
      <c r="DG1661">
        <v>15626431</v>
      </c>
      <c r="DI1661">
        <v>1</v>
      </c>
      <c r="DJ1661">
        <v>0</v>
      </c>
      <c r="DK1661">
        <v>1</v>
      </c>
      <c r="DL1661">
        <v>0</v>
      </c>
      <c r="DM1661">
        <v>0</v>
      </c>
      <c r="DN1661">
        <v>1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 t="shared" ref="A1662:A1667" si="647">"07/09/2023 22:03:22.256"</f>
        <v>07/09/2023 22:03:22.256</v>
      </c>
      <c r="C1662" t="str">
        <f t="shared" si="628"/>
        <v>FFDFD3C0</v>
      </c>
      <c r="D1662" t="s">
        <v>134</v>
      </c>
      <c r="E1662">
        <v>4</v>
      </c>
      <c r="H1662">
        <v>4</v>
      </c>
      <c r="I1662" t="s">
        <v>143</v>
      </c>
      <c r="J1662" t="s">
        <v>126</v>
      </c>
      <c r="K1662">
        <v>0</v>
      </c>
      <c r="L1662">
        <v>3</v>
      </c>
      <c r="M1662">
        <v>0</v>
      </c>
      <c r="N1662">
        <v>2</v>
      </c>
      <c r="O1662">
        <v>0</v>
      </c>
      <c r="P1662">
        <v>1</v>
      </c>
      <c r="Q1662">
        <v>0</v>
      </c>
      <c r="S1662" t="str">
        <f t="shared" si="645"/>
        <v>22:03:21.000</v>
      </c>
      <c r="T1662" t="str">
        <f t="shared" si="645"/>
        <v>22:03:21.000</v>
      </c>
      <c r="U1662" t="str">
        <f t="shared" si="623"/>
        <v>A14F74</v>
      </c>
      <c r="V1662">
        <v>0</v>
      </c>
      <c r="W1662">
        <v>0</v>
      </c>
      <c r="X1662">
        <v>6</v>
      </c>
      <c r="Y1662">
        <v>0</v>
      </c>
      <c r="AA1662">
        <v>1</v>
      </c>
      <c r="AB1662">
        <v>8</v>
      </c>
      <c r="AC1662">
        <v>3</v>
      </c>
      <c r="AD1662">
        <v>0</v>
      </c>
      <c r="AE1662">
        <v>9</v>
      </c>
      <c r="AF1662" t="s">
        <v>126</v>
      </c>
      <c r="AG1662">
        <v>0</v>
      </c>
      <c r="AH1662">
        <v>3</v>
      </c>
      <c r="AI1662">
        <v>2</v>
      </c>
      <c r="AJ1662">
        <v>0</v>
      </c>
      <c r="AK1662" t="s">
        <v>567</v>
      </c>
      <c r="AL1662">
        <v>32.782667000000004</v>
      </c>
      <c r="AM1662" t="s">
        <v>568</v>
      </c>
      <c r="AN1662">
        <v>-117.088294</v>
      </c>
      <c r="AO1662">
        <v>25</v>
      </c>
      <c r="AP1662">
        <v>1600</v>
      </c>
      <c r="AQ1662" t="s">
        <v>129</v>
      </c>
      <c r="AR1662">
        <v>128</v>
      </c>
      <c r="AS1662">
        <v>-45</v>
      </c>
      <c r="AT1662">
        <v>-192</v>
      </c>
      <c r="BB1662" t="str">
        <f t="shared" si="624"/>
        <v>1200</v>
      </c>
      <c r="BC1662">
        <v>1</v>
      </c>
      <c r="BD1662" t="str">
        <f t="shared" si="625"/>
        <v xml:space="preserve">N1839R  </v>
      </c>
      <c r="BE1662">
        <v>1</v>
      </c>
      <c r="BG1662">
        <v>0</v>
      </c>
      <c r="BH1662">
        <v>0</v>
      </c>
      <c r="BI1662">
        <v>0</v>
      </c>
      <c r="BJ1662">
        <v>1400</v>
      </c>
      <c r="BK1662">
        <v>-200</v>
      </c>
      <c r="BL1662" t="s">
        <v>130</v>
      </c>
      <c r="BM1662">
        <v>1</v>
      </c>
      <c r="BN1662">
        <v>1</v>
      </c>
      <c r="BO1662">
        <v>0</v>
      </c>
      <c r="BP1662">
        <v>0</v>
      </c>
      <c r="BS1662">
        <v>0</v>
      </c>
      <c r="BT1662">
        <v>0</v>
      </c>
      <c r="BU1662">
        <v>0</v>
      </c>
      <c r="CE1662" t="str">
        <f t="shared" si="646"/>
        <v>22:03:21.897</v>
      </c>
      <c r="CF1662">
        <v>896537074</v>
      </c>
      <c r="CS1662">
        <v>3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131</v>
      </c>
      <c r="DA1662">
        <v>745</v>
      </c>
      <c r="DB1662">
        <v>0</v>
      </c>
      <c r="DC1662" t="s">
        <v>262</v>
      </c>
      <c r="DD1662" t="s">
        <v>263</v>
      </c>
      <c r="DG1662">
        <v>15626431</v>
      </c>
      <c r="DI1662">
        <v>1</v>
      </c>
      <c r="DJ1662">
        <v>0</v>
      </c>
      <c r="DK1662">
        <v>1</v>
      </c>
      <c r="DL1662">
        <v>0</v>
      </c>
      <c r="DM1662">
        <v>0</v>
      </c>
      <c r="DN1662">
        <v>1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 t="shared" si="647"/>
        <v>07/09/2023 22:03:22.256</v>
      </c>
      <c r="C1663" t="str">
        <f t="shared" si="628"/>
        <v>FFDFD3C0</v>
      </c>
      <c r="D1663" t="s">
        <v>123</v>
      </c>
      <c r="E1663">
        <v>7</v>
      </c>
      <c r="F1663">
        <v>2007</v>
      </c>
      <c r="G1663" t="s">
        <v>124</v>
      </c>
      <c r="J1663" t="s">
        <v>125</v>
      </c>
      <c r="K1663">
        <v>0</v>
      </c>
      <c r="L1663">
        <v>3</v>
      </c>
      <c r="M1663">
        <v>0</v>
      </c>
      <c r="N1663">
        <v>2</v>
      </c>
      <c r="O1663">
        <v>0</v>
      </c>
      <c r="P1663">
        <v>1</v>
      </c>
      <c r="Q1663">
        <v>0</v>
      </c>
      <c r="S1663" t="str">
        <f t="shared" si="645"/>
        <v>22:03:21.000</v>
      </c>
      <c r="T1663" t="str">
        <f t="shared" si="645"/>
        <v>22:03:21.000</v>
      </c>
      <c r="U1663" t="str">
        <f t="shared" si="623"/>
        <v>A14F74</v>
      </c>
      <c r="V1663">
        <v>0</v>
      </c>
      <c r="W1663">
        <v>0</v>
      </c>
      <c r="X1663">
        <v>6</v>
      </c>
      <c r="Y1663">
        <v>0</v>
      </c>
      <c r="AA1663">
        <v>1</v>
      </c>
      <c r="AB1663">
        <v>8</v>
      </c>
      <c r="AC1663">
        <v>3</v>
      </c>
      <c r="AD1663">
        <v>0</v>
      </c>
      <c r="AE1663">
        <v>9</v>
      </c>
      <c r="AF1663" t="s">
        <v>126</v>
      </c>
      <c r="AG1663">
        <v>0</v>
      </c>
      <c r="AH1663">
        <v>3</v>
      </c>
      <c r="AI1663">
        <v>2</v>
      </c>
      <c r="AJ1663">
        <v>0</v>
      </c>
      <c r="AK1663" t="s">
        <v>567</v>
      </c>
      <c r="AL1663">
        <v>32.782667000000004</v>
      </c>
      <c r="AM1663" t="s">
        <v>568</v>
      </c>
      <c r="AN1663">
        <v>-117.088294</v>
      </c>
      <c r="AO1663">
        <v>25</v>
      </c>
      <c r="AP1663">
        <v>1600</v>
      </c>
      <c r="AQ1663" t="s">
        <v>129</v>
      </c>
      <c r="AR1663">
        <v>128</v>
      </c>
      <c r="AS1663">
        <v>-45</v>
      </c>
      <c r="AT1663">
        <v>-192</v>
      </c>
      <c r="BB1663" t="str">
        <f t="shared" si="624"/>
        <v>1200</v>
      </c>
      <c r="BC1663">
        <v>1</v>
      </c>
      <c r="BD1663" t="str">
        <f t="shared" si="625"/>
        <v xml:space="preserve">N1839R  </v>
      </c>
      <c r="BE1663">
        <v>1</v>
      </c>
      <c r="BG1663">
        <v>0</v>
      </c>
      <c r="BH1663">
        <v>0</v>
      </c>
      <c r="BI1663">
        <v>0</v>
      </c>
      <c r="BJ1663">
        <v>1400</v>
      </c>
      <c r="BK1663">
        <v>-200</v>
      </c>
      <c r="BL1663" t="s">
        <v>130</v>
      </c>
      <c r="BM1663">
        <v>1</v>
      </c>
      <c r="BN1663">
        <v>1</v>
      </c>
      <c r="BO1663">
        <v>0</v>
      </c>
      <c r="BP1663">
        <v>0</v>
      </c>
      <c r="BS1663">
        <v>0</v>
      </c>
      <c r="BT1663">
        <v>0</v>
      </c>
      <c r="BU1663">
        <v>0</v>
      </c>
      <c r="CE1663" t="str">
        <f t="shared" si="646"/>
        <v>22:03:21.897</v>
      </c>
      <c r="CF1663">
        <v>896537074</v>
      </c>
      <c r="CS1663">
        <v>3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131</v>
      </c>
      <c r="DA1663">
        <v>745</v>
      </c>
      <c r="DB1663">
        <v>0</v>
      </c>
      <c r="DC1663" t="s">
        <v>262</v>
      </c>
      <c r="DD1663" t="s">
        <v>263</v>
      </c>
      <c r="DG1663">
        <v>15626431</v>
      </c>
      <c r="DI1663">
        <v>1</v>
      </c>
      <c r="DJ1663">
        <v>0</v>
      </c>
      <c r="DK1663">
        <v>1</v>
      </c>
      <c r="DL1663">
        <v>0</v>
      </c>
      <c r="DM1663">
        <v>0</v>
      </c>
      <c r="DN1663">
        <v>1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 t="shared" si="647"/>
        <v>07/09/2023 22:03:22.256</v>
      </c>
      <c r="C1664" t="str">
        <f t="shared" si="628"/>
        <v>FFDFD3C0</v>
      </c>
      <c r="D1664" t="s">
        <v>138</v>
      </c>
      <c r="E1664">
        <v>20</v>
      </c>
      <c r="F1664">
        <v>1020</v>
      </c>
      <c r="G1664" t="s">
        <v>139</v>
      </c>
      <c r="J1664" t="s">
        <v>140</v>
      </c>
      <c r="K1664">
        <v>0</v>
      </c>
      <c r="L1664">
        <v>3</v>
      </c>
      <c r="M1664">
        <v>0</v>
      </c>
      <c r="N1664">
        <v>2</v>
      </c>
      <c r="O1664">
        <v>0</v>
      </c>
      <c r="P1664">
        <v>1</v>
      </c>
      <c r="Q1664">
        <v>0</v>
      </c>
      <c r="S1664" t="str">
        <f t="shared" si="645"/>
        <v>22:03:21.000</v>
      </c>
      <c r="T1664" t="str">
        <f t="shared" si="645"/>
        <v>22:03:21.000</v>
      </c>
      <c r="U1664" t="str">
        <f t="shared" si="623"/>
        <v>A14F74</v>
      </c>
      <c r="V1664">
        <v>0</v>
      </c>
      <c r="W1664">
        <v>0</v>
      </c>
      <c r="X1664">
        <v>6</v>
      </c>
      <c r="Y1664">
        <v>0</v>
      </c>
      <c r="AA1664">
        <v>1</v>
      </c>
      <c r="AB1664">
        <v>8</v>
      </c>
      <c r="AC1664">
        <v>3</v>
      </c>
      <c r="AD1664">
        <v>0</v>
      </c>
      <c r="AE1664">
        <v>9</v>
      </c>
      <c r="AF1664" t="s">
        <v>126</v>
      </c>
      <c r="AG1664">
        <v>0</v>
      </c>
      <c r="AH1664">
        <v>3</v>
      </c>
      <c r="AI1664">
        <v>2</v>
      </c>
      <c r="AJ1664">
        <v>0</v>
      </c>
      <c r="AK1664" t="s">
        <v>567</v>
      </c>
      <c r="AL1664">
        <v>32.782667000000004</v>
      </c>
      <c r="AM1664" t="s">
        <v>568</v>
      </c>
      <c r="AN1664">
        <v>-117.088294</v>
      </c>
      <c r="AO1664">
        <v>25</v>
      </c>
      <c r="AP1664">
        <v>1600</v>
      </c>
      <c r="AQ1664" t="s">
        <v>129</v>
      </c>
      <c r="AR1664">
        <v>128</v>
      </c>
      <c r="AS1664">
        <v>-45</v>
      </c>
      <c r="AT1664">
        <v>-192</v>
      </c>
      <c r="BB1664" t="str">
        <f t="shared" si="624"/>
        <v>1200</v>
      </c>
      <c r="BC1664">
        <v>1</v>
      </c>
      <c r="BD1664" t="str">
        <f t="shared" si="625"/>
        <v xml:space="preserve">N1839R  </v>
      </c>
      <c r="BE1664">
        <v>1</v>
      </c>
      <c r="BG1664">
        <v>0</v>
      </c>
      <c r="BH1664">
        <v>0</v>
      </c>
      <c r="BI1664">
        <v>0</v>
      </c>
      <c r="BJ1664">
        <v>1400</v>
      </c>
      <c r="BK1664">
        <v>-200</v>
      </c>
      <c r="BL1664" t="s">
        <v>130</v>
      </c>
      <c r="BM1664">
        <v>1</v>
      </c>
      <c r="BN1664">
        <v>1</v>
      </c>
      <c r="BO1664">
        <v>0</v>
      </c>
      <c r="BP1664">
        <v>0</v>
      </c>
      <c r="BS1664">
        <v>0</v>
      </c>
      <c r="BT1664">
        <v>0</v>
      </c>
      <c r="BU1664">
        <v>0</v>
      </c>
      <c r="CE1664" t="str">
        <f t="shared" si="646"/>
        <v>22:03:21.897</v>
      </c>
      <c r="CF1664">
        <v>896537074</v>
      </c>
      <c r="CS1664">
        <v>3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131</v>
      </c>
      <c r="DA1664">
        <v>745</v>
      </c>
      <c r="DB1664">
        <v>0</v>
      </c>
      <c r="DC1664" t="s">
        <v>262</v>
      </c>
      <c r="DD1664" t="s">
        <v>263</v>
      </c>
      <c r="DG1664">
        <v>15626431</v>
      </c>
      <c r="DI1664">
        <v>1</v>
      </c>
      <c r="DJ1664">
        <v>0</v>
      </c>
      <c r="DK1664">
        <v>1</v>
      </c>
      <c r="DL1664">
        <v>0</v>
      </c>
      <c r="DM1664">
        <v>0</v>
      </c>
      <c r="DN1664">
        <v>1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 t="shared" si="647"/>
        <v>07/09/2023 22:03:22.256</v>
      </c>
      <c r="C1665" t="str">
        <f t="shared" si="628"/>
        <v>FFDFD3C0</v>
      </c>
      <c r="D1665" t="s">
        <v>149</v>
      </c>
      <c r="E1665">
        <v>3</v>
      </c>
      <c r="H1665">
        <v>166</v>
      </c>
      <c r="I1665" t="s">
        <v>139</v>
      </c>
      <c r="J1665" t="s">
        <v>150</v>
      </c>
      <c r="K1665">
        <v>0</v>
      </c>
      <c r="L1665">
        <v>3</v>
      </c>
      <c r="M1665">
        <v>0</v>
      </c>
      <c r="N1665">
        <v>2</v>
      </c>
      <c r="O1665">
        <v>0</v>
      </c>
      <c r="P1665">
        <v>1</v>
      </c>
      <c r="Q1665">
        <v>0</v>
      </c>
      <c r="S1665" t="str">
        <f t="shared" si="645"/>
        <v>22:03:21.000</v>
      </c>
      <c r="T1665" t="str">
        <f t="shared" si="645"/>
        <v>22:03:21.000</v>
      </c>
      <c r="U1665" t="str">
        <f t="shared" si="623"/>
        <v>A14F74</v>
      </c>
      <c r="V1665">
        <v>0</v>
      </c>
      <c r="W1665">
        <v>0</v>
      </c>
      <c r="X1665">
        <v>6</v>
      </c>
      <c r="Y1665">
        <v>0</v>
      </c>
      <c r="AA1665">
        <v>1</v>
      </c>
      <c r="AB1665">
        <v>8</v>
      </c>
      <c r="AC1665">
        <v>3</v>
      </c>
      <c r="AD1665">
        <v>0</v>
      </c>
      <c r="AE1665">
        <v>9</v>
      </c>
      <c r="AF1665" t="s">
        <v>126</v>
      </c>
      <c r="AG1665">
        <v>0</v>
      </c>
      <c r="AH1665">
        <v>3</v>
      </c>
      <c r="AI1665">
        <v>2</v>
      </c>
      <c r="AJ1665">
        <v>0</v>
      </c>
      <c r="AK1665" t="s">
        <v>567</v>
      </c>
      <c r="AL1665">
        <v>32.782667000000004</v>
      </c>
      <c r="AM1665" t="s">
        <v>568</v>
      </c>
      <c r="AN1665">
        <v>-117.088294</v>
      </c>
      <c r="AO1665">
        <v>25</v>
      </c>
      <c r="AP1665">
        <v>1600</v>
      </c>
      <c r="AQ1665" t="s">
        <v>129</v>
      </c>
      <c r="AR1665">
        <v>128</v>
      </c>
      <c r="AS1665">
        <v>-45</v>
      </c>
      <c r="AT1665">
        <v>-192</v>
      </c>
      <c r="BB1665" t="str">
        <f t="shared" si="624"/>
        <v>1200</v>
      </c>
      <c r="BC1665">
        <v>1</v>
      </c>
      <c r="BD1665" t="str">
        <f t="shared" si="625"/>
        <v xml:space="preserve">N1839R  </v>
      </c>
      <c r="BE1665">
        <v>1</v>
      </c>
      <c r="BG1665">
        <v>0</v>
      </c>
      <c r="BH1665">
        <v>0</v>
      </c>
      <c r="BI1665">
        <v>0</v>
      </c>
      <c r="BJ1665">
        <v>1400</v>
      </c>
      <c r="BK1665">
        <v>-200</v>
      </c>
      <c r="BL1665" t="s">
        <v>130</v>
      </c>
      <c r="BM1665">
        <v>1</v>
      </c>
      <c r="BN1665">
        <v>1</v>
      </c>
      <c r="BO1665">
        <v>0</v>
      </c>
      <c r="BP1665">
        <v>0</v>
      </c>
      <c r="BS1665">
        <v>0</v>
      </c>
      <c r="BT1665">
        <v>0</v>
      </c>
      <c r="BU1665">
        <v>0</v>
      </c>
      <c r="CE1665" t="str">
        <f t="shared" si="646"/>
        <v>22:03:21.897</v>
      </c>
      <c r="CF1665">
        <v>896592207</v>
      </c>
      <c r="CS1665">
        <v>3</v>
      </c>
      <c r="CT1665">
        <v>2</v>
      </c>
      <c r="CU1665">
        <v>0</v>
      </c>
      <c r="CV1665">
        <v>2</v>
      </c>
      <c r="CW1665">
        <v>0</v>
      </c>
      <c r="CX1665">
        <v>5</v>
      </c>
      <c r="CY1665">
        <v>7</v>
      </c>
      <c r="CZ1665" t="s">
        <v>131</v>
      </c>
      <c r="DA1665">
        <v>300</v>
      </c>
      <c r="DB1665">
        <v>0</v>
      </c>
      <c r="DC1665" t="s">
        <v>157</v>
      </c>
      <c r="DD1665" t="s">
        <v>158</v>
      </c>
      <c r="DG1665">
        <v>8363613</v>
      </c>
      <c r="DI1665">
        <v>1</v>
      </c>
      <c r="DJ1665">
        <v>0</v>
      </c>
      <c r="DK1665">
        <v>1</v>
      </c>
      <c r="DL1665">
        <v>0</v>
      </c>
      <c r="DM1665">
        <v>0</v>
      </c>
      <c r="DN1665">
        <v>1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 t="shared" si="647"/>
        <v>07/09/2023 22:03:22.256</v>
      </c>
      <c r="C1666" t="str">
        <f t="shared" si="628"/>
        <v>FFDFD3C0</v>
      </c>
      <c r="D1666" t="s">
        <v>141</v>
      </c>
      <c r="E1666">
        <v>15</v>
      </c>
      <c r="J1666" t="s">
        <v>142</v>
      </c>
      <c r="K1666">
        <v>0</v>
      </c>
      <c r="L1666">
        <v>3</v>
      </c>
      <c r="M1666">
        <v>0</v>
      </c>
      <c r="N1666">
        <v>2</v>
      </c>
      <c r="O1666">
        <v>0</v>
      </c>
      <c r="P1666">
        <v>1</v>
      </c>
      <c r="Q1666">
        <v>0</v>
      </c>
      <c r="S1666" t="str">
        <f t="shared" si="645"/>
        <v>22:03:21.000</v>
      </c>
      <c r="T1666" t="str">
        <f t="shared" si="645"/>
        <v>22:03:21.000</v>
      </c>
      <c r="U1666" t="str">
        <f t="shared" ref="U1666:U1729" si="648">"A14F74"</f>
        <v>A14F74</v>
      </c>
      <c r="V1666">
        <v>0</v>
      </c>
      <c r="W1666">
        <v>0</v>
      </c>
      <c r="X1666">
        <v>6</v>
      </c>
      <c r="Y1666">
        <v>0</v>
      </c>
      <c r="AA1666">
        <v>1</v>
      </c>
      <c r="AB1666">
        <v>8</v>
      </c>
      <c r="AC1666">
        <v>3</v>
      </c>
      <c r="AD1666">
        <v>0</v>
      </c>
      <c r="AE1666">
        <v>9</v>
      </c>
      <c r="AF1666" t="s">
        <v>126</v>
      </c>
      <c r="AG1666">
        <v>0</v>
      </c>
      <c r="AH1666">
        <v>3</v>
      </c>
      <c r="AI1666">
        <v>2</v>
      </c>
      <c r="AJ1666">
        <v>0</v>
      </c>
      <c r="AK1666" t="s">
        <v>567</v>
      </c>
      <c r="AL1666">
        <v>32.782667000000004</v>
      </c>
      <c r="AM1666" t="s">
        <v>568</v>
      </c>
      <c r="AN1666">
        <v>-117.088294</v>
      </c>
      <c r="AO1666">
        <v>25</v>
      </c>
      <c r="AP1666">
        <v>1600</v>
      </c>
      <c r="AQ1666" t="s">
        <v>129</v>
      </c>
      <c r="AR1666">
        <v>128</v>
      </c>
      <c r="AS1666">
        <v>-45</v>
      </c>
      <c r="AT1666">
        <v>-192</v>
      </c>
      <c r="BB1666" t="str">
        <f t="shared" ref="BB1666:BB1729" si="649">"1200"</f>
        <v>1200</v>
      </c>
      <c r="BC1666">
        <v>1</v>
      </c>
      <c r="BD1666" t="str">
        <f t="shared" ref="BD1666:BD1729" si="650">"N1839R  "</f>
        <v xml:space="preserve">N1839R  </v>
      </c>
      <c r="BE1666">
        <v>1</v>
      </c>
      <c r="BG1666">
        <v>0</v>
      </c>
      <c r="BH1666">
        <v>0</v>
      </c>
      <c r="BI1666">
        <v>0</v>
      </c>
      <c r="BJ1666">
        <v>1400</v>
      </c>
      <c r="BK1666">
        <v>-200</v>
      </c>
      <c r="BL1666" t="s">
        <v>130</v>
      </c>
      <c r="BM1666">
        <v>1</v>
      </c>
      <c r="BN1666">
        <v>1</v>
      </c>
      <c r="BO1666">
        <v>0</v>
      </c>
      <c r="BP1666">
        <v>0</v>
      </c>
      <c r="BS1666">
        <v>0</v>
      </c>
      <c r="BT1666">
        <v>0</v>
      </c>
      <c r="BU1666">
        <v>0</v>
      </c>
      <c r="CE1666" t="str">
        <f t="shared" si="646"/>
        <v>22:03:21.897</v>
      </c>
      <c r="CF1666">
        <v>896537074</v>
      </c>
      <c r="CS1666">
        <v>3</v>
      </c>
      <c r="CT1666">
        <v>2</v>
      </c>
      <c r="CU1666">
        <v>0</v>
      </c>
      <c r="CV1666">
        <v>2</v>
      </c>
      <c r="CW1666">
        <v>0</v>
      </c>
      <c r="CX1666">
        <v>5</v>
      </c>
      <c r="CY1666">
        <v>7</v>
      </c>
      <c r="CZ1666" t="s">
        <v>131</v>
      </c>
      <c r="DA1666">
        <v>745</v>
      </c>
      <c r="DB1666">
        <v>0</v>
      </c>
      <c r="DC1666" t="s">
        <v>262</v>
      </c>
      <c r="DD1666" t="s">
        <v>263</v>
      </c>
      <c r="DG1666">
        <v>15626431</v>
      </c>
      <c r="DI1666">
        <v>1</v>
      </c>
      <c r="DJ1666">
        <v>0</v>
      </c>
      <c r="DK1666">
        <v>1</v>
      </c>
      <c r="DL1666">
        <v>0</v>
      </c>
      <c r="DM1666">
        <v>0</v>
      </c>
      <c r="DN1666">
        <v>1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 t="shared" si="647"/>
        <v>07/09/2023 22:03:22.256</v>
      </c>
      <c r="C1667" t="str">
        <f t="shared" si="628"/>
        <v>FFDFD3C0</v>
      </c>
      <c r="D1667" t="s">
        <v>144</v>
      </c>
      <c r="E1667">
        <v>6</v>
      </c>
      <c r="H1667">
        <v>210</v>
      </c>
      <c r="I1667" t="s">
        <v>145</v>
      </c>
      <c r="J1667" t="s">
        <v>146</v>
      </c>
      <c r="K1667">
        <v>0</v>
      </c>
      <c r="L1667">
        <v>3</v>
      </c>
      <c r="M1667">
        <v>0</v>
      </c>
      <c r="N1667">
        <v>2</v>
      </c>
      <c r="O1667">
        <v>0</v>
      </c>
      <c r="P1667">
        <v>1</v>
      </c>
      <c r="Q1667">
        <v>0</v>
      </c>
      <c r="S1667" t="str">
        <f t="shared" si="645"/>
        <v>22:03:21.000</v>
      </c>
      <c r="T1667" t="str">
        <f t="shared" si="645"/>
        <v>22:03:21.000</v>
      </c>
      <c r="U1667" t="str">
        <f t="shared" si="648"/>
        <v>A14F74</v>
      </c>
      <c r="V1667">
        <v>0</v>
      </c>
      <c r="W1667">
        <v>0</v>
      </c>
      <c r="X1667">
        <v>6</v>
      </c>
      <c r="Y1667">
        <v>0</v>
      </c>
      <c r="AA1667">
        <v>1</v>
      </c>
      <c r="AB1667">
        <v>8</v>
      </c>
      <c r="AC1667">
        <v>3</v>
      </c>
      <c r="AD1667">
        <v>0</v>
      </c>
      <c r="AE1667">
        <v>9</v>
      </c>
      <c r="AF1667" t="s">
        <v>126</v>
      </c>
      <c r="AG1667">
        <v>0</v>
      </c>
      <c r="AH1667">
        <v>0</v>
      </c>
      <c r="AI1667">
        <v>2</v>
      </c>
      <c r="AJ1667">
        <v>0</v>
      </c>
      <c r="AK1667" t="s">
        <v>567</v>
      </c>
      <c r="AL1667">
        <v>32.782667000000004</v>
      </c>
      <c r="AM1667" t="s">
        <v>568</v>
      </c>
      <c r="AN1667">
        <v>-117.088294</v>
      </c>
      <c r="AO1667">
        <v>25</v>
      </c>
      <c r="AP1667">
        <v>1600</v>
      </c>
      <c r="AQ1667" t="s">
        <v>129</v>
      </c>
      <c r="AR1667">
        <v>128</v>
      </c>
      <c r="AS1667">
        <v>-45</v>
      </c>
      <c r="AT1667">
        <v>-192</v>
      </c>
      <c r="BB1667" t="str">
        <f t="shared" si="649"/>
        <v>1200</v>
      </c>
      <c r="BC1667">
        <v>1</v>
      </c>
      <c r="BD1667" t="str">
        <f t="shared" si="650"/>
        <v xml:space="preserve">N1839R  </v>
      </c>
      <c r="BE1667">
        <v>1</v>
      </c>
      <c r="BG1667">
        <v>0</v>
      </c>
      <c r="BH1667">
        <v>0</v>
      </c>
      <c r="BI1667">
        <v>0</v>
      </c>
      <c r="BJ1667">
        <v>1400</v>
      </c>
      <c r="BK1667">
        <v>-200</v>
      </c>
      <c r="BL1667" t="s">
        <v>130</v>
      </c>
      <c r="BM1667">
        <v>1</v>
      </c>
      <c r="BN1667">
        <v>1</v>
      </c>
      <c r="BO1667">
        <v>0</v>
      </c>
      <c r="BP1667">
        <v>0</v>
      </c>
      <c r="BS1667">
        <v>0</v>
      </c>
      <c r="BT1667">
        <v>0</v>
      </c>
      <c r="BU1667">
        <v>0</v>
      </c>
      <c r="CE1667" t="str">
        <f t="shared" si="646"/>
        <v>22:03:21.897</v>
      </c>
      <c r="CF1667">
        <v>896537074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5</v>
      </c>
      <c r="CY1667">
        <v>7</v>
      </c>
      <c r="CZ1667" t="s">
        <v>131</v>
      </c>
      <c r="DA1667">
        <v>745</v>
      </c>
      <c r="DB1667">
        <v>0</v>
      </c>
      <c r="DC1667" t="s">
        <v>262</v>
      </c>
      <c r="DD1667" t="s">
        <v>263</v>
      </c>
      <c r="DG1667">
        <v>15626431</v>
      </c>
      <c r="DI1667">
        <v>1</v>
      </c>
      <c r="DJ1667">
        <v>0</v>
      </c>
      <c r="DK1667">
        <v>1</v>
      </c>
      <c r="DL1667">
        <v>0</v>
      </c>
      <c r="DM1667">
        <v>0</v>
      </c>
      <c r="DN1667">
        <v>1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"07/09/2023 22:03:23.974"</f>
        <v>07/09/2023 22:03:23.974</v>
      </c>
      <c r="C1668" t="str">
        <f t="shared" si="628"/>
        <v>FFDFD3C0</v>
      </c>
      <c r="D1668" t="s">
        <v>141</v>
      </c>
      <c r="E1668">
        <v>15</v>
      </c>
      <c r="J1668" t="s">
        <v>142</v>
      </c>
      <c r="K1668">
        <v>0</v>
      </c>
      <c r="L1668">
        <v>3</v>
      </c>
      <c r="M1668">
        <v>0</v>
      </c>
      <c r="N1668">
        <v>2</v>
      </c>
      <c r="O1668">
        <v>0</v>
      </c>
      <c r="P1668">
        <v>1</v>
      </c>
      <c r="Q1668">
        <v>0</v>
      </c>
      <c r="S1668" t="str">
        <f t="shared" ref="S1668:T1675" si="651">"22:03:23.000"</f>
        <v>22:03:23.000</v>
      </c>
      <c r="T1668" t="str">
        <f t="shared" si="651"/>
        <v>22:03:23.000</v>
      </c>
      <c r="U1668" t="str">
        <f t="shared" si="648"/>
        <v>A14F74</v>
      </c>
      <c r="V1668">
        <v>0</v>
      </c>
      <c r="W1668">
        <v>0</v>
      </c>
      <c r="X1668">
        <v>6</v>
      </c>
      <c r="Y1668">
        <v>0</v>
      </c>
      <c r="AA1668">
        <v>1</v>
      </c>
      <c r="AB1668">
        <v>8</v>
      </c>
      <c r="AC1668">
        <v>3</v>
      </c>
      <c r="AD1668">
        <v>0</v>
      </c>
      <c r="AE1668">
        <v>9</v>
      </c>
      <c r="AF1668" t="s">
        <v>126</v>
      </c>
      <c r="AG1668">
        <v>0</v>
      </c>
      <c r="AH1668">
        <v>3</v>
      </c>
      <c r="AI1668">
        <v>2</v>
      </c>
      <c r="AJ1668">
        <v>0</v>
      </c>
      <c r="AK1668" t="s">
        <v>569</v>
      </c>
      <c r="AL1668">
        <v>32.782173</v>
      </c>
      <c r="AM1668" t="s">
        <v>570</v>
      </c>
      <c r="AN1668">
        <v>-117.086921</v>
      </c>
      <c r="AO1668">
        <v>25</v>
      </c>
      <c r="AP1668">
        <v>1600</v>
      </c>
      <c r="AQ1668" t="s">
        <v>129</v>
      </c>
      <c r="AR1668">
        <v>128</v>
      </c>
      <c r="AS1668">
        <v>-45</v>
      </c>
      <c r="AT1668">
        <v>-128</v>
      </c>
      <c r="BB1668" t="str">
        <f t="shared" si="649"/>
        <v>1200</v>
      </c>
      <c r="BC1668">
        <v>1</v>
      </c>
      <c r="BD1668" t="str">
        <f t="shared" si="650"/>
        <v xml:space="preserve">N1839R  </v>
      </c>
      <c r="BE1668">
        <v>1</v>
      </c>
      <c r="BG1668">
        <v>0</v>
      </c>
      <c r="BH1668">
        <v>0</v>
      </c>
      <c r="BI1668">
        <v>0</v>
      </c>
      <c r="BJ1668">
        <v>1400</v>
      </c>
      <c r="BK1668">
        <v>-200</v>
      </c>
      <c r="BL1668" t="s">
        <v>130</v>
      </c>
      <c r="BM1668">
        <v>1</v>
      </c>
      <c r="BN1668">
        <v>1</v>
      </c>
      <c r="BO1668">
        <v>0</v>
      </c>
      <c r="BP1668">
        <v>0</v>
      </c>
      <c r="BS1668">
        <v>0</v>
      </c>
      <c r="BT1668">
        <v>0</v>
      </c>
      <c r="BU1668">
        <v>0</v>
      </c>
      <c r="CE1668" t="str">
        <f t="shared" ref="CE1668:CE1675" si="652">"22:03:23.731"</f>
        <v>22:03:23.731</v>
      </c>
      <c r="CF1668">
        <v>731037000</v>
      </c>
      <c r="CS1668">
        <v>3</v>
      </c>
      <c r="CT1668">
        <v>2</v>
      </c>
      <c r="CU1668">
        <v>0</v>
      </c>
      <c r="CV1668">
        <v>2</v>
      </c>
      <c r="CW1668">
        <v>0</v>
      </c>
      <c r="CX1668">
        <v>5</v>
      </c>
      <c r="CY1668">
        <v>7</v>
      </c>
      <c r="CZ1668" t="s">
        <v>131</v>
      </c>
      <c r="DA1668">
        <v>745</v>
      </c>
      <c r="DB1668">
        <v>0</v>
      </c>
      <c r="DC1668" t="s">
        <v>262</v>
      </c>
      <c r="DD1668" t="s">
        <v>263</v>
      </c>
      <c r="DG1668">
        <v>15626589</v>
      </c>
      <c r="DI1668">
        <v>1</v>
      </c>
      <c r="DJ1668">
        <v>0</v>
      </c>
      <c r="DK1668">
        <v>0</v>
      </c>
      <c r="DL1668">
        <v>0</v>
      </c>
      <c r="DM1668">
        <v>0</v>
      </c>
      <c r="DN1668">
        <v>1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"07/09/2023 22:03:23.974"</f>
        <v>07/09/2023 22:03:23.974</v>
      </c>
      <c r="C1669" t="str">
        <f t="shared" si="628"/>
        <v>FFDFD3C0</v>
      </c>
      <c r="D1669" t="s">
        <v>144</v>
      </c>
      <c r="E1669">
        <v>6</v>
      </c>
      <c r="H1669">
        <v>210</v>
      </c>
      <c r="I1669" t="s">
        <v>145</v>
      </c>
      <c r="J1669" t="s">
        <v>146</v>
      </c>
      <c r="K1669">
        <v>0</v>
      </c>
      <c r="L1669">
        <v>3</v>
      </c>
      <c r="M1669">
        <v>0</v>
      </c>
      <c r="N1669">
        <v>2</v>
      </c>
      <c r="O1669">
        <v>0</v>
      </c>
      <c r="P1669">
        <v>1</v>
      </c>
      <c r="Q1669">
        <v>0</v>
      </c>
      <c r="S1669" t="str">
        <f t="shared" si="651"/>
        <v>22:03:23.000</v>
      </c>
      <c r="T1669" t="str">
        <f t="shared" si="651"/>
        <v>22:03:23.000</v>
      </c>
      <c r="U1669" t="str">
        <f t="shared" si="648"/>
        <v>A14F74</v>
      </c>
      <c r="V1669">
        <v>0</v>
      </c>
      <c r="W1669">
        <v>0</v>
      </c>
      <c r="X1669">
        <v>6</v>
      </c>
      <c r="Y1669">
        <v>0</v>
      </c>
      <c r="AA1669">
        <v>1</v>
      </c>
      <c r="AB1669">
        <v>8</v>
      </c>
      <c r="AC1669">
        <v>3</v>
      </c>
      <c r="AD1669">
        <v>0</v>
      </c>
      <c r="AE1669">
        <v>9</v>
      </c>
      <c r="AF1669" t="s">
        <v>126</v>
      </c>
      <c r="AG1669">
        <v>0</v>
      </c>
      <c r="AH1669">
        <v>0</v>
      </c>
      <c r="AI1669">
        <v>2</v>
      </c>
      <c r="AJ1669">
        <v>0</v>
      </c>
      <c r="AK1669" t="s">
        <v>569</v>
      </c>
      <c r="AL1669">
        <v>32.782173</v>
      </c>
      <c r="AM1669" t="s">
        <v>570</v>
      </c>
      <c r="AN1669">
        <v>-117.086921</v>
      </c>
      <c r="AO1669">
        <v>25</v>
      </c>
      <c r="AP1669">
        <v>1600</v>
      </c>
      <c r="AQ1669" t="s">
        <v>129</v>
      </c>
      <c r="AR1669">
        <v>128</v>
      </c>
      <c r="AS1669">
        <v>-45</v>
      </c>
      <c r="AT1669">
        <v>-128</v>
      </c>
      <c r="BB1669" t="str">
        <f t="shared" si="649"/>
        <v>1200</v>
      </c>
      <c r="BC1669">
        <v>1</v>
      </c>
      <c r="BD1669" t="str">
        <f t="shared" si="650"/>
        <v xml:space="preserve">N1839R  </v>
      </c>
      <c r="BE1669">
        <v>1</v>
      </c>
      <c r="BG1669">
        <v>0</v>
      </c>
      <c r="BH1669">
        <v>0</v>
      </c>
      <c r="BI1669">
        <v>0</v>
      </c>
      <c r="BJ1669">
        <v>1400</v>
      </c>
      <c r="BK1669">
        <v>-200</v>
      </c>
      <c r="BL1669" t="s">
        <v>130</v>
      </c>
      <c r="BM1669">
        <v>1</v>
      </c>
      <c r="BN1669">
        <v>1</v>
      </c>
      <c r="BO1669">
        <v>0</v>
      </c>
      <c r="BP1669">
        <v>0</v>
      </c>
      <c r="BS1669">
        <v>0</v>
      </c>
      <c r="BT1669">
        <v>0</v>
      </c>
      <c r="BU1669">
        <v>0</v>
      </c>
      <c r="CE1669" t="str">
        <f t="shared" si="652"/>
        <v>22:03:23.731</v>
      </c>
      <c r="CF1669">
        <v>731037000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5</v>
      </c>
      <c r="CY1669">
        <v>7</v>
      </c>
      <c r="CZ1669" t="s">
        <v>131</v>
      </c>
      <c r="DA1669">
        <v>745</v>
      </c>
      <c r="DB1669">
        <v>0</v>
      </c>
      <c r="DC1669" t="s">
        <v>262</v>
      </c>
      <c r="DD1669" t="s">
        <v>263</v>
      </c>
      <c r="DG1669">
        <v>15626589</v>
      </c>
      <c r="DI1669">
        <v>1</v>
      </c>
      <c r="DJ1669">
        <v>0</v>
      </c>
      <c r="DK1669">
        <v>1</v>
      </c>
      <c r="DL1669">
        <v>0</v>
      </c>
      <c r="DM1669">
        <v>0</v>
      </c>
      <c r="DN1669">
        <v>1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"07/09/2023 22:03:23.974"</f>
        <v>07/09/2023 22:03:23.974</v>
      </c>
      <c r="C1670" t="str">
        <f t="shared" si="628"/>
        <v>FFDFD3C0</v>
      </c>
      <c r="D1670" t="s">
        <v>134</v>
      </c>
      <c r="E1670">
        <v>3</v>
      </c>
      <c r="H1670">
        <v>3</v>
      </c>
      <c r="I1670" t="s">
        <v>135</v>
      </c>
      <c r="J1670" t="s">
        <v>126</v>
      </c>
      <c r="K1670">
        <v>0</v>
      </c>
      <c r="L1670">
        <v>3</v>
      </c>
      <c r="M1670">
        <v>0</v>
      </c>
      <c r="N1670">
        <v>2</v>
      </c>
      <c r="O1670">
        <v>0</v>
      </c>
      <c r="P1670">
        <v>1</v>
      </c>
      <c r="Q1670">
        <v>0</v>
      </c>
      <c r="S1670" t="str">
        <f t="shared" si="651"/>
        <v>22:03:23.000</v>
      </c>
      <c r="T1670" t="str">
        <f t="shared" si="651"/>
        <v>22:03:23.000</v>
      </c>
      <c r="U1670" t="str">
        <f t="shared" si="648"/>
        <v>A14F74</v>
      </c>
      <c r="V1670">
        <v>0</v>
      </c>
      <c r="W1670">
        <v>0</v>
      </c>
      <c r="X1670">
        <v>6</v>
      </c>
      <c r="Y1670">
        <v>0</v>
      </c>
      <c r="AA1670">
        <v>1</v>
      </c>
      <c r="AB1670">
        <v>8</v>
      </c>
      <c r="AC1670">
        <v>3</v>
      </c>
      <c r="AD1670">
        <v>0</v>
      </c>
      <c r="AE1670">
        <v>9</v>
      </c>
      <c r="AF1670" t="s">
        <v>126</v>
      </c>
      <c r="AG1670">
        <v>0</v>
      </c>
      <c r="AH1670">
        <v>3</v>
      </c>
      <c r="AI1670">
        <v>2</v>
      </c>
      <c r="AJ1670">
        <v>0</v>
      </c>
      <c r="AK1670" t="s">
        <v>569</v>
      </c>
      <c r="AL1670">
        <v>32.782173</v>
      </c>
      <c r="AM1670" t="s">
        <v>570</v>
      </c>
      <c r="AN1670">
        <v>-117.086921</v>
      </c>
      <c r="AO1670">
        <v>25</v>
      </c>
      <c r="AP1670">
        <v>1600</v>
      </c>
      <c r="AQ1670" t="s">
        <v>129</v>
      </c>
      <c r="AR1670">
        <v>128</v>
      </c>
      <c r="AS1670">
        <v>-45</v>
      </c>
      <c r="AT1670">
        <v>-128</v>
      </c>
      <c r="BB1670" t="str">
        <f t="shared" si="649"/>
        <v>1200</v>
      </c>
      <c r="BC1670">
        <v>1</v>
      </c>
      <c r="BD1670" t="str">
        <f t="shared" si="650"/>
        <v xml:space="preserve">N1839R  </v>
      </c>
      <c r="BE1670">
        <v>1</v>
      </c>
      <c r="BG1670">
        <v>0</v>
      </c>
      <c r="BH1670">
        <v>0</v>
      </c>
      <c r="BI1670">
        <v>0</v>
      </c>
      <c r="BJ1670">
        <v>1400</v>
      </c>
      <c r="BK1670">
        <v>-200</v>
      </c>
      <c r="BL1670" t="s">
        <v>130</v>
      </c>
      <c r="BM1670">
        <v>1</v>
      </c>
      <c r="BN1670">
        <v>1</v>
      </c>
      <c r="BO1670">
        <v>0</v>
      </c>
      <c r="BP1670">
        <v>0</v>
      </c>
      <c r="BS1670">
        <v>0</v>
      </c>
      <c r="BT1670">
        <v>0</v>
      </c>
      <c r="BU1670">
        <v>0</v>
      </c>
      <c r="CE1670" t="str">
        <f t="shared" si="652"/>
        <v>22:03:23.731</v>
      </c>
      <c r="CF1670">
        <v>731037000</v>
      </c>
      <c r="CS1670">
        <v>3</v>
      </c>
      <c r="CT1670">
        <v>2</v>
      </c>
      <c r="CU1670">
        <v>0</v>
      </c>
      <c r="CV1670">
        <v>2</v>
      </c>
      <c r="CW1670">
        <v>0</v>
      </c>
      <c r="CX1670">
        <v>5</v>
      </c>
      <c r="CY1670">
        <v>7</v>
      </c>
      <c r="CZ1670" t="s">
        <v>131</v>
      </c>
      <c r="DA1670">
        <v>745</v>
      </c>
      <c r="DB1670">
        <v>0</v>
      </c>
      <c r="DC1670" t="s">
        <v>262</v>
      </c>
      <c r="DD1670" t="s">
        <v>263</v>
      </c>
      <c r="DG1670">
        <v>15626589</v>
      </c>
      <c r="DI1670">
        <v>1</v>
      </c>
      <c r="DJ1670">
        <v>0</v>
      </c>
      <c r="DK1670">
        <v>1</v>
      </c>
      <c r="DL1670">
        <v>0</v>
      </c>
      <c r="DM1670">
        <v>0</v>
      </c>
      <c r="DN1670">
        <v>1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"07/09/2023 22:03:23.974"</f>
        <v>07/09/2023 22:03:23.974</v>
      </c>
      <c r="C1671" t="str">
        <f t="shared" si="628"/>
        <v>FFDFD3C0</v>
      </c>
      <c r="D1671" t="s">
        <v>147</v>
      </c>
      <c r="E1671">
        <v>8</v>
      </c>
      <c r="H1671">
        <v>225</v>
      </c>
      <c r="I1671" t="s">
        <v>148</v>
      </c>
      <c r="J1671" t="s">
        <v>126</v>
      </c>
      <c r="K1671">
        <v>0</v>
      </c>
      <c r="L1671">
        <v>3</v>
      </c>
      <c r="M1671">
        <v>0</v>
      </c>
      <c r="N1671">
        <v>2</v>
      </c>
      <c r="O1671">
        <v>0</v>
      </c>
      <c r="P1671">
        <v>1</v>
      </c>
      <c r="Q1671">
        <v>0</v>
      </c>
      <c r="S1671" t="str">
        <f t="shared" si="651"/>
        <v>22:03:23.000</v>
      </c>
      <c r="T1671" t="str">
        <f t="shared" si="651"/>
        <v>22:03:23.000</v>
      </c>
      <c r="U1671" t="str">
        <f t="shared" si="648"/>
        <v>A14F74</v>
      </c>
      <c r="V1671">
        <v>0</v>
      </c>
      <c r="W1671">
        <v>0</v>
      </c>
      <c r="X1671">
        <v>6</v>
      </c>
      <c r="Y1671">
        <v>0</v>
      </c>
      <c r="AA1671">
        <v>1</v>
      </c>
      <c r="AB1671">
        <v>8</v>
      </c>
      <c r="AC1671">
        <v>3</v>
      </c>
      <c r="AD1671">
        <v>0</v>
      </c>
      <c r="AE1671">
        <v>9</v>
      </c>
      <c r="AF1671" t="s">
        <v>126</v>
      </c>
      <c r="AG1671">
        <v>0</v>
      </c>
      <c r="AH1671">
        <v>3</v>
      </c>
      <c r="AI1671">
        <v>2</v>
      </c>
      <c r="AJ1671">
        <v>0</v>
      </c>
      <c r="AK1671" t="s">
        <v>569</v>
      </c>
      <c r="AL1671">
        <v>32.782173</v>
      </c>
      <c r="AM1671" t="s">
        <v>570</v>
      </c>
      <c r="AN1671">
        <v>-117.086921</v>
      </c>
      <c r="AO1671">
        <v>25</v>
      </c>
      <c r="AP1671">
        <v>1600</v>
      </c>
      <c r="AQ1671" t="s">
        <v>129</v>
      </c>
      <c r="AR1671">
        <v>128</v>
      </c>
      <c r="AS1671">
        <v>-45</v>
      </c>
      <c r="AT1671">
        <v>-128</v>
      </c>
      <c r="BB1671" t="str">
        <f t="shared" si="649"/>
        <v>1200</v>
      </c>
      <c r="BC1671">
        <v>1</v>
      </c>
      <c r="BD1671" t="str">
        <f t="shared" si="650"/>
        <v xml:space="preserve">N1839R  </v>
      </c>
      <c r="BE1671">
        <v>1</v>
      </c>
      <c r="BG1671">
        <v>0</v>
      </c>
      <c r="BH1671">
        <v>0</v>
      </c>
      <c r="BI1671">
        <v>0</v>
      </c>
      <c r="BJ1671">
        <v>1400</v>
      </c>
      <c r="BK1671">
        <v>-200</v>
      </c>
      <c r="BL1671" t="s">
        <v>130</v>
      </c>
      <c r="BM1671">
        <v>1</v>
      </c>
      <c r="BN1671">
        <v>1</v>
      </c>
      <c r="BO1671">
        <v>0</v>
      </c>
      <c r="BP1671">
        <v>0</v>
      </c>
      <c r="BS1671">
        <v>0</v>
      </c>
      <c r="BT1671">
        <v>0</v>
      </c>
      <c r="BU1671">
        <v>0</v>
      </c>
      <c r="CE1671" t="str">
        <f t="shared" si="652"/>
        <v>22:03:23.731</v>
      </c>
      <c r="CF1671">
        <v>731037000</v>
      </c>
      <c r="CS1671">
        <v>3</v>
      </c>
      <c r="CT1671">
        <v>2</v>
      </c>
      <c r="CU1671">
        <v>0</v>
      </c>
      <c r="CV1671">
        <v>2</v>
      </c>
      <c r="CW1671">
        <v>0</v>
      </c>
      <c r="CX1671">
        <v>5</v>
      </c>
      <c r="CY1671">
        <v>7</v>
      </c>
      <c r="CZ1671" t="s">
        <v>131</v>
      </c>
      <c r="DA1671">
        <v>745</v>
      </c>
      <c r="DB1671">
        <v>0</v>
      </c>
      <c r="DC1671" t="s">
        <v>262</v>
      </c>
      <c r="DD1671" t="s">
        <v>263</v>
      </c>
      <c r="DG1671">
        <v>15626589</v>
      </c>
      <c r="DI1671">
        <v>1</v>
      </c>
      <c r="DJ1671">
        <v>0</v>
      </c>
      <c r="DK1671">
        <v>1</v>
      </c>
      <c r="DL1671">
        <v>0</v>
      </c>
      <c r="DM1671">
        <v>0</v>
      </c>
      <c r="DN1671">
        <v>1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"07/09/2023 22:03:23.990"</f>
        <v>07/09/2023 22:03:23.990</v>
      </c>
      <c r="C1672" t="str">
        <f t="shared" si="628"/>
        <v>FFDFD3C0</v>
      </c>
      <c r="D1672" t="s">
        <v>134</v>
      </c>
      <c r="E1672">
        <v>4</v>
      </c>
      <c r="H1672">
        <v>4</v>
      </c>
      <c r="I1672" t="s">
        <v>143</v>
      </c>
      <c r="J1672" t="s">
        <v>126</v>
      </c>
      <c r="K1672">
        <v>0</v>
      </c>
      <c r="L1672">
        <v>3</v>
      </c>
      <c r="M1672">
        <v>0</v>
      </c>
      <c r="N1672">
        <v>2</v>
      </c>
      <c r="O1672">
        <v>0</v>
      </c>
      <c r="P1672">
        <v>1</v>
      </c>
      <c r="Q1672">
        <v>0</v>
      </c>
      <c r="S1672" t="str">
        <f t="shared" si="651"/>
        <v>22:03:23.000</v>
      </c>
      <c r="T1672" t="str">
        <f t="shared" si="651"/>
        <v>22:03:23.000</v>
      </c>
      <c r="U1672" t="str">
        <f t="shared" si="648"/>
        <v>A14F74</v>
      </c>
      <c r="V1672">
        <v>0</v>
      </c>
      <c r="W1672">
        <v>0</v>
      </c>
      <c r="X1672">
        <v>6</v>
      </c>
      <c r="Y1672">
        <v>0</v>
      </c>
      <c r="AA1672">
        <v>1</v>
      </c>
      <c r="AB1672">
        <v>8</v>
      </c>
      <c r="AC1672">
        <v>3</v>
      </c>
      <c r="AD1672">
        <v>0</v>
      </c>
      <c r="AE1672">
        <v>9</v>
      </c>
      <c r="AF1672" t="s">
        <v>126</v>
      </c>
      <c r="AG1672">
        <v>0</v>
      </c>
      <c r="AH1672">
        <v>3</v>
      </c>
      <c r="AI1672">
        <v>2</v>
      </c>
      <c r="AJ1672">
        <v>0</v>
      </c>
      <c r="AK1672" t="s">
        <v>569</v>
      </c>
      <c r="AL1672">
        <v>32.782173</v>
      </c>
      <c r="AM1672" t="s">
        <v>570</v>
      </c>
      <c r="AN1672">
        <v>-117.086921</v>
      </c>
      <c r="AO1672">
        <v>25</v>
      </c>
      <c r="AP1672">
        <v>1600</v>
      </c>
      <c r="AQ1672" t="s">
        <v>129</v>
      </c>
      <c r="AR1672">
        <v>128</v>
      </c>
      <c r="AS1672">
        <v>-45</v>
      </c>
      <c r="AT1672">
        <v>-128</v>
      </c>
      <c r="BB1672" t="str">
        <f t="shared" si="649"/>
        <v>1200</v>
      </c>
      <c r="BC1672">
        <v>1</v>
      </c>
      <c r="BD1672" t="str">
        <f t="shared" si="650"/>
        <v xml:space="preserve">N1839R  </v>
      </c>
      <c r="BE1672">
        <v>1</v>
      </c>
      <c r="BG1672">
        <v>0</v>
      </c>
      <c r="BH1672">
        <v>0</v>
      </c>
      <c r="BI1672">
        <v>0</v>
      </c>
      <c r="BJ1672">
        <v>1400</v>
      </c>
      <c r="BK1672">
        <v>-200</v>
      </c>
      <c r="BL1672" t="s">
        <v>130</v>
      </c>
      <c r="BM1672">
        <v>1</v>
      </c>
      <c r="BN1672">
        <v>1</v>
      </c>
      <c r="BO1672">
        <v>0</v>
      </c>
      <c r="BP1672">
        <v>0</v>
      </c>
      <c r="BS1672">
        <v>0</v>
      </c>
      <c r="BT1672">
        <v>0</v>
      </c>
      <c r="BU1672">
        <v>0</v>
      </c>
      <c r="CE1672" t="str">
        <f t="shared" si="652"/>
        <v>22:03:23.731</v>
      </c>
      <c r="CF1672">
        <v>731037000</v>
      </c>
      <c r="CS1672">
        <v>3</v>
      </c>
      <c r="CT1672">
        <v>2</v>
      </c>
      <c r="CU1672">
        <v>0</v>
      </c>
      <c r="CV1672">
        <v>2</v>
      </c>
      <c r="CW1672">
        <v>0</v>
      </c>
      <c r="CX1672">
        <v>5</v>
      </c>
      <c r="CY1672">
        <v>7</v>
      </c>
      <c r="CZ1672" t="s">
        <v>131</v>
      </c>
      <c r="DA1672">
        <v>745</v>
      </c>
      <c r="DB1672">
        <v>0</v>
      </c>
      <c r="DC1672" t="s">
        <v>262</v>
      </c>
      <c r="DD1672" t="s">
        <v>263</v>
      </c>
      <c r="DG1672">
        <v>15626589</v>
      </c>
      <c r="DI1672">
        <v>1</v>
      </c>
      <c r="DJ1672">
        <v>0</v>
      </c>
      <c r="DK1672">
        <v>1</v>
      </c>
      <c r="DL1672">
        <v>0</v>
      </c>
      <c r="DM1672">
        <v>0</v>
      </c>
      <c r="DN1672">
        <v>1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"07/09/2023 22:03:23.990"</f>
        <v>07/09/2023 22:03:23.990</v>
      </c>
      <c r="C1673" t="str">
        <f t="shared" si="628"/>
        <v>FFDFD3C0</v>
      </c>
      <c r="D1673" t="s">
        <v>123</v>
      </c>
      <c r="E1673">
        <v>7</v>
      </c>
      <c r="F1673">
        <v>2007</v>
      </c>
      <c r="G1673" t="s">
        <v>124</v>
      </c>
      <c r="J1673" t="s">
        <v>125</v>
      </c>
      <c r="K1673">
        <v>0</v>
      </c>
      <c r="L1673">
        <v>3</v>
      </c>
      <c r="M1673">
        <v>0</v>
      </c>
      <c r="N1673">
        <v>2</v>
      </c>
      <c r="O1673">
        <v>0</v>
      </c>
      <c r="P1673">
        <v>1</v>
      </c>
      <c r="Q1673">
        <v>0</v>
      </c>
      <c r="S1673" t="str">
        <f t="shared" si="651"/>
        <v>22:03:23.000</v>
      </c>
      <c r="T1673" t="str">
        <f t="shared" si="651"/>
        <v>22:03:23.000</v>
      </c>
      <c r="U1673" t="str">
        <f t="shared" si="648"/>
        <v>A14F74</v>
      </c>
      <c r="V1673">
        <v>0</v>
      </c>
      <c r="W1673">
        <v>0</v>
      </c>
      <c r="X1673">
        <v>6</v>
      </c>
      <c r="Y1673">
        <v>0</v>
      </c>
      <c r="AA1673">
        <v>1</v>
      </c>
      <c r="AB1673">
        <v>8</v>
      </c>
      <c r="AC1673">
        <v>3</v>
      </c>
      <c r="AD1673">
        <v>0</v>
      </c>
      <c r="AE1673">
        <v>9</v>
      </c>
      <c r="AF1673" t="s">
        <v>126</v>
      </c>
      <c r="AG1673">
        <v>0</v>
      </c>
      <c r="AH1673">
        <v>3</v>
      </c>
      <c r="AI1673">
        <v>2</v>
      </c>
      <c r="AJ1673">
        <v>0</v>
      </c>
      <c r="AK1673" t="s">
        <v>569</v>
      </c>
      <c r="AL1673">
        <v>32.782173</v>
      </c>
      <c r="AM1673" t="s">
        <v>570</v>
      </c>
      <c r="AN1673">
        <v>-117.086921</v>
      </c>
      <c r="AO1673">
        <v>25</v>
      </c>
      <c r="AP1673">
        <v>1600</v>
      </c>
      <c r="AQ1673" t="s">
        <v>129</v>
      </c>
      <c r="AR1673">
        <v>128</v>
      </c>
      <c r="AS1673">
        <v>-45</v>
      </c>
      <c r="AT1673">
        <v>-128</v>
      </c>
      <c r="BB1673" t="str">
        <f t="shared" si="649"/>
        <v>1200</v>
      </c>
      <c r="BC1673">
        <v>1</v>
      </c>
      <c r="BD1673" t="str">
        <f t="shared" si="650"/>
        <v xml:space="preserve">N1839R  </v>
      </c>
      <c r="BE1673">
        <v>1</v>
      </c>
      <c r="BG1673">
        <v>0</v>
      </c>
      <c r="BH1673">
        <v>0</v>
      </c>
      <c r="BI1673">
        <v>0</v>
      </c>
      <c r="BJ1673">
        <v>1400</v>
      </c>
      <c r="BK1673">
        <v>-200</v>
      </c>
      <c r="BL1673" t="s">
        <v>130</v>
      </c>
      <c r="BM1673">
        <v>1</v>
      </c>
      <c r="BN1673">
        <v>1</v>
      </c>
      <c r="BO1673">
        <v>0</v>
      </c>
      <c r="BP1673">
        <v>0</v>
      </c>
      <c r="BS1673">
        <v>0</v>
      </c>
      <c r="BT1673">
        <v>0</v>
      </c>
      <c r="BU1673">
        <v>0</v>
      </c>
      <c r="CE1673" t="str">
        <f t="shared" si="652"/>
        <v>22:03:23.731</v>
      </c>
      <c r="CF1673">
        <v>731037000</v>
      </c>
      <c r="CS1673">
        <v>3</v>
      </c>
      <c r="CT1673">
        <v>2</v>
      </c>
      <c r="CU1673">
        <v>0</v>
      </c>
      <c r="CV1673">
        <v>2</v>
      </c>
      <c r="CW1673">
        <v>0</v>
      </c>
      <c r="CX1673">
        <v>5</v>
      </c>
      <c r="CY1673">
        <v>7</v>
      </c>
      <c r="CZ1673" t="s">
        <v>131</v>
      </c>
      <c r="DA1673">
        <v>745</v>
      </c>
      <c r="DB1673">
        <v>0</v>
      </c>
      <c r="DC1673" t="s">
        <v>262</v>
      </c>
      <c r="DD1673" t="s">
        <v>263</v>
      </c>
      <c r="DG1673">
        <v>15626589</v>
      </c>
      <c r="DI1673">
        <v>1</v>
      </c>
      <c r="DJ1673">
        <v>0</v>
      </c>
      <c r="DK1673">
        <v>1</v>
      </c>
      <c r="DL1673">
        <v>0</v>
      </c>
      <c r="DM1673">
        <v>0</v>
      </c>
      <c r="DN1673">
        <v>1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"07/09/2023 22:03:24.005"</f>
        <v>07/09/2023 22:03:24.005</v>
      </c>
      <c r="C1674" t="str">
        <f t="shared" ref="C1674:C1737" si="653">"FFDFD3C0"</f>
        <v>FFDFD3C0</v>
      </c>
      <c r="D1674" t="s">
        <v>138</v>
      </c>
      <c r="E1674">
        <v>20</v>
      </c>
      <c r="F1674">
        <v>1020</v>
      </c>
      <c r="G1674" t="s">
        <v>139</v>
      </c>
      <c r="J1674" t="s">
        <v>140</v>
      </c>
      <c r="K1674">
        <v>0</v>
      </c>
      <c r="L1674">
        <v>3</v>
      </c>
      <c r="M1674">
        <v>0</v>
      </c>
      <c r="N1674">
        <v>2</v>
      </c>
      <c r="O1674">
        <v>0</v>
      </c>
      <c r="P1674">
        <v>1</v>
      </c>
      <c r="Q1674">
        <v>0</v>
      </c>
      <c r="S1674" t="str">
        <f t="shared" si="651"/>
        <v>22:03:23.000</v>
      </c>
      <c r="T1674" t="str">
        <f t="shared" si="651"/>
        <v>22:03:23.000</v>
      </c>
      <c r="U1674" t="str">
        <f t="shared" si="648"/>
        <v>A14F74</v>
      </c>
      <c r="V1674">
        <v>0</v>
      </c>
      <c r="W1674">
        <v>0</v>
      </c>
      <c r="X1674">
        <v>6</v>
      </c>
      <c r="Y1674">
        <v>0</v>
      </c>
      <c r="AA1674">
        <v>1</v>
      </c>
      <c r="AB1674">
        <v>8</v>
      </c>
      <c r="AC1674">
        <v>3</v>
      </c>
      <c r="AD1674">
        <v>0</v>
      </c>
      <c r="AE1674">
        <v>9</v>
      </c>
      <c r="AF1674" t="s">
        <v>126</v>
      </c>
      <c r="AG1674">
        <v>0</v>
      </c>
      <c r="AH1674">
        <v>3</v>
      </c>
      <c r="AI1674">
        <v>2</v>
      </c>
      <c r="AJ1674">
        <v>0</v>
      </c>
      <c r="AK1674" t="s">
        <v>569</v>
      </c>
      <c r="AL1674">
        <v>32.782173</v>
      </c>
      <c r="AM1674" t="s">
        <v>570</v>
      </c>
      <c r="AN1674">
        <v>-117.086921</v>
      </c>
      <c r="AO1674">
        <v>25</v>
      </c>
      <c r="AP1674">
        <v>1600</v>
      </c>
      <c r="AQ1674" t="s">
        <v>129</v>
      </c>
      <c r="AR1674">
        <v>128</v>
      </c>
      <c r="AS1674">
        <v>-45</v>
      </c>
      <c r="AT1674">
        <v>-128</v>
      </c>
      <c r="BB1674" t="str">
        <f t="shared" si="649"/>
        <v>1200</v>
      </c>
      <c r="BC1674">
        <v>1</v>
      </c>
      <c r="BD1674" t="str">
        <f t="shared" si="650"/>
        <v xml:space="preserve">N1839R  </v>
      </c>
      <c r="BE1674">
        <v>1</v>
      </c>
      <c r="BG1674">
        <v>0</v>
      </c>
      <c r="BH1674">
        <v>0</v>
      </c>
      <c r="BI1674">
        <v>0</v>
      </c>
      <c r="BJ1674">
        <v>1400</v>
      </c>
      <c r="BK1674">
        <v>-200</v>
      </c>
      <c r="BL1674" t="s">
        <v>130</v>
      </c>
      <c r="BM1674">
        <v>1</v>
      </c>
      <c r="BN1674">
        <v>1</v>
      </c>
      <c r="BO1674">
        <v>0</v>
      </c>
      <c r="BP1674">
        <v>0</v>
      </c>
      <c r="BS1674">
        <v>0</v>
      </c>
      <c r="BT1674">
        <v>0</v>
      </c>
      <c r="BU1674">
        <v>0</v>
      </c>
      <c r="CE1674" t="str">
        <f t="shared" si="652"/>
        <v>22:03:23.731</v>
      </c>
      <c r="CF1674">
        <v>731037000</v>
      </c>
      <c r="CS1674">
        <v>3</v>
      </c>
      <c r="CT1674">
        <v>2</v>
      </c>
      <c r="CU1674">
        <v>0</v>
      </c>
      <c r="CV1674">
        <v>2</v>
      </c>
      <c r="CW1674">
        <v>0</v>
      </c>
      <c r="CX1674">
        <v>5</v>
      </c>
      <c r="CY1674">
        <v>7</v>
      </c>
      <c r="CZ1674" t="s">
        <v>131</v>
      </c>
      <c r="DA1674">
        <v>745</v>
      </c>
      <c r="DB1674">
        <v>0</v>
      </c>
      <c r="DC1674" t="s">
        <v>262</v>
      </c>
      <c r="DD1674" t="s">
        <v>263</v>
      </c>
      <c r="DG1674">
        <v>15626589</v>
      </c>
      <c r="DI1674">
        <v>1</v>
      </c>
      <c r="DJ1674">
        <v>0</v>
      </c>
      <c r="DK1674">
        <v>1</v>
      </c>
      <c r="DL1674">
        <v>0</v>
      </c>
      <c r="DM1674">
        <v>0</v>
      </c>
      <c r="DN1674">
        <v>1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>"07/09/2023 22:03:24.005"</f>
        <v>07/09/2023 22:03:24.005</v>
      </c>
      <c r="C1675" t="str">
        <f t="shared" si="653"/>
        <v>FFDFD3C0</v>
      </c>
      <c r="D1675" t="s">
        <v>149</v>
      </c>
      <c r="E1675">
        <v>3</v>
      </c>
      <c r="H1675">
        <v>166</v>
      </c>
      <c r="I1675" t="s">
        <v>139</v>
      </c>
      <c r="J1675" t="s">
        <v>150</v>
      </c>
      <c r="K1675">
        <v>0</v>
      </c>
      <c r="L1675">
        <v>3</v>
      </c>
      <c r="M1675">
        <v>0</v>
      </c>
      <c r="N1675">
        <v>2</v>
      </c>
      <c r="O1675">
        <v>0</v>
      </c>
      <c r="P1675">
        <v>1</v>
      </c>
      <c r="Q1675">
        <v>0</v>
      </c>
      <c r="S1675" t="str">
        <f t="shared" si="651"/>
        <v>22:03:23.000</v>
      </c>
      <c r="T1675" t="str">
        <f t="shared" si="651"/>
        <v>22:03:23.000</v>
      </c>
      <c r="U1675" t="str">
        <f t="shared" si="648"/>
        <v>A14F74</v>
      </c>
      <c r="V1675">
        <v>0</v>
      </c>
      <c r="W1675">
        <v>0</v>
      </c>
      <c r="X1675">
        <v>6</v>
      </c>
      <c r="Y1675">
        <v>0</v>
      </c>
      <c r="AA1675">
        <v>1</v>
      </c>
      <c r="AB1675">
        <v>8</v>
      </c>
      <c r="AC1675">
        <v>3</v>
      </c>
      <c r="AD1675">
        <v>0</v>
      </c>
      <c r="AE1675">
        <v>9</v>
      </c>
      <c r="AF1675" t="s">
        <v>126</v>
      </c>
      <c r="AG1675">
        <v>0</v>
      </c>
      <c r="AH1675">
        <v>3</v>
      </c>
      <c r="AI1675">
        <v>2</v>
      </c>
      <c r="AJ1675">
        <v>0</v>
      </c>
      <c r="AK1675" t="s">
        <v>569</v>
      </c>
      <c r="AL1675">
        <v>32.782173</v>
      </c>
      <c r="AM1675" t="s">
        <v>570</v>
      </c>
      <c r="AN1675">
        <v>-117.086921</v>
      </c>
      <c r="AO1675">
        <v>25</v>
      </c>
      <c r="AP1675">
        <v>1600</v>
      </c>
      <c r="AQ1675" t="s">
        <v>129</v>
      </c>
      <c r="AR1675">
        <v>128</v>
      </c>
      <c r="AS1675">
        <v>-45</v>
      </c>
      <c r="AT1675">
        <v>-128</v>
      </c>
      <c r="BB1675" t="str">
        <f t="shared" si="649"/>
        <v>1200</v>
      </c>
      <c r="BC1675">
        <v>1</v>
      </c>
      <c r="BD1675" t="str">
        <f t="shared" si="650"/>
        <v xml:space="preserve">N1839R  </v>
      </c>
      <c r="BE1675">
        <v>1</v>
      </c>
      <c r="BG1675">
        <v>0</v>
      </c>
      <c r="BH1675">
        <v>0</v>
      </c>
      <c r="BI1675">
        <v>0</v>
      </c>
      <c r="BJ1675">
        <v>1400</v>
      </c>
      <c r="BK1675">
        <v>-200</v>
      </c>
      <c r="BL1675" t="s">
        <v>130</v>
      </c>
      <c r="BM1675">
        <v>1</v>
      </c>
      <c r="BN1675">
        <v>1</v>
      </c>
      <c r="BO1675">
        <v>0</v>
      </c>
      <c r="BP1675">
        <v>0</v>
      </c>
      <c r="BS1675">
        <v>0</v>
      </c>
      <c r="BT1675">
        <v>0</v>
      </c>
      <c r="BU1675">
        <v>0</v>
      </c>
      <c r="CE1675" t="str">
        <f t="shared" si="652"/>
        <v>22:03:23.731</v>
      </c>
      <c r="CF1675">
        <v>731091824</v>
      </c>
      <c r="CS1675">
        <v>3</v>
      </c>
      <c r="CT1675">
        <v>2</v>
      </c>
      <c r="CU1675">
        <v>0</v>
      </c>
      <c r="CV1675">
        <v>2</v>
      </c>
      <c r="CW1675">
        <v>0</v>
      </c>
      <c r="CX1675">
        <v>4</v>
      </c>
      <c r="CY1675">
        <v>7</v>
      </c>
      <c r="CZ1675" t="s">
        <v>131</v>
      </c>
      <c r="DA1675">
        <v>300</v>
      </c>
      <c r="DB1675">
        <v>0</v>
      </c>
      <c r="DC1675" t="s">
        <v>157</v>
      </c>
      <c r="DD1675" t="s">
        <v>158</v>
      </c>
      <c r="DG1675">
        <v>8363999</v>
      </c>
      <c r="DI1675">
        <v>1</v>
      </c>
      <c r="DJ1675">
        <v>0</v>
      </c>
      <c r="DK1675">
        <v>1</v>
      </c>
      <c r="DL1675">
        <v>0</v>
      </c>
      <c r="DM1675">
        <v>0</v>
      </c>
      <c r="DN1675">
        <v>1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>"07/09/2023 22:03:25.007"</f>
        <v>07/09/2023 22:03:25.007</v>
      </c>
      <c r="C1676" t="str">
        <f t="shared" si="653"/>
        <v>FFDFD3C0</v>
      </c>
      <c r="D1676" t="s">
        <v>144</v>
      </c>
      <c r="E1676">
        <v>6</v>
      </c>
      <c r="H1676">
        <v>210</v>
      </c>
      <c r="I1676" t="s">
        <v>145</v>
      </c>
      <c r="J1676" t="s">
        <v>146</v>
      </c>
      <c r="K1676">
        <v>0</v>
      </c>
      <c r="L1676">
        <v>3</v>
      </c>
      <c r="M1676">
        <v>0</v>
      </c>
      <c r="N1676">
        <v>2</v>
      </c>
      <c r="O1676">
        <v>0</v>
      </c>
      <c r="P1676">
        <v>1</v>
      </c>
      <c r="Q1676">
        <v>0</v>
      </c>
      <c r="S1676" t="str">
        <f t="shared" ref="S1676:T1683" si="654">"22:03:24.000"</f>
        <v>22:03:24.000</v>
      </c>
      <c r="T1676" t="str">
        <f t="shared" si="654"/>
        <v>22:03:24.000</v>
      </c>
      <c r="U1676" t="str">
        <f t="shared" si="648"/>
        <v>A14F74</v>
      </c>
      <c r="V1676">
        <v>0</v>
      </c>
      <c r="W1676">
        <v>0</v>
      </c>
      <c r="X1676">
        <v>6</v>
      </c>
      <c r="Y1676">
        <v>0</v>
      </c>
      <c r="AA1676">
        <v>1</v>
      </c>
      <c r="AB1676">
        <v>8</v>
      </c>
      <c r="AC1676">
        <v>3</v>
      </c>
      <c r="AD1676">
        <v>0</v>
      </c>
      <c r="AE1676">
        <v>9</v>
      </c>
      <c r="AF1676" t="s">
        <v>126</v>
      </c>
      <c r="AG1676">
        <v>0</v>
      </c>
      <c r="AH1676">
        <v>0</v>
      </c>
      <c r="AI1676">
        <v>2</v>
      </c>
      <c r="AJ1676">
        <v>0</v>
      </c>
      <c r="AK1676" t="s">
        <v>571</v>
      </c>
      <c r="AL1676">
        <v>32.781979999999997</v>
      </c>
      <c r="AM1676" t="s">
        <v>572</v>
      </c>
      <c r="AN1676">
        <v>-117.086191</v>
      </c>
      <c r="AO1676">
        <v>25</v>
      </c>
      <c r="AP1676">
        <v>1600</v>
      </c>
      <c r="AQ1676" t="s">
        <v>129</v>
      </c>
      <c r="AR1676">
        <v>129</v>
      </c>
      <c r="AS1676">
        <v>-46</v>
      </c>
      <c r="AT1676">
        <v>-256</v>
      </c>
      <c r="BB1676" t="str">
        <f t="shared" si="649"/>
        <v>1200</v>
      </c>
      <c r="BC1676">
        <v>1</v>
      </c>
      <c r="BD1676" t="str">
        <f t="shared" si="650"/>
        <v xml:space="preserve">N1839R  </v>
      </c>
      <c r="BE1676">
        <v>1</v>
      </c>
      <c r="BG1676">
        <v>0</v>
      </c>
      <c r="BH1676">
        <v>0</v>
      </c>
      <c r="BI1676">
        <v>0</v>
      </c>
      <c r="BJ1676">
        <v>1400</v>
      </c>
      <c r="BK1676">
        <v>-200</v>
      </c>
      <c r="BL1676" t="s">
        <v>130</v>
      </c>
      <c r="BM1676">
        <v>1</v>
      </c>
      <c r="BN1676">
        <v>1</v>
      </c>
      <c r="BO1676">
        <v>0</v>
      </c>
      <c r="BP1676">
        <v>0</v>
      </c>
      <c r="BS1676">
        <v>0</v>
      </c>
      <c r="BT1676">
        <v>0</v>
      </c>
      <c r="BU1676">
        <v>0</v>
      </c>
      <c r="CE1676" t="str">
        <f t="shared" ref="CE1676:CE1683" si="655">"22:03:24.770"</f>
        <v>22:03:24.770</v>
      </c>
      <c r="CF1676">
        <v>770092096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5</v>
      </c>
      <c r="CY1676">
        <v>7</v>
      </c>
      <c r="CZ1676" t="s">
        <v>131</v>
      </c>
      <c r="DA1676">
        <v>300</v>
      </c>
      <c r="DB1676">
        <v>0</v>
      </c>
      <c r="DC1676" t="s">
        <v>157</v>
      </c>
      <c r="DD1676" t="s">
        <v>158</v>
      </c>
      <c r="DG1676">
        <v>8364210</v>
      </c>
      <c r="DI1676">
        <v>1</v>
      </c>
      <c r="DJ1676">
        <v>0</v>
      </c>
      <c r="DK1676">
        <v>0</v>
      </c>
      <c r="DL1676">
        <v>0</v>
      </c>
      <c r="DM1676">
        <v>0</v>
      </c>
      <c r="DN1676">
        <v>1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>"07/09/2023 22:03:25.007"</f>
        <v>07/09/2023 22:03:25.007</v>
      </c>
      <c r="C1677" t="str">
        <f t="shared" si="653"/>
        <v>FFDFD3C0</v>
      </c>
      <c r="D1677" t="s">
        <v>134</v>
      </c>
      <c r="E1677">
        <v>3</v>
      </c>
      <c r="H1677">
        <v>3</v>
      </c>
      <c r="I1677" t="s">
        <v>135</v>
      </c>
      <c r="J1677" t="s">
        <v>126</v>
      </c>
      <c r="K1677">
        <v>0</v>
      </c>
      <c r="L1677">
        <v>3</v>
      </c>
      <c r="M1677">
        <v>0</v>
      </c>
      <c r="N1677">
        <v>2</v>
      </c>
      <c r="O1677">
        <v>0</v>
      </c>
      <c r="P1677">
        <v>1</v>
      </c>
      <c r="Q1677">
        <v>0</v>
      </c>
      <c r="S1677" t="str">
        <f t="shared" si="654"/>
        <v>22:03:24.000</v>
      </c>
      <c r="T1677" t="str">
        <f t="shared" si="654"/>
        <v>22:03:24.000</v>
      </c>
      <c r="U1677" t="str">
        <f t="shared" si="648"/>
        <v>A14F74</v>
      </c>
      <c r="V1677">
        <v>0</v>
      </c>
      <c r="W1677">
        <v>0</v>
      </c>
      <c r="X1677">
        <v>6</v>
      </c>
      <c r="Y1677">
        <v>0</v>
      </c>
      <c r="AA1677">
        <v>1</v>
      </c>
      <c r="AB1677">
        <v>8</v>
      </c>
      <c r="AC1677">
        <v>3</v>
      </c>
      <c r="AD1677">
        <v>0</v>
      </c>
      <c r="AE1677">
        <v>9</v>
      </c>
      <c r="AF1677" t="s">
        <v>126</v>
      </c>
      <c r="AG1677">
        <v>0</v>
      </c>
      <c r="AH1677">
        <v>3</v>
      </c>
      <c r="AI1677">
        <v>2</v>
      </c>
      <c r="AJ1677">
        <v>0</v>
      </c>
      <c r="AK1677" t="s">
        <v>571</v>
      </c>
      <c r="AL1677">
        <v>32.781979999999997</v>
      </c>
      <c r="AM1677" t="s">
        <v>572</v>
      </c>
      <c r="AN1677">
        <v>-117.086191</v>
      </c>
      <c r="AO1677">
        <v>25</v>
      </c>
      <c r="AP1677">
        <v>1600</v>
      </c>
      <c r="AQ1677" t="s">
        <v>129</v>
      </c>
      <c r="AR1677">
        <v>129</v>
      </c>
      <c r="AS1677">
        <v>-46</v>
      </c>
      <c r="AT1677">
        <v>-256</v>
      </c>
      <c r="BB1677" t="str">
        <f t="shared" si="649"/>
        <v>1200</v>
      </c>
      <c r="BC1677">
        <v>1</v>
      </c>
      <c r="BD1677" t="str">
        <f t="shared" si="650"/>
        <v xml:space="preserve">N1839R  </v>
      </c>
      <c r="BE1677">
        <v>1</v>
      </c>
      <c r="BG1677">
        <v>0</v>
      </c>
      <c r="BH1677">
        <v>0</v>
      </c>
      <c r="BI1677">
        <v>0</v>
      </c>
      <c r="BJ1677">
        <v>1400</v>
      </c>
      <c r="BK1677">
        <v>-200</v>
      </c>
      <c r="BL1677" t="s">
        <v>130</v>
      </c>
      <c r="BM1677">
        <v>1</v>
      </c>
      <c r="BN1677">
        <v>1</v>
      </c>
      <c r="BO1677">
        <v>0</v>
      </c>
      <c r="BP1677">
        <v>0</v>
      </c>
      <c r="BS1677">
        <v>0</v>
      </c>
      <c r="BT1677">
        <v>0</v>
      </c>
      <c r="BU1677">
        <v>0</v>
      </c>
      <c r="CE1677" t="str">
        <f t="shared" si="655"/>
        <v>22:03:24.770</v>
      </c>
      <c r="CF1677">
        <v>770092096</v>
      </c>
      <c r="CS1677">
        <v>3</v>
      </c>
      <c r="CT1677">
        <v>2</v>
      </c>
      <c r="CU1677">
        <v>0</v>
      </c>
      <c r="CV1677">
        <v>2</v>
      </c>
      <c r="CW1677">
        <v>0</v>
      </c>
      <c r="CX1677">
        <v>5</v>
      </c>
      <c r="CY1677">
        <v>7</v>
      </c>
      <c r="CZ1677" t="s">
        <v>131</v>
      </c>
      <c r="DA1677">
        <v>300</v>
      </c>
      <c r="DB1677">
        <v>0</v>
      </c>
      <c r="DC1677" t="s">
        <v>157</v>
      </c>
      <c r="DD1677" t="s">
        <v>158</v>
      </c>
      <c r="DG1677">
        <v>8364210</v>
      </c>
      <c r="DI1677">
        <v>1</v>
      </c>
      <c r="DJ1677">
        <v>0</v>
      </c>
      <c r="DK1677">
        <v>1</v>
      </c>
      <c r="DL1677">
        <v>0</v>
      </c>
      <c r="DM1677">
        <v>0</v>
      </c>
      <c r="DN1677">
        <v>1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"07/09/2023 22:03:25.007"</f>
        <v>07/09/2023 22:03:25.007</v>
      </c>
      <c r="C1678" t="str">
        <f t="shared" si="653"/>
        <v>FFDFD3C0</v>
      </c>
      <c r="D1678" t="s">
        <v>141</v>
      </c>
      <c r="E1678">
        <v>15</v>
      </c>
      <c r="J1678" t="s">
        <v>142</v>
      </c>
      <c r="K1678">
        <v>0</v>
      </c>
      <c r="L1678">
        <v>3</v>
      </c>
      <c r="M1678">
        <v>0</v>
      </c>
      <c r="N1678">
        <v>2</v>
      </c>
      <c r="O1678">
        <v>0</v>
      </c>
      <c r="P1678">
        <v>1</v>
      </c>
      <c r="Q1678">
        <v>0</v>
      </c>
      <c r="S1678" t="str">
        <f t="shared" si="654"/>
        <v>22:03:24.000</v>
      </c>
      <c r="T1678" t="str">
        <f t="shared" si="654"/>
        <v>22:03:24.000</v>
      </c>
      <c r="U1678" t="str">
        <f t="shared" si="648"/>
        <v>A14F74</v>
      </c>
      <c r="V1678">
        <v>0</v>
      </c>
      <c r="W1678">
        <v>0</v>
      </c>
      <c r="X1678">
        <v>6</v>
      </c>
      <c r="Y1678">
        <v>0</v>
      </c>
      <c r="AA1678">
        <v>1</v>
      </c>
      <c r="AB1678">
        <v>8</v>
      </c>
      <c r="AC1678">
        <v>3</v>
      </c>
      <c r="AD1678">
        <v>0</v>
      </c>
      <c r="AE1678">
        <v>9</v>
      </c>
      <c r="AF1678" t="s">
        <v>126</v>
      </c>
      <c r="AG1678">
        <v>0</v>
      </c>
      <c r="AH1678">
        <v>3</v>
      </c>
      <c r="AI1678">
        <v>2</v>
      </c>
      <c r="AJ1678">
        <v>0</v>
      </c>
      <c r="AK1678" t="s">
        <v>571</v>
      </c>
      <c r="AL1678">
        <v>32.781979999999997</v>
      </c>
      <c r="AM1678" t="s">
        <v>572</v>
      </c>
      <c r="AN1678">
        <v>-117.086191</v>
      </c>
      <c r="AO1678">
        <v>25</v>
      </c>
      <c r="AP1678">
        <v>1600</v>
      </c>
      <c r="AQ1678" t="s">
        <v>129</v>
      </c>
      <c r="AR1678">
        <v>129</v>
      </c>
      <c r="AS1678">
        <v>-46</v>
      </c>
      <c r="AT1678">
        <v>-256</v>
      </c>
      <c r="BB1678" t="str">
        <f t="shared" si="649"/>
        <v>1200</v>
      </c>
      <c r="BC1678">
        <v>1</v>
      </c>
      <c r="BD1678" t="str">
        <f t="shared" si="650"/>
        <v xml:space="preserve">N1839R  </v>
      </c>
      <c r="BE1678">
        <v>1</v>
      </c>
      <c r="BG1678">
        <v>0</v>
      </c>
      <c r="BH1678">
        <v>0</v>
      </c>
      <c r="BI1678">
        <v>0</v>
      </c>
      <c r="BJ1678">
        <v>1400</v>
      </c>
      <c r="BK1678">
        <v>-200</v>
      </c>
      <c r="BL1678" t="s">
        <v>130</v>
      </c>
      <c r="BM1678">
        <v>1</v>
      </c>
      <c r="BN1678">
        <v>1</v>
      </c>
      <c r="BO1678">
        <v>0</v>
      </c>
      <c r="BP1678">
        <v>0</v>
      </c>
      <c r="BS1678">
        <v>0</v>
      </c>
      <c r="BT1678">
        <v>0</v>
      </c>
      <c r="BU1678">
        <v>0</v>
      </c>
      <c r="CE1678" t="str">
        <f t="shared" si="655"/>
        <v>22:03:24.770</v>
      </c>
      <c r="CF1678">
        <v>770092096</v>
      </c>
      <c r="CS1678">
        <v>3</v>
      </c>
      <c r="CT1678">
        <v>2</v>
      </c>
      <c r="CU1678">
        <v>0</v>
      </c>
      <c r="CV1678">
        <v>2</v>
      </c>
      <c r="CW1678">
        <v>0</v>
      </c>
      <c r="CX1678">
        <v>5</v>
      </c>
      <c r="CY1678">
        <v>7</v>
      </c>
      <c r="CZ1678" t="s">
        <v>131</v>
      </c>
      <c r="DA1678">
        <v>300</v>
      </c>
      <c r="DB1678">
        <v>0</v>
      </c>
      <c r="DC1678" t="s">
        <v>157</v>
      </c>
      <c r="DD1678" t="s">
        <v>158</v>
      </c>
      <c r="DG1678">
        <v>8364210</v>
      </c>
      <c r="DI1678">
        <v>1</v>
      </c>
      <c r="DJ1678">
        <v>0</v>
      </c>
      <c r="DK1678">
        <v>1</v>
      </c>
      <c r="DL1678">
        <v>0</v>
      </c>
      <c r="DM1678">
        <v>0</v>
      </c>
      <c r="DN1678">
        <v>1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"07/09/2023 22:03:25.053"</f>
        <v>07/09/2023 22:03:25.053</v>
      </c>
      <c r="C1679" t="str">
        <f t="shared" si="653"/>
        <v>FFDFD3C0</v>
      </c>
      <c r="D1679" t="s">
        <v>147</v>
      </c>
      <c r="E1679">
        <v>8</v>
      </c>
      <c r="H1679">
        <v>225</v>
      </c>
      <c r="I1679" t="s">
        <v>148</v>
      </c>
      <c r="J1679" t="s">
        <v>126</v>
      </c>
      <c r="K1679">
        <v>0</v>
      </c>
      <c r="L1679">
        <v>3</v>
      </c>
      <c r="M1679">
        <v>0</v>
      </c>
      <c r="N1679">
        <v>2</v>
      </c>
      <c r="O1679">
        <v>0</v>
      </c>
      <c r="P1679">
        <v>1</v>
      </c>
      <c r="Q1679">
        <v>0</v>
      </c>
      <c r="S1679" t="str">
        <f t="shared" si="654"/>
        <v>22:03:24.000</v>
      </c>
      <c r="T1679" t="str">
        <f t="shared" si="654"/>
        <v>22:03:24.000</v>
      </c>
      <c r="U1679" t="str">
        <f t="shared" si="648"/>
        <v>A14F74</v>
      </c>
      <c r="V1679">
        <v>0</v>
      </c>
      <c r="W1679">
        <v>0</v>
      </c>
      <c r="X1679">
        <v>6</v>
      </c>
      <c r="Y1679">
        <v>0</v>
      </c>
      <c r="AA1679">
        <v>1</v>
      </c>
      <c r="AB1679">
        <v>8</v>
      </c>
      <c r="AC1679">
        <v>3</v>
      </c>
      <c r="AD1679">
        <v>0</v>
      </c>
      <c r="AE1679">
        <v>9</v>
      </c>
      <c r="AF1679" t="s">
        <v>126</v>
      </c>
      <c r="AG1679">
        <v>0</v>
      </c>
      <c r="AH1679">
        <v>3</v>
      </c>
      <c r="AI1679">
        <v>2</v>
      </c>
      <c r="AJ1679">
        <v>0</v>
      </c>
      <c r="AK1679" t="s">
        <v>571</v>
      </c>
      <c r="AL1679">
        <v>32.781979999999997</v>
      </c>
      <c r="AM1679" t="s">
        <v>572</v>
      </c>
      <c r="AN1679">
        <v>-117.086191</v>
      </c>
      <c r="AO1679">
        <v>25</v>
      </c>
      <c r="AP1679">
        <v>1600</v>
      </c>
      <c r="AQ1679" t="s">
        <v>129</v>
      </c>
      <c r="AR1679">
        <v>129</v>
      </c>
      <c r="AS1679">
        <v>-46</v>
      </c>
      <c r="AT1679">
        <v>-256</v>
      </c>
      <c r="BB1679" t="str">
        <f t="shared" si="649"/>
        <v>1200</v>
      </c>
      <c r="BC1679">
        <v>1</v>
      </c>
      <c r="BD1679" t="str">
        <f t="shared" si="650"/>
        <v xml:space="preserve">N1839R  </v>
      </c>
      <c r="BE1679">
        <v>1</v>
      </c>
      <c r="BG1679">
        <v>0</v>
      </c>
      <c r="BH1679">
        <v>0</v>
      </c>
      <c r="BI1679">
        <v>0</v>
      </c>
      <c r="BJ1679">
        <v>1400</v>
      </c>
      <c r="BK1679">
        <v>-200</v>
      </c>
      <c r="BL1679" t="s">
        <v>130</v>
      </c>
      <c r="BM1679">
        <v>1</v>
      </c>
      <c r="BN1679">
        <v>1</v>
      </c>
      <c r="BO1679">
        <v>0</v>
      </c>
      <c r="BP1679">
        <v>0</v>
      </c>
      <c r="BS1679">
        <v>0</v>
      </c>
      <c r="BT1679">
        <v>0</v>
      </c>
      <c r="BU1679">
        <v>0</v>
      </c>
      <c r="CE1679" t="str">
        <f t="shared" si="655"/>
        <v>22:03:24.770</v>
      </c>
      <c r="CF1679">
        <v>770092096</v>
      </c>
      <c r="CS1679">
        <v>3</v>
      </c>
      <c r="CT1679">
        <v>2</v>
      </c>
      <c r="CU1679">
        <v>0</v>
      </c>
      <c r="CV1679">
        <v>2</v>
      </c>
      <c r="CW1679">
        <v>0</v>
      </c>
      <c r="CX1679">
        <v>5</v>
      </c>
      <c r="CY1679">
        <v>7</v>
      </c>
      <c r="CZ1679" t="s">
        <v>131</v>
      </c>
      <c r="DA1679">
        <v>300</v>
      </c>
      <c r="DB1679">
        <v>0</v>
      </c>
      <c r="DC1679" t="s">
        <v>157</v>
      </c>
      <c r="DD1679" t="s">
        <v>158</v>
      </c>
      <c r="DG1679">
        <v>8364210</v>
      </c>
      <c r="DI1679">
        <v>1</v>
      </c>
      <c r="DJ1679">
        <v>0</v>
      </c>
      <c r="DK1679">
        <v>1</v>
      </c>
      <c r="DL1679">
        <v>0</v>
      </c>
      <c r="DM1679">
        <v>0</v>
      </c>
      <c r="DN1679">
        <v>1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"07/09/2023 22:03:25.053"</f>
        <v>07/09/2023 22:03:25.053</v>
      </c>
      <c r="C1680" t="str">
        <f t="shared" si="653"/>
        <v>FFDFD3C0</v>
      </c>
      <c r="D1680" t="s">
        <v>134</v>
      </c>
      <c r="E1680">
        <v>4</v>
      </c>
      <c r="H1680">
        <v>4</v>
      </c>
      <c r="I1680" t="s">
        <v>143</v>
      </c>
      <c r="J1680" t="s">
        <v>126</v>
      </c>
      <c r="K1680">
        <v>0</v>
      </c>
      <c r="L1680">
        <v>3</v>
      </c>
      <c r="M1680">
        <v>0</v>
      </c>
      <c r="N1680">
        <v>2</v>
      </c>
      <c r="O1680">
        <v>0</v>
      </c>
      <c r="P1680">
        <v>1</v>
      </c>
      <c r="Q1680">
        <v>0</v>
      </c>
      <c r="S1680" t="str">
        <f t="shared" si="654"/>
        <v>22:03:24.000</v>
      </c>
      <c r="T1680" t="str">
        <f t="shared" si="654"/>
        <v>22:03:24.000</v>
      </c>
      <c r="U1680" t="str">
        <f t="shared" si="648"/>
        <v>A14F74</v>
      </c>
      <c r="V1680">
        <v>0</v>
      </c>
      <c r="W1680">
        <v>0</v>
      </c>
      <c r="X1680">
        <v>6</v>
      </c>
      <c r="Y1680">
        <v>0</v>
      </c>
      <c r="AA1680">
        <v>1</v>
      </c>
      <c r="AB1680">
        <v>8</v>
      </c>
      <c r="AC1680">
        <v>3</v>
      </c>
      <c r="AD1680">
        <v>0</v>
      </c>
      <c r="AE1680">
        <v>9</v>
      </c>
      <c r="AF1680" t="s">
        <v>126</v>
      </c>
      <c r="AG1680">
        <v>0</v>
      </c>
      <c r="AH1680">
        <v>3</v>
      </c>
      <c r="AI1680">
        <v>2</v>
      </c>
      <c r="AJ1680">
        <v>0</v>
      </c>
      <c r="AK1680" t="s">
        <v>571</v>
      </c>
      <c r="AL1680">
        <v>32.781979999999997</v>
      </c>
      <c r="AM1680" t="s">
        <v>572</v>
      </c>
      <c r="AN1680">
        <v>-117.086191</v>
      </c>
      <c r="AO1680">
        <v>25</v>
      </c>
      <c r="AP1680">
        <v>1600</v>
      </c>
      <c r="AQ1680" t="s">
        <v>129</v>
      </c>
      <c r="AR1680">
        <v>129</v>
      </c>
      <c r="AS1680">
        <v>-46</v>
      </c>
      <c r="AT1680">
        <v>-256</v>
      </c>
      <c r="BB1680" t="str">
        <f t="shared" si="649"/>
        <v>1200</v>
      </c>
      <c r="BC1680">
        <v>1</v>
      </c>
      <c r="BD1680" t="str">
        <f t="shared" si="650"/>
        <v xml:space="preserve">N1839R  </v>
      </c>
      <c r="BE1680">
        <v>1</v>
      </c>
      <c r="BG1680">
        <v>0</v>
      </c>
      <c r="BH1680">
        <v>0</v>
      </c>
      <c r="BI1680">
        <v>0</v>
      </c>
      <c r="BJ1680">
        <v>1400</v>
      </c>
      <c r="BK1680">
        <v>-200</v>
      </c>
      <c r="BL1680" t="s">
        <v>130</v>
      </c>
      <c r="BM1680">
        <v>1</v>
      </c>
      <c r="BN1680">
        <v>1</v>
      </c>
      <c r="BO1680">
        <v>0</v>
      </c>
      <c r="BP1680">
        <v>0</v>
      </c>
      <c r="BS1680">
        <v>0</v>
      </c>
      <c r="BT1680">
        <v>0</v>
      </c>
      <c r="BU1680">
        <v>0</v>
      </c>
      <c r="CE1680" t="str">
        <f t="shared" si="655"/>
        <v>22:03:24.770</v>
      </c>
      <c r="CF1680">
        <v>770092096</v>
      </c>
      <c r="CS1680">
        <v>3</v>
      </c>
      <c r="CT1680">
        <v>2</v>
      </c>
      <c r="CU1680">
        <v>0</v>
      </c>
      <c r="CV1680">
        <v>2</v>
      </c>
      <c r="CW1680">
        <v>0</v>
      </c>
      <c r="CX1680">
        <v>5</v>
      </c>
      <c r="CY1680">
        <v>7</v>
      </c>
      <c r="CZ1680" t="s">
        <v>131</v>
      </c>
      <c r="DA1680">
        <v>300</v>
      </c>
      <c r="DB1680">
        <v>0</v>
      </c>
      <c r="DC1680" t="s">
        <v>157</v>
      </c>
      <c r="DD1680" t="s">
        <v>158</v>
      </c>
      <c r="DG1680">
        <v>8364210</v>
      </c>
      <c r="DI1680">
        <v>1</v>
      </c>
      <c r="DJ1680">
        <v>0</v>
      </c>
      <c r="DK1680">
        <v>1</v>
      </c>
      <c r="DL1680">
        <v>0</v>
      </c>
      <c r="DM1680">
        <v>0</v>
      </c>
      <c r="DN1680">
        <v>1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"07/09/2023 22:03:25.053"</f>
        <v>07/09/2023 22:03:25.053</v>
      </c>
      <c r="C1681" t="str">
        <f t="shared" si="653"/>
        <v>FFDFD3C0</v>
      </c>
      <c r="D1681" t="s">
        <v>123</v>
      </c>
      <c r="E1681">
        <v>7</v>
      </c>
      <c r="F1681">
        <v>2007</v>
      </c>
      <c r="G1681" t="s">
        <v>124</v>
      </c>
      <c r="J1681" t="s">
        <v>125</v>
      </c>
      <c r="K1681">
        <v>0</v>
      </c>
      <c r="L1681">
        <v>3</v>
      </c>
      <c r="M1681">
        <v>0</v>
      </c>
      <c r="N1681">
        <v>2</v>
      </c>
      <c r="O1681">
        <v>0</v>
      </c>
      <c r="P1681">
        <v>1</v>
      </c>
      <c r="Q1681">
        <v>0</v>
      </c>
      <c r="S1681" t="str">
        <f t="shared" si="654"/>
        <v>22:03:24.000</v>
      </c>
      <c r="T1681" t="str">
        <f t="shared" si="654"/>
        <v>22:03:24.000</v>
      </c>
      <c r="U1681" t="str">
        <f t="shared" si="648"/>
        <v>A14F74</v>
      </c>
      <c r="V1681">
        <v>0</v>
      </c>
      <c r="W1681">
        <v>0</v>
      </c>
      <c r="X1681">
        <v>6</v>
      </c>
      <c r="Y1681">
        <v>0</v>
      </c>
      <c r="AA1681">
        <v>1</v>
      </c>
      <c r="AB1681">
        <v>8</v>
      </c>
      <c r="AC1681">
        <v>3</v>
      </c>
      <c r="AD1681">
        <v>0</v>
      </c>
      <c r="AE1681">
        <v>9</v>
      </c>
      <c r="AF1681" t="s">
        <v>126</v>
      </c>
      <c r="AG1681">
        <v>0</v>
      </c>
      <c r="AH1681">
        <v>3</v>
      </c>
      <c r="AI1681">
        <v>2</v>
      </c>
      <c r="AJ1681">
        <v>0</v>
      </c>
      <c r="AK1681" t="s">
        <v>571</v>
      </c>
      <c r="AL1681">
        <v>32.781979999999997</v>
      </c>
      <c r="AM1681" t="s">
        <v>572</v>
      </c>
      <c r="AN1681">
        <v>-117.086191</v>
      </c>
      <c r="AO1681">
        <v>25</v>
      </c>
      <c r="AP1681">
        <v>1600</v>
      </c>
      <c r="AQ1681" t="s">
        <v>129</v>
      </c>
      <c r="AR1681">
        <v>129</v>
      </c>
      <c r="AS1681">
        <v>-46</v>
      </c>
      <c r="AT1681">
        <v>-256</v>
      </c>
      <c r="BB1681" t="str">
        <f t="shared" si="649"/>
        <v>1200</v>
      </c>
      <c r="BC1681">
        <v>1</v>
      </c>
      <c r="BD1681" t="str">
        <f t="shared" si="650"/>
        <v xml:space="preserve">N1839R  </v>
      </c>
      <c r="BE1681">
        <v>1</v>
      </c>
      <c r="BG1681">
        <v>0</v>
      </c>
      <c r="BH1681">
        <v>0</v>
      </c>
      <c r="BI1681">
        <v>0</v>
      </c>
      <c r="BJ1681">
        <v>1400</v>
      </c>
      <c r="BK1681">
        <v>-200</v>
      </c>
      <c r="BL1681" t="s">
        <v>130</v>
      </c>
      <c r="BM1681">
        <v>1</v>
      </c>
      <c r="BN1681">
        <v>1</v>
      </c>
      <c r="BO1681">
        <v>0</v>
      </c>
      <c r="BP1681">
        <v>0</v>
      </c>
      <c r="BS1681">
        <v>0</v>
      </c>
      <c r="BT1681">
        <v>0</v>
      </c>
      <c r="BU1681">
        <v>0</v>
      </c>
      <c r="CE1681" t="str">
        <f t="shared" si="655"/>
        <v>22:03:24.770</v>
      </c>
      <c r="CF1681">
        <v>770092096</v>
      </c>
      <c r="CS1681">
        <v>3</v>
      </c>
      <c r="CT1681">
        <v>2</v>
      </c>
      <c r="CU1681">
        <v>0</v>
      </c>
      <c r="CV1681">
        <v>2</v>
      </c>
      <c r="CW1681">
        <v>0</v>
      </c>
      <c r="CX1681">
        <v>5</v>
      </c>
      <c r="CY1681">
        <v>7</v>
      </c>
      <c r="CZ1681" t="s">
        <v>131</v>
      </c>
      <c r="DA1681">
        <v>300</v>
      </c>
      <c r="DB1681">
        <v>0</v>
      </c>
      <c r="DC1681" t="s">
        <v>157</v>
      </c>
      <c r="DD1681" t="s">
        <v>158</v>
      </c>
      <c r="DG1681">
        <v>8364210</v>
      </c>
      <c r="DI1681">
        <v>1</v>
      </c>
      <c r="DJ1681">
        <v>0</v>
      </c>
      <c r="DK1681">
        <v>1</v>
      </c>
      <c r="DL1681">
        <v>0</v>
      </c>
      <c r="DM1681">
        <v>0</v>
      </c>
      <c r="DN1681">
        <v>1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"07/09/2023 22:03:25.053"</f>
        <v>07/09/2023 22:03:25.053</v>
      </c>
      <c r="C1682" t="str">
        <f t="shared" si="653"/>
        <v>FFDFD3C0</v>
      </c>
      <c r="D1682" t="s">
        <v>138</v>
      </c>
      <c r="E1682">
        <v>20</v>
      </c>
      <c r="F1682">
        <v>1020</v>
      </c>
      <c r="G1682" t="s">
        <v>139</v>
      </c>
      <c r="J1682" t="s">
        <v>140</v>
      </c>
      <c r="K1682">
        <v>0</v>
      </c>
      <c r="L1682">
        <v>3</v>
      </c>
      <c r="M1682">
        <v>0</v>
      </c>
      <c r="N1682">
        <v>2</v>
      </c>
      <c r="O1682">
        <v>0</v>
      </c>
      <c r="P1682">
        <v>1</v>
      </c>
      <c r="Q1682">
        <v>0</v>
      </c>
      <c r="S1682" t="str">
        <f t="shared" si="654"/>
        <v>22:03:24.000</v>
      </c>
      <c r="T1682" t="str">
        <f t="shared" si="654"/>
        <v>22:03:24.000</v>
      </c>
      <c r="U1682" t="str">
        <f t="shared" si="648"/>
        <v>A14F74</v>
      </c>
      <c r="V1682">
        <v>0</v>
      </c>
      <c r="W1682">
        <v>0</v>
      </c>
      <c r="X1682">
        <v>6</v>
      </c>
      <c r="Y1682">
        <v>0</v>
      </c>
      <c r="AA1682">
        <v>1</v>
      </c>
      <c r="AB1682">
        <v>8</v>
      </c>
      <c r="AC1682">
        <v>3</v>
      </c>
      <c r="AD1682">
        <v>0</v>
      </c>
      <c r="AE1682">
        <v>9</v>
      </c>
      <c r="AF1682" t="s">
        <v>126</v>
      </c>
      <c r="AG1682">
        <v>0</v>
      </c>
      <c r="AH1682">
        <v>3</v>
      </c>
      <c r="AI1682">
        <v>2</v>
      </c>
      <c r="AJ1682">
        <v>0</v>
      </c>
      <c r="AK1682" t="s">
        <v>571</v>
      </c>
      <c r="AL1682">
        <v>32.781979999999997</v>
      </c>
      <c r="AM1682" t="s">
        <v>572</v>
      </c>
      <c r="AN1682">
        <v>-117.086191</v>
      </c>
      <c r="AO1682">
        <v>25</v>
      </c>
      <c r="AP1682">
        <v>1600</v>
      </c>
      <c r="AQ1682" t="s">
        <v>129</v>
      </c>
      <c r="AR1682">
        <v>129</v>
      </c>
      <c r="AS1682">
        <v>-46</v>
      </c>
      <c r="AT1682">
        <v>-256</v>
      </c>
      <c r="BB1682" t="str">
        <f t="shared" si="649"/>
        <v>1200</v>
      </c>
      <c r="BC1682">
        <v>1</v>
      </c>
      <c r="BD1682" t="str">
        <f t="shared" si="650"/>
        <v xml:space="preserve">N1839R  </v>
      </c>
      <c r="BE1682">
        <v>1</v>
      </c>
      <c r="BG1682">
        <v>0</v>
      </c>
      <c r="BH1682">
        <v>0</v>
      </c>
      <c r="BI1682">
        <v>0</v>
      </c>
      <c r="BJ1682">
        <v>1400</v>
      </c>
      <c r="BK1682">
        <v>-200</v>
      </c>
      <c r="BL1682" t="s">
        <v>130</v>
      </c>
      <c r="BM1682">
        <v>1</v>
      </c>
      <c r="BN1682">
        <v>1</v>
      </c>
      <c r="BO1682">
        <v>0</v>
      </c>
      <c r="BP1682">
        <v>0</v>
      </c>
      <c r="BS1682">
        <v>0</v>
      </c>
      <c r="BT1682">
        <v>0</v>
      </c>
      <c r="BU1682">
        <v>0</v>
      </c>
      <c r="CE1682" t="str">
        <f t="shared" si="655"/>
        <v>22:03:24.770</v>
      </c>
      <c r="CF1682">
        <v>770092096</v>
      </c>
      <c r="CS1682">
        <v>3</v>
      </c>
      <c r="CT1682">
        <v>2</v>
      </c>
      <c r="CU1682">
        <v>0</v>
      </c>
      <c r="CV1682">
        <v>2</v>
      </c>
      <c r="CW1682">
        <v>0</v>
      </c>
      <c r="CX1682">
        <v>5</v>
      </c>
      <c r="CY1682">
        <v>7</v>
      </c>
      <c r="CZ1682" t="s">
        <v>131</v>
      </c>
      <c r="DA1682">
        <v>300</v>
      </c>
      <c r="DB1682">
        <v>0</v>
      </c>
      <c r="DC1682" t="s">
        <v>157</v>
      </c>
      <c r="DD1682" t="s">
        <v>158</v>
      </c>
      <c r="DG1682">
        <v>8364210</v>
      </c>
      <c r="DI1682">
        <v>1</v>
      </c>
      <c r="DJ1682">
        <v>0</v>
      </c>
      <c r="DK1682">
        <v>1</v>
      </c>
      <c r="DL1682">
        <v>0</v>
      </c>
      <c r="DM1682">
        <v>0</v>
      </c>
      <c r="DN1682">
        <v>1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"07/09/2023 22:03:25.053"</f>
        <v>07/09/2023 22:03:25.053</v>
      </c>
      <c r="C1683" t="str">
        <f t="shared" si="653"/>
        <v>FFDFD3C0</v>
      </c>
      <c r="D1683" t="s">
        <v>149</v>
      </c>
      <c r="E1683">
        <v>3</v>
      </c>
      <c r="H1683">
        <v>166</v>
      </c>
      <c r="I1683" t="s">
        <v>139</v>
      </c>
      <c r="J1683" t="s">
        <v>150</v>
      </c>
      <c r="K1683">
        <v>0</v>
      </c>
      <c r="L1683">
        <v>3</v>
      </c>
      <c r="M1683">
        <v>0</v>
      </c>
      <c r="N1683">
        <v>2</v>
      </c>
      <c r="O1683">
        <v>0</v>
      </c>
      <c r="P1683">
        <v>1</v>
      </c>
      <c r="Q1683">
        <v>0</v>
      </c>
      <c r="S1683" t="str">
        <f t="shared" si="654"/>
        <v>22:03:24.000</v>
      </c>
      <c r="T1683" t="str">
        <f t="shared" si="654"/>
        <v>22:03:24.000</v>
      </c>
      <c r="U1683" t="str">
        <f t="shared" si="648"/>
        <v>A14F74</v>
      </c>
      <c r="V1683">
        <v>0</v>
      </c>
      <c r="W1683">
        <v>0</v>
      </c>
      <c r="X1683">
        <v>6</v>
      </c>
      <c r="Y1683">
        <v>0</v>
      </c>
      <c r="AA1683">
        <v>1</v>
      </c>
      <c r="AB1683">
        <v>8</v>
      </c>
      <c r="AC1683">
        <v>3</v>
      </c>
      <c r="AD1683">
        <v>0</v>
      </c>
      <c r="AE1683">
        <v>9</v>
      </c>
      <c r="AF1683" t="s">
        <v>126</v>
      </c>
      <c r="AG1683">
        <v>0</v>
      </c>
      <c r="AH1683">
        <v>3</v>
      </c>
      <c r="AI1683">
        <v>2</v>
      </c>
      <c r="AJ1683">
        <v>0</v>
      </c>
      <c r="AK1683" t="s">
        <v>571</v>
      </c>
      <c r="AL1683">
        <v>32.781979999999997</v>
      </c>
      <c r="AM1683" t="s">
        <v>572</v>
      </c>
      <c r="AN1683">
        <v>-117.086191</v>
      </c>
      <c r="AO1683">
        <v>25</v>
      </c>
      <c r="AP1683">
        <v>1600</v>
      </c>
      <c r="AQ1683" t="s">
        <v>129</v>
      </c>
      <c r="AR1683">
        <v>129</v>
      </c>
      <c r="AS1683">
        <v>-46</v>
      </c>
      <c r="AT1683">
        <v>-256</v>
      </c>
      <c r="BB1683" t="str">
        <f t="shared" si="649"/>
        <v>1200</v>
      </c>
      <c r="BC1683">
        <v>1</v>
      </c>
      <c r="BD1683" t="str">
        <f t="shared" si="650"/>
        <v xml:space="preserve">N1839R  </v>
      </c>
      <c r="BE1683">
        <v>1</v>
      </c>
      <c r="BG1683">
        <v>0</v>
      </c>
      <c r="BH1683">
        <v>0</v>
      </c>
      <c r="BI1683">
        <v>0</v>
      </c>
      <c r="BJ1683">
        <v>1400</v>
      </c>
      <c r="BK1683">
        <v>-200</v>
      </c>
      <c r="BL1683" t="s">
        <v>130</v>
      </c>
      <c r="BM1683">
        <v>1</v>
      </c>
      <c r="BN1683">
        <v>1</v>
      </c>
      <c r="BO1683">
        <v>0</v>
      </c>
      <c r="BP1683">
        <v>0</v>
      </c>
      <c r="BS1683">
        <v>0</v>
      </c>
      <c r="BT1683">
        <v>0</v>
      </c>
      <c r="BU1683">
        <v>0</v>
      </c>
      <c r="CE1683" t="str">
        <f t="shared" si="655"/>
        <v>22:03:24.770</v>
      </c>
      <c r="CF1683">
        <v>770092096</v>
      </c>
      <c r="CS1683">
        <v>3</v>
      </c>
      <c r="CT1683">
        <v>2</v>
      </c>
      <c r="CU1683">
        <v>0</v>
      </c>
      <c r="CV1683">
        <v>2</v>
      </c>
      <c r="CW1683">
        <v>0</v>
      </c>
      <c r="CX1683">
        <v>5</v>
      </c>
      <c r="CY1683">
        <v>7</v>
      </c>
      <c r="CZ1683" t="s">
        <v>131</v>
      </c>
      <c r="DA1683">
        <v>300</v>
      </c>
      <c r="DB1683">
        <v>0</v>
      </c>
      <c r="DC1683" t="s">
        <v>157</v>
      </c>
      <c r="DD1683" t="s">
        <v>158</v>
      </c>
      <c r="DG1683">
        <v>8364210</v>
      </c>
      <c r="DI1683">
        <v>1</v>
      </c>
      <c r="DJ1683">
        <v>0</v>
      </c>
      <c r="DK1683">
        <v>1</v>
      </c>
      <c r="DL1683">
        <v>0</v>
      </c>
      <c r="DM1683">
        <v>0</v>
      </c>
      <c r="DN1683">
        <v>1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"07/09/2023 22:03:26.210"</f>
        <v>07/09/2023 22:03:26.210</v>
      </c>
      <c r="C1684" t="str">
        <f t="shared" si="653"/>
        <v>FFDFD3C0</v>
      </c>
      <c r="D1684" t="s">
        <v>141</v>
      </c>
      <c r="E1684">
        <v>15</v>
      </c>
      <c r="J1684" t="s">
        <v>142</v>
      </c>
      <c r="K1684">
        <v>0</v>
      </c>
      <c r="L1684">
        <v>3</v>
      </c>
      <c r="M1684">
        <v>0</v>
      </c>
      <c r="N1684">
        <v>2</v>
      </c>
      <c r="O1684">
        <v>0</v>
      </c>
      <c r="P1684">
        <v>1</v>
      </c>
      <c r="Q1684">
        <v>0</v>
      </c>
      <c r="S1684" t="str">
        <f t="shared" ref="S1684:T1691" si="656">"22:03:25.000"</f>
        <v>22:03:25.000</v>
      </c>
      <c r="T1684" t="str">
        <f t="shared" si="656"/>
        <v>22:03:25.000</v>
      </c>
      <c r="U1684" t="str">
        <f t="shared" si="648"/>
        <v>A14F74</v>
      </c>
      <c r="V1684">
        <v>0</v>
      </c>
      <c r="W1684">
        <v>0</v>
      </c>
      <c r="X1684">
        <v>6</v>
      </c>
      <c r="Y1684">
        <v>0</v>
      </c>
      <c r="AA1684">
        <v>1</v>
      </c>
      <c r="AB1684">
        <v>8</v>
      </c>
      <c r="AC1684">
        <v>3</v>
      </c>
      <c r="AD1684">
        <v>0</v>
      </c>
      <c r="AE1684">
        <v>9</v>
      </c>
      <c r="AF1684" t="s">
        <v>126</v>
      </c>
      <c r="AG1684">
        <v>0</v>
      </c>
      <c r="AH1684">
        <v>3</v>
      </c>
      <c r="AI1684">
        <v>2</v>
      </c>
      <c r="AJ1684">
        <v>0</v>
      </c>
      <c r="AK1684" t="s">
        <v>573</v>
      </c>
      <c r="AL1684">
        <v>32.781765</v>
      </c>
      <c r="AM1684" t="s">
        <v>574</v>
      </c>
      <c r="AN1684">
        <v>-117.085483</v>
      </c>
      <c r="AO1684">
        <v>25</v>
      </c>
      <c r="AP1684">
        <v>1600</v>
      </c>
      <c r="AQ1684" t="s">
        <v>129</v>
      </c>
      <c r="AR1684">
        <v>129</v>
      </c>
      <c r="AS1684">
        <v>-43</v>
      </c>
      <c r="AT1684">
        <v>-256</v>
      </c>
      <c r="BB1684" t="str">
        <f t="shared" si="649"/>
        <v>1200</v>
      </c>
      <c r="BC1684">
        <v>1</v>
      </c>
      <c r="BD1684" t="str">
        <f t="shared" si="650"/>
        <v xml:space="preserve">N1839R  </v>
      </c>
      <c r="BE1684">
        <v>1</v>
      </c>
      <c r="BG1684">
        <v>0</v>
      </c>
      <c r="BH1684">
        <v>0</v>
      </c>
      <c r="BI1684">
        <v>0</v>
      </c>
      <c r="BJ1684">
        <v>1400</v>
      </c>
      <c r="BK1684">
        <v>-200</v>
      </c>
      <c r="BL1684" t="s">
        <v>130</v>
      </c>
      <c r="BM1684">
        <v>1</v>
      </c>
      <c r="BN1684">
        <v>1</v>
      </c>
      <c r="BO1684">
        <v>0</v>
      </c>
      <c r="BP1684">
        <v>0</v>
      </c>
      <c r="BS1684">
        <v>0</v>
      </c>
      <c r="BT1684">
        <v>0</v>
      </c>
      <c r="BU1684">
        <v>0</v>
      </c>
      <c r="CE1684" t="str">
        <f t="shared" ref="CE1684:CE1691" si="657">"22:03:25.977"</f>
        <v>22:03:25.977</v>
      </c>
      <c r="CF1684">
        <v>977342324</v>
      </c>
      <c r="CS1684">
        <v>3</v>
      </c>
      <c r="CT1684">
        <v>2</v>
      </c>
      <c r="CU1684">
        <v>0</v>
      </c>
      <c r="CV1684">
        <v>2</v>
      </c>
      <c r="CW1684">
        <v>0</v>
      </c>
      <c r="CX1684">
        <v>5</v>
      </c>
      <c r="CY1684">
        <v>7</v>
      </c>
      <c r="CZ1684" t="s">
        <v>131</v>
      </c>
      <c r="DA1684">
        <v>300</v>
      </c>
      <c r="DB1684">
        <v>0</v>
      </c>
      <c r="DC1684" t="s">
        <v>157</v>
      </c>
      <c r="DD1684" t="s">
        <v>158</v>
      </c>
      <c r="DG1684">
        <v>8364456</v>
      </c>
      <c r="DI1684">
        <v>1</v>
      </c>
      <c r="DJ1684">
        <v>0</v>
      </c>
      <c r="DK1684">
        <v>0</v>
      </c>
      <c r="DL1684">
        <v>0</v>
      </c>
      <c r="DM1684">
        <v>0</v>
      </c>
      <c r="DN1684">
        <v>1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"07/09/2023 22:03:26.225"</f>
        <v>07/09/2023 22:03:26.225</v>
      </c>
      <c r="C1685" t="str">
        <f t="shared" si="653"/>
        <v>FFDFD3C0</v>
      </c>
      <c r="D1685" t="s">
        <v>144</v>
      </c>
      <c r="E1685">
        <v>6</v>
      </c>
      <c r="H1685">
        <v>210</v>
      </c>
      <c r="I1685" t="s">
        <v>145</v>
      </c>
      <c r="J1685" t="s">
        <v>146</v>
      </c>
      <c r="K1685">
        <v>0</v>
      </c>
      <c r="L1685">
        <v>3</v>
      </c>
      <c r="M1685">
        <v>0</v>
      </c>
      <c r="N1685">
        <v>2</v>
      </c>
      <c r="O1685">
        <v>0</v>
      </c>
      <c r="P1685">
        <v>1</v>
      </c>
      <c r="Q1685">
        <v>0</v>
      </c>
      <c r="S1685" t="str">
        <f t="shared" si="656"/>
        <v>22:03:25.000</v>
      </c>
      <c r="T1685" t="str">
        <f t="shared" si="656"/>
        <v>22:03:25.000</v>
      </c>
      <c r="U1685" t="str">
        <f t="shared" si="648"/>
        <v>A14F74</v>
      </c>
      <c r="V1685">
        <v>0</v>
      </c>
      <c r="W1685">
        <v>0</v>
      </c>
      <c r="X1685">
        <v>6</v>
      </c>
      <c r="Y1685">
        <v>0</v>
      </c>
      <c r="AA1685">
        <v>1</v>
      </c>
      <c r="AB1685">
        <v>8</v>
      </c>
      <c r="AC1685">
        <v>3</v>
      </c>
      <c r="AD1685">
        <v>0</v>
      </c>
      <c r="AE1685">
        <v>9</v>
      </c>
      <c r="AF1685" t="s">
        <v>126</v>
      </c>
      <c r="AG1685">
        <v>0</v>
      </c>
      <c r="AH1685">
        <v>0</v>
      </c>
      <c r="AI1685">
        <v>2</v>
      </c>
      <c r="AJ1685">
        <v>0</v>
      </c>
      <c r="AK1685" t="s">
        <v>573</v>
      </c>
      <c r="AL1685">
        <v>32.781765</v>
      </c>
      <c r="AM1685" t="s">
        <v>574</v>
      </c>
      <c r="AN1685">
        <v>-117.085483</v>
      </c>
      <c r="AO1685">
        <v>25</v>
      </c>
      <c r="AP1685">
        <v>1600</v>
      </c>
      <c r="AQ1685" t="s">
        <v>129</v>
      </c>
      <c r="AR1685">
        <v>129</v>
      </c>
      <c r="AS1685">
        <v>-43</v>
      </c>
      <c r="AT1685">
        <v>-256</v>
      </c>
      <c r="BB1685" t="str">
        <f t="shared" si="649"/>
        <v>1200</v>
      </c>
      <c r="BC1685">
        <v>1</v>
      </c>
      <c r="BD1685" t="str">
        <f t="shared" si="650"/>
        <v xml:space="preserve">N1839R  </v>
      </c>
      <c r="BE1685">
        <v>1</v>
      </c>
      <c r="BG1685">
        <v>0</v>
      </c>
      <c r="BH1685">
        <v>0</v>
      </c>
      <c r="BI1685">
        <v>0</v>
      </c>
      <c r="BJ1685">
        <v>1400</v>
      </c>
      <c r="BK1685">
        <v>-200</v>
      </c>
      <c r="BL1685" t="s">
        <v>130</v>
      </c>
      <c r="BM1685">
        <v>1</v>
      </c>
      <c r="BN1685">
        <v>1</v>
      </c>
      <c r="BO1685">
        <v>0</v>
      </c>
      <c r="BP1685">
        <v>0</v>
      </c>
      <c r="BS1685">
        <v>0</v>
      </c>
      <c r="BT1685">
        <v>0</v>
      </c>
      <c r="BU1685">
        <v>0</v>
      </c>
      <c r="CE1685" t="str">
        <f t="shared" si="657"/>
        <v>22:03:25.977</v>
      </c>
      <c r="CF1685">
        <v>977342324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5</v>
      </c>
      <c r="CY1685">
        <v>7</v>
      </c>
      <c r="CZ1685" t="s">
        <v>131</v>
      </c>
      <c r="DA1685">
        <v>300</v>
      </c>
      <c r="DB1685">
        <v>0</v>
      </c>
      <c r="DC1685" t="s">
        <v>157</v>
      </c>
      <c r="DD1685" t="s">
        <v>158</v>
      </c>
      <c r="DG1685">
        <v>8364456</v>
      </c>
      <c r="DI1685">
        <v>1</v>
      </c>
      <c r="DJ1685">
        <v>0</v>
      </c>
      <c r="DK1685">
        <v>1</v>
      </c>
      <c r="DL1685">
        <v>0</v>
      </c>
      <c r="DM1685">
        <v>0</v>
      </c>
      <c r="DN1685">
        <v>1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"07/09/2023 22:03:26.225"</f>
        <v>07/09/2023 22:03:26.225</v>
      </c>
      <c r="C1686" t="str">
        <f t="shared" si="653"/>
        <v>FFDFD3C0</v>
      </c>
      <c r="D1686" t="s">
        <v>134</v>
      </c>
      <c r="E1686">
        <v>3</v>
      </c>
      <c r="H1686">
        <v>3</v>
      </c>
      <c r="I1686" t="s">
        <v>135</v>
      </c>
      <c r="J1686" t="s">
        <v>126</v>
      </c>
      <c r="K1686">
        <v>0</v>
      </c>
      <c r="L1686">
        <v>3</v>
      </c>
      <c r="M1686">
        <v>0</v>
      </c>
      <c r="N1686">
        <v>2</v>
      </c>
      <c r="O1686">
        <v>0</v>
      </c>
      <c r="P1686">
        <v>1</v>
      </c>
      <c r="Q1686">
        <v>0</v>
      </c>
      <c r="S1686" t="str">
        <f t="shared" si="656"/>
        <v>22:03:25.000</v>
      </c>
      <c r="T1686" t="str">
        <f t="shared" si="656"/>
        <v>22:03:25.000</v>
      </c>
      <c r="U1686" t="str">
        <f t="shared" si="648"/>
        <v>A14F74</v>
      </c>
      <c r="V1686">
        <v>0</v>
      </c>
      <c r="W1686">
        <v>0</v>
      </c>
      <c r="X1686">
        <v>6</v>
      </c>
      <c r="Y1686">
        <v>0</v>
      </c>
      <c r="AA1686">
        <v>1</v>
      </c>
      <c r="AB1686">
        <v>8</v>
      </c>
      <c r="AC1686">
        <v>3</v>
      </c>
      <c r="AD1686">
        <v>0</v>
      </c>
      <c r="AE1686">
        <v>9</v>
      </c>
      <c r="AF1686" t="s">
        <v>126</v>
      </c>
      <c r="AG1686">
        <v>0</v>
      </c>
      <c r="AH1686">
        <v>3</v>
      </c>
      <c r="AI1686">
        <v>2</v>
      </c>
      <c r="AJ1686">
        <v>0</v>
      </c>
      <c r="AK1686" t="s">
        <v>573</v>
      </c>
      <c r="AL1686">
        <v>32.781765</v>
      </c>
      <c r="AM1686" t="s">
        <v>574</v>
      </c>
      <c r="AN1686">
        <v>-117.085483</v>
      </c>
      <c r="AO1686">
        <v>25</v>
      </c>
      <c r="AP1686">
        <v>1600</v>
      </c>
      <c r="AQ1686" t="s">
        <v>129</v>
      </c>
      <c r="AR1686">
        <v>129</v>
      </c>
      <c r="AS1686">
        <v>-43</v>
      </c>
      <c r="AT1686">
        <v>-256</v>
      </c>
      <c r="BB1686" t="str">
        <f t="shared" si="649"/>
        <v>1200</v>
      </c>
      <c r="BC1686">
        <v>1</v>
      </c>
      <c r="BD1686" t="str">
        <f t="shared" si="650"/>
        <v xml:space="preserve">N1839R  </v>
      </c>
      <c r="BE1686">
        <v>1</v>
      </c>
      <c r="BG1686">
        <v>0</v>
      </c>
      <c r="BH1686">
        <v>0</v>
      </c>
      <c r="BI1686">
        <v>0</v>
      </c>
      <c r="BJ1686">
        <v>1400</v>
      </c>
      <c r="BK1686">
        <v>-200</v>
      </c>
      <c r="BL1686" t="s">
        <v>130</v>
      </c>
      <c r="BM1686">
        <v>1</v>
      </c>
      <c r="BN1686">
        <v>1</v>
      </c>
      <c r="BO1686">
        <v>0</v>
      </c>
      <c r="BP1686">
        <v>0</v>
      </c>
      <c r="BS1686">
        <v>0</v>
      </c>
      <c r="BT1686">
        <v>0</v>
      </c>
      <c r="BU1686">
        <v>0</v>
      </c>
      <c r="CE1686" t="str">
        <f t="shared" si="657"/>
        <v>22:03:25.977</v>
      </c>
      <c r="CF1686">
        <v>977342324</v>
      </c>
      <c r="CS1686">
        <v>3</v>
      </c>
      <c r="CT1686">
        <v>2</v>
      </c>
      <c r="CU1686">
        <v>0</v>
      </c>
      <c r="CV1686">
        <v>2</v>
      </c>
      <c r="CW1686">
        <v>0</v>
      </c>
      <c r="CX1686">
        <v>5</v>
      </c>
      <c r="CY1686">
        <v>7</v>
      </c>
      <c r="CZ1686" t="s">
        <v>131</v>
      </c>
      <c r="DA1686">
        <v>300</v>
      </c>
      <c r="DB1686">
        <v>0</v>
      </c>
      <c r="DC1686" t="s">
        <v>157</v>
      </c>
      <c r="DD1686" t="s">
        <v>158</v>
      </c>
      <c r="DG1686">
        <v>8364456</v>
      </c>
      <c r="DI1686">
        <v>1</v>
      </c>
      <c r="DJ1686">
        <v>0</v>
      </c>
      <c r="DK1686">
        <v>1</v>
      </c>
      <c r="DL1686">
        <v>0</v>
      </c>
      <c r="DM1686">
        <v>0</v>
      </c>
      <c r="DN1686">
        <v>1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"07/09/2023 22:03:26.225"</f>
        <v>07/09/2023 22:03:26.225</v>
      </c>
      <c r="C1687" t="str">
        <f t="shared" si="653"/>
        <v>FFDFD3C0</v>
      </c>
      <c r="D1687" t="s">
        <v>147</v>
      </c>
      <c r="E1687">
        <v>8</v>
      </c>
      <c r="H1687">
        <v>225</v>
      </c>
      <c r="I1687" t="s">
        <v>148</v>
      </c>
      <c r="J1687" t="s">
        <v>126</v>
      </c>
      <c r="K1687">
        <v>0</v>
      </c>
      <c r="L1687">
        <v>3</v>
      </c>
      <c r="M1687">
        <v>0</v>
      </c>
      <c r="N1687">
        <v>2</v>
      </c>
      <c r="O1687">
        <v>0</v>
      </c>
      <c r="P1687">
        <v>1</v>
      </c>
      <c r="Q1687">
        <v>0</v>
      </c>
      <c r="S1687" t="str">
        <f t="shared" si="656"/>
        <v>22:03:25.000</v>
      </c>
      <c r="T1687" t="str">
        <f t="shared" si="656"/>
        <v>22:03:25.000</v>
      </c>
      <c r="U1687" t="str">
        <f t="shared" si="648"/>
        <v>A14F74</v>
      </c>
      <c r="V1687">
        <v>0</v>
      </c>
      <c r="W1687">
        <v>0</v>
      </c>
      <c r="X1687">
        <v>6</v>
      </c>
      <c r="Y1687">
        <v>0</v>
      </c>
      <c r="AA1687">
        <v>1</v>
      </c>
      <c r="AB1687">
        <v>8</v>
      </c>
      <c r="AC1687">
        <v>3</v>
      </c>
      <c r="AD1687">
        <v>0</v>
      </c>
      <c r="AE1687">
        <v>9</v>
      </c>
      <c r="AF1687" t="s">
        <v>126</v>
      </c>
      <c r="AG1687">
        <v>0</v>
      </c>
      <c r="AH1687">
        <v>3</v>
      </c>
      <c r="AI1687">
        <v>2</v>
      </c>
      <c r="AJ1687">
        <v>0</v>
      </c>
      <c r="AK1687" t="s">
        <v>573</v>
      </c>
      <c r="AL1687">
        <v>32.781765</v>
      </c>
      <c r="AM1687" t="s">
        <v>574</v>
      </c>
      <c r="AN1687">
        <v>-117.085483</v>
      </c>
      <c r="AO1687">
        <v>25</v>
      </c>
      <c r="AP1687">
        <v>1600</v>
      </c>
      <c r="AQ1687" t="s">
        <v>129</v>
      </c>
      <c r="AR1687">
        <v>129</v>
      </c>
      <c r="AS1687">
        <v>-43</v>
      </c>
      <c r="AT1687">
        <v>-256</v>
      </c>
      <c r="BB1687" t="str">
        <f t="shared" si="649"/>
        <v>1200</v>
      </c>
      <c r="BC1687">
        <v>1</v>
      </c>
      <c r="BD1687" t="str">
        <f t="shared" si="650"/>
        <v xml:space="preserve">N1839R  </v>
      </c>
      <c r="BE1687">
        <v>1</v>
      </c>
      <c r="BG1687">
        <v>0</v>
      </c>
      <c r="BH1687">
        <v>0</v>
      </c>
      <c r="BI1687">
        <v>0</v>
      </c>
      <c r="BJ1687">
        <v>1400</v>
      </c>
      <c r="BK1687">
        <v>-200</v>
      </c>
      <c r="BL1687" t="s">
        <v>130</v>
      </c>
      <c r="BM1687">
        <v>1</v>
      </c>
      <c r="BN1687">
        <v>1</v>
      </c>
      <c r="BO1687">
        <v>0</v>
      </c>
      <c r="BP1687">
        <v>0</v>
      </c>
      <c r="BS1687">
        <v>0</v>
      </c>
      <c r="BT1687">
        <v>0</v>
      </c>
      <c r="BU1687">
        <v>0</v>
      </c>
      <c r="CE1687" t="str">
        <f t="shared" si="657"/>
        <v>22:03:25.977</v>
      </c>
      <c r="CF1687">
        <v>977342324</v>
      </c>
      <c r="CS1687">
        <v>3</v>
      </c>
      <c r="CT1687">
        <v>2</v>
      </c>
      <c r="CU1687">
        <v>0</v>
      </c>
      <c r="CV1687">
        <v>2</v>
      </c>
      <c r="CW1687">
        <v>0</v>
      </c>
      <c r="CX1687">
        <v>5</v>
      </c>
      <c r="CY1687">
        <v>7</v>
      </c>
      <c r="CZ1687" t="s">
        <v>131</v>
      </c>
      <c r="DA1687">
        <v>300</v>
      </c>
      <c r="DB1687">
        <v>0</v>
      </c>
      <c r="DC1687" t="s">
        <v>157</v>
      </c>
      <c r="DD1687" t="s">
        <v>158</v>
      </c>
      <c r="DG1687">
        <v>8364456</v>
      </c>
      <c r="DI1687">
        <v>1</v>
      </c>
      <c r="DJ1687">
        <v>0</v>
      </c>
      <c r="DK1687">
        <v>1</v>
      </c>
      <c r="DL1687">
        <v>0</v>
      </c>
      <c r="DM1687">
        <v>0</v>
      </c>
      <c r="DN1687">
        <v>1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"07/09/2023 22:03:26.225"</f>
        <v>07/09/2023 22:03:26.225</v>
      </c>
      <c r="C1688" t="str">
        <f t="shared" si="653"/>
        <v>FFDFD3C0</v>
      </c>
      <c r="D1688" t="s">
        <v>134</v>
      </c>
      <c r="E1688">
        <v>4</v>
      </c>
      <c r="H1688">
        <v>4</v>
      </c>
      <c r="I1688" t="s">
        <v>143</v>
      </c>
      <c r="J1688" t="s">
        <v>126</v>
      </c>
      <c r="K1688">
        <v>0</v>
      </c>
      <c r="L1688">
        <v>3</v>
      </c>
      <c r="M1688">
        <v>0</v>
      </c>
      <c r="N1688">
        <v>2</v>
      </c>
      <c r="O1688">
        <v>0</v>
      </c>
      <c r="P1688">
        <v>1</v>
      </c>
      <c r="Q1688">
        <v>0</v>
      </c>
      <c r="S1688" t="str">
        <f t="shared" si="656"/>
        <v>22:03:25.000</v>
      </c>
      <c r="T1688" t="str">
        <f t="shared" si="656"/>
        <v>22:03:25.000</v>
      </c>
      <c r="U1688" t="str">
        <f t="shared" si="648"/>
        <v>A14F74</v>
      </c>
      <c r="V1688">
        <v>0</v>
      </c>
      <c r="W1688">
        <v>0</v>
      </c>
      <c r="X1688">
        <v>6</v>
      </c>
      <c r="Y1688">
        <v>0</v>
      </c>
      <c r="AA1688">
        <v>1</v>
      </c>
      <c r="AB1688">
        <v>8</v>
      </c>
      <c r="AC1688">
        <v>3</v>
      </c>
      <c r="AD1688">
        <v>0</v>
      </c>
      <c r="AE1688">
        <v>9</v>
      </c>
      <c r="AF1688" t="s">
        <v>126</v>
      </c>
      <c r="AG1688">
        <v>0</v>
      </c>
      <c r="AH1688">
        <v>3</v>
      </c>
      <c r="AI1688">
        <v>2</v>
      </c>
      <c r="AJ1688">
        <v>0</v>
      </c>
      <c r="AK1688" t="s">
        <v>573</v>
      </c>
      <c r="AL1688">
        <v>32.781765</v>
      </c>
      <c r="AM1688" t="s">
        <v>574</v>
      </c>
      <c r="AN1688">
        <v>-117.085483</v>
      </c>
      <c r="AO1688">
        <v>25</v>
      </c>
      <c r="AP1688">
        <v>1600</v>
      </c>
      <c r="AQ1688" t="s">
        <v>129</v>
      </c>
      <c r="AR1688">
        <v>129</v>
      </c>
      <c r="AS1688">
        <v>-43</v>
      </c>
      <c r="AT1688">
        <v>-256</v>
      </c>
      <c r="BB1688" t="str">
        <f t="shared" si="649"/>
        <v>1200</v>
      </c>
      <c r="BC1688">
        <v>1</v>
      </c>
      <c r="BD1688" t="str">
        <f t="shared" si="650"/>
        <v xml:space="preserve">N1839R  </v>
      </c>
      <c r="BE1688">
        <v>1</v>
      </c>
      <c r="BG1688">
        <v>0</v>
      </c>
      <c r="BH1688">
        <v>0</v>
      </c>
      <c r="BI1688">
        <v>0</v>
      </c>
      <c r="BJ1688">
        <v>1400</v>
      </c>
      <c r="BK1688">
        <v>-200</v>
      </c>
      <c r="BL1688" t="s">
        <v>130</v>
      </c>
      <c r="BM1688">
        <v>1</v>
      </c>
      <c r="BN1688">
        <v>1</v>
      </c>
      <c r="BO1688">
        <v>0</v>
      </c>
      <c r="BP1688">
        <v>0</v>
      </c>
      <c r="BS1688">
        <v>0</v>
      </c>
      <c r="BT1688">
        <v>0</v>
      </c>
      <c r="BU1688">
        <v>0</v>
      </c>
      <c r="CE1688" t="str">
        <f t="shared" si="657"/>
        <v>22:03:25.977</v>
      </c>
      <c r="CF1688">
        <v>977342324</v>
      </c>
      <c r="CS1688">
        <v>3</v>
      </c>
      <c r="CT1688">
        <v>2</v>
      </c>
      <c r="CU1688">
        <v>0</v>
      </c>
      <c r="CV1688">
        <v>2</v>
      </c>
      <c r="CW1688">
        <v>0</v>
      </c>
      <c r="CX1688">
        <v>5</v>
      </c>
      <c r="CY1688">
        <v>7</v>
      </c>
      <c r="CZ1688" t="s">
        <v>131</v>
      </c>
      <c r="DA1688">
        <v>300</v>
      </c>
      <c r="DB1688">
        <v>0</v>
      </c>
      <c r="DC1688" t="s">
        <v>157</v>
      </c>
      <c r="DD1688" t="s">
        <v>158</v>
      </c>
      <c r="DG1688">
        <v>8364456</v>
      </c>
      <c r="DI1688">
        <v>1</v>
      </c>
      <c r="DJ1688">
        <v>0</v>
      </c>
      <c r="DK1688">
        <v>1</v>
      </c>
      <c r="DL1688">
        <v>0</v>
      </c>
      <c r="DM1688">
        <v>0</v>
      </c>
      <c r="DN1688">
        <v>1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"07/09/2023 22:03:26.241"</f>
        <v>07/09/2023 22:03:26.241</v>
      </c>
      <c r="C1689" t="str">
        <f t="shared" si="653"/>
        <v>FFDFD3C0</v>
      </c>
      <c r="D1689" t="s">
        <v>123</v>
      </c>
      <c r="E1689">
        <v>7</v>
      </c>
      <c r="F1689">
        <v>2007</v>
      </c>
      <c r="G1689" t="s">
        <v>124</v>
      </c>
      <c r="J1689" t="s">
        <v>125</v>
      </c>
      <c r="K1689">
        <v>0</v>
      </c>
      <c r="L1689">
        <v>3</v>
      </c>
      <c r="M1689">
        <v>0</v>
      </c>
      <c r="N1689">
        <v>2</v>
      </c>
      <c r="O1689">
        <v>0</v>
      </c>
      <c r="P1689">
        <v>1</v>
      </c>
      <c r="Q1689">
        <v>0</v>
      </c>
      <c r="S1689" t="str">
        <f t="shared" si="656"/>
        <v>22:03:25.000</v>
      </c>
      <c r="T1689" t="str">
        <f t="shared" si="656"/>
        <v>22:03:25.000</v>
      </c>
      <c r="U1689" t="str">
        <f t="shared" si="648"/>
        <v>A14F74</v>
      </c>
      <c r="V1689">
        <v>0</v>
      </c>
      <c r="W1689">
        <v>0</v>
      </c>
      <c r="X1689">
        <v>6</v>
      </c>
      <c r="Y1689">
        <v>0</v>
      </c>
      <c r="AA1689">
        <v>1</v>
      </c>
      <c r="AB1689">
        <v>8</v>
      </c>
      <c r="AC1689">
        <v>3</v>
      </c>
      <c r="AD1689">
        <v>0</v>
      </c>
      <c r="AE1689">
        <v>9</v>
      </c>
      <c r="AF1689" t="s">
        <v>126</v>
      </c>
      <c r="AG1689">
        <v>0</v>
      </c>
      <c r="AH1689">
        <v>3</v>
      </c>
      <c r="AI1689">
        <v>2</v>
      </c>
      <c r="AJ1689">
        <v>0</v>
      </c>
      <c r="AK1689" t="s">
        <v>573</v>
      </c>
      <c r="AL1689">
        <v>32.781765</v>
      </c>
      <c r="AM1689" t="s">
        <v>574</v>
      </c>
      <c r="AN1689">
        <v>-117.085483</v>
      </c>
      <c r="AO1689">
        <v>25</v>
      </c>
      <c r="AP1689">
        <v>1600</v>
      </c>
      <c r="AQ1689" t="s">
        <v>129</v>
      </c>
      <c r="AR1689">
        <v>129</v>
      </c>
      <c r="AS1689">
        <v>-43</v>
      </c>
      <c r="AT1689">
        <v>-256</v>
      </c>
      <c r="BB1689" t="str">
        <f t="shared" si="649"/>
        <v>1200</v>
      </c>
      <c r="BC1689">
        <v>1</v>
      </c>
      <c r="BD1689" t="str">
        <f t="shared" si="650"/>
        <v xml:space="preserve">N1839R  </v>
      </c>
      <c r="BE1689">
        <v>1</v>
      </c>
      <c r="BG1689">
        <v>0</v>
      </c>
      <c r="BH1689">
        <v>0</v>
      </c>
      <c r="BI1689">
        <v>0</v>
      </c>
      <c r="BJ1689">
        <v>1400</v>
      </c>
      <c r="BK1689">
        <v>-200</v>
      </c>
      <c r="BL1689" t="s">
        <v>130</v>
      </c>
      <c r="BM1689">
        <v>1</v>
      </c>
      <c r="BN1689">
        <v>1</v>
      </c>
      <c r="BO1689">
        <v>0</v>
      </c>
      <c r="BP1689">
        <v>0</v>
      </c>
      <c r="BS1689">
        <v>0</v>
      </c>
      <c r="BT1689">
        <v>0</v>
      </c>
      <c r="BU1689">
        <v>0</v>
      </c>
      <c r="CE1689" t="str">
        <f t="shared" si="657"/>
        <v>22:03:25.977</v>
      </c>
      <c r="CF1689">
        <v>977342324</v>
      </c>
      <c r="CS1689">
        <v>3</v>
      </c>
      <c r="CT1689">
        <v>2</v>
      </c>
      <c r="CU1689">
        <v>0</v>
      </c>
      <c r="CV1689">
        <v>2</v>
      </c>
      <c r="CW1689">
        <v>0</v>
      </c>
      <c r="CX1689">
        <v>5</v>
      </c>
      <c r="CY1689">
        <v>7</v>
      </c>
      <c r="CZ1689" t="s">
        <v>131</v>
      </c>
      <c r="DA1689">
        <v>300</v>
      </c>
      <c r="DB1689">
        <v>0</v>
      </c>
      <c r="DC1689" t="s">
        <v>157</v>
      </c>
      <c r="DD1689" t="s">
        <v>158</v>
      </c>
      <c r="DG1689">
        <v>8364456</v>
      </c>
      <c r="DI1689">
        <v>1</v>
      </c>
      <c r="DJ1689">
        <v>0</v>
      </c>
      <c r="DK1689">
        <v>1</v>
      </c>
      <c r="DL1689">
        <v>0</v>
      </c>
      <c r="DM1689">
        <v>0</v>
      </c>
      <c r="DN1689">
        <v>1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"07/09/2023 22:03:26.257"</f>
        <v>07/09/2023 22:03:26.257</v>
      </c>
      <c r="C1690" t="str">
        <f t="shared" si="653"/>
        <v>FFDFD3C0</v>
      </c>
      <c r="D1690" t="s">
        <v>138</v>
      </c>
      <c r="E1690">
        <v>20</v>
      </c>
      <c r="F1690">
        <v>1020</v>
      </c>
      <c r="G1690" t="s">
        <v>139</v>
      </c>
      <c r="J1690" t="s">
        <v>140</v>
      </c>
      <c r="K1690">
        <v>0</v>
      </c>
      <c r="L1690">
        <v>3</v>
      </c>
      <c r="M1690">
        <v>0</v>
      </c>
      <c r="N1690">
        <v>2</v>
      </c>
      <c r="O1690">
        <v>0</v>
      </c>
      <c r="P1690">
        <v>1</v>
      </c>
      <c r="Q1690">
        <v>0</v>
      </c>
      <c r="S1690" t="str">
        <f t="shared" si="656"/>
        <v>22:03:25.000</v>
      </c>
      <c r="T1690" t="str">
        <f t="shared" si="656"/>
        <v>22:03:25.000</v>
      </c>
      <c r="U1690" t="str">
        <f t="shared" si="648"/>
        <v>A14F74</v>
      </c>
      <c r="V1690">
        <v>0</v>
      </c>
      <c r="W1690">
        <v>0</v>
      </c>
      <c r="X1690">
        <v>6</v>
      </c>
      <c r="Y1690">
        <v>0</v>
      </c>
      <c r="AA1690">
        <v>1</v>
      </c>
      <c r="AB1690">
        <v>8</v>
      </c>
      <c r="AC1690">
        <v>3</v>
      </c>
      <c r="AD1690">
        <v>0</v>
      </c>
      <c r="AE1690">
        <v>9</v>
      </c>
      <c r="AF1690" t="s">
        <v>126</v>
      </c>
      <c r="AG1690">
        <v>0</v>
      </c>
      <c r="AH1690">
        <v>3</v>
      </c>
      <c r="AI1690">
        <v>2</v>
      </c>
      <c r="AJ1690">
        <v>0</v>
      </c>
      <c r="AK1690" t="s">
        <v>573</v>
      </c>
      <c r="AL1690">
        <v>32.781765</v>
      </c>
      <c r="AM1690" t="s">
        <v>574</v>
      </c>
      <c r="AN1690">
        <v>-117.085483</v>
      </c>
      <c r="AO1690">
        <v>25</v>
      </c>
      <c r="AP1690">
        <v>1600</v>
      </c>
      <c r="AQ1690" t="s">
        <v>129</v>
      </c>
      <c r="AR1690">
        <v>129</v>
      </c>
      <c r="AS1690">
        <v>-43</v>
      </c>
      <c r="AT1690">
        <v>-256</v>
      </c>
      <c r="BB1690" t="str">
        <f t="shared" si="649"/>
        <v>1200</v>
      </c>
      <c r="BC1690">
        <v>1</v>
      </c>
      <c r="BD1690" t="str">
        <f t="shared" si="650"/>
        <v xml:space="preserve">N1839R  </v>
      </c>
      <c r="BE1690">
        <v>1</v>
      </c>
      <c r="BG1690">
        <v>0</v>
      </c>
      <c r="BH1690">
        <v>0</v>
      </c>
      <c r="BI1690">
        <v>0</v>
      </c>
      <c r="BJ1690">
        <v>1400</v>
      </c>
      <c r="BK1690">
        <v>-200</v>
      </c>
      <c r="BL1690" t="s">
        <v>130</v>
      </c>
      <c r="BM1690">
        <v>1</v>
      </c>
      <c r="BN1690">
        <v>1</v>
      </c>
      <c r="BO1690">
        <v>0</v>
      </c>
      <c r="BP1690">
        <v>0</v>
      </c>
      <c r="BS1690">
        <v>0</v>
      </c>
      <c r="BT1690">
        <v>0</v>
      </c>
      <c r="BU1690">
        <v>0</v>
      </c>
      <c r="CE1690" t="str">
        <f t="shared" si="657"/>
        <v>22:03:25.977</v>
      </c>
      <c r="CF1690">
        <v>977342324</v>
      </c>
      <c r="CS1690">
        <v>3</v>
      </c>
      <c r="CT1690">
        <v>2</v>
      </c>
      <c r="CU1690">
        <v>0</v>
      </c>
      <c r="CV1690">
        <v>2</v>
      </c>
      <c r="CW1690">
        <v>0</v>
      </c>
      <c r="CX1690">
        <v>5</v>
      </c>
      <c r="CY1690">
        <v>7</v>
      </c>
      <c r="CZ1690" t="s">
        <v>131</v>
      </c>
      <c r="DA1690">
        <v>300</v>
      </c>
      <c r="DB1690">
        <v>0</v>
      </c>
      <c r="DC1690" t="s">
        <v>157</v>
      </c>
      <c r="DD1690" t="s">
        <v>158</v>
      </c>
      <c r="DG1690">
        <v>8364456</v>
      </c>
      <c r="DI1690">
        <v>1</v>
      </c>
      <c r="DJ1690">
        <v>0</v>
      </c>
      <c r="DK1690">
        <v>1</v>
      </c>
      <c r="DL1690">
        <v>0</v>
      </c>
      <c r="DM1690">
        <v>0</v>
      </c>
      <c r="DN1690">
        <v>1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"07/09/2023 22:03:26.257"</f>
        <v>07/09/2023 22:03:26.257</v>
      </c>
      <c r="C1691" t="str">
        <f t="shared" si="653"/>
        <v>FFDFD3C0</v>
      </c>
      <c r="D1691" t="s">
        <v>149</v>
      </c>
      <c r="E1691">
        <v>3</v>
      </c>
      <c r="H1691">
        <v>166</v>
      </c>
      <c r="I1691" t="s">
        <v>139</v>
      </c>
      <c r="J1691" t="s">
        <v>150</v>
      </c>
      <c r="K1691">
        <v>0</v>
      </c>
      <c r="L1691">
        <v>3</v>
      </c>
      <c r="M1691">
        <v>0</v>
      </c>
      <c r="N1691">
        <v>2</v>
      </c>
      <c r="O1691">
        <v>0</v>
      </c>
      <c r="P1691">
        <v>1</v>
      </c>
      <c r="Q1691">
        <v>0</v>
      </c>
      <c r="S1691" t="str">
        <f t="shared" si="656"/>
        <v>22:03:25.000</v>
      </c>
      <c r="T1691" t="str">
        <f t="shared" si="656"/>
        <v>22:03:25.000</v>
      </c>
      <c r="U1691" t="str">
        <f t="shared" si="648"/>
        <v>A14F74</v>
      </c>
      <c r="V1691">
        <v>0</v>
      </c>
      <c r="W1691">
        <v>0</v>
      </c>
      <c r="X1691">
        <v>6</v>
      </c>
      <c r="Y1691">
        <v>0</v>
      </c>
      <c r="AA1691">
        <v>1</v>
      </c>
      <c r="AB1691">
        <v>8</v>
      </c>
      <c r="AC1691">
        <v>3</v>
      </c>
      <c r="AD1691">
        <v>0</v>
      </c>
      <c r="AE1691">
        <v>9</v>
      </c>
      <c r="AF1691" t="s">
        <v>126</v>
      </c>
      <c r="AG1691">
        <v>0</v>
      </c>
      <c r="AH1691">
        <v>3</v>
      </c>
      <c r="AI1691">
        <v>2</v>
      </c>
      <c r="AJ1691">
        <v>0</v>
      </c>
      <c r="AK1691" t="s">
        <v>573</v>
      </c>
      <c r="AL1691">
        <v>32.781765</v>
      </c>
      <c r="AM1691" t="s">
        <v>574</v>
      </c>
      <c r="AN1691">
        <v>-117.085483</v>
      </c>
      <c r="AO1691">
        <v>25</v>
      </c>
      <c r="AP1691">
        <v>1600</v>
      </c>
      <c r="AQ1691" t="s">
        <v>129</v>
      </c>
      <c r="AR1691">
        <v>129</v>
      </c>
      <c r="AS1691">
        <v>-43</v>
      </c>
      <c r="AT1691">
        <v>-256</v>
      </c>
      <c r="BB1691" t="str">
        <f t="shared" si="649"/>
        <v>1200</v>
      </c>
      <c r="BC1691">
        <v>1</v>
      </c>
      <c r="BD1691" t="str">
        <f t="shared" si="650"/>
        <v xml:space="preserve">N1839R  </v>
      </c>
      <c r="BE1691">
        <v>1</v>
      </c>
      <c r="BG1691">
        <v>0</v>
      </c>
      <c r="BH1691">
        <v>0</v>
      </c>
      <c r="BI1691">
        <v>0</v>
      </c>
      <c r="BJ1691">
        <v>1400</v>
      </c>
      <c r="BK1691">
        <v>-200</v>
      </c>
      <c r="BL1691" t="s">
        <v>130</v>
      </c>
      <c r="BM1691">
        <v>1</v>
      </c>
      <c r="BN1691">
        <v>1</v>
      </c>
      <c r="BO1691">
        <v>0</v>
      </c>
      <c r="BP1691">
        <v>0</v>
      </c>
      <c r="BS1691">
        <v>0</v>
      </c>
      <c r="BT1691">
        <v>0</v>
      </c>
      <c r="BU1691">
        <v>0</v>
      </c>
      <c r="CE1691" t="str">
        <f t="shared" si="657"/>
        <v>22:03:25.977</v>
      </c>
      <c r="CF1691">
        <v>977342324</v>
      </c>
      <c r="CS1691">
        <v>3</v>
      </c>
      <c r="CT1691">
        <v>2</v>
      </c>
      <c r="CU1691">
        <v>0</v>
      </c>
      <c r="CV1691">
        <v>2</v>
      </c>
      <c r="CW1691">
        <v>0</v>
      </c>
      <c r="CX1691">
        <v>5</v>
      </c>
      <c r="CY1691">
        <v>7</v>
      </c>
      <c r="CZ1691" t="s">
        <v>131</v>
      </c>
      <c r="DA1691">
        <v>300</v>
      </c>
      <c r="DB1691">
        <v>0</v>
      </c>
      <c r="DC1691" t="s">
        <v>157</v>
      </c>
      <c r="DD1691" t="s">
        <v>158</v>
      </c>
      <c r="DG1691">
        <v>8364456</v>
      </c>
      <c r="DI1691">
        <v>1</v>
      </c>
      <c r="DJ1691">
        <v>0</v>
      </c>
      <c r="DK1691">
        <v>1</v>
      </c>
      <c r="DL1691">
        <v>0</v>
      </c>
      <c r="DM1691">
        <v>0</v>
      </c>
      <c r="DN1691">
        <v>1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"07/09/2023 22:03:26.694"</f>
        <v>07/09/2023 22:03:26.694</v>
      </c>
      <c r="C1692" t="str">
        <f t="shared" si="653"/>
        <v>FFDFD3C0</v>
      </c>
      <c r="D1692" t="s">
        <v>138</v>
      </c>
      <c r="E1692">
        <v>20</v>
      </c>
      <c r="F1692">
        <v>1020</v>
      </c>
      <c r="G1692" t="s">
        <v>139</v>
      </c>
      <c r="J1692" t="s">
        <v>140</v>
      </c>
      <c r="K1692">
        <v>0</v>
      </c>
      <c r="L1692">
        <v>3</v>
      </c>
      <c r="M1692">
        <v>0</v>
      </c>
      <c r="N1692">
        <v>2</v>
      </c>
      <c r="O1692">
        <v>0</v>
      </c>
      <c r="P1692">
        <v>1</v>
      </c>
      <c r="Q1692">
        <v>0</v>
      </c>
      <c r="S1692" t="str">
        <f t="shared" ref="S1692:T1699" si="658">"22:03:26.000"</f>
        <v>22:03:26.000</v>
      </c>
      <c r="T1692" t="str">
        <f t="shared" si="658"/>
        <v>22:03:26.000</v>
      </c>
      <c r="U1692" t="str">
        <f t="shared" si="648"/>
        <v>A14F74</v>
      </c>
      <c r="V1692">
        <v>0</v>
      </c>
      <c r="W1692">
        <v>0</v>
      </c>
      <c r="X1692">
        <v>6</v>
      </c>
      <c r="Y1692">
        <v>0</v>
      </c>
      <c r="AA1692">
        <v>1</v>
      </c>
      <c r="AB1692">
        <v>8</v>
      </c>
      <c r="AC1692">
        <v>3</v>
      </c>
      <c r="AD1692">
        <v>0</v>
      </c>
      <c r="AE1692">
        <v>9</v>
      </c>
      <c r="AF1692" t="s">
        <v>126</v>
      </c>
      <c r="AG1692">
        <v>0</v>
      </c>
      <c r="AH1692">
        <v>3</v>
      </c>
      <c r="AI1692">
        <v>2</v>
      </c>
      <c r="AJ1692">
        <v>0</v>
      </c>
      <c r="AK1692" t="s">
        <v>575</v>
      </c>
      <c r="AL1692">
        <v>32.781571999999997</v>
      </c>
      <c r="AM1692" t="s">
        <v>576</v>
      </c>
      <c r="AN1692">
        <v>-117.08477499999999</v>
      </c>
      <c r="AO1692">
        <v>25</v>
      </c>
      <c r="AP1692">
        <v>1600</v>
      </c>
      <c r="AQ1692" t="s">
        <v>129</v>
      </c>
      <c r="AR1692">
        <v>130</v>
      </c>
      <c r="AS1692">
        <v>-41</v>
      </c>
      <c r="AT1692">
        <v>-256</v>
      </c>
      <c r="BB1692" t="str">
        <f t="shared" si="649"/>
        <v>1200</v>
      </c>
      <c r="BC1692">
        <v>1</v>
      </c>
      <c r="BD1692" t="str">
        <f t="shared" si="650"/>
        <v xml:space="preserve">N1839R  </v>
      </c>
      <c r="BE1692">
        <v>1</v>
      </c>
      <c r="BG1692">
        <v>0</v>
      </c>
      <c r="BH1692">
        <v>0</v>
      </c>
      <c r="BI1692">
        <v>0</v>
      </c>
      <c r="BJ1692">
        <v>1375</v>
      </c>
      <c r="BK1692">
        <v>-225</v>
      </c>
      <c r="BL1692" t="s">
        <v>130</v>
      </c>
      <c r="BM1692">
        <v>1</v>
      </c>
      <c r="BN1692">
        <v>1</v>
      </c>
      <c r="BO1692">
        <v>0</v>
      </c>
      <c r="BP1692">
        <v>0</v>
      </c>
      <c r="BS1692">
        <v>0</v>
      </c>
      <c r="BT1692">
        <v>0</v>
      </c>
      <c r="BU1692">
        <v>0</v>
      </c>
      <c r="CE1692" t="str">
        <f t="shared" ref="CE1692:CE1699" si="659">"22:03:26.433"</f>
        <v>22:03:26.433</v>
      </c>
      <c r="CF1692">
        <v>432841478</v>
      </c>
      <c r="CS1692">
        <v>3</v>
      </c>
      <c r="CT1692">
        <v>2</v>
      </c>
      <c r="CU1692">
        <v>0</v>
      </c>
      <c r="CV1692">
        <v>2</v>
      </c>
      <c r="CW1692">
        <v>0</v>
      </c>
      <c r="CX1692">
        <v>5</v>
      </c>
      <c r="CY1692">
        <v>7</v>
      </c>
      <c r="CZ1692" t="s">
        <v>131</v>
      </c>
      <c r="DA1692">
        <v>300</v>
      </c>
      <c r="DB1692">
        <v>0</v>
      </c>
      <c r="DC1692" t="s">
        <v>157</v>
      </c>
      <c r="DD1692" t="s">
        <v>158</v>
      </c>
      <c r="DG1692">
        <v>8364547</v>
      </c>
      <c r="DI1692">
        <v>1</v>
      </c>
      <c r="DJ1692">
        <v>0</v>
      </c>
      <c r="DK1692">
        <v>0</v>
      </c>
      <c r="DL1692">
        <v>0</v>
      </c>
      <c r="DM1692">
        <v>0</v>
      </c>
      <c r="DN1692">
        <v>1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"07/09/2023 22:03:26.694"</f>
        <v>07/09/2023 22:03:26.694</v>
      </c>
      <c r="C1693" t="str">
        <f t="shared" si="653"/>
        <v>FFDFD3C0</v>
      </c>
      <c r="D1693" t="s">
        <v>149</v>
      </c>
      <c r="E1693">
        <v>3</v>
      </c>
      <c r="H1693">
        <v>166</v>
      </c>
      <c r="I1693" t="s">
        <v>139</v>
      </c>
      <c r="J1693" t="s">
        <v>150</v>
      </c>
      <c r="K1693">
        <v>0</v>
      </c>
      <c r="L1693">
        <v>3</v>
      </c>
      <c r="M1693">
        <v>0</v>
      </c>
      <c r="N1693">
        <v>2</v>
      </c>
      <c r="O1693">
        <v>0</v>
      </c>
      <c r="P1693">
        <v>1</v>
      </c>
      <c r="Q1693">
        <v>0</v>
      </c>
      <c r="S1693" t="str">
        <f t="shared" si="658"/>
        <v>22:03:26.000</v>
      </c>
      <c r="T1693" t="str">
        <f t="shared" si="658"/>
        <v>22:03:26.000</v>
      </c>
      <c r="U1693" t="str">
        <f t="shared" si="648"/>
        <v>A14F74</v>
      </c>
      <c r="V1693">
        <v>0</v>
      </c>
      <c r="W1693">
        <v>0</v>
      </c>
      <c r="X1693">
        <v>6</v>
      </c>
      <c r="Y1693">
        <v>0</v>
      </c>
      <c r="AA1693">
        <v>1</v>
      </c>
      <c r="AB1693">
        <v>8</v>
      </c>
      <c r="AC1693">
        <v>3</v>
      </c>
      <c r="AD1693">
        <v>0</v>
      </c>
      <c r="AE1693">
        <v>9</v>
      </c>
      <c r="AF1693" t="s">
        <v>126</v>
      </c>
      <c r="AG1693">
        <v>0</v>
      </c>
      <c r="AH1693">
        <v>3</v>
      </c>
      <c r="AI1693">
        <v>2</v>
      </c>
      <c r="AJ1693">
        <v>0</v>
      </c>
      <c r="AK1693" t="s">
        <v>575</v>
      </c>
      <c r="AL1693">
        <v>32.781571999999997</v>
      </c>
      <c r="AM1693" t="s">
        <v>576</v>
      </c>
      <c r="AN1693">
        <v>-117.08477499999999</v>
      </c>
      <c r="AO1693">
        <v>25</v>
      </c>
      <c r="AP1693">
        <v>1600</v>
      </c>
      <c r="AQ1693" t="s">
        <v>129</v>
      </c>
      <c r="AR1693">
        <v>130</v>
      </c>
      <c r="AS1693">
        <v>-41</v>
      </c>
      <c r="AT1693">
        <v>-256</v>
      </c>
      <c r="BB1693" t="str">
        <f t="shared" si="649"/>
        <v>1200</v>
      </c>
      <c r="BC1693">
        <v>1</v>
      </c>
      <c r="BD1693" t="str">
        <f t="shared" si="650"/>
        <v xml:space="preserve">N1839R  </v>
      </c>
      <c r="BE1693">
        <v>1</v>
      </c>
      <c r="BG1693">
        <v>0</v>
      </c>
      <c r="BH1693">
        <v>0</v>
      </c>
      <c r="BI1693">
        <v>0</v>
      </c>
      <c r="BJ1693">
        <v>1375</v>
      </c>
      <c r="BK1693">
        <v>-225</v>
      </c>
      <c r="BL1693" t="s">
        <v>130</v>
      </c>
      <c r="BM1693">
        <v>1</v>
      </c>
      <c r="BN1693">
        <v>1</v>
      </c>
      <c r="BO1693">
        <v>0</v>
      </c>
      <c r="BP1693">
        <v>0</v>
      </c>
      <c r="BS1693">
        <v>0</v>
      </c>
      <c r="BT1693">
        <v>0</v>
      </c>
      <c r="BU1693">
        <v>0</v>
      </c>
      <c r="CE1693" t="str">
        <f t="shared" si="659"/>
        <v>22:03:26.433</v>
      </c>
      <c r="CF1693">
        <v>432841478</v>
      </c>
      <c r="CS1693">
        <v>3</v>
      </c>
      <c r="CT1693">
        <v>2</v>
      </c>
      <c r="CU1693">
        <v>0</v>
      </c>
      <c r="CV1693">
        <v>2</v>
      </c>
      <c r="CW1693">
        <v>0</v>
      </c>
      <c r="CX1693">
        <v>5</v>
      </c>
      <c r="CY1693">
        <v>7</v>
      </c>
      <c r="CZ1693" t="s">
        <v>131</v>
      </c>
      <c r="DA1693">
        <v>300</v>
      </c>
      <c r="DB1693">
        <v>0</v>
      </c>
      <c r="DC1693" t="s">
        <v>157</v>
      </c>
      <c r="DD1693" t="s">
        <v>158</v>
      </c>
      <c r="DG1693">
        <v>8364547</v>
      </c>
      <c r="DI1693">
        <v>1</v>
      </c>
      <c r="DJ1693">
        <v>0</v>
      </c>
      <c r="DK1693">
        <v>1</v>
      </c>
      <c r="DL1693">
        <v>0</v>
      </c>
      <c r="DM1693">
        <v>0</v>
      </c>
      <c r="DN1693">
        <v>1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"07/09/2023 22:03:26.710"</f>
        <v>07/09/2023 22:03:26.710</v>
      </c>
      <c r="C1694" t="str">
        <f t="shared" si="653"/>
        <v>FFDFD3C0</v>
      </c>
      <c r="D1694" t="s">
        <v>141</v>
      </c>
      <c r="E1694">
        <v>15</v>
      </c>
      <c r="J1694" t="s">
        <v>142</v>
      </c>
      <c r="K1694">
        <v>0</v>
      </c>
      <c r="L1694">
        <v>3</v>
      </c>
      <c r="M1694">
        <v>0</v>
      </c>
      <c r="N1694">
        <v>2</v>
      </c>
      <c r="O1694">
        <v>0</v>
      </c>
      <c r="P1694">
        <v>1</v>
      </c>
      <c r="Q1694">
        <v>0</v>
      </c>
      <c r="S1694" t="str">
        <f t="shared" si="658"/>
        <v>22:03:26.000</v>
      </c>
      <c r="T1694" t="str">
        <f t="shared" si="658"/>
        <v>22:03:26.000</v>
      </c>
      <c r="U1694" t="str">
        <f t="shared" si="648"/>
        <v>A14F74</v>
      </c>
      <c r="V1694">
        <v>0</v>
      </c>
      <c r="W1694">
        <v>0</v>
      </c>
      <c r="X1694">
        <v>6</v>
      </c>
      <c r="Y1694">
        <v>0</v>
      </c>
      <c r="AA1694">
        <v>1</v>
      </c>
      <c r="AB1694">
        <v>8</v>
      </c>
      <c r="AC1694">
        <v>3</v>
      </c>
      <c r="AD1694">
        <v>0</v>
      </c>
      <c r="AE1694">
        <v>9</v>
      </c>
      <c r="AF1694" t="s">
        <v>126</v>
      </c>
      <c r="AG1694">
        <v>0</v>
      </c>
      <c r="AH1694">
        <v>3</v>
      </c>
      <c r="AI1694">
        <v>2</v>
      </c>
      <c r="AJ1694">
        <v>0</v>
      </c>
      <c r="AK1694" t="s">
        <v>575</v>
      </c>
      <c r="AL1694">
        <v>32.781571999999997</v>
      </c>
      <c r="AM1694" t="s">
        <v>576</v>
      </c>
      <c r="AN1694">
        <v>-117.08477499999999</v>
      </c>
      <c r="AO1694">
        <v>25</v>
      </c>
      <c r="AP1694">
        <v>1600</v>
      </c>
      <c r="AQ1694" t="s">
        <v>129</v>
      </c>
      <c r="AR1694">
        <v>130</v>
      </c>
      <c r="AS1694">
        <v>-41</v>
      </c>
      <c r="AT1694">
        <v>-256</v>
      </c>
      <c r="BB1694" t="str">
        <f t="shared" si="649"/>
        <v>1200</v>
      </c>
      <c r="BC1694">
        <v>1</v>
      </c>
      <c r="BD1694" t="str">
        <f t="shared" si="650"/>
        <v xml:space="preserve">N1839R  </v>
      </c>
      <c r="BE1694">
        <v>1</v>
      </c>
      <c r="BG1694">
        <v>0</v>
      </c>
      <c r="BH1694">
        <v>0</v>
      </c>
      <c r="BI1694">
        <v>0</v>
      </c>
      <c r="BJ1694">
        <v>1375</v>
      </c>
      <c r="BK1694">
        <v>-225</v>
      </c>
      <c r="BL1694" t="s">
        <v>130</v>
      </c>
      <c r="BM1694">
        <v>1</v>
      </c>
      <c r="BN1694">
        <v>1</v>
      </c>
      <c r="BO1694">
        <v>0</v>
      </c>
      <c r="BP1694">
        <v>0</v>
      </c>
      <c r="BS1694">
        <v>0</v>
      </c>
      <c r="BT1694">
        <v>0</v>
      </c>
      <c r="BU1694">
        <v>0</v>
      </c>
      <c r="CE1694" t="str">
        <f t="shared" si="659"/>
        <v>22:03:26.433</v>
      </c>
      <c r="CF1694">
        <v>432841478</v>
      </c>
      <c r="CS1694">
        <v>3</v>
      </c>
      <c r="CT1694">
        <v>2</v>
      </c>
      <c r="CU1694">
        <v>0</v>
      </c>
      <c r="CV1694">
        <v>2</v>
      </c>
      <c r="CW1694">
        <v>0</v>
      </c>
      <c r="CX1694">
        <v>5</v>
      </c>
      <c r="CY1694">
        <v>7</v>
      </c>
      <c r="CZ1694" t="s">
        <v>131</v>
      </c>
      <c r="DA1694">
        <v>300</v>
      </c>
      <c r="DB1694">
        <v>0</v>
      </c>
      <c r="DC1694" t="s">
        <v>157</v>
      </c>
      <c r="DD1694" t="s">
        <v>158</v>
      </c>
      <c r="DG1694">
        <v>8364547</v>
      </c>
      <c r="DI1694">
        <v>1</v>
      </c>
      <c r="DJ1694">
        <v>0</v>
      </c>
      <c r="DK1694">
        <v>1</v>
      </c>
      <c r="DL1694">
        <v>0</v>
      </c>
      <c r="DM1694">
        <v>0</v>
      </c>
      <c r="DN1694">
        <v>1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"07/09/2023 22:03:26.725"</f>
        <v>07/09/2023 22:03:26.725</v>
      </c>
      <c r="C1695" t="str">
        <f t="shared" si="653"/>
        <v>FFDFD3C0</v>
      </c>
      <c r="D1695" t="s">
        <v>144</v>
      </c>
      <c r="E1695">
        <v>6</v>
      </c>
      <c r="H1695">
        <v>210</v>
      </c>
      <c r="I1695" t="s">
        <v>145</v>
      </c>
      <c r="J1695" t="s">
        <v>146</v>
      </c>
      <c r="K1695">
        <v>0</v>
      </c>
      <c r="L1695">
        <v>3</v>
      </c>
      <c r="M1695">
        <v>0</v>
      </c>
      <c r="N1695">
        <v>2</v>
      </c>
      <c r="O1695">
        <v>0</v>
      </c>
      <c r="P1695">
        <v>1</v>
      </c>
      <c r="Q1695">
        <v>0</v>
      </c>
      <c r="S1695" t="str">
        <f t="shared" si="658"/>
        <v>22:03:26.000</v>
      </c>
      <c r="T1695" t="str">
        <f t="shared" si="658"/>
        <v>22:03:26.000</v>
      </c>
      <c r="U1695" t="str">
        <f t="shared" si="648"/>
        <v>A14F74</v>
      </c>
      <c r="V1695">
        <v>0</v>
      </c>
      <c r="W1695">
        <v>0</v>
      </c>
      <c r="X1695">
        <v>6</v>
      </c>
      <c r="Y1695">
        <v>0</v>
      </c>
      <c r="AA1695">
        <v>1</v>
      </c>
      <c r="AB1695">
        <v>8</v>
      </c>
      <c r="AC1695">
        <v>3</v>
      </c>
      <c r="AD1695">
        <v>0</v>
      </c>
      <c r="AE1695">
        <v>9</v>
      </c>
      <c r="AF1695" t="s">
        <v>126</v>
      </c>
      <c r="AG1695">
        <v>0</v>
      </c>
      <c r="AH1695">
        <v>0</v>
      </c>
      <c r="AI1695">
        <v>2</v>
      </c>
      <c r="AJ1695">
        <v>0</v>
      </c>
      <c r="AK1695" t="s">
        <v>575</v>
      </c>
      <c r="AL1695">
        <v>32.781571999999997</v>
      </c>
      <c r="AM1695" t="s">
        <v>576</v>
      </c>
      <c r="AN1695">
        <v>-117.08477499999999</v>
      </c>
      <c r="AO1695">
        <v>25</v>
      </c>
      <c r="AP1695">
        <v>1600</v>
      </c>
      <c r="AQ1695" t="s">
        <v>129</v>
      </c>
      <c r="AR1695">
        <v>130</v>
      </c>
      <c r="AS1695">
        <v>-41</v>
      </c>
      <c r="AT1695">
        <v>-256</v>
      </c>
      <c r="BB1695" t="str">
        <f t="shared" si="649"/>
        <v>1200</v>
      </c>
      <c r="BC1695">
        <v>1</v>
      </c>
      <c r="BD1695" t="str">
        <f t="shared" si="650"/>
        <v xml:space="preserve">N1839R  </v>
      </c>
      <c r="BE1695">
        <v>1</v>
      </c>
      <c r="BG1695">
        <v>0</v>
      </c>
      <c r="BH1695">
        <v>0</v>
      </c>
      <c r="BI1695">
        <v>0</v>
      </c>
      <c r="BJ1695">
        <v>1375</v>
      </c>
      <c r="BK1695">
        <v>-225</v>
      </c>
      <c r="BL1695" t="s">
        <v>130</v>
      </c>
      <c r="BM1695">
        <v>1</v>
      </c>
      <c r="BN1695">
        <v>1</v>
      </c>
      <c r="BO1695">
        <v>0</v>
      </c>
      <c r="BP1695">
        <v>0</v>
      </c>
      <c r="BS1695">
        <v>0</v>
      </c>
      <c r="BT1695">
        <v>0</v>
      </c>
      <c r="BU1695">
        <v>0</v>
      </c>
      <c r="CE1695" t="str">
        <f t="shared" si="659"/>
        <v>22:03:26.433</v>
      </c>
      <c r="CF1695">
        <v>432841478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5</v>
      </c>
      <c r="CY1695">
        <v>7</v>
      </c>
      <c r="CZ1695" t="s">
        <v>131</v>
      </c>
      <c r="DA1695">
        <v>300</v>
      </c>
      <c r="DB1695">
        <v>0</v>
      </c>
      <c r="DC1695" t="s">
        <v>157</v>
      </c>
      <c r="DD1695" t="s">
        <v>158</v>
      </c>
      <c r="DG1695">
        <v>8364547</v>
      </c>
      <c r="DI1695">
        <v>1</v>
      </c>
      <c r="DJ1695">
        <v>0</v>
      </c>
      <c r="DK1695">
        <v>1</v>
      </c>
      <c r="DL1695">
        <v>0</v>
      </c>
      <c r="DM1695">
        <v>0</v>
      </c>
      <c r="DN1695">
        <v>1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"07/09/2023 22:03:26.725"</f>
        <v>07/09/2023 22:03:26.725</v>
      </c>
      <c r="C1696" t="str">
        <f t="shared" si="653"/>
        <v>FFDFD3C0</v>
      </c>
      <c r="D1696" t="s">
        <v>134</v>
      </c>
      <c r="E1696">
        <v>3</v>
      </c>
      <c r="H1696">
        <v>3</v>
      </c>
      <c r="I1696" t="s">
        <v>135</v>
      </c>
      <c r="J1696" t="s">
        <v>126</v>
      </c>
      <c r="K1696">
        <v>0</v>
      </c>
      <c r="L1696">
        <v>3</v>
      </c>
      <c r="M1696">
        <v>0</v>
      </c>
      <c r="N1696">
        <v>2</v>
      </c>
      <c r="O1696">
        <v>0</v>
      </c>
      <c r="P1696">
        <v>1</v>
      </c>
      <c r="Q1696">
        <v>0</v>
      </c>
      <c r="S1696" t="str">
        <f t="shared" si="658"/>
        <v>22:03:26.000</v>
      </c>
      <c r="T1696" t="str">
        <f t="shared" si="658"/>
        <v>22:03:26.000</v>
      </c>
      <c r="U1696" t="str">
        <f t="shared" si="648"/>
        <v>A14F74</v>
      </c>
      <c r="V1696">
        <v>0</v>
      </c>
      <c r="W1696">
        <v>0</v>
      </c>
      <c r="X1696">
        <v>6</v>
      </c>
      <c r="Y1696">
        <v>0</v>
      </c>
      <c r="AA1696">
        <v>1</v>
      </c>
      <c r="AB1696">
        <v>8</v>
      </c>
      <c r="AC1696">
        <v>3</v>
      </c>
      <c r="AD1696">
        <v>0</v>
      </c>
      <c r="AE1696">
        <v>9</v>
      </c>
      <c r="AF1696" t="s">
        <v>126</v>
      </c>
      <c r="AG1696">
        <v>0</v>
      </c>
      <c r="AH1696">
        <v>3</v>
      </c>
      <c r="AI1696">
        <v>2</v>
      </c>
      <c r="AJ1696">
        <v>0</v>
      </c>
      <c r="AK1696" t="s">
        <v>575</v>
      </c>
      <c r="AL1696">
        <v>32.781571999999997</v>
      </c>
      <c r="AM1696" t="s">
        <v>576</v>
      </c>
      <c r="AN1696">
        <v>-117.08477499999999</v>
      </c>
      <c r="AO1696">
        <v>25</v>
      </c>
      <c r="AP1696">
        <v>1600</v>
      </c>
      <c r="AQ1696" t="s">
        <v>129</v>
      </c>
      <c r="AR1696">
        <v>130</v>
      </c>
      <c r="AS1696">
        <v>-41</v>
      </c>
      <c r="AT1696">
        <v>-256</v>
      </c>
      <c r="BB1696" t="str">
        <f t="shared" si="649"/>
        <v>1200</v>
      </c>
      <c r="BC1696">
        <v>1</v>
      </c>
      <c r="BD1696" t="str">
        <f t="shared" si="650"/>
        <v xml:space="preserve">N1839R  </v>
      </c>
      <c r="BE1696">
        <v>1</v>
      </c>
      <c r="BG1696">
        <v>0</v>
      </c>
      <c r="BH1696">
        <v>0</v>
      </c>
      <c r="BI1696">
        <v>0</v>
      </c>
      <c r="BJ1696">
        <v>1375</v>
      </c>
      <c r="BK1696">
        <v>-225</v>
      </c>
      <c r="BL1696" t="s">
        <v>130</v>
      </c>
      <c r="BM1696">
        <v>1</v>
      </c>
      <c r="BN1696">
        <v>1</v>
      </c>
      <c r="BO1696">
        <v>0</v>
      </c>
      <c r="BP1696">
        <v>0</v>
      </c>
      <c r="BS1696">
        <v>0</v>
      </c>
      <c r="BT1696">
        <v>0</v>
      </c>
      <c r="BU1696">
        <v>0</v>
      </c>
      <c r="CE1696" t="str">
        <f t="shared" si="659"/>
        <v>22:03:26.433</v>
      </c>
      <c r="CF1696">
        <v>432841478</v>
      </c>
      <c r="CS1696">
        <v>3</v>
      </c>
      <c r="CT1696">
        <v>2</v>
      </c>
      <c r="CU1696">
        <v>0</v>
      </c>
      <c r="CV1696">
        <v>2</v>
      </c>
      <c r="CW1696">
        <v>0</v>
      </c>
      <c r="CX1696">
        <v>5</v>
      </c>
      <c r="CY1696">
        <v>7</v>
      </c>
      <c r="CZ1696" t="s">
        <v>131</v>
      </c>
      <c r="DA1696">
        <v>300</v>
      </c>
      <c r="DB1696">
        <v>0</v>
      </c>
      <c r="DC1696" t="s">
        <v>157</v>
      </c>
      <c r="DD1696" t="s">
        <v>158</v>
      </c>
      <c r="DG1696">
        <v>8364547</v>
      </c>
      <c r="DI1696">
        <v>1</v>
      </c>
      <c r="DJ1696">
        <v>0</v>
      </c>
      <c r="DK1696">
        <v>1</v>
      </c>
      <c r="DL1696">
        <v>0</v>
      </c>
      <c r="DM1696">
        <v>0</v>
      </c>
      <c r="DN1696">
        <v>1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"07/09/2023 22:03:26.725"</f>
        <v>07/09/2023 22:03:26.725</v>
      </c>
      <c r="C1697" t="str">
        <f t="shared" si="653"/>
        <v>FFDFD3C0</v>
      </c>
      <c r="D1697" t="s">
        <v>147</v>
      </c>
      <c r="E1697">
        <v>8</v>
      </c>
      <c r="H1697">
        <v>225</v>
      </c>
      <c r="I1697" t="s">
        <v>148</v>
      </c>
      <c r="J1697" t="s">
        <v>126</v>
      </c>
      <c r="K1697">
        <v>0</v>
      </c>
      <c r="L1697">
        <v>3</v>
      </c>
      <c r="M1697">
        <v>0</v>
      </c>
      <c r="N1697">
        <v>2</v>
      </c>
      <c r="O1697">
        <v>0</v>
      </c>
      <c r="P1697">
        <v>1</v>
      </c>
      <c r="Q1697">
        <v>0</v>
      </c>
      <c r="S1697" t="str">
        <f t="shared" si="658"/>
        <v>22:03:26.000</v>
      </c>
      <c r="T1697" t="str">
        <f t="shared" si="658"/>
        <v>22:03:26.000</v>
      </c>
      <c r="U1697" t="str">
        <f t="shared" si="648"/>
        <v>A14F74</v>
      </c>
      <c r="V1697">
        <v>0</v>
      </c>
      <c r="W1697">
        <v>0</v>
      </c>
      <c r="X1697">
        <v>6</v>
      </c>
      <c r="Y1697">
        <v>0</v>
      </c>
      <c r="AA1697">
        <v>1</v>
      </c>
      <c r="AB1697">
        <v>8</v>
      </c>
      <c r="AC1697">
        <v>3</v>
      </c>
      <c r="AD1697">
        <v>0</v>
      </c>
      <c r="AE1697">
        <v>9</v>
      </c>
      <c r="AF1697" t="s">
        <v>126</v>
      </c>
      <c r="AG1697">
        <v>0</v>
      </c>
      <c r="AH1697">
        <v>3</v>
      </c>
      <c r="AI1697">
        <v>2</v>
      </c>
      <c r="AJ1697">
        <v>0</v>
      </c>
      <c r="AK1697" t="s">
        <v>575</v>
      </c>
      <c r="AL1697">
        <v>32.781571999999997</v>
      </c>
      <c r="AM1697" t="s">
        <v>576</v>
      </c>
      <c r="AN1697">
        <v>-117.08477499999999</v>
      </c>
      <c r="AO1697">
        <v>25</v>
      </c>
      <c r="AP1697">
        <v>1600</v>
      </c>
      <c r="AQ1697" t="s">
        <v>129</v>
      </c>
      <c r="AR1697">
        <v>130</v>
      </c>
      <c r="AS1697">
        <v>-41</v>
      </c>
      <c r="AT1697">
        <v>-256</v>
      </c>
      <c r="BB1697" t="str">
        <f t="shared" si="649"/>
        <v>1200</v>
      </c>
      <c r="BC1697">
        <v>1</v>
      </c>
      <c r="BD1697" t="str">
        <f t="shared" si="650"/>
        <v xml:space="preserve">N1839R  </v>
      </c>
      <c r="BE1697">
        <v>1</v>
      </c>
      <c r="BG1697">
        <v>0</v>
      </c>
      <c r="BH1697">
        <v>0</v>
      </c>
      <c r="BI1697">
        <v>0</v>
      </c>
      <c r="BJ1697">
        <v>1375</v>
      </c>
      <c r="BK1697">
        <v>-225</v>
      </c>
      <c r="BL1697" t="s">
        <v>130</v>
      </c>
      <c r="BM1697">
        <v>1</v>
      </c>
      <c r="BN1697">
        <v>1</v>
      </c>
      <c r="BO1697">
        <v>0</v>
      </c>
      <c r="BP1697">
        <v>0</v>
      </c>
      <c r="BS1697">
        <v>0</v>
      </c>
      <c r="BT1697">
        <v>0</v>
      </c>
      <c r="BU1697">
        <v>0</v>
      </c>
      <c r="CE1697" t="str">
        <f t="shared" si="659"/>
        <v>22:03:26.433</v>
      </c>
      <c r="CF1697">
        <v>432841478</v>
      </c>
      <c r="CS1697">
        <v>3</v>
      </c>
      <c r="CT1697">
        <v>2</v>
      </c>
      <c r="CU1697">
        <v>0</v>
      </c>
      <c r="CV1697">
        <v>2</v>
      </c>
      <c r="CW1697">
        <v>0</v>
      </c>
      <c r="CX1697">
        <v>5</v>
      </c>
      <c r="CY1697">
        <v>7</v>
      </c>
      <c r="CZ1697" t="s">
        <v>131</v>
      </c>
      <c r="DA1697">
        <v>300</v>
      </c>
      <c r="DB1697">
        <v>0</v>
      </c>
      <c r="DC1697" t="s">
        <v>157</v>
      </c>
      <c r="DD1697" t="s">
        <v>158</v>
      </c>
      <c r="DG1697">
        <v>8364547</v>
      </c>
      <c r="DI1697">
        <v>1</v>
      </c>
      <c r="DJ1697">
        <v>0</v>
      </c>
      <c r="DK1697">
        <v>1</v>
      </c>
      <c r="DL1697">
        <v>0</v>
      </c>
      <c r="DM1697">
        <v>0</v>
      </c>
      <c r="DN1697">
        <v>1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"07/09/2023 22:03:26.725"</f>
        <v>07/09/2023 22:03:26.725</v>
      </c>
      <c r="C1698" t="str">
        <f t="shared" si="653"/>
        <v>FFDFD3C0</v>
      </c>
      <c r="D1698" t="s">
        <v>134</v>
      </c>
      <c r="E1698">
        <v>4</v>
      </c>
      <c r="H1698">
        <v>4</v>
      </c>
      <c r="I1698" t="s">
        <v>143</v>
      </c>
      <c r="J1698" t="s">
        <v>126</v>
      </c>
      <c r="K1698">
        <v>0</v>
      </c>
      <c r="L1698">
        <v>3</v>
      </c>
      <c r="M1698">
        <v>0</v>
      </c>
      <c r="N1698">
        <v>2</v>
      </c>
      <c r="O1698">
        <v>0</v>
      </c>
      <c r="P1698">
        <v>1</v>
      </c>
      <c r="Q1698">
        <v>0</v>
      </c>
      <c r="S1698" t="str">
        <f t="shared" si="658"/>
        <v>22:03:26.000</v>
      </c>
      <c r="T1698" t="str">
        <f t="shared" si="658"/>
        <v>22:03:26.000</v>
      </c>
      <c r="U1698" t="str">
        <f t="shared" si="648"/>
        <v>A14F74</v>
      </c>
      <c r="V1698">
        <v>0</v>
      </c>
      <c r="W1698">
        <v>0</v>
      </c>
      <c r="X1698">
        <v>6</v>
      </c>
      <c r="Y1698">
        <v>0</v>
      </c>
      <c r="AA1698">
        <v>1</v>
      </c>
      <c r="AB1698">
        <v>8</v>
      </c>
      <c r="AC1698">
        <v>3</v>
      </c>
      <c r="AD1698">
        <v>0</v>
      </c>
      <c r="AE1698">
        <v>9</v>
      </c>
      <c r="AF1698" t="s">
        <v>126</v>
      </c>
      <c r="AG1698">
        <v>0</v>
      </c>
      <c r="AH1698">
        <v>3</v>
      </c>
      <c r="AI1698">
        <v>2</v>
      </c>
      <c r="AJ1698">
        <v>0</v>
      </c>
      <c r="AK1698" t="s">
        <v>575</v>
      </c>
      <c r="AL1698">
        <v>32.781571999999997</v>
      </c>
      <c r="AM1698" t="s">
        <v>576</v>
      </c>
      <c r="AN1698">
        <v>-117.08477499999999</v>
      </c>
      <c r="AO1698">
        <v>25</v>
      </c>
      <c r="AP1698">
        <v>1600</v>
      </c>
      <c r="AQ1698" t="s">
        <v>129</v>
      </c>
      <c r="AR1698">
        <v>130</v>
      </c>
      <c r="AS1698">
        <v>-41</v>
      </c>
      <c r="AT1698">
        <v>-256</v>
      </c>
      <c r="BB1698" t="str">
        <f t="shared" si="649"/>
        <v>1200</v>
      </c>
      <c r="BC1698">
        <v>1</v>
      </c>
      <c r="BD1698" t="str">
        <f t="shared" si="650"/>
        <v xml:space="preserve">N1839R  </v>
      </c>
      <c r="BE1698">
        <v>1</v>
      </c>
      <c r="BG1698">
        <v>0</v>
      </c>
      <c r="BH1698">
        <v>0</v>
      </c>
      <c r="BI1698">
        <v>0</v>
      </c>
      <c r="BJ1698">
        <v>1375</v>
      </c>
      <c r="BK1698">
        <v>-225</v>
      </c>
      <c r="BL1698" t="s">
        <v>130</v>
      </c>
      <c r="BM1698">
        <v>1</v>
      </c>
      <c r="BN1698">
        <v>1</v>
      </c>
      <c r="BO1698">
        <v>0</v>
      </c>
      <c r="BP1698">
        <v>0</v>
      </c>
      <c r="BS1698">
        <v>0</v>
      </c>
      <c r="BT1698">
        <v>0</v>
      </c>
      <c r="BU1698">
        <v>0</v>
      </c>
      <c r="CE1698" t="str">
        <f t="shared" si="659"/>
        <v>22:03:26.433</v>
      </c>
      <c r="CF1698">
        <v>432841478</v>
      </c>
      <c r="CS1698">
        <v>3</v>
      </c>
      <c r="CT1698">
        <v>2</v>
      </c>
      <c r="CU1698">
        <v>0</v>
      </c>
      <c r="CV1698">
        <v>2</v>
      </c>
      <c r="CW1698">
        <v>0</v>
      </c>
      <c r="CX1698">
        <v>5</v>
      </c>
      <c r="CY1698">
        <v>7</v>
      </c>
      <c r="CZ1698" t="s">
        <v>131</v>
      </c>
      <c r="DA1698">
        <v>300</v>
      </c>
      <c r="DB1698">
        <v>0</v>
      </c>
      <c r="DC1698" t="s">
        <v>157</v>
      </c>
      <c r="DD1698" t="s">
        <v>158</v>
      </c>
      <c r="DG1698">
        <v>8364547</v>
      </c>
      <c r="DI1698">
        <v>1</v>
      </c>
      <c r="DJ1698">
        <v>0</v>
      </c>
      <c r="DK1698">
        <v>1</v>
      </c>
      <c r="DL1698">
        <v>0</v>
      </c>
      <c r="DM1698">
        <v>0</v>
      </c>
      <c r="DN1698">
        <v>1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"07/09/2023 22:03:26.741"</f>
        <v>07/09/2023 22:03:26.741</v>
      </c>
      <c r="C1699" t="str">
        <f t="shared" si="653"/>
        <v>FFDFD3C0</v>
      </c>
      <c r="D1699" t="s">
        <v>123</v>
      </c>
      <c r="E1699">
        <v>7</v>
      </c>
      <c r="F1699">
        <v>2007</v>
      </c>
      <c r="G1699" t="s">
        <v>124</v>
      </c>
      <c r="J1699" t="s">
        <v>125</v>
      </c>
      <c r="K1699">
        <v>0</v>
      </c>
      <c r="L1699">
        <v>3</v>
      </c>
      <c r="M1699">
        <v>0</v>
      </c>
      <c r="N1699">
        <v>2</v>
      </c>
      <c r="O1699">
        <v>0</v>
      </c>
      <c r="P1699">
        <v>1</v>
      </c>
      <c r="Q1699">
        <v>0</v>
      </c>
      <c r="S1699" t="str">
        <f t="shared" si="658"/>
        <v>22:03:26.000</v>
      </c>
      <c r="T1699" t="str">
        <f t="shared" si="658"/>
        <v>22:03:26.000</v>
      </c>
      <c r="U1699" t="str">
        <f t="shared" si="648"/>
        <v>A14F74</v>
      </c>
      <c r="V1699">
        <v>0</v>
      </c>
      <c r="W1699">
        <v>0</v>
      </c>
      <c r="X1699">
        <v>6</v>
      </c>
      <c r="Y1699">
        <v>0</v>
      </c>
      <c r="AA1699">
        <v>1</v>
      </c>
      <c r="AB1699">
        <v>8</v>
      </c>
      <c r="AC1699">
        <v>3</v>
      </c>
      <c r="AD1699">
        <v>0</v>
      </c>
      <c r="AE1699">
        <v>9</v>
      </c>
      <c r="AF1699" t="s">
        <v>126</v>
      </c>
      <c r="AG1699">
        <v>0</v>
      </c>
      <c r="AH1699">
        <v>3</v>
      </c>
      <c r="AI1699">
        <v>2</v>
      </c>
      <c r="AJ1699">
        <v>0</v>
      </c>
      <c r="AK1699" t="s">
        <v>575</v>
      </c>
      <c r="AL1699">
        <v>32.781571999999997</v>
      </c>
      <c r="AM1699" t="s">
        <v>576</v>
      </c>
      <c r="AN1699">
        <v>-117.08477499999999</v>
      </c>
      <c r="AO1699">
        <v>25</v>
      </c>
      <c r="AP1699">
        <v>1600</v>
      </c>
      <c r="AQ1699" t="s">
        <v>129</v>
      </c>
      <c r="AR1699">
        <v>130</v>
      </c>
      <c r="AS1699">
        <v>-41</v>
      </c>
      <c r="AT1699">
        <v>-256</v>
      </c>
      <c r="BB1699" t="str">
        <f t="shared" si="649"/>
        <v>1200</v>
      </c>
      <c r="BC1699">
        <v>1</v>
      </c>
      <c r="BD1699" t="str">
        <f t="shared" si="650"/>
        <v xml:space="preserve">N1839R  </v>
      </c>
      <c r="BE1699">
        <v>1</v>
      </c>
      <c r="BG1699">
        <v>0</v>
      </c>
      <c r="BH1699">
        <v>0</v>
      </c>
      <c r="BI1699">
        <v>0</v>
      </c>
      <c r="BJ1699">
        <v>1375</v>
      </c>
      <c r="BK1699">
        <v>-225</v>
      </c>
      <c r="BL1699" t="s">
        <v>130</v>
      </c>
      <c r="BM1699">
        <v>1</v>
      </c>
      <c r="BN1699">
        <v>1</v>
      </c>
      <c r="BO1699">
        <v>0</v>
      </c>
      <c r="BP1699">
        <v>0</v>
      </c>
      <c r="BS1699">
        <v>0</v>
      </c>
      <c r="BT1699">
        <v>0</v>
      </c>
      <c r="BU1699">
        <v>0</v>
      </c>
      <c r="CE1699" t="str">
        <f t="shared" si="659"/>
        <v>22:03:26.433</v>
      </c>
      <c r="CF1699">
        <v>432841478</v>
      </c>
      <c r="CS1699">
        <v>3</v>
      </c>
      <c r="CT1699">
        <v>2</v>
      </c>
      <c r="CU1699">
        <v>0</v>
      </c>
      <c r="CV1699">
        <v>2</v>
      </c>
      <c r="CW1699">
        <v>0</v>
      </c>
      <c r="CX1699">
        <v>5</v>
      </c>
      <c r="CY1699">
        <v>7</v>
      </c>
      <c r="CZ1699" t="s">
        <v>131</v>
      </c>
      <c r="DA1699">
        <v>300</v>
      </c>
      <c r="DB1699">
        <v>0</v>
      </c>
      <c r="DC1699" t="s">
        <v>157</v>
      </c>
      <c r="DD1699" t="s">
        <v>158</v>
      </c>
      <c r="DG1699">
        <v>8364547</v>
      </c>
      <c r="DI1699">
        <v>1</v>
      </c>
      <c r="DJ1699">
        <v>0</v>
      </c>
      <c r="DK1699">
        <v>1</v>
      </c>
      <c r="DL1699">
        <v>0</v>
      </c>
      <c r="DM1699">
        <v>0</v>
      </c>
      <c r="DN1699">
        <v>1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"07/09/2023 22:03:27.772"</f>
        <v>07/09/2023 22:03:27.772</v>
      </c>
      <c r="C1700" t="str">
        <f t="shared" si="653"/>
        <v>FFDFD3C0</v>
      </c>
      <c r="D1700" t="s">
        <v>141</v>
      </c>
      <c r="E1700">
        <v>15</v>
      </c>
      <c r="J1700" t="s">
        <v>142</v>
      </c>
      <c r="K1700">
        <v>0</v>
      </c>
      <c r="L1700">
        <v>3</v>
      </c>
      <c r="M1700">
        <v>0</v>
      </c>
      <c r="N1700">
        <v>2</v>
      </c>
      <c r="O1700">
        <v>0</v>
      </c>
      <c r="P1700">
        <v>1</v>
      </c>
      <c r="Q1700">
        <v>0</v>
      </c>
      <c r="S1700" t="str">
        <f t="shared" ref="S1700:T1707" si="660">"22:03:27.000"</f>
        <v>22:03:27.000</v>
      </c>
      <c r="T1700" t="str">
        <f t="shared" si="660"/>
        <v>22:03:27.000</v>
      </c>
      <c r="U1700" t="str">
        <f t="shared" si="648"/>
        <v>A14F74</v>
      </c>
      <c r="V1700">
        <v>0</v>
      </c>
      <c r="W1700">
        <v>0</v>
      </c>
      <c r="X1700">
        <v>6</v>
      </c>
      <c r="Y1700">
        <v>0</v>
      </c>
      <c r="AA1700">
        <v>1</v>
      </c>
      <c r="AB1700">
        <v>8</v>
      </c>
      <c r="AC1700">
        <v>3</v>
      </c>
      <c r="AD1700">
        <v>0</v>
      </c>
      <c r="AE1700">
        <v>9</v>
      </c>
      <c r="AF1700" t="s">
        <v>126</v>
      </c>
      <c r="AG1700">
        <v>0</v>
      </c>
      <c r="AH1700">
        <v>3</v>
      </c>
      <c r="AI1700">
        <v>2</v>
      </c>
      <c r="AJ1700">
        <v>0</v>
      </c>
      <c r="AK1700" t="s">
        <v>577</v>
      </c>
      <c r="AL1700">
        <v>32.781379000000001</v>
      </c>
      <c r="AM1700" t="s">
        <v>578</v>
      </c>
      <c r="AN1700">
        <v>-117.084067</v>
      </c>
      <c r="AO1700">
        <v>25</v>
      </c>
      <c r="AP1700">
        <v>1600</v>
      </c>
      <c r="AQ1700" t="s">
        <v>129</v>
      </c>
      <c r="AR1700">
        <v>131</v>
      </c>
      <c r="AS1700">
        <v>-38</v>
      </c>
      <c r="AT1700">
        <v>-192</v>
      </c>
      <c r="BB1700" t="str">
        <f t="shared" si="649"/>
        <v>1200</v>
      </c>
      <c r="BC1700">
        <v>1</v>
      </c>
      <c r="BD1700" t="str">
        <f t="shared" si="650"/>
        <v xml:space="preserve">N1839R  </v>
      </c>
      <c r="BE1700">
        <v>1</v>
      </c>
      <c r="BG1700">
        <v>0</v>
      </c>
      <c r="BH1700">
        <v>0</v>
      </c>
      <c r="BI1700">
        <v>0</v>
      </c>
      <c r="BJ1700">
        <v>1375</v>
      </c>
      <c r="BK1700">
        <v>-225</v>
      </c>
      <c r="BL1700" t="s">
        <v>130</v>
      </c>
      <c r="BM1700">
        <v>1</v>
      </c>
      <c r="BN1700">
        <v>1</v>
      </c>
      <c r="BO1700">
        <v>0</v>
      </c>
      <c r="BP1700">
        <v>0</v>
      </c>
      <c r="BS1700">
        <v>0</v>
      </c>
      <c r="BT1700">
        <v>0</v>
      </c>
      <c r="BU1700">
        <v>0</v>
      </c>
      <c r="CE1700" t="str">
        <f t="shared" ref="CE1700:CE1707" si="661">"22:03:27.436"</f>
        <v>22:03:27.436</v>
      </c>
      <c r="CF1700">
        <v>435537237</v>
      </c>
      <c r="CS1700">
        <v>3</v>
      </c>
      <c r="CT1700">
        <v>2</v>
      </c>
      <c r="CU1700">
        <v>0</v>
      </c>
      <c r="CV1700">
        <v>2</v>
      </c>
      <c r="CW1700">
        <v>0</v>
      </c>
      <c r="CX1700">
        <v>5</v>
      </c>
      <c r="CY1700">
        <v>7</v>
      </c>
      <c r="CZ1700" t="s">
        <v>131</v>
      </c>
      <c r="DA1700">
        <v>745</v>
      </c>
      <c r="DB1700">
        <v>0</v>
      </c>
      <c r="DC1700" t="s">
        <v>262</v>
      </c>
      <c r="DD1700" t="s">
        <v>263</v>
      </c>
      <c r="DG1700">
        <v>15626871</v>
      </c>
      <c r="DI1700">
        <v>1</v>
      </c>
      <c r="DJ1700">
        <v>0</v>
      </c>
      <c r="DK1700">
        <v>0</v>
      </c>
      <c r="DL1700">
        <v>0</v>
      </c>
      <c r="DM1700">
        <v>0</v>
      </c>
      <c r="DN1700">
        <v>1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"07/09/2023 22:03:27.772"</f>
        <v>07/09/2023 22:03:27.772</v>
      </c>
      <c r="C1701" t="str">
        <f t="shared" si="653"/>
        <v>FFDFD3C0</v>
      </c>
      <c r="D1701" t="s">
        <v>144</v>
      </c>
      <c r="E1701">
        <v>6</v>
      </c>
      <c r="H1701">
        <v>210</v>
      </c>
      <c r="I1701" t="s">
        <v>145</v>
      </c>
      <c r="J1701" t="s">
        <v>146</v>
      </c>
      <c r="K1701">
        <v>0</v>
      </c>
      <c r="L1701">
        <v>3</v>
      </c>
      <c r="M1701">
        <v>0</v>
      </c>
      <c r="N1701">
        <v>2</v>
      </c>
      <c r="O1701">
        <v>0</v>
      </c>
      <c r="P1701">
        <v>1</v>
      </c>
      <c r="Q1701">
        <v>0</v>
      </c>
      <c r="S1701" t="str">
        <f t="shared" si="660"/>
        <v>22:03:27.000</v>
      </c>
      <c r="T1701" t="str">
        <f t="shared" si="660"/>
        <v>22:03:27.000</v>
      </c>
      <c r="U1701" t="str">
        <f t="shared" si="648"/>
        <v>A14F74</v>
      </c>
      <c r="V1701">
        <v>0</v>
      </c>
      <c r="W1701">
        <v>0</v>
      </c>
      <c r="X1701">
        <v>6</v>
      </c>
      <c r="Y1701">
        <v>0</v>
      </c>
      <c r="AA1701">
        <v>1</v>
      </c>
      <c r="AB1701">
        <v>8</v>
      </c>
      <c r="AC1701">
        <v>3</v>
      </c>
      <c r="AD1701">
        <v>0</v>
      </c>
      <c r="AE1701">
        <v>9</v>
      </c>
      <c r="AF1701" t="s">
        <v>126</v>
      </c>
      <c r="AG1701">
        <v>0</v>
      </c>
      <c r="AH1701">
        <v>0</v>
      </c>
      <c r="AI1701">
        <v>2</v>
      </c>
      <c r="AJ1701">
        <v>0</v>
      </c>
      <c r="AK1701" t="s">
        <v>577</v>
      </c>
      <c r="AL1701">
        <v>32.781379000000001</v>
      </c>
      <c r="AM1701" t="s">
        <v>578</v>
      </c>
      <c r="AN1701">
        <v>-117.084067</v>
      </c>
      <c r="AO1701">
        <v>25</v>
      </c>
      <c r="AP1701">
        <v>1600</v>
      </c>
      <c r="AQ1701" t="s">
        <v>129</v>
      </c>
      <c r="AR1701">
        <v>131</v>
      </c>
      <c r="AS1701">
        <v>-38</v>
      </c>
      <c r="AT1701">
        <v>-192</v>
      </c>
      <c r="BB1701" t="str">
        <f t="shared" si="649"/>
        <v>1200</v>
      </c>
      <c r="BC1701">
        <v>1</v>
      </c>
      <c r="BD1701" t="str">
        <f t="shared" si="650"/>
        <v xml:space="preserve">N1839R  </v>
      </c>
      <c r="BE1701">
        <v>1</v>
      </c>
      <c r="BG1701">
        <v>0</v>
      </c>
      <c r="BH1701">
        <v>0</v>
      </c>
      <c r="BI1701">
        <v>0</v>
      </c>
      <c r="BJ1701">
        <v>1375</v>
      </c>
      <c r="BK1701">
        <v>-225</v>
      </c>
      <c r="BL1701" t="s">
        <v>130</v>
      </c>
      <c r="BM1701">
        <v>1</v>
      </c>
      <c r="BN1701">
        <v>1</v>
      </c>
      <c r="BO1701">
        <v>0</v>
      </c>
      <c r="BP1701">
        <v>0</v>
      </c>
      <c r="BS1701">
        <v>0</v>
      </c>
      <c r="BT1701">
        <v>0</v>
      </c>
      <c r="BU1701">
        <v>0</v>
      </c>
      <c r="CE1701" t="str">
        <f t="shared" si="661"/>
        <v>22:03:27.436</v>
      </c>
      <c r="CF1701">
        <v>435537237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5</v>
      </c>
      <c r="CY1701">
        <v>7</v>
      </c>
      <c r="CZ1701" t="s">
        <v>131</v>
      </c>
      <c r="DA1701">
        <v>745</v>
      </c>
      <c r="DB1701">
        <v>0</v>
      </c>
      <c r="DC1701" t="s">
        <v>262</v>
      </c>
      <c r="DD1701" t="s">
        <v>263</v>
      </c>
      <c r="DG1701">
        <v>15626871</v>
      </c>
      <c r="DI1701">
        <v>1</v>
      </c>
      <c r="DJ1701">
        <v>0</v>
      </c>
      <c r="DK1701">
        <v>1</v>
      </c>
      <c r="DL1701">
        <v>0</v>
      </c>
      <c r="DM1701">
        <v>0</v>
      </c>
      <c r="DN1701">
        <v>1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"07/09/2023 22:03:27.772"</f>
        <v>07/09/2023 22:03:27.772</v>
      </c>
      <c r="C1702" t="str">
        <f t="shared" si="653"/>
        <v>FFDFD3C0</v>
      </c>
      <c r="D1702" t="s">
        <v>134</v>
      </c>
      <c r="E1702">
        <v>3</v>
      </c>
      <c r="H1702">
        <v>3</v>
      </c>
      <c r="I1702" t="s">
        <v>135</v>
      </c>
      <c r="J1702" t="s">
        <v>126</v>
      </c>
      <c r="K1702">
        <v>0</v>
      </c>
      <c r="L1702">
        <v>3</v>
      </c>
      <c r="M1702">
        <v>0</v>
      </c>
      <c r="N1702">
        <v>2</v>
      </c>
      <c r="O1702">
        <v>0</v>
      </c>
      <c r="P1702">
        <v>1</v>
      </c>
      <c r="Q1702">
        <v>0</v>
      </c>
      <c r="S1702" t="str">
        <f t="shared" si="660"/>
        <v>22:03:27.000</v>
      </c>
      <c r="T1702" t="str">
        <f t="shared" si="660"/>
        <v>22:03:27.000</v>
      </c>
      <c r="U1702" t="str">
        <f t="shared" si="648"/>
        <v>A14F74</v>
      </c>
      <c r="V1702">
        <v>0</v>
      </c>
      <c r="W1702">
        <v>0</v>
      </c>
      <c r="X1702">
        <v>6</v>
      </c>
      <c r="Y1702">
        <v>0</v>
      </c>
      <c r="AA1702">
        <v>1</v>
      </c>
      <c r="AB1702">
        <v>8</v>
      </c>
      <c r="AC1702">
        <v>3</v>
      </c>
      <c r="AD1702">
        <v>0</v>
      </c>
      <c r="AE1702">
        <v>9</v>
      </c>
      <c r="AF1702" t="s">
        <v>126</v>
      </c>
      <c r="AG1702">
        <v>0</v>
      </c>
      <c r="AH1702">
        <v>3</v>
      </c>
      <c r="AI1702">
        <v>2</v>
      </c>
      <c r="AJ1702">
        <v>0</v>
      </c>
      <c r="AK1702" t="s">
        <v>577</v>
      </c>
      <c r="AL1702">
        <v>32.781379000000001</v>
      </c>
      <c r="AM1702" t="s">
        <v>578</v>
      </c>
      <c r="AN1702">
        <v>-117.084067</v>
      </c>
      <c r="AO1702">
        <v>25</v>
      </c>
      <c r="AP1702">
        <v>1600</v>
      </c>
      <c r="AQ1702" t="s">
        <v>129</v>
      </c>
      <c r="AR1702">
        <v>131</v>
      </c>
      <c r="AS1702">
        <v>-38</v>
      </c>
      <c r="AT1702">
        <v>-192</v>
      </c>
      <c r="BB1702" t="str">
        <f t="shared" si="649"/>
        <v>1200</v>
      </c>
      <c r="BC1702">
        <v>1</v>
      </c>
      <c r="BD1702" t="str">
        <f t="shared" si="650"/>
        <v xml:space="preserve">N1839R  </v>
      </c>
      <c r="BE1702">
        <v>1</v>
      </c>
      <c r="BG1702">
        <v>0</v>
      </c>
      <c r="BH1702">
        <v>0</v>
      </c>
      <c r="BI1702">
        <v>0</v>
      </c>
      <c r="BJ1702">
        <v>1375</v>
      </c>
      <c r="BK1702">
        <v>-225</v>
      </c>
      <c r="BL1702" t="s">
        <v>130</v>
      </c>
      <c r="BM1702">
        <v>1</v>
      </c>
      <c r="BN1702">
        <v>1</v>
      </c>
      <c r="BO1702">
        <v>0</v>
      </c>
      <c r="BP1702">
        <v>0</v>
      </c>
      <c r="BS1702">
        <v>0</v>
      </c>
      <c r="BT1702">
        <v>0</v>
      </c>
      <c r="BU1702">
        <v>0</v>
      </c>
      <c r="CE1702" t="str">
        <f t="shared" si="661"/>
        <v>22:03:27.436</v>
      </c>
      <c r="CF1702">
        <v>435537237</v>
      </c>
      <c r="CS1702">
        <v>3</v>
      </c>
      <c r="CT1702">
        <v>2</v>
      </c>
      <c r="CU1702">
        <v>0</v>
      </c>
      <c r="CV1702">
        <v>2</v>
      </c>
      <c r="CW1702">
        <v>0</v>
      </c>
      <c r="CX1702">
        <v>5</v>
      </c>
      <c r="CY1702">
        <v>7</v>
      </c>
      <c r="CZ1702" t="s">
        <v>131</v>
      </c>
      <c r="DA1702">
        <v>745</v>
      </c>
      <c r="DB1702">
        <v>0</v>
      </c>
      <c r="DC1702" t="s">
        <v>262</v>
      </c>
      <c r="DD1702" t="s">
        <v>263</v>
      </c>
      <c r="DG1702">
        <v>15626871</v>
      </c>
      <c r="DI1702">
        <v>1</v>
      </c>
      <c r="DJ1702">
        <v>0</v>
      </c>
      <c r="DK1702">
        <v>1</v>
      </c>
      <c r="DL1702">
        <v>0</v>
      </c>
      <c r="DM1702">
        <v>0</v>
      </c>
      <c r="DN1702">
        <v>1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"07/09/2023 22:03:27.772"</f>
        <v>07/09/2023 22:03:27.772</v>
      </c>
      <c r="C1703" t="str">
        <f t="shared" si="653"/>
        <v>FFDFD3C0</v>
      </c>
      <c r="D1703" t="s">
        <v>147</v>
      </c>
      <c r="E1703">
        <v>8</v>
      </c>
      <c r="H1703">
        <v>225</v>
      </c>
      <c r="I1703" t="s">
        <v>148</v>
      </c>
      <c r="J1703" t="s">
        <v>126</v>
      </c>
      <c r="K1703">
        <v>0</v>
      </c>
      <c r="L1703">
        <v>3</v>
      </c>
      <c r="M1703">
        <v>0</v>
      </c>
      <c r="N1703">
        <v>2</v>
      </c>
      <c r="O1703">
        <v>0</v>
      </c>
      <c r="P1703">
        <v>1</v>
      </c>
      <c r="Q1703">
        <v>0</v>
      </c>
      <c r="S1703" t="str">
        <f t="shared" si="660"/>
        <v>22:03:27.000</v>
      </c>
      <c r="T1703" t="str">
        <f t="shared" si="660"/>
        <v>22:03:27.000</v>
      </c>
      <c r="U1703" t="str">
        <f t="shared" si="648"/>
        <v>A14F74</v>
      </c>
      <c r="V1703">
        <v>0</v>
      </c>
      <c r="W1703">
        <v>0</v>
      </c>
      <c r="X1703">
        <v>6</v>
      </c>
      <c r="Y1703">
        <v>0</v>
      </c>
      <c r="AA1703">
        <v>1</v>
      </c>
      <c r="AB1703">
        <v>8</v>
      </c>
      <c r="AC1703">
        <v>3</v>
      </c>
      <c r="AD1703">
        <v>0</v>
      </c>
      <c r="AE1703">
        <v>9</v>
      </c>
      <c r="AF1703" t="s">
        <v>126</v>
      </c>
      <c r="AG1703">
        <v>0</v>
      </c>
      <c r="AH1703">
        <v>3</v>
      </c>
      <c r="AI1703">
        <v>2</v>
      </c>
      <c r="AJ1703">
        <v>0</v>
      </c>
      <c r="AK1703" t="s">
        <v>577</v>
      </c>
      <c r="AL1703">
        <v>32.781379000000001</v>
      </c>
      <c r="AM1703" t="s">
        <v>578</v>
      </c>
      <c r="AN1703">
        <v>-117.084067</v>
      </c>
      <c r="AO1703">
        <v>25</v>
      </c>
      <c r="AP1703">
        <v>1600</v>
      </c>
      <c r="AQ1703" t="s">
        <v>129</v>
      </c>
      <c r="AR1703">
        <v>131</v>
      </c>
      <c r="AS1703">
        <v>-38</v>
      </c>
      <c r="AT1703">
        <v>-192</v>
      </c>
      <c r="BB1703" t="str">
        <f t="shared" si="649"/>
        <v>1200</v>
      </c>
      <c r="BC1703">
        <v>1</v>
      </c>
      <c r="BD1703" t="str">
        <f t="shared" si="650"/>
        <v xml:space="preserve">N1839R  </v>
      </c>
      <c r="BE1703">
        <v>1</v>
      </c>
      <c r="BG1703">
        <v>0</v>
      </c>
      <c r="BH1703">
        <v>0</v>
      </c>
      <c r="BI1703">
        <v>0</v>
      </c>
      <c r="BJ1703">
        <v>1375</v>
      </c>
      <c r="BK1703">
        <v>-225</v>
      </c>
      <c r="BL1703" t="s">
        <v>130</v>
      </c>
      <c r="BM1703">
        <v>1</v>
      </c>
      <c r="BN1703">
        <v>1</v>
      </c>
      <c r="BO1703">
        <v>0</v>
      </c>
      <c r="BP1703">
        <v>0</v>
      </c>
      <c r="BS1703">
        <v>0</v>
      </c>
      <c r="BT1703">
        <v>0</v>
      </c>
      <c r="BU1703">
        <v>0</v>
      </c>
      <c r="CE1703" t="str">
        <f t="shared" si="661"/>
        <v>22:03:27.436</v>
      </c>
      <c r="CF1703">
        <v>435537237</v>
      </c>
      <c r="CS1703">
        <v>3</v>
      </c>
      <c r="CT1703">
        <v>2</v>
      </c>
      <c r="CU1703">
        <v>0</v>
      </c>
      <c r="CV1703">
        <v>2</v>
      </c>
      <c r="CW1703">
        <v>0</v>
      </c>
      <c r="CX1703">
        <v>5</v>
      </c>
      <c r="CY1703">
        <v>7</v>
      </c>
      <c r="CZ1703" t="s">
        <v>131</v>
      </c>
      <c r="DA1703">
        <v>745</v>
      </c>
      <c r="DB1703">
        <v>0</v>
      </c>
      <c r="DC1703" t="s">
        <v>262</v>
      </c>
      <c r="DD1703" t="s">
        <v>263</v>
      </c>
      <c r="DG1703">
        <v>15626871</v>
      </c>
      <c r="DI1703">
        <v>1</v>
      </c>
      <c r="DJ1703">
        <v>0</v>
      </c>
      <c r="DK1703">
        <v>1</v>
      </c>
      <c r="DL1703">
        <v>0</v>
      </c>
      <c r="DM1703">
        <v>0</v>
      </c>
      <c r="DN1703">
        <v>1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"07/09/2023 22:03:27.772"</f>
        <v>07/09/2023 22:03:27.772</v>
      </c>
      <c r="C1704" t="str">
        <f t="shared" si="653"/>
        <v>FFDFD3C0</v>
      </c>
      <c r="D1704" t="s">
        <v>134</v>
      </c>
      <c r="E1704">
        <v>4</v>
      </c>
      <c r="H1704">
        <v>4</v>
      </c>
      <c r="I1704" t="s">
        <v>143</v>
      </c>
      <c r="J1704" t="s">
        <v>126</v>
      </c>
      <c r="K1704">
        <v>0</v>
      </c>
      <c r="L1704">
        <v>3</v>
      </c>
      <c r="M1704">
        <v>0</v>
      </c>
      <c r="N1704">
        <v>2</v>
      </c>
      <c r="O1704">
        <v>0</v>
      </c>
      <c r="P1704">
        <v>1</v>
      </c>
      <c r="Q1704">
        <v>0</v>
      </c>
      <c r="S1704" t="str">
        <f t="shared" si="660"/>
        <v>22:03:27.000</v>
      </c>
      <c r="T1704" t="str">
        <f t="shared" si="660"/>
        <v>22:03:27.000</v>
      </c>
      <c r="U1704" t="str">
        <f t="shared" si="648"/>
        <v>A14F74</v>
      </c>
      <c r="V1704">
        <v>0</v>
      </c>
      <c r="W1704">
        <v>0</v>
      </c>
      <c r="X1704">
        <v>6</v>
      </c>
      <c r="Y1704">
        <v>0</v>
      </c>
      <c r="AA1704">
        <v>1</v>
      </c>
      <c r="AB1704">
        <v>8</v>
      </c>
      <c r="AC1704">
        <v>3</v>
      </c>
      <c r="AD1704">
        <v>0</v>
      </c>
      <c r="AE1704">
        <v>9</v>
      </c>
      <c r="AF1704" t="s">
        <v>126</v>
      </c>
      <c r="AG1704">
        <v>0</v>
      </c>
      <c r="AH1704">
        <v>3</v>
      </c>
      <c r="AI1704">
        <v>2</v>
      </c>
      <c r="AJ1704">
        <v>0</v>
      </c>
      <c r="AK1704" t="s">
        <v>577</v>
      </c>
      <c r="AL1704">
        <v>32.781379000000001</v>
      </c>
      <c r="AM1704" t="s">
        <v>578</v>
      </c>
      <c r="AN1704">
        <v>-117.084067</v>
      </c>
      <c r="AO1704">
        <v>25</v>
      </c>
      <c r="AP1704">
        <v>1600</v>
      </c>
      <c r="AQ1704" t="s">
        <v>129</v>
      </c>
      <c r="AR1704">
        <v>131</v>
      </c>
      <c r="AS1704">
        <v>-38</v>
      </c>
      <c r="AT1704">
        <v>-192</v>
      </c>
      <c r="BB1704" t="str">
        <f t="shared" si="649"/>
        <v>1200</v>
      </c>
      <c r="BC1704">
        <v>1</v>
      </c>
      <c r="BD1704" t="str">
        <f t="shared" si="650"/>
        <v xml:space="preserve">N1839R  </v>
      </c>
      <c r="BE1704">
        <v>1</v>
      </c>
      <c r="BG1704">
        <v>0</v>
      </c>
      <c r="BH1704">
        <v>0</v>
      </c>
      <c r="BI1704">
        <v>0</v>
      </c>
      <c r="BJ1704">
        <v>1375</v>
      </c>
      <c r="BK1704">
        <v>-225</v>
      </c>
      <c r="BL1704" t="s">
        <v>130</v>
      </c>
      <c r="BM1704">
        <v>1</v>
      </c>
      <c r="BN1704">
        <v>1</v>
      </c>
      <c r="BO1704">
        <v>0</v>
      </c>
      <c r="BP1704">
        <v>0</v>
      </c>
      <c r="BS1704">
        <v>0</v>
      </c>
      <c r="BT1704">
        <v>0</v>
      </c>
      <c r="BU1704">
        <v>0</v>
      </c>
      <c r="CE1704" t="str">
        <f t="shared" si="661"/>
        <v>22:03:27.436</v>
      </c>
      <c r="CF1704">
        <v>435537237</v>
      </c>
      <c r="CS1704">
        <v>3</v>
      </c>
      <c r="CT1704">
        <v>2</v>
      </c>
      <c r="CU1704">
        <v>0</v>
      </c>
      <c r="CV1704">
        <v>2</v>
      </c>
      <c r="CW1704">
        <v>0</v>
      </c>
      <c r="CX1704">
        <v>5</v>
      </c>
      <c r="CY1704">
        <v>7</v>
      </c>
      <c r="CZ1704" t="s">
        <v>131</v>
      </c>
      <c r="DA1704">
        <v>745</v>
      </c>
      <c r="DB1704">
        <v>0</v>
      </c>
      <c r="DC1704" t="s">
        <v>262</v>
      </c>
      <c r="DD1704" t="s">
        <v>263</v>
      </c>
      <c r="DG1704">
        <v>15626871</v>
      </c>
      <c r="DI1704">
        <v>1</v>
      </c>
      <c r="DJ1704">
        <v>0</v>
      </c>
      <c r="DK1704">
        <v>1</v>
      </c>
      <c r="DL1704">
        <v>0</v>
      </c>
      <c r="DM1704">
        <v>0</v>
      </c>
      <c r="DN1704">
        <v>1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"07/09/2023 22:03:27.804"</f>
        <v>07/09/2023 22:03:27.804</v>
      </c>
      <c r="C1705" t="str">
        <f t="shared" si="653"/>
        <v>FFDFD3C0</v>
      </c>
      <c r="D1705" t="s">
        <v>123</v>
      </c>
      <c r="E1705">
        <v>7</v>
      </c>
      <c r="F1705">
        <v>2007</v>
      </c>
      <c r="G1705" t="s">
        <v>124</v>
      </c>
      <c r="J1705" t="s">
        <v>125</v>
      </c>
      <c r="K1705">
        <v>0</v>
      </c>
      <c r="L1705">
        <v>3</v>
      </c>
      <c r="M1705">
        <v>0</v>
      </c>
      <c r="N1705">
        <v>2</v>
      </c>
      <c r="O1705">
        <v>0</v>
      </c>
      <c r="P1705">
        <v>1</v>
      </c>
      <c r="Q1705">
        <v>0</v>
      </c>
      <c r="S1705" t="str">
        <f t="shared" si="660"/>
        <v>22:03:27.000</v>
      </c>
      <c r="T1705" t="str">
        <f t="shared" si="660"/>
        <v>22:03:27.000</v>
      </c>
      <c r="U1705" t="str">
        <f t="shared" si="648"/>
        <v>A14F74</v>
      </c>
      <c r="V1705">
        <v>0</v>
      </c>
      <c r="W1705">
        <v>0</v>
      </c>
      <c r="X1705">
        <v>6</v>
      </c>
      <c r="Y1705">
        <v>0</v>
      </c>
      <c r="AA1705">
        <v>1</v>
      </c>
      <c r="AB1705">
        <v>8</v>
      </c>
      <c r="AC1705">
        <v>3</v>
      </c>
      <c r="AD1705">
        <v>0</v>
      </c>
      <c r="AE1705">
        <v>9</v>
      </c>
      <c r="AF1705" t="s">
        <v>126</v>
      </c>
      <c r="AG1705">
        <v>0</v>
      </c>
      <c r="AH1705">
        <v>3</v>
      </c>
      <c r="AI1705">
        <v>2</v>
      </c>
      <c r="AJ1705">
        <v>0</v>
      </c>
      <c r="AK1705" t="s">
        <v>577</v>
      </c>
      <c r="AL1705">
        <v>32.781379000000001</v>
      </c>
      <c r="AM1705" t="s">
        <v>578</v>
      </c>
      <c r="AN1705">
        <v>-117.084067</v>
      </c>
      <c r="AO1705">
        <v>25</v>
      </c>
      <c r="AP1705">
        <v>1600</v>
      </c>
      <c r="AQ1705" t="s">
        <v>129</v>
      </c>
      <c r="AR1705">
        <v>131</v>
      </c>
      <c r="AS1705">
        <v>-38</v>
      </c>
      <c r="AT1705">
        <v>-192</v>
      </c>
      <c r="BB1705" t="str">
        <f t="shared" si="649"/>
        <v>1200</v>
      </c>
      <c r="BC1705">
        <v>1</v>
      </c>
      <c r="BD1705" t="str">
        <f t="shared" si="650"/>
        <v xml:space="preserve">N1839R  </v>
      </c>
      <c r="BE1705">
        <v>1</v>
      </c>
      <c r="BG1705">
        <v>0</v>
      </c>
      <c r="BH1705">
        <v>0</v>
      </c>
      <c r="BI1705">
        <v>0</v>
      </c>
      <c r="BJ1705">
        <v>1375</v>
      </c>
      <c r="BK1705">
        <v>-225</v>
      </c>
      <c r="BL1705" t="s">
        <v>130</v>
      </c>
      <c r="BM1705">
        <v>1</v>
      </c>
      <c r="BN1705">
        <v>1</v>
      </c>
      <c r="BO1705">
        <v>0</v>
      </c>
      <c r="BP1705">
        <v>0</v>
      </c>
      <c r="BS1705">
        <v>0</v>
      </c>
      <c r="BT1705">
        <v>0</v>
      </c>
      <c r="BU1705">
        <v>0</v>
      </c>
      <c r="CE1705" t="str">
        <f t="shared" si="661"/>
        <v>22:03:27.436</v>
      </c>
      <c r="CF1705">
        <v>435537237</v>
      </c>
      <c r="CS1705">
        <v>3</v>
      </c>
      <c r="CT1705">
        <v>2</v>
      </c>
      <c r="CU1705">
        <v>0</v>
      </c>
      <c r="CV1705">
        <v>2</v>
      </c>
      <c r="CW1705">
        <v>0</v>
      </c>
      <c r="CX1705">
        <v>5</v>
      </c>
      <c r="CY1705">
        <v>7</v>
      </c>
      <c r="CZ1705" t="s">
        <v>131</v>
      </c>
      <c r="DA1705">
        <v>745</v>
      </c>
      <c r="DB1705">
        <v>0</v>
      </c>
      <c r="DC1705" t="s">
        <v>262</v>
      </c>
      <c r="DD1705" t="s">
        <v>263</v>
      </c>
      <c r="DG1705">
        <v>15626871</v>
      </c>
      <c r="DI1705">
        <v>1</v>
      </c>
      <c r="DJ1705">
        <v>0</v>
      </c>
      <c r="DK1705">
        <v>1</v>
      </c>
      <c r="DL1705">
        <v>0</v>
      </c>
      <c r="DM1705">
        <v>0</v>
      </c>
      <c r="DN1705">
        <v>1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"07/09/2023 22:03:27.804"</f>
        <v>07/09/2023 22:03:27.804</v>
      </c>
      <c r="C1706" t="str">
        <f t="shared" si="653"/>
        <v>FFDFD3C0</v>
      </c>
      <c r="D1706" t="s">
        <v>138</v>
      </c>
      <c r="E1706">
        <v>20</v>
      </c>
      <c r="F1706">
        <v>1020</v>
      </c>
      <c r="G1706" t="s">
        <v>139</v>
      </c>
      <c r="J1706" t="s">
        <v>140</v>
      </c>
      <c r="K1706">
        <v>0</v>
      </c>
      <c r="L1706">
        <v>3</v>
      </c>
      <c r="M1706">
        <v>0</v>
      </c>
      <c r="N1706">
        <v>2</v>
      </c>
      <c r="O1706">
        <v>0</v>
      </c>
      <c r="P1706">
        <v>1</v>
      </c>
      <c r="Q1706">
        <v>0</v>
      </c>
      <c r="S1706" t="str">
        <f t="shared" si="660"/>
        <v>22:03:27.000</v>
      </c>
      <c r="T1706" t="str">
        <f t="shared" si="660"/>
        <v>22:03:27.000</v>
      </c>
      <c r="U1706" t="str">
        <f t="shared" si="648"/>
        <v>A14F74</v>
      </c>
      <c r="V1706">
        <v>0</v>
      </c>
      <c r="W1706">
        <v>0</v>
      </c>
      <c r="X1706">
        <v>6</v>
      </c>
      <c r="Y1706">
        <v>0</v>
      </c>
      <c r="AA1706">
        <v>1</v>
      </c>
      <c r="AB1706">
        <v>8</v>
      </c>
      <c r="AC1706">
        <v>3</v>
      </c>
      <c r="AD1706">
        <v>0</v>
      </c>
      <c r="AE1706">
        <v>9</v>
      </c>
      <c r="AF1706" t="s">
        <v>126</v>
      </c>
      <c r="AG1706">
        <v>0</v>
      </c>
      <c r="AH1706">
        <v>3</v>
      </c>
      <c r="AI1706">
        <v>2</v>
      </c>
      <c r="AJ1706">
        <v>0</v>
      </c>
      <c r="AK1706" t="s">
        <v>577</v>
      </c>
      <c r="AL1706">
        <v>32.781379000000001</v>
      </c>
      <c r="AM1706" t="s">
        <v>578</v>
      </c>
      <c r="AN1706">
        <v>-117.084067</v>
      </c>
      <c r="AO1706">
        <v>25</v>
      </c>
      <c r="AP1706">
        <v>1600</v>
      </c>
      <c r="AQ1706" t="s">
        <v>129</v>
      </c>
      <c r="AR1706">
        <v>131</v>
      </c>
      <c r="AS1706">
        <v>-38</v>
      </c>
      <c r="AT1706">
        <v>-192</v>
      </c>
      <c r="BB1706" t="str">
        <f t="shared" si="649"/>
        <v>1200</v>
      </c>
      <c r="BC1706">
        <v>1</v>
      </c>
      <c r="BD1706" t="str">
        <f t="shared" si="650"/>
        <v xml:space="preserve">N1839R  </v>
      </c>
      <c r="BE1706">
        <v>1</v>
      </c>
      <c r="BG1706">
        <v>0</v>
      </c>
      <c r="BH1706">
        <v>0</v>
      </c>
      <c r="BI1706">
        <v>0</v>
      </c>
      <c r="BJ1706">
        <v>1375</v>
      </c>
      <c r="BK1706">
        <v>-225</v>
      </c>
      <c r="BL1706" t="s">
        <v>130</v>
      </c>
      <c r="BM1706">
        <v>1</v>
      </c>
      <c r="BN1706">
        <v>1</v>
      </c>
      <c r="BO1706">
        <v>0</v>
      </c>
      <c r="BP1706">
        <v>0</v>
      </c>
      <c r="BS1706">
        <v>0</v>
      </c>
      <c r="BT1706">
        <v>0</v>
      </c>
      <c r="BU1706">
        <v>0</v>
      </c>
      <c r="CE1706" t="str">
        <f t="shared" si="661"/>
        <v>22:03:27.436</v>
      </c>
      <c r="CF1706">
        <v>435537237</v>
      </c>
      <c r="CS1706">
        <v>3</v>
      </c>
      <c r="CT1706">
        <v>2</v>
      </c>
      <c r="CU1706">
        <v>0</v>
      </c>
      <c r="CV1706">
        <v>2</v>
      </c>
      <c r="CW1706">
        <v>0</v>
      </c>
      <c r="CX1706">
        <v>5</v>
      </c>
      <c r="CY1706">
        <v>7</v>
      </c>
      <c r="CZ1706" t="s">
        <v>131</v>
      </c>
      <c r="DA1706">
        <v>745</v>
      </c>
      <c r="DB1706">
        <v>0</v>
      </c>
      <c r="DC1706" t="s">
        <v>262</v>
      </c>
      <c r="DD1706" t="s">
        <v>263</v>
      </c>
      <c r="DG1706">
        <v>15626871</v>
      </c>
      <c r="DI1706">
        <v>1</v>
      </c>
      <c r="DJ1706">
        <v>0</v>
      </c>
      <c r="DK1706">
        <v>1</v>
      </c>
      <c r="DL1706">
        <v>0</v>
      </c>
      <c r="DM1706">
        <v>0</v>
      </c>
      <c r="DN1706">
        <v>1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"07/09/2023 22:03:27.804"</f>
        <v>07/09/2023 22:03:27.804</v>
      </c>
      <c r="C1707" t="str">
        <f t="shared" si="653"/>
        <v>FFDFD3C0</v>
      </c>
      <c r="D1707" t="s">
        <v>149</v>
      </c>
      <c r="E1707">
        <v>3</v>
      </c>
      <c r="H1707">
        <v>166</v>
      </c>
      <c r="I1707" t="s">
        <v>139</v>
      </c>
      <c r="J1707" t="s">
        <v>150</v>
      </c>
      <c r="K1707">
        <v>0</v>
      </c>
      <c r="L1707">
        <v>3</v>
      </c>
      <c r="M1707">
        <v>0</v>
      </c>
      <c r="N1707">
        <v>2</v>
      </c>
      <c r="O1707">
        <v>0</v>
      </c>
      <c r="P1707">
        <v>1</v>
      </c>
      <c r="Q1707">
        <v>0</v>
      </c>
      <c r="S1707" t="str">
        <f t="shared" si="660"/>
        <v>22:03:27.000</v>
      </c>
      <c r="T1707" t="str">
        <f t="shared" si="660"/>
        <v>22:03:27.000</v>
      </c>
      <c r="U1707" t="str">
        <f t="shared" si="648"/>
        <v>A14F74</v>
      </c>
      <c r="V1707">
        <v>0</v>
      </c>
      <c r="W1707">
        <v>0</v>
      </c>
      <c r="X1707">
        <v>6</v>
      </c>
      <c r="Y1707">
        <v>0</v>
      </c>
      <c r="AA1707">
        <v>1</v>
      </c>
      <c r="AB1707">
        <v>8</v>
      </c>
      <c r="AC1707">
        <v>3</v>
      </c>
      <c r="AD1707">
        <v>0</v>
      </c>
      <c r="AE1707">
        <v>9</v>
      </c>
      <c r="AF1707" t="s">
        <v>126</v>
      </c>
      <c r="AG1707">
        <v>0</v>
      </c>
      <c r="AH1707">
        <v>3</v>
      </c>
      <c r="AI1707">
        <v>2</v>
      </c>
      <c r="AJ1707">
        <v>0</v>
      </c>
      <c r="AK1707" t="s">
        <v>577</v>
      </c>
      <c r="AL1707">
        <v>32.781379000000001</v>
      </c>
      <c r="AM1707" t="s">
        <v>578</v>
      </c>
      <c r="AN1707">
        <v>-117.084067</v>
      </c>
      <c r="AO1707">
        <v>25</v>
      </c>
      <c r="AP1707">
        <v>1600</v>
      </c>
      <c r="AQ1707" t="s">
        <v>129</v>
      </c>
      <c r="AR1707">
        <v>131</v>
      </c>
      <c r="AS1707">
        <v>-38</v>
      </c>
      <c r="AT1707">
        <v>-192</v>
      </c>
      <c r="BB1707" t="str">
        <f t="shared" si="649"/>
        <v>1200</v>
      </c>
      <c r="BC1707">
        <v>1</v>
      </c>
      <c r="BD1707" t="str">
        <f t="shared" si="650"/>
        <v xml:space="preserve">N1839R  </v>
      </c>
      <c r="BE1707">
        <v>1</v>
      </c>
      <c r="BG1707">
        <v>0</v>
      </c>
      <c r="BH1707">
        <v>0</v>
      </c>
      <c r="BI1707">
        <v>0</v>
      </c>
      <c r="BJ1707">
        <v>1375</v>
      </c>
      <c r="BK1707">
        <v>-225</v>
      </c>
      <c r="BL1707" t="s">
        <v>130</v>
      </c>
      <c r="BM1707">
        <v>1</v>
      </c>
      <c r="BN1707">
        <v>1</v>
      </c>
      <c r="BO1707">
        <v>0</v>
      </c>
      <c r="BP1707">
        <v>0</v>
      </c>
      <c r="BS1707">
        <v>0</v>
      </c>
      <c r="BT1707">
        <v>0</v>
      </c>
      <c r="BU1707">
        <v>0</v>
      </c>
      <c r="CE1707" t="str">
        <f t="shared" si="661"/>
        <v>22:03:27.436</v>
      </c>
      <c r="CF1707">
        <v>435591426</v>
      </c>
      <c r="CS1707">
        <v>3</v>
      </c>
      <c r="CT1707">
        <v>2</v>
      </c>
      <c r="CU1707">
        <v>0</v>
      </c>
      <c r="CV1707">
        <v>2</v>
      </c>
      <c r="CW1707">
        <v>0</v>
      </c>
      <c r="CX1707">
        <v>5</v>
      </c>
      <c r="CY1707">
        <v>7</v>
      </c>
      <c r="CZ1707" t="s">
        <v>131</v>
      </c>
      <c r="DA1707">
        <v>300</v>
      </c>
      <c r="DB1707">
        <v>0</v>
      </c>
      <c r="DC1707" t="s">
        <v>157</v>
      </c>
      <c r="DD1707" t="s">
        <v>158</v>
      </c>
      <c r="DG1707">
        <v>8364758</v>
      </c>
      <c r="DI1707">
        <v>1</v>
      </c>
      <c r="DJ1707">
        <v>0</v>
      </c>
      <c r="DK1707">
        <v>1</v>
      </c>
      <c r="DL1707">
        <v>0</v>
      </c>
      <c r="DM1707">
        <v>0</v>
      </c>
      <c r="DN1707">
        <v>1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"07/09/2023 22:03:29.146"</f>
        <v>07/09/2023 22:03:29.146</v>
      </c>
      <c r="C1708" t="str">
        <f t="shared" si="653"/>
        <v>FFDFD3C0</v>
      </c>
      <c r="D1708" t="s">
        <v>147</v>
      </c>
      <c r="E1708">
        <v>8</v>
      </c>
      <c r="H1708">
        <v>225</v>
      </c>
      <c r="I1708" t="s">
        <v>148</v>
      </c>
      <c r="J1708" t="s">
        <v>126</v>
      </c>
      <c r="K1708">
        <v>0</v>
      </c>
      <c r="L1708">
        <v>3</v>
      </c>
      <c r="M1708">
        <v>0</v>
      </c>
      <c r="N1708">
        <v>2</v>
      </c>
      <c r="O1708">
        <v>0</v>
      </c>
      <c r="P1708">
        <v>1</v>
      </c>
      <c r="Q1708">
        <v>0</v>
      </c>
      <c r="S1708" t="str">
        <f t="shared" ref="S1708:T1715" si="662">"22:03:28.000"</f>
        <v>22:03:28.000</v>
      </c>
      <c r="T1708" t="str">
        <f t="shared" si="662"/>
        <v>22:03:28.000</v>
      </c>
      <c r="U1708" t="str">
        <f t="shared" si="648"/>
        <v>A14F74</v>
      </c>
      <c r="V1708">
        <v>0</v>
      </c>
      <c r="W1708">
        <v>0</v>
      </c>
      <c r="X1708">
        <v>6</v>
      </c>
      <c r="Y1708">
        <v>0</v>
      </c>
      <c r="AA1708">
        <v>1</v>
      </c>
      <c r="AB1708">
        <v>8</v>
      </c>
      <c r="AC1708">
        <v>3</v>
      </c>
      <c r="AD1708">
        <v>0</v>
      </c>
      <c r="AE1708">
        <v>9</v>
      </c>
      <c r="AF1708" t="s">
        <v>126</v>
      </c>
      <c r="AG1708">
        <v>0</v>
      </c>
      <c r="AH1708">
        <v>3</v>
      </c>
      <c r="AI1708">
        <v>2</v>
      </c>
      <c r="AJ1708">
        <v>0</v>
      </c>
      <c r="AK1708" t="s">
        <v>579</v>
      </c>
      <c r="AL1708">
        <v>32.781165000000001</v>
      </c>
      <c r="AM1708" t="s">
        <v>580</v>
      </c>
      <c r="AN1708">
        <v>-117.083359</v>
      </c>
      <c r="AO1708">
        <v>25</v>
      </c>
      <c r="AP1708">
        <v>1600</v>
      </c>
      <c r="AQ1708" t="s">
        <v>129</v>
      </c>
      <c r="AR1708">
        <v>129</v>
      </c>
      <c r="AS1708">
        <v>-43</v>
      </c>
      <c r="AT1708">
        <v>-256</v>
      </c>
      <c r="BB1708" t="str">
        <f t="shared" si="649"/>
        <v>1200</v>
      </c>
      <c r="BC1708">
        <v>1</v>
      </c>
      <c r="BD1708" t="str">
        <f t="shared" si="650"/>
        <v xml:space="preserve">N1839R  </v>
      </c>
      <c r="BE1708">
        <v>1</v>
      </c>
      <c r="BG1708">
        <v>0</v>
      </c>
      <c r="BH1708">
        <v>0</v>
      </c>
      <c r="BI1708">
        <v>0</v>
      </c>
      <c r="BJ1708">
        <v>1375</v>
      </c>
      <c r="BK1708">
        <v>-225</v>
      </c>
      <c r="BL1708" t="s">
        <v>130</v>
      </c>
      <c r="BM1708">
        <v>1</v>
      </c>
      <c r="BN1708">
        <v>1</v>
      </c>
      <c r="BO1708">
        <v>0</v>
      </c>
      <c r="BP1708">
        <v>0</v>
      </c>
      <c r="BS1708">
        <v>0</v>
      </c>
      <c r="BT1708">
        <v>0</v>
      </c>
      <c r="BU1708">
        <v>0</v>
      </c>
      <c r="CE1708" t="str">
        <f t="shared" ref="CE1708:CE1715" si="663">"22:03:28.908"</f>
        <v>22:03:28.908</v>
      </c>
      <c r="CF1708">
        <v>907592090</v>
      </c>
      <c r="CS1708">
        <v>3</v>
      </c>
      <c r="CT1708">
        <v>2</v>
      </c>
      <c r="CU1708">
        <v>0</v>
      </c>
      <c r="CV1708">
        <v>2</v>
      </c>
      <c r="CW1708">
        <v>0</v>
      </c>
      <c r="CX1708">
        <v>5</v>
      </c>
      <c r="CY1708">
        <v>7</v>
      </c>
      <c r="CZ1708" t="s">
        <v>131</v>
      </c>
      <c r="DA1708">
        <v>300</v>
      </c>
      <c r="DB1708">
        <v>0</v>
      </c>
      <c r="DC1708" t="s">
        <v>157</v>
      </c>
      <c r="DD1708" t="s">
        <v>158</v>
      </c>
      <c r="DG1708">
        <v>8365067</v>
      </c>
      <c r="DI1708">
        <v>1</v>
      </c>
      <c r="DJ1708">
        <v>0</v>
      </c>
      <c r="DK1708">
        <v>0</v>
      </c>
      <c r="DL1708">
        <v>0</v>
      </c>
      <c r="DM1708">
        <v>0</v>
      </c>
      <c r="DN1708">
        <v>1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"07/09/2023 22:03:29.146"</f>
        <v>07/09/2023 22:03:29.146</v>
      </c>
      <c r="C1709" t="str">
        <f t="shared" si="653"/>
        <v>FFDFD3C0</v>
      </c>
      <c r="D1709" t="s">
        <v>134</v>
      </c>
      <c r="E1709">
        <v>4</v>
      </c>
      <c r="H1709">
        <v>4</v>
      </c>
      <c r="I1709" t="s">
        <v>143</v>
      </c>
      <c r="J1709" t="s">
        <v>126</v>
      </c>
      <c r="K1709">
        <v>0</v>
      </c>
      <c r="L1709">
        <v>3</v>
      </c>
      <c r="M1709">
        <v>0</v>
      </c>
      <c r="N1709">
        <v>2</v>
      </c>
      <c r="O1709">
        <v>0</v>
      </c>
      <c r="P1709">
        <v>1</v>
      </c>
      <c r="Q1709">
        <v>0</v>
      </c>
      <c r="S1709" t="str">
        <f t="shared" si="662"/>
        <v>22:03:28.000</v>
      </c>
      <c r="T1709" t="str">
        <f t="shared" si="662"/>
        <v>22:03:28.000</v>
      </c>
      <c r="U1709" t="str">
        <f t="shared" si="648"/>
        <v>A14F74</v>
      </c>
      <c r="V1709">
        <v>0</v>
      </c>
      <c r="W1709">
        <v>0</v>
      </c>
      <c r="X1709">
        <v>6</v>
      </c>
      <c r="Y1709">
        <v>0</v>
      </c>
      <c r="AA1709">
        <v>1</v>
      </c>
      <c r="AB1709">
        <v>8</v>
      </c>
      <c r="AC1709">
        <v>3</v>
      </c>
      <c r="AD1709">
        <v>0</v>
      </c>
      <c r="AE1709">
        <v>9</v>
      </c>
      <c r="AF1709" t="s">
        <v>126</v>
      </c>
      <c r="AG1709">
        <v>0</v>
      </c>
      <c r="AH1709">
        <v>3</v>
      </c>
      <c r="AI1709">
        <v>2</v>
      </c>
      <c r="AJ1709">
        <v>0</v>
      </c>
      <c r="AK1709" t="s">
        <v>579</v>
      </c>
      <c r="AL1709">
        <v>32.781165000000001</v>
      </c>
      <c r="AM1709" t="s">
        <v>580</v>
      </c>
      <c r="AN1709">
        <v>-117.083359</v>
      </c>
      <c r="AO1709">
        <v>25</v>
      </c>
      <c r="AP1709">
        <v>1600</v>
      </c>
      <c r="AQ1709" t="s">
        <v>129</v>
      </c>
      <c r="AR1709">
        <v>129</v>
      </c>
      <c r="AS1709">
        <v>-43</v>
      </c>
      <c r="AT1709">
        <v>-256</v>
      </c>
      <c r="BB1709" t="str">
        <f t="shared" si="649"/>
        <v>1200</v>
      </c>
      <c r="BC1709">
        <v>1</v>
      </c>
      <c r="BD1709" t="str">
        <f t="shared" si="650"/>
        <v xml:space="preserve">N1839R  </v>
      </c>
      <c r="BE1709">
        <v>1</v>
      </c>
      <c r="BG1709">
        <v>0</v>
      </c>
      <c r="BH1709">
        <v>0</v>
      </c>
      <c r="BI1709">
        <v>0</v>
      </c>
      <c r="BJ1709">
        <v>1375</v>
      </c>
      <c r="BK1709">
        <v>-225</v>
      </c>
      <c r="BL1709" t="s">
        <v>130</v>
      </c>
      <c r="BM1709">
        <v>1</v>
      </c>
      <c r="BN1709">
        <v>1</v>
      </c>
      <c r="BO1709">
        <v>0</v>
      </c>
      <c r="BP1709">
        <v>0</v>
      </c>
      <c r="BS1709">
        <v>0</v>
      </c>
      <c r="BT1709">
        <v>0</v>
      </c>
      <c r="BU1709">
        <v>0</v>
      </c>
      <c r="CE1709" t="str">
        <f t="shared" si="663"/>
        <v>22:03:28.908</v>
      </c>
      <c r="CF1709">
        <v>907592090</v>
      </c>
      <c r="CS1709">
        <v>3</v>
      </c>
      <c r="CT1709">
        <v>2</v>
      </c>
      <c r="CU1709">
        <v>0</v>
      </c>
      <c r="CV1709">
        <v>2</v>
      </c>
      <c r="CW1709">
        <v>0</v>
      </c>
      <c r="CX1709">
        <v>5</v>
      </c>
      <c r="CY1709">
        <v>7</v>
      </c>
      <c r="CZ1709" t="s">
        <v>131</v>
      </c>
      <c r="DA1709">
        <v>300</v>
      </c>
      <c r="DB1709">
        <v>0</v>
      </c>
      <c r="DC1709" t="s">
        <v>157</v>
      </c>
      <c r="DD1709" t="s">
        <v>158</v>
      </c>
      <c r="DG1709">
        <v>8365067</v>
      </c>
      <c r="DI1709">
        <v>1</v>
      </c>
      <c r="DJ1709">
        <v>0</v>
      </c>
      <c r="DK1709">
        <v>1</v>
      </c>
      <c r="DL1709">
        <v>0</v>
      </c>
      <c r="DM1709">
        <v>0</v>
      </c>
      <c r="DN1709">
        <v>1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"07/09/2023 22:03:29.146"</f>
        <v>07/09/2023 22:03:29.146</v>
      </c>
      <c r="C1710" t="str">
        <f t="shared" si="653"/>
        <v>FFDFD3C0</v>
      </c>
      <c r="D1710" t="s">
        <v>123</v>
      </c>
      <c r="E1710">
        <v>7</v>
      </c>
      <c r="F1710">
        <v>2007</v>
      </c>
      <c r="G1710" t="s">
        <v>124</v>
      </c>
      <c r="J1710" t="s">
        <v>125</v>
      </c>
      <c r="K1710">
        <v>0</v>
      </c>
      <c r="L1710">
        <v>3</v>
      </c>
      <c r="M1710">
        <v>0</v>
      </c>
      <c r="N1710">
        <v>2</v>
      </c>
      <c r="O1710">
        <v>0</v>
      </c>
      <c r="P1710">
        <v>1</v>
      </c>
      <c r="Q1710">
        <v>0</v>
      </c>
      <c r="S1710" t="str">
        <f t="shared" si="662"/>
        <v>22:03:28.000</v>
      </c>
      <c r="T1710" t="str">
        <f t="shared" si="662"/>
        <v>22:03:28.000</v>
      </c>
      <c r="U1710" t="str">
        <f t="shared" si="648"/>
        <v>A14F74</v>
      </c>
      <c r="V1710">
        <v>0</v>
      </c>
      <c r="W1710">
        <v>0</v>
      </c>
      <c r="X1710">
        <v>6</v>
      </c>
      <c r="Y1710">
        <v>0</v>
      </c>
      <c r="AA1710">
        <v>1</v>
      </c>
      <c r="AB1710">
        <v>8</v>
      </c>
      <c r="AC1710">
        <v>3</v>
      </c>
      <c r="AD1710">
        <v>0</v>
      </c>
      <c r="AE1710">
        <v>9</v>
      </c>
      <c r="AF1710" t="s">
        <v>126</v>
      </c>
      <c r="AG1710">
        <v>0</v>
      </c>
      <c r="AH1710">
        <v>3</v>
      </c>
      <c r="AI1710">
        <v>2</v>
      </c>
      <c r="AJ1710">
        <v>0</v>
      </c>
      <c r="AK1710" t="s">
        <v>579</v>
      </c>
      <c r="AL1710">
        <v>32.781165000000001</v>
      </c>
      <c r="AM1710" t="s">
        <v>580</v>
      </c>
      <c r="AN1710">
        <v>-117.083359</v>
      </c>
      <c r="AO1710">
        <v>25</v>
      </c>
      <c r="AP1710">
        <v>1600</v>
      </c>
      <c r="AQ1710" t="s">
        <v>129</v>
      </c>
      <c r="AR1710">
        <v>129</v>
      </c>
      <c r="AS1710">
        <v>-43</v>
      </c>
      <c r="AT1710">
        <v>-256</v>
      </c>
      <c r="BB1710" t="str">
        <f t="shared" si="649"/>
        <v>1200</v>
      </c>
      <c r="BC1710">
        <v>1</v>
      </c>
      <c r="BD1710" t="str">
        <f t="shared" si="650"/>
        <v xml:space="preserve">N1839R  </v>
      </c>
      <c r="BE1710">
        <v>1</v>
      </c>
      <c r="BG1710">
        <v>0</v>
      </c>
      <c r="BH1710">
        <v>0</v>
      </c>
      <c r="BI1710">
        <v>0</v>
      </c>
      <c r="BJ1710">
        <v>1375</v>
      </c>
      <c r="BK1710">
        <v>-225</v>
      </c>
      <c r="BL1710" t="s">
        <v>130</v>
      </c>
      <c r="BM1710">
        <v>1</v>
      </c>
      <c r="BN1710">
        <v>1</v>
      </c>
      <c r="BO1710">
        <v>0</v>
      </c>
      <c r="BP1710">
        <v>0</v>
      </c>
      <c r="BS1710">
        <v>0</v>
      </c>
      <c r="BT1710">
        <v>0</v>
      </c>
      <c r="BU1710">
        <v>0</v>
      </c>
      <c r="CE1710" t="str">
        <f t="shared" si="663"/>
        <v>22:03:28.908</v>
      </c>
      <c r="CF1710">
        <v>907592090</v>
      </c>
      <c r="CS1710">
        <v>3</v>
      </c>
      <c r="CT1710">
        <v>2</v>
      </c>
      <c r="CU1710">
        <v>0</v>
      </c>
      <c r="CV1710">
        <v>2</v>
      </c>
      <c r="CW1710">
        <v>0</v>
      </c>
      <c r="CX1710">
        <v>5</v>
      </c>
      <c r="CY1710">
        <v>7</v>
      </c>
      <c r="CZ1710" t="s">
        <v>131</v>
      </c>
      <c r="DA1710">
        <v>300</v>
      </c>
      <c r="DB1710">
        <v>0</v>
      </c>
      <c r="DC1710" t="s">
        <v>157</v>
      </c>
      <c r="DD1710" t="s">
        <v>158</v>
      </c>
      <c r="DG1710">
        <v>8365067</v>
      </c>
      <c r="DI1710">
        <v>1</v>
      </c>
      <c r="DJ1710">
        <v>0</v>
      </c>
      <c r="DK1710">
        <v>1</v>
      </c>
      <c r="DL1710">
        <v>0</v>
      </c>
      <c r="DM1710">
        <v>0</v>
      </c>
      <c r="DN1710">
        <v>1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"07/09/2023 22:03:29.146"</f>
        <v>07/09/2023 22:03:29.146</v>
      </c>
      <c r="C1711" t="str">
        <f t="shared" si="653"/>
        <v>FFDFD3C0</v>
      </c>
      <c r="D1711" t="s">
        <v>138</v>
      </c>
      <c r="E1711">
        <v>20</v>
      </c>
      <c r="F1711">
        <v>1020</v>
      </c>
      <c r="G1711" t="s">
        <v>139</v>
      </c>
      <c r="J1711" t="s">
        <v>140</v>
      </c>
      <c r="K1711">
        <v>0</v>
      </c>
      <c r="L1711">
        <v>3</v>
      </c>
      <c r="M1711">
        <v>0</v>
      </c>
      <c r="N1711">
        <v>2</v>
      </c>
      <c r="O1711">
        <v>0</v>
      </c>
      <c r="P1711">
        <v>1</v>
      </c>
      <c r="Q1711">
        <v>0</v>
      </c>
      <c r="S1711" t="str">
        <f t="shared" si="662"/>
        <v>22:03:28.000</v>
      </c>
      <c r="T1711" t="str">
        <f t="shared" si="662"/>
        <v>22:03:28.000</v>
      </c>
      <c r="U1711" t="str">
        <f t="shared" si="648"/>
        <v>A14F74</v>
      </c>
      <c r="V1711">
        <v>0</v>
      </c>
      <c r="W1711">
        <v>0</v>
      </c>
      <c r="X1711">
        <v>6</v>
      </c>
      <c r="Y1711">
        <v>0</v>
      </c>
      <c r="AA1711">
        <v>1</v>
      </c>
      <c r="AB1711">
        <v>8</v>
      </c>
      <c r="AC1711">
        <v>3</v>
      </c>
      <c r="AD1711">
        <v>0</v>
      </c>
      <c r="AE1711">
        <v>9</v>
      </c>
      <c r="AF1711" t="s">
        <v>126</v>
      </c>
      <c r="AG1711">
        <v>0</v>
      </c>
      <c r="AH1711">
        <v>3</v>
      </c>
      <c r="AI1711">
        <v>2</v>
      </c>
      <c r="AJ1711">
        <v>0</v>
      </c>
      <c r="AK1711" t="s">
        <v>579</v>
      </c>
      <c r="AL1711">
        <v>32.781165000000001</v>
      </c>
      <c r="AM1711" t="s">
        <v>580</v>
      </c>
      <c r="AN1711">
        <v>-117.083359</v>
      </c>
      <c r="AO1711">
        <v>25</v>
      </c>
      <c r="AP1711">
        <v>1600</v>
      </c>
      <c r="AQ1711" t="s">
        <v>129</v>
      </c>
      <c r="AR1711">
        <v>129</v>
      </c>
      <c r="AS1711">
        <v>-43</v>
      </c>
      <c r="AT1711">
        <v>-256</v>
      </c>
      <c r="BB1711" t="str">
        <f t="shared" si="649"/>
        <v>1200</v>
      </c>
      <c r="BC1711">
        <v>1</v>
      </c>
      <c r="BD1711" t="str">
        <f t="shared" si="650"/>
        <v xml:space="preserve">N1839R  </v>
      </c>
      <c r="BE1711">
        <v>1</v>
      </c>
      <c r="BG1711">
        <v>0</v>
      </c>
      <c r="BH1711">
        <v>0</v>
      </c>
      <c r="BI1711">
        <v>0</v>
      </c>
      <c r="BJ1711">
        <v>1375</v>
      </c>
      <c r="BK1711">
        <v>-225</v>
      </c>
      <c r="BL1711" t="s">
        <v>130</v>
      </c>
      <c r="BM1711">
        <v>1</v>
      </c>
      <c r="BN1711">
        <v>1</v>
      </c>
      <c r="BO1711">
        <v>0</v>
      </c>
      <c r="BP1711">
        <v>0</v>
      </c>
      <c r="BS1711">
        <v>0</v>
      </c>
      <c r="BT1711">
        <v>0</v>
      </c>
      <c r="BU1711">
        <v>0</v>
      </c>
      <c r="CE1711" t="str">
        <f t="shared" si="663"/>
        <v>22:03:28.908</v>
      </c>
      <c r="CF1711">
        <v>907592090</v>
      </c>
      <c r="CS1711">
        <v>3</v>
      </c>
      <c r="CT1711">
        <v>2</v>
      </c>
      <c r="CU1711">
        <v>0</v>
      </c>
      <c r="CV1711">
        <v>2</v>
      </c>
      <c r="CW1711">
        <v>0</v>
      </c>
      <c r="CX1711">
        <v>5</v>
      </c>
      <c r="CY1711">
        <v>7</v>
      </c>
      <c r="CZ1711" t="s">
        <v>131</v>
      </c>
      <c r="DA1711">
        <v>300</v>
      </c>
      <c r="DB1711">
        <v>0</v>
      </c>
      <c r="DC1711" t="s">
        <v>157</v>
      </c>
      <c r="DD1711" t="s">
        <v>158</v>
      </c>
      <c r="DG1711">
        <v>8365067</v>
      </c>
      <c r="DI1711">
        <v>1</v>
      </c>
      <c r="DJ1711">
        <v>0</v>
      </c>
      <c r="DK1711">
        <v>1</v>
      </c>
      <c r="DL1711">
        <v>0</v>
      </c>
      <c r="DM1711">
        <v>0</v>
      </c>
      <c r="DN1711">
        <v>1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"07/09/2023 22:03:29.146"</f>
        <v>07/09/2023 22:03:29.146</v>
      </c>
      <c r="C1712" t="str">
        <f t="shared" si="653"/>
        <v>FFDFD3C0</v>
      </c>
      <c r="D1712" t="s">
        <v>149</v>
      </c>
      <c r="E1712">
        <v>3</v>
      </c>
      <c r="H1712">
        <v>166</v>
      </c>
      <c r="I1712" t="s">
        <v>139</v>
      </c>
      <c r="J1712" t="s">
        <v>150</v>
      </c>
      <c r="K1712">
        <v>0</v>
      </c>
      <c r="L1712">
        <v>3</v>
      </c>
      <c r="M1712">
        <v>0</v>
      </c>
      <c r="N1712">
        <v>2</v>
      </c>
      <c r="O1712">
        <v>0</v>
      </c>
      <c r="P1712">
        <v>1</v>
      </c>
      <c r="Q1712">
        <v>0</v>
      </c>
      <c r="S1712" t="str">
        <f t="shared" si="662"/>
        <v>22:03:28.000</v>
      </c>
      <c r="T1712" t="str">
        <f t="shared" si="662"/>
        <v>22:03:28.000</v>
      </c>
      <c r="U1712" t="str">
        <f t="shared" si="648"/>
        <v>A14F74</v>
      </c>
      <c r="V1712">
        <v>0</v>
      </c>
      <c r="W1712">
        <v>0</v>
      </c>
      <c r="X1712">
        <v>6</v>
      </c>
      <c r="Y1712">
        <v>0</v>
      </c>
      <c r="AA1712">
        <v>1</v>
      </c>
      <c r="AB1712">
        <v>8</v>
      </c>
      <c r="AC1712">
        <v>3</v>
      </c>
      <c r="AD1712">
        <v>0</v>
      </c>
      <c r="AE1712">
        <v>9</v>
      </c>
      <c r="AF1712" t="s">
        <v>126</v>
      </c>
      <c r="AG1712">
        <v>0</v>
      </c>
      <c r="AH1712">
        <v>3</v>
      </c>
      <c r="AI1712">
        <v>2</v>
      </c>
      <c r="AJ1712">
        <v>0</v>
      </c>
      <c r="AK1712" t="s">
        <v>579</v>
      </c>
      <c r="AL1712">
        <v>32.781165000000001</v>
      </c>
      <c r="AM1712" t="s">
        <v>580</v>
      </c>
      <c r="AN1712">
        <v>-117.083359</v>
      </c>
      <c r="AO1712">
        <v>25</v>
      </c>
      <c r="AP1712">
        <v>1600</v>
      </c>
      <c r="AQ1712" t="s">
        <v>129</v>
      </c>
      <c r="AR1712">
        <v>129</v>
      </c>
      <c r="AS1712">
        <v>-43</v>
      </c>
      <c r="AT1712">
        <v>-256</v>
      </c>
      <c r="BB1712" t="str">
        <f t="shared" si="649"/>
        <v>1200</v>
      </c>
      <c r="BC1712">
        <v>1</v>
      </c>
      <c r="BD1712" t="str">
        <f t="shared" si="650"/>
        <v xml:space="preserve">N1839R  </v>
      </c>
      <c r="BE1712">
        <v>1</v>
      </c>
      <c r="BG1712">
        <v>0</v>
      </c>
      <c r="BH1712">
        <v>0</v>
      </c>
      <c r="BI1712">
        <v>0</v>
      </c>
      <c r="BJ1712">
        <v>1375</v>
      </c>
      <c r="BK1712">
        <v>-225</v>
      </c>
      <c r="BL1712" t="s">
        <v>130</v>
      </c>
      <c r="BM1712">
        <v>1</v>
      </c>
      <c r="BN1712">
        <v>1</v>
      </c>
      <c r="BO1712">
        <v>0</v>
      </c>
      <c r="BP1712">
        <v>0</v>
      </c>
      <c r="BS1712">
        <v>0</v>
      </c>
      <c r="BT1712">
        <v>0</v>
      </c>
      <c r="BU1712">
        <v>0</v>
      </c>
      <c r="CE1712" t="str">
        <f t="shared" si="663"/>
        <v>22:03:28.908</v>
      </c>
      <c r="CF1712">
        <v>907592090</v>
      </c>
      <c r="CS1712">
        <v>3</v>
      </c>
      <c r="CT1712">
        <v>2</v>
      </c>
      <c r="CU1712">
        <v>0</v>
      </c>
      <c r="CV1712">
        <v>2</v>
      </c>
      <c r="CW1712">
        <v>0</v>
      </c>
      <c r="CX1712">
        <v>5</v>
      </c>
      <c r="CY1712">
        <v>7</v>
      </c>
      <c r="CZ1712" t="s">
        <v>131</v>
      </c>
      <c r="DA1712">
        <v>300</v>
      </c>
      <c r="DB1712">
        <v>0</v>
      </c>
      <c r="DC1712" t="s">
        <v>157</v>
      </c>
      <c r="DD1712" t="s">
        <v>158</v>
      </c>
      <c r="DG1712">
        <v>8365067</v>
      </c>
      <c r="DI1712">
        <v>1</v>
      </c>
      <c r="DJ1712">
        <v>0</v>
      </c>
      <c r="DK1712">
        <v>1</v>
      </c>
      <c r="DL1712">
        <v>0</v>
      </c>
      <c r="DM1712">
        <v>0</v>
      </c>
      <c r="DN1712">
        <v>1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"07/09/2023 22:03:29.177"</f>
        <v>07/09/2023 22:03:29.177</v>
      </c>
      <c r="C1713" t="str">
        <f t="shared" si="653"/>
        <v>FFDFD3C0</v>
      </c>
      <c r="D1713" t="s">
        <v>141</v>
      </c>
      <c r="E1713">
        <v>15</v>
      </c>
      <c r="J1713" t="s">
        <v>142</v>
      </c>
      <c r="K1713">
        <v>0</v>
      </c>
      <c r="L1713">
        <v>3</v>
      </c>
      <c r="M1713">
        <v>0</v>
      </c>
      <c r="N1713">
        <v>2</v>
      </c>
      <c r="O1713">
        <v>0</v>
      </c>
      <c r="P1713">
        <v>1</v>
      </c>
      <c r="Q1713">
        <v>0</v>
      </c>
      <c r="S1713" t="str">
        <f t="shared" si="662"/>
        <v>22:03:28.000</v>
      </c>
      <c r="T1713" t="str">
        <f t="shared" si="662"/>
        <v>22:03:28.000</v>
      </c>
      <c r="U1713" t="str">
        <f t="shared" si="648"/>
        <v>A14F74</v>
      </c>
      <c r="V1713">
        <v>0</v>
      </c>
      <c r="W1713">
        <v>0</v>
      </c>
      <c r="X1713">
        <v>6</v>
      </c>
      <c r="Y1713">
        <v>0</v>
      </c>
      <c r="AA1713">
        <v>1</v>
      </c>
      <c r="AB1713">
        <v>8</v>
      </c>
      <c r="AC1713">
        <v>3</v>
      </c>
      <c r="AD1713">
        <v>0</v>
      </c>
      <c r="AE1713">
        <v>9</v>
      </c>
      <c r="AF1713" t="s">
        <v>126</v>
      </c>
      <c r="AG1713">
        <v>0</v>
      </c>
      <c r="AH1713">
        <v>3</v>
      </c>
      <c r="AI1713">
        <v>2</v>
      </c>
      <c r="AJ1713">
        <v>0</v>
      </c>
      <c r="AK1713" t="s">
        <v>579</v>
      </c>
      <c r="AL1713">
        <v>32.781165000000001</v>
      </c>
      <c r="AM1713" t="s">
        <v>580</v>
      </c>
      <c r="AN1713">
        <v>-117.083359</v>
      </c>
      <c r="AO1713">
        <v>25</v>
      </c>
      <c r="AP1713">
        <v>1600</v>
      </c>
      <c r="AQ1713" t="s">
        <v>129</v>
      </c>
      <c r="AR1713">
        <v>129</v>
      </c>
      <c r="AS1713">
        <v>-43</v>
      </c>
      <c r="AT1713">
        <v>-256</v>
      </c>
      <c r="BB1713" t="str">
        <f t="shared" si="649"/>
        <v>1200</v>
      </c>
      <c r="BC1713">
        <v>1</v>
      </c>
      <c r="BD1713" t="str">
        <f t="shared" si="650"/>
        <v xml:space="preserve">N1839R  </v>
      </c>
      <c r="BE1713">
        <v>1</v>
      </c>
      <c r="BG1713">
        <v>0</v>
      </c>
      <c r="BH1713">
        <v>0</v>
      </c>
      <c r="BI1713">
        <v>0</v>
      </c>
      <c r="BJ1713">
        <v>1375</v>
      </c>
      <c r="BK1713">
        <v>-225</v>
      </c>
      <c r="BL1713" t="s">
        <v>130</v>
      </c>
      <c r="BM1713">
        <v>1</v>
      </c>
      <c r="BN1713">
        <v>1</v>
      </c>
      <c r="BO1713">
        <v>0</v>
      </c>
      <c r="BP1713">
        <v>0</v>
      </c>
      <c r="BS1713">
        <v>0</v>
      </c>
      <c r="BT1713">
        <v>0</v>
      </c>
      <c r="BU1713">
        <v>0</v>
      </c>
      <c r="CE1713" t="str">
        <f t="shared" si="663"/>
        <v>22:03:28.908</v>
      </c>
      <c r="CF1713">
        <v>907592090</v>
      </c>
      <c r="CS1713">
        <v>3</v>
      </c>
      <c r="CT1713">
        <v>2</v>
      </c>
      <c r="CU1713">
        <v>0</v>
      </c>
      <c r="CV1713">
        <v>2</v>
      </c>
      <c r="CW1713">
        <v>0</v>
      </c>
      <c r="CX1713">
        <v>5</v>
      </c>
      <c r="CY1713">
        <v>7</v>
      </c>
      <c r="CZ1713" t="s">
        <v>131</v>
      </c>
      <c r="DA1713">
        <v>300</v>
      </c>
      <c r="DB1713">
        <v>0</v>
      </c>
      <c r="DC1713" t="s">
        <v>157</v>
      </c>
      <c r="DD1713" t="s">
        <v>158</v>
      </c>
      <c r="DG1713">
        <v>8365067</v>
      </c>
      <c r="DI1713">
        <v>1</v>
      </c>
      <c r="DJ1713">
        <v>0</v>
      </c>
      <c r="DK1713">
        <v>1</v>
      </c>
      <c r="DL1713">
        <v>0</v>
      </c>
      <c r="DM1713">
        <v>0</v>
      </c>
      <c r="DN1713">
        <v>1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"07/09/2023 22:03:29.193"</f>
        <v>07/09/2023 22:03:29.193</v>
      </c>
      <c r="C1714" t="str">
        <f t="shared" si="653"/>
        <v>FFDFD3C0</v>
      </c>
      <c r="D1714" t="s">
        <v>144</v>
      </c>
      <c r="E1714">
        <v>6</v>
      </c>
      <c r="H1714">
        <v>210</v>
      </c>
      <c r="I1714" t="s">
        <v>145</v>
      </c>
      <c r="J1714" t="s">
        <v>146</v>
      </c>
      <c r="K1714">
        <v>0</v>
      </c>
      <c r="L1714">
        <v>3</v>
      </c>
      <c r="M1714">
        <v>0</v>
      </c>
      <c r="N1714">
        <v>2</v>
      </c>
      <c r="O1714">
        <v>0</v>
      </c>
      <c r="P1714">
        <v>1</v>
      </c>
      <c r="Q1714">
        <v>0</v>
      </c>
      <c r="S1714" t="str">
        <f t="shared" si="662"/>
        <v>22:03:28.000</v>
      </c>
      <c r="T1714" t="str">
        <f t="shared" si="662"/>
        <v>22:03:28.000</v>
      </c>
      <c r="U1714" t="str">
        <f t="shared" si="648"/>
        <v>A14F74</v>
      </c>
      <c r="V1714">
        <v>0</v>
      </c>
      <c r="W1714">
        <v>0</v>
      </c>
      <c r="X1714">
        <v>6</v>
      </c>
      <c r="Y1714">
        <v>0</v>
      </c>
      <c r="AA1714">
        <v>1</v>
      </c>
      <c r="AB1714">
        <v>8</v>
      </c>
      <c r="AC1714">
        <v>3</v>
      </c>
      <c r="AD1714">
        <v>0</v>
      </c>
      <c r="AE1714">
        <v>9</v>
      </c>
      <c r="AF1714" t="s">
        <v>126</v>
      </c>
      <c r="AG1714">
        <v>0</v>
      </c>
      <c r="AH1714">
        <v>0</v>
      </c>
      <c r="AI1714">
        <v>2</v>
      </c>
      <c r="AJ1714">
        <v>0</v>
      </c>
      <c r="AK1714" t="s">
        <v>579</v>
      </c>
      <c r="AL1714">
        <v>32.781165000000001</v>
      </c>
      <c r="AM1714" t="s">
        <v>580</v>
      </c>
      <c r="AN1714">
        <v>-117.083359</v>
      </c>
      <c r="AO1714">
        <v>25</v>
      </c>
      <c r="AP1714">
        <v>1600</v>
      </c>
      <c r="AQ1714" t="s">
        <v>129</v>
      </c>
      <c r="AR1714">
        <v>129</v>
      </c>
      <c r="AS1714">
        <v>-43</v>
      </c>
      <c r="AT1714">
        <v>-256</v>
      </c>
      <c r="BB1714" t="str">
        <f t="shared" si="649"/>
        <v>1200</v>
      </c>
      <c r="BC1714">
        <v>1</v>
      </c>
      <c r="BD1714" t="str">
        <f t="shared" si="650"/>
        <v xml:space="preserve">N1839R  </v>
      </c>
      <c r="BE1714">
        <v>1</v>
      </c>
      <c r="BG1714">
        <v>0</v>
      </c>
      <c r="BH1714">
        <v>0</v>
      </c>
      <c r="BI1714">
        <v>0</v>
      </c>
      <c r="BJ1714">
        <v>1375</v>
      </c>
      <c r="BK1714">
        <v>-225</v>
      </c>
      <c r="BL1714" t="s">
        <v>130</v>
      </c>
      <c r="BM1714">
        <v>1</v>
      </c>
      <c r="BN1714">
        <v>1</v>
      </c>
      <c r="BO1714">
        <v>0</v>
      </c>
      <c r="BP1714">
        <v>0</v>
      </c>
      <c r="BS1714">
        <v>0</v>
      </c>
      <c r="BT1714">
        <v>0</v>
      </c>
      <c r="BU1714">
        <v>0</v>
      </c>
      <c r="CE1714" t="str">
        <f t="shared" si="663"/>
        <v>22:03:28.908</v>
      </c>
      <c r="CF1714">
        <v>907592090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5</v>
      </c>
      <c r="CY1714">
        <v>7</v>
      </c>
      <c r="CZ1714" t="s">
        <v>131</v>
      </c>
      <c r="DA1714">
        <v>300</v>
      </c>
      <c r="DB1714">
        <v>0</v>
      </c>
      <c r="DC1714" t="s">
        <v>157</v>
      </c>
      <c r="DD1714" t="s">
        <v>158</v>
      </c>
      <c r="DG1714">
        <v>8365067</v>
      </c>
      <c r="DI1714">
        <v>1</v>
      </c>
      <c r="DJ1714">
        <v>0</v>
      </c>
      <c r="DK1714">
        <v>1</v>
      </c>
      <c r="DL1714">
        <v>0</v>
      </c>
      <c r="DM1714">
        <v>0</v>
      </c>
      <c r="DN1714">
        <v>1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"07/09/2023 22:03:29.193"</f>
        <v>07/09/2023 22:03:29.193</v>
      </c>
      <c r="C1715" t="str">
        <f t="shared" si="653"/>
        <v>FFDFD3C0</v>
      </c>
      <c r="D1715" t="s">
        <v>134</v>
      </c>
      <c r="E1715">
        <v>3</v>
      </c>
      <c r="H1715">
        <v>3</v>
      </c>
      <c r="I1715" t="s">
        <v>135</v>
      </c>
      <c r="J1715" t="s">
        <v>126</v>
      </c>
      <c r="K1715">
        <v>0</v>
      </c>
      <c r="L1715">
        <v>3</v>
      </c>
      <c r="M1715">
        <v>0</v>
      </c>
      <c r="N1715">
        <v>2</v>
      </c>
      <c r="O1715">
        <v>0</v>
      </c>
      <c r="P1715">
        <v>1</v>
      </c>
      <c r="Q1715">
        <v>0</v>
      </c>
      <c r="S1715" t="str">
        <f t="shared" si="662"/>
        <v>22:03:28.000</v>
      </c>
      <c r="T1715" t="str">
        <f t="shared" si="662"/>
        <v>22:03:28.000</v>
      </c>
      <c r="U1715" t="str">
        <f t="shared" si="648"/>
        <v>A14F74</v>
      </c>
      <c r="V1715">
        <v>0</v>
      </c>
      <c r="W1715">
        <v>0</v>
      </c>
      <c r="X1715">
        <v>6</v>
      </c>
      <c r="Y1715">
        <v>0</v>
      </c>
      <c r="AA1715">
        <v>1</v>
      </c>
      <c r="AB1715">
        <v>8</v>
      </c>
      <c r="AC1715">
        <v>3</v>
      </c>
      <c r="AD1715">
        <v>0</v>
      </c>
      <c r="AE1715">
        <v>9</v>
      </c>
      <c r="AF1715" t="s">
        <v>126</v>
      </c>
      <c r="AG1715">
        <v>0</v>
      </c>
      <c r="AH1715">
        <v>3</v>
      </c>
      <c r="AI1715">
        <v>2</v>
      </c>
      <c r="AJ1715">
        <v>0</v>
      </c>
      <c r="AK1715" t="s">
        <v>579</v>
      </c>
      <c r="AL1715">
        <v>32.781165000000001</v>
      </c>
      <c r="AM1715" t="s">
        <v>580</v>
      </c>
      <c r="AN1715">
        <v>-117.083359</v>
      </c>
      <c r="AO1715">
        <v>25</v>
      </c>
      <c r="AP1715">
        <v>1600</v>
      </c>
      <c r="AQ1715" t="s">
        <v>129</v>
      </c>
      <c r="AR1715">
        <v>129</v>
      </c>
      <c r="AS1715">
        <v>-43</v>
      </c>
      <c r="AT1715">
        <v>-256</v>
      </c>
      <c r="BB1715" t="str">
        <f t="shared" si="649"/>
        <v>1200</v>
      </c>
      <c r="BC1715">
        <v>1</v>
      </c>
      <c r="BD1715" t="str">
        <f t="shared" si="650"/>
        <v xml:space="preserve">N1839R  </v>
      </c>
      <c r="BE1715">
        <v>1</v>
      </c>
      <c r="BG1715">
        <v>0</v>
      </c>
      <c r="BH1715">
        <v>0</v>
      </c>
      <c r="BI1715">
        <v>0</v>
      </c>
      <c r="BJ1715">
        <v>1375</v>
      </c>
      <c r="BK1715">
        <v>-225</v>
      </c>
      <c r="BL1715" t="s">
        <v>130</v>
      </c>
      <c r="BM1715">
        <v>1</v>
      </c>
      <c r="BN1715">
        <v>1</v>
      </c>
      <c r="BO1715">
        <v>0</v>
      </c>
      <c r="BP1715">
        <v>0</v>
      </c>
      <c r="BS1715">
        <v>0</v>
      </c>
      <c r="BT1715">
        <v>0</v>
      </c>
      <c r="BU1715">
        <v>0</v>
      </c>
      <c r="CE1715" t="str">
        <f t="shared" si="663"/>
        <v>22:03:28.908</v>
      </c>
      <c r="CF1715">
        <v>907592090</v>
      </c>
      <c r="CS1715">
        <v>3</v>
      </c>
      <c r="CT1715">
        <v>2</v>
      </c>
      <c r="CU1715">
        <v>0</v>
      </c>
      <c r="CV1715">
        <v>2</v>
      </c>
      <c r="CW1715">
        <v>0</v>
      </c>
      <c r="CX1715">
        <v>5</v>
      </c>
      <c r="CY1715">
        <v>7</v>
      </c>
      <c r="CZ1715" t="s">
        <v>131</v>
      </c>
      <c r="DA1715">
        <v>300</v>
      </c>
      <c r="DB1715">
        <v>0</v>
      </c>
      <c r="DC1715" t="s">
        <v>157</v>
      </c>
      <c r="DD1715" t="s">
        <v>158</v>
      </c>
      <c r="DG1715">
        <v>8365067</v>
      </c>
      <c r="DI1715">
        <v>1</v>
      </c>
      <c r="DJ1715">
        <v>0</v>
      </c>
      <c r="DK1715">
        <v>1</v>
      </c>
      <c r="DL1715">
        <v>0</v>
      </c>
      <c r="DM1715">
        <v>0</v>
      </c>
      <c r="DN1715">
        <v>1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 t="shared" ref="A1716:A1723" si="664">"07/09/2023 22:03:29.991"</f>
        <v>07/09/2023 22:03:29.991</v>
      </c>
      <c r="C1716" t="str">
        <f t="shared" si="653"/>
        <v>FFDFD3C0</v>
      </c>
      <c r="D1716" t="s">
        <v>147</v>
      </c>
      <c r="E1716">
        <v>8</v>
      </c>
      <c r="H1716">
        <v>225</v>
      </c>
      <c r="I1716" t="s">
        <v>148</v>
      </c>
      <c r="J1716" t="s">
        <v>126</v>
      </c>
      <c r="K1716">
        <v>0</v>
      </c>
      <c r="L1716">
        <v>3</v>
      </c>
      <c r="M1716">
        <v>0</v>
      </c>
      <c r="N1716">
        <v>2</v>
      </c>
      <c r="O1716">
        <v>0</v>
      </c>
      <c r="P1716">
        <v>1</v>
      </c>
      <c r="Q1716">
        <v>0</v>
      </c>
      <c r="S1716" t="str">
        <f t="shared" ref="S1716:T1723" si="665">"22:03:29.000"</f>
        <v>22:03:29.000</v>
      </c>
      <c r="T1716" t="str">
        <f t="shared" si="665"/>
        <v>22:03:29.000</v>
      </c>
      <c r="U1716" t="str">
        <f t="shared" si="648"/>
        <v>A14F74</v>
      </c>
      <c r="V1716">
        <v>0</v>
      </c>
      <c r="W1716">
        <v>0</v>
      </c>
      <c r="X1716">
        <v>6</v>
      </c>
      <c r="Y1716">
        <v>0</v>
      </c>
      <c r="AA1716">
        <v>1</v>
      </c>
      <c r="AB1716">
        <v>8</v>
      </c>
      <c r="AC1716">
        <v>3</v>
      </c>
      <c r="AD1716">
        <v>0</v>
      </c>
      <c r="AE1716">
        <v>9</v>
      </c>
      <c r="AF1716" t="s">
        <v>126</v>
      </c>
      <c r="AG1716">
        <v>0</v>
      </c>
      <c r="AH1716">
        <v>3</v>
      </c>
      <c r="AI1716">
        <v>2</v>
      </c>
      <c r="AJ1716">
        <v>0</v>
      </c>
      <c r="AK1716" t="s">
        <v>581</v>
      </c>
      <c r="AL1716">
        <v>32.780949999999997</v>
      </c>
      <c r="AM1716" t="s">
        <v>582</v>
      </c>
      <c r="AN1716">
        <v>-117.082651</v>
      </c>
      <c r="AO1716">
        <v>25</v>
      </c>
      <c r="AP1716">
        <v>1600</v>
      </c>
      <c r="AQ1716" t="s">
        <v>129</v>
      </c>
      <c r="AR1716">
        <v>129</v>
      </c>
      <c r="AS1716">
        <v>-43</v>
      </c>
      <c r="AT1716">
        <v>-256</v>
      </c>
      <c r="BB1716" t="str">
        <f t="shared" si="649"/>
        <v>1200</v>
      </c>
      <c r="BC1716">
        <v>1</v>
      </c>
      <c r="BD1716" t="str">
        <f t="shared" si="650"/>
        <v xml:space="preserve">N1839R  </v>
      </c>
      <c r="BE1716">
        <v>1</v>
      </c>
      <c r="BG1716">
        <v>0</v>
      </c>
      <c r="BH1716">
        <v>0</v>
      </c>
      <c r="BI1716">
        <v>0</v>
      </c>
      <c r="BJ1716">
        <v>1375</v>
      </c>
      <c r="BK1716">
        <v>-225</v>
      </c>
      <c r="BL1716" t="s">
        <v>130</v>
      </c>
      <c r="BM1716">
        <v>1</v>
      </c>
      <c r="BN1716">
        <v>1</v>
      </c>
      <c r="BO1716">
        <v>0</v>
      </c>
      <c r="BP1716">
        <v>0</v>
      </c>
      <c r="BS1716">
        <v>0</v>
      </c>
      <c r="BT1716">
        <v>0</v>
      </c>
      <c r="BU1716">
        <v>0</v>
      </c>
      <c r="CE1716" t="str">
        <f t="shared" ref="CE1716:CE1723" si="666">"22:03:29.705"</f>
        <v>22:03:29.705</v>
      </c>
      <c r="CF1716">
        <v>705341762</v>
      </c>
      <c r="CS1716">
        <v>3</v>
      </c>
      <c r="CT1716">
        <v>2</v>
      </c>
      <c r="CU1716">
        <v>0</v>
      </c>
      <c r="CV1716">
        <v>2</v>
      </c>
      <c r="CW1716">
        <v>0</v>
      </c>
      <c r="CX1716">
        <v>5</v>
      </c>
      <c r="CY1716">
        <v>7</v>
      </c>
      <c r="CZ1716" t="s">
        <v>131</v>
      </c>
      <c r="DA1716">
        <v>300</v>
      </c>
      <c r="DB1716">
        <v>0</v>
      </c>
      <c r="DC1716" t="s">
        <v>157</v>
      </c>
      <c r="DD1716" t="s">
        <v>158</v>
      </c>
      <c r="DG1716">
        <v>8365217</v>
      </c>
      <c r="DI1716">
        <v>1</v>
      </c>
      <c r="DJ1716">
        <v>0</v>
      </c>
      <c r="DK1716">
        <v>0</v>
      </c>
      <c r="DL1716">
        <v>0</v>
      </c>
      <c r="DM1716">
        <v>0</v>
      </c>
      <c r="DN1716">
        <v>1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 t="shared" si="664"/>
        <v>07/09/2023 22:03:29.991</v>
      </c>
      <c r="C1717" t="str">
        <f t="shared" si="653"/>
        <v>FFDFD3C0</v>
      </c>
      <c r="D1717" t="s">
        <v>134</v>
      </c>
      <c r="E1717">
        <v>4</v>
      </c>
      <c r="H1717">
        <v>4</v>
      </c>
      <c r="I1717" t="s">
        <v>143</v>
      </c>
      <c r="J1717" t="s">
        <v>126</v>
      </c>
      <c r="K1717">
        <v>0</v>
      </c>
      <c r="L1717">
        <v>3</v>
      </c>
      <c r="M1717">
        <v>0</v>
      </c>
      <c r="N1717">
        <v>2</v>
      </c>
      <c r="O1717">
        <v>0</v>
      </c>
      <c r="P1717">
        <v>1</v>
      </c>
      <c r="Q1717">
        <v>0</v>
      </c>
      <c r="S1717" t="str">
        <f t="shared" si="665"/>
        <v>22:03:29.000</v>
      </c>
      <c r="T1717" t="str">
        <f t="shared" si="665"/>
        <v>22:03:29.000</v>
      </c>
      <c r="U1717" t="str">
        <f t="shared" si="648"/>
        <v>A14F74</v>
      </c>
      <c r="V1717">
        <v>0</v>
      </c>
      <c r="W1717">
        <v>0</v>
      </c>
      <c r="X1717">
        <v>6</v>
      </c>
      <c r="Y1717">
        <v>0</v>
      </c>
      <c r="AA1717">
        <v>1</v>
      </c>
      <c r="AB1717">
        <v>8</v>
      </c>
      <c r="AC1717">
        <v>3</v>
      </c>
      <c r="AD1717">
        <v>0</v>
      </c>
      <c r="AE1717">
        <v>9</v>
      </c>
      <c r="AF1717" t="s">
        <v>126</v>
      </c>
      <c r="AG1717">
        <v>0</v>
      </c>
      <c r="AH1717">
        <v>3</v>
      </c>
      <c r="AI1717">
        <v>2</v>
      </c>
      <c r="AJ1717">
        <v>0</v>
      </c>
      <c r="AK1717" t="s">
        <v>581</v>
      </c>
      <c r="AL1717">
        <v>32.780949999999997</v>
      </c>
      <c r="AM1717" t="s">
        <v>582</v>
      </c>
      <c r="AN1717">
        <v>-117.082651</v>
      </c>
      <c r="AO1717">
        <v>25</v>
      </c>
      <c r="AP1717">
        <v>1600</v>
      </c>
      <c r="AQ1717" t="s">
        <v>129</v>
      </c>
      <c r="AR1717">
        <v>129</v>
      </c>
      <c r="AS1717">
        <v>-43</v>
      </c>
      <c r="AT1717">
        <v>-256</v>
      </c>
      <c r="BB1717" t="str">
        <f t="shared" si="649"/>
        <v>1200</v>
      </c>
      <c r="BC1717">
        <v>1</v>
      </c>
      <c r="BD1717" t="str">
        <f t="shared" si="650"/>
        <v xml:space="preserve">N1839R  </v>
      </c>
      <c r="BE1717">
        <v>1</v>
      </c>
      <c r="BG1717">
        <v>0</v>
      </c>
      <c r="BH1717">
        <v>0</v>
      </c>
      <c r="BI1717">
        <v>0</v>
      </c>
      <c r="BJ1717">
        <v>1375</v>
      </c>
      <c r="BK1717">
        <v>-225</v>
      </c>
      <c r="BL1717" t="s">
        <v>130</v>
      </c>
      <c r="BM1717">
        <v>1</v>
      </c>
      <c r="BN1717">
        <v>1</v>
      </c>
      <c r="BO1717">
        <v>0</v>
      </c>
      <c r="BP1717">
        <v>0</v>
      </c>
      <c r="BS1717">
        <v>0</v>
      </c>
      <c r="BT1717">
        <v>0</v>
      </c>
      <c r="BU1717">
        <v>0</v>
      </c>
      <c r="CE1717" t="str">
        <f t="shared" si="666"/>
        <v>22:03:29.705</v>
      </c>
      <c r="CF1717">
        <v>705341762</v>
      </c>
      <c r="CS1717">
        <v>3</v>
      </c>
      <c r="CT1717">
        <v>2</v>
      </c>
      <c r="CU1717">
        <v>0</v>
      </c>
      <c r="CV1717">
        <v>2</v>
      </c>
      <c r="CW1717">
        <v>0</v>
      </c>
      <c r="CX1717">
        <v>5</v>
      </c>
      <c r="CY1717">
        <v>7</v>
      </c>
      <c r="CZ1717" t="s">
        <v>131</v>
      </c>
      <c r="DA1717">
        <v>300</v>
      </c>
      <c r="DB1717">
        <v>0</v>
      </c>
      <c r="DC1717" t="s">
        <v>157</v>
      </c>
      <c r="DD1717" t="s">
        <v>158</v>
      </c>
      <c r="DG1717">
        <v>8365217</v>
      </c>
      <c r="DI1717">
        <v>1</v>
      </c>
      <c r="DJ1717">
        <v>0</v>
      </c>
      <c r="DK1717">
        <v>1</v>
      </c>
      <c r="DL1717">
        <v>0</v>
      </c>
      <c r="DM1717">
        <v>0</v>
      </c>
      <c r="DN1717">
        <v>1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 t="shared" si="664"/>
        <v>07/09/2023 22:03:29.991</v>
      </c>
      <c r="C1718" t="str">
        <f t="shared" si="653"/>
        <v>FFDFD3C0</v>
      </c>
      <c r="D1718" t="s">
        <v>123</v>
      </c>
      <c r="E1718">
        <v>7</v>
      </c>
      <c r="F1718">
        <v>2007</v>
      </c>
      <c r="G1718" t="s">
        <v>124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0</v>
      </c>
      <c r="P1718">
        <v>1</v>
      </c>
      <c r="Q1718">
        <v>0</v>
      </c>
      <c r="S1718" t="str">
        <f t="shared" si="665"/>
        <v>22:03:29.000</v>
      </c>
      <c r="T1718" t="str">
        <f t="shared" si="665"/>
        <v>22:03:29.000</v>
      </c>
      <c r="U1718" t="str">
        <f t="shared" si="648"/>
        <v>A14F74</v>
      </c>
      <c r="V1718">
        <v>0</v>
      </c>
      <c r="W1718">
        <v>0</v>
      </c>
      <c r="X1718">
        <v>6</v>
      </c>
      <c r="Y1718">
        <v>0</v>
      </c>
      <c r="AA1718">
        <v>1</v>
      </c>
      <c r="AB1718">
        <v>8</v>
      </c>
      <c r="AC1718">
        <v>3</v>
      </c>
      <c r="AD1718">
        <v>0</v>
      </c>
      <c r="AE1718">
        <v>9</v>
      </c>
      <c r="AF1718" t="s">
        <v>126</v>
      </c>
      <c r="AG1718">
        <v>0</v>
      </c>
      <c r="AH1718">
        <v>3</v>
      </c>
      <c r="AI1718">
        <v>2</v>
      </c>
      <c r="AJ1718">
        <v>0</v>
      </c>
      <c r="AK1718" t="s">
        <v>581</v>
      </c>
      <c r="AL1718">
        <v>32.780949999999997</v>
      </c>
      <c r="AM1718" t="s">
        <v>582</v>
      </c>
      <c r="AN1718">
        <v>-117.082651</v>
      </c>
      <c r="AO1718">
        <v>25</v>
      </c>
      <c r="AP1718">
        <v>1600</v>
      </c>
      <c r="AQ1718" t="s">
        <v>129</v>
      </c>
      <c r="AR1718">
        <v>129</v>
      </c>
      <c r="AS1718">
        <v>-43</v>
      </c>
      <c r="AT1718">
        <v>-256</v>
      </c>
      <c r="BB1718" t="str">
        <f t="shared" si="649"/>
        <v>1200</v>
      </c>
      <c r="BC1718">
        <v>1</v>
      </c>
      <c r="BD1718" t="str">
        <f t="shared" si="650"/>
        <v xml:space="preserve">N1839R  </v>
      </c>
      <c r="BE1718">
        <v>1</v>
      </c>
      <c r="BG1718">
        <v>0</v>
      </c>
      <c r="BH1718">
        <v>0</v>
      </c>
      <c r="BI1718">
        <v>0</v>
      </c>
      <c r="BJ1718">
        <v>1375</v>
      </c>
      <c r="BK1718">
        <v>-225</v>
      </c>
      <c r="BL1718" t="s">
        <v>130</v>
      </c>
      <c r="BM1718">
        <v>1</v>
      </c>
      <c r="BN1718">
        <v>1</v>
      </c>
      <c r="BO1718">
        <v>0</v>
      </c>
      <c r="BP1718">
        <v>0</v>
      </c>
      <c r="BS1718">
        <v>0</v>
      </c>
      <c r="BT1718">
        <v>0</v>
      </c>
      <c r="BU1718">
        <v>0</v>
      </c>
      <c r="CE1718" t="str">
        <f t="shared" si="666"/>
        <v>22:03:29.705</v>
      </c>
      <c r="CF1718">
        <v>705341762</v>
      </c>
      <c r="CS1718">
        <v>3</v>
      </c>
      <c r="CT1718">
        <v>2</v>
      </c>
      <c r="CU1718">
        <v>0</v>
      </c>
      <c r="CV1718">
        <v>2</v>
      </c>
      <c r="CW1718">
        <v>0</v>
      </c>
      <c r="CX1718">
        <v>5</v>
      </c>
      <c r="CY1718">
        <v>7</v>
      </c>
      <c r="CZ1718" t="s">
        <v>131</v>
      </c>
      <c r="DA1718">
        <v>300</v>
      </c>
      <c r="DB1718">
        <v>0</v>
      </c>
      <c r="DC1718" t="s">
        <v>157</v>
      </c>
      <c r="DD1718" t="s">
        <v>158</v>
      </c>
      <c r="DG1718">
        <v>8365217</v>
      </c>
      <c r="DI1718">
        <v>1</v>
      </c>
      <c r="DJ1718">
        <v>0</v>
      </c>
      <c r="DK1718">
        <v>1</v>
      </c>
      <c r="DL1718">
        <v>0</v>
      </c>
      <c r="DM1718">
        <v>0</v>
      </c>
      <c r="DN1718">
        <v>1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 t="shared" si="664"/>
        <v>07/09/2023 22:03:29.991</v>
      </c>
      <c r="C1719" t="str">
        <f t="shared" si="653"/>
        <v>FFDFD3C0</v>
      </c>
      <c r="D1719" t="s">
        <v>138</v>
      </c>
      <c r="E1719">
        <v>20</v>
      </c>
      <c r="F1719">
        <v>1020</v>
      </c>
      <c r="G1719" t="s">
        <v>139</v>
      </c>
      <c r="J1719" t="s">
        <v>140</v>
      </c>
      <c r="K1719">
        <v>0</v>
      </c>
      <c r="L1719">
        <v>3</v>
      </c>
      <c r="M1719">
        <v>0</v>
      </c>
      <c r="N1719">
        <v>2</v>
      </c>
      <c r="O1719">
        <v>0</v>
      </c>
      <c r="P1719">
        <v>1</v>
      </c>
      <c r="Q1719">
        <v>0</v>
      </c>
      <c r="S1719" t="str">
        <f t="shared" si="665"/>
        <v>22:03:29.000</v>
      </c>
      <c r="T1719" t="str">
        <f t="shared" si="665"/>
        <v>22:03:29.000</v>
      </c>
      <c r="U1719" t="str">
        <f t="shared" si="648"/>
        <v>A14F74</v>
      </c>
      <c r="V1719">
        <v>0</v>
      </c>
      <c r="W1719">
        <v>0</v>
      </c>
      <c r="X1719">
        <v>6</v>
      </c>
      <c r="Y1719">
        <v>0</v>
      </c>
      <c r="AA1719">
        <v>1</v>
      </c>
      <c r="AB1719">
        <v>8</v>
      </c>
      <c r="AC1719">
        <v>3</v>
      </c>
      <c r="AD1719">
        <v>0</v>
      </c>
      <c r="AE1719">
        <v>9</v>
      </c>
      <c r="AF1719" t="s">
        <v>126</v>
      </c>
      <c r="AG1719">
        <v>0</v>
      </c>
      <c r="AH1719">
        <v>3</v>
      </c>
      <c r="AI1719">
        <v>2</v>
      </c>
      <c r="AJ1719">
        <v>0</v>
      </c>
      <c r="AK1719" t="s">
        <v>581</v>
      </c>
      <c r="AL1719">
        <v>32.780949999999997</v>
      </c>
      <c r="AM1719" t="s">
        <v>582</v>
      </c>
      <c r="AN1719">
        <v>-117.082651</v>
      </c>
      <c r="AO1719">
        <v>25</v>
      </c>
      <c r="AP1719">
        <v>1600</v>
      </c>
      <c r="AQ1719" t="s">
        <v>129</v>
      </c>
      <c r="AR1719">
        <v>129</v>
      </c>
      <c r="AS1719">
        <v>-43</v>
      </c>
      <c r="AT1719">
        <v>-256</v>
      </c>
      <c r="BB1719" t="str">
        <f t="shared" si="649"/>
        <v>1200</v>
      </c>
      <c r="BC1719">
        <v>1</v>
      </c>
      <c r="BD1719" t="str">
        <f t="shared" si="650"/>
        <v xml:space="preserve">N1839R  </v>
      </c>
      <c r="BE1719">
        <v>1</v>
      </c>
      <c r="BG1719">
        <v>0</v>
      </c>
      <c r="BH1719">
        <v>0</v>
      </c>
      <c r="BI1719">
        <v>0</v>
      </c>
      <c r="BJ1719">
        <v>1375</v>
      </c>
      <c r="BK1719">
        <v>-225</v>
      </c>
      <c r="BL1719" t="s">
        <v>130</v>
      </c>
      <c r="BM1719">
        <v>1</v>
      </c>
      <c r="BN1719">
        <v>1</v>
      </c>
      <c r="BO1719">
        <v>0</v>
      </c>
      <c r="BP1719">
        <v>0</v>
      </c>
      <c r="BS1719">
        <v>0</v>
      </c>
      <c r="BT1719">
        <v>0</v>
      </c>
      <c r="BU1719">
        <v>0</v>
      </c>
      <c r="CE1719" t="str">
        <f t="shared" si="666"/>
        <v>22:03:29.705</v>
      </c>
      <c r="CF1719">
        <v>705341762</v>
      </c>
      <c r="CS1719">
        <v>3</v>
      </c>
      <c r="CT1719">
        <v>2</v>
      </c>
      <c r="CU1719">
        <v>0</v>
      </c>
      <c r="CV1719">
        <v>2</v>
      </c>
      <c r="CW1719">
        <v>0</v>
      </c>
      <c r="CX1719">
        <v>5</v>
      </c>
      <c r="CY1719">
        <v>7</v>
      </c>
      <c r="CZ1719" t="s">
        <v>131</v>
      </c>
      <c r="DA1719">
        <v>300</v>
      </c>
      <c r="DB1719">
        <v>0</v>
      </c>
      <c r="DC1719" t="s">
        <v>157</v>
      </c>
      <c r="DD1719" t="s">
        <v>158</v>
      </c>
      <c r="DG1719">
        <v>8365217</v>
      </c>
      <c r="DI1719">
        <v>1</v>
      </c>
      <c r="DJ1719">
        <v>0</v>
      </c>
      <c r="DK1719">
        <v>1</v>
      </c>
      <c r="DL1719">
        <v>0</v>
      </c>
      <c r="DM1719">
        <v>0</v>
      </c>
      <c r="DN1719">
        <v>1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 t="shared" si="664"/>
        <v>07/09/2023 22:03:29.991</v>
      </c>
      <c r="C1720" t="str">
        <f t="shared" si="653"/>
        <v>FFDFD3C0</v>
      </c>
      <c r="D1720" t="s">
        <v>149</v>
      </c>
      <c r="E1720">
        <v>3</v>
      </c>
      <c r="H1720">
        <v>166</v>
      </c>
      <c r="I1720" t="s">
        <v>139</v>
      </c>
      <c r="J1720" t="s">
        <v>150</v>
      </c>
      <c r="K1720">
        <v>0</v>
      </c>
      <c r="L1720">
        <v>3</v>
      </c>
      <c r="M1720">
        <v>0</v>
      </c>
      <c r="N1720">
        <v>2</v>
      </c>
      <c r="O1720">
        <v>0</v>
      </c>
      <c r="P1720">
        <v>1</v>
      </c>
      <c r="Q1720">
        <v>0</v>
      </c>
      <c r="S1720" t="str">
        <f t="shared" si="665"/>
        <v>22:03:29.000</v>
      </c>
      <c r="T1720" t="str">
        <f t="shared" si="665"/>
        <v>22:03:29.000</v>
      </c>
      <c r="U1720" t="str">
        <f t="shared" si="648"/>
        <v>A14F74</v>
      </c>
      <c r="V1720">
        <v>0</v>
      </c>
      <c r="W1720">
        <v>0</v>
      </c>
      <c r="X1720">
        <v>6</v>
      </c>
      <c r="Y1720">
        <v>0</v>
      </c>
      <c r="AA1720">
        <v>1</v>
      </c>
      <c r="AB1720">
        <v>8</v>
      </c>
      <c r="AC1720">
        <v>3</v>
      </c>
      <c r="AD1720">
        <v>0</v>
      </c>
      <c r="AE1720">
        <v>9</v>
      </c>
      <c r="AF1720" t="s">
        <v>126</v>
      </c>
      <c r="AG1720">
        <v>0</v>
      </c>
      <c r="AH1720">
        <v>3</v>
      </c>
      <c r="AI1720">
        <v>2</v>
      </c>
      <c r="AJ1720">
        <v>0</v>
      </c>
      <c r="AK1720" t="s">
        <v>581</v>
      </c>
      <c r="AL1720">
        <v>32.780949999999997</v>
      </c>
      <c r="AM1720" t="s">
        <v>582</v>
      </c>
      <c r="AN1720">
        <v>-117.082651</v>
      </c>
      <c r="AO1720">
        <v>25</v>
      </c>
      <c r="AP1720">
        <v>1600</v>
      </c>
      <c r="AQ1720" t="s">
        <v>129</v>
      </c>
      <c r="AR1720">
        <v>129</v>
      </c>
      <c r="AS1720">
        <v>-43</v>
      </c>
      <c r="AT1720">
        <v>-256</v>
      </c>
      <c r="BB1720" t="str">
        <f t="shared" si="649"/>
        <v>1200</v>
      </c>
      <c r="BC1720">
        <v>1</v>
      </c>
      <c r="BD1720" t="str">
        <f t="shared" si="650"/>
        <v xml:space="preserve">N1839R  </v>
      </c>
      <c r="BE1720">
        <v>1</v>
      </c>
      <c r="BG1720">
        <v>0</v>
      </c>
      <c r="BH1720">
        <v>0</v>
      </c>
      <c r="BI1720">
        <v>0</v>
      </c>
      <c r="BJ1720">
        <v>1375</v>
      </c>
      <c r="BK1720">
        <v>-225</v>
      </c>
      <c r="BL1720" t="s">
        <v>130</v>
      </c>
      <c r="BM1720">
        <v>1</v>
      </c>
      <c r="BN1720">
        <v>1</v>
      </c>
      <c r="BO1720">
        <v>0</v>
      </c>
      <c r="BP1720">
        <v>0</v>
      </c>
      <c r="BS1720">
        <v>0</v>
      </c>
      <c r="BT1720">
        <v>0</v>
      </c>
      <c r="BU1720">
        <v>0</v>
      </c>
      <c r="CE1720" t="str">
        <f t="shared" si="666"/>
        <v>22:03:29.705</v>
      </c>
      <c r="CF1720">
        <v>705341762</v>
      </c>
      <c r="CS1720">
        <v>3</v>
      </c>
      <c r="CT1720">
        <v>2</v>
      </c>
      <c r="CU1720">
        <v>0</v>
      </c>
      <c r="CV1720">
        <v>2</v>
      </c>
      <c r="CW1720">
        <v>0</v>
      </c>
      <c r="CX1720">
        <v>5</v>
      </c>
      <c r="CY1720">
        <v>7</v>
      </c>
      <c r="CZ1720" t="s">
        <v>131</v>
      </c>
      <c r="DA1720">
        <v>300</v>
      </c>
      <c r="DB1720">
        <v>0</v>
      </c>
      <c r="DC1720" t="s">
        <v>157</v>
      </c>
      <c r="DD1720" t="s">
        <v>158</v>
      </c>
      <c r="DG1720">
        <v>8365217</v>
      </c>
      <c r="DI1720">
        <v>1</v>
      </c>
      <c r="DJ1720">
        <v>0</v>
      </c>
      <c r="DK1720">
        <v>1</v>
      </c>
      <c r="DL1720">
        <v>0</v>
      </c>
      <c r="DM1720">
        <v>0</v>
      </c>
      <c r="DN1720">
        <v>1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 t="shared" si="664"/>
        <v>07/09/2023 22:03:29.991</v>
      </c>
      <c r="C1721" t="str">
        <f t="shared" si="653"/>
        <v>FFDFD3C0</v>
      </c>
      <c r="D1721" t="s">
        <v>141</v>
      </c>
      <c r="E1721">
        <v>15</v>
      </c>
      <c r="J1721" t="s">
        <v>142</v>
      </c>
      <c r="K1721">
        <v>0</v>
      </c>
      <c r="L1721">
        <v>3</v>
      </c>
      <c r="M1721">
        <v>0</v>
      </c>
      <c r="N1721">
        <v>2</v>
      </c>
      <c r="O1721">
        <v>0</v>
      </c>
      <c r="P1721">
        <v>1</v>
      </c>
      <c r="Q1721">
        <v>0</v>
      </c>
      <c r="S1721" t="str">
        <f t="shared" si="665"/>
        <v>22:03:29.000</v>
      </c>
      <c r="T1721" t="str">
        <f t="shared" si="665"/>
        <v>22:03:29.000</v>
      </c>
      <c r="U1721" t="str">
        <f t="shared" si="648"/>
        <v>A14F74</v>
      </c>
      <c r="V1721">
        <v>0</v>
      </c>
      <c r="W1721">
        <v>0</v>
      </c>
      <c r="X1721">
        <v>6</v>
      </c>
      <c r="Y1721">
        <v>0</v>
      </c>
      <c r="AA1721">
        <v>1</v>
      </c>
      <c r="AB1721">
        <v>8</v>
      </c>
      <c r="AC1721">
        <v>3</v>
      </c>
      <c r="AD1721">
        <v>0</v>
      </c>
      <c r="AE1721">
        <v>9</v>
      </c>
      <c r="AF1721" t="s">
        <v>126</v>
      </c>
      <c r="AG1721">
        <v>0</v>
      </c>
      <c r="AH1721">
        <v>3</v>
      </c>
      <c r="AI1721">
        <v>2</v>
      </c>
      <c r="AJ1721">
        <v>0</v>
      </c>
      <c r="AK1721" t="s">
        <v>581</v>
      </c>
      <c r="AL1721">
        <v>32.780949999999997</v>
      </c>
      <c r="AM1721" t="s">
        <v>582</v>
      </c>
      <c r="AN1721">
        <v>-117.082651</v>
      </c>
      <c r="AO1721">
        <v>25</v>
      </c>
      <c r="AP1721">
        <v>1600</v>
      </c>
      <c r="AQ1721" t="s">
        <v>129</v>
      </c>
      <c r="AR1721">
        <v>129</v>
      </c>
      <c r="AS1721">
        <v>-43</v>
      </c>
      <c r="AT1721">
        <v>-256</v>
      </c>
      <c r="BB1721" t="str">
        <f t="shared" si="649"/>
        <v>1200</v>
      </c>
      <c r="BC1721">
        <v>1</v>
      </c>
      <c r="BD1721" t="str">
        <f t="shared" si="650"/>
        <v xml:space="preserve">N1839R  </v>
      </c>
      <c r="BE1721">
        <v>1</v>
      </c>
      <c r="BG1721">
        <v>0</v>
      </c>
      <c r="BH1721">
        <v>0</v>
      </c>
      <c r="BI1721">
        <v>0</v>
      </c>
      <c r="BJ1721">
        <v>1375</v>
      </c>
      <c r="BK1721">
        <v>-225</v>
      </c>
      <c r="BL1721" t="s">
        <v>130</v>
      </c>
      <c r="BM1721">
        <v>1</v>
      </c>
      <c r="BN1721">
        <v>1</v>
      </c>
      <c r="BO1721">
        <v>0</v>
      </c>
      <c r="BP1721">
        <v>0</v>
      </c>
      <c r="BS1721">
        <v>0</v>
      </c>
      <c r="BT1721">
        <v>0</v>
      </c>
      <c r="BU1721">
        <v>0</v>
      </c>
      <c r="CE1721" t="str">
        <f t="shared" si="666"/>
        <v>22:03:29.705</v>
      </c>
      <c r="CF1721">
        <v>705341762</v>
      </c>
      <c r="CS1721">
        <v>3</v>
      </c>
      <c r="CT1721">
        <v>2</v>
      </c>
      <c r="CU1721">
        <v>0</v>
      </c>
      <c r="CV1721">
        <v>2</v>
      </c>
      <c r="CW1721">
        <v>0</v>
      </c>
      <c r="CX1721">
        <v>5</v>
      </c>
      <c r="CY1721">
        <v>7</v>
      </c>
      <c r="CZ1721" t="s">
        <v>131</v>
      </c>
      <c r="DA1721">
        <v>300</v>
      </c>
      <c r="DB1721">
        <v>0</v>
      </c>
      <c r="DC1721" t="s">
        <v>157</v>
      </c>
      <c r="DD1721" t="s">
        <v>158</v>
      </c>
      <c r="DG1721">
        <v>8365217</v>
      </c>
      <c r="DI1721">
        <v>1</v>
      </c>
      <c r="DJ1721">
        <v>0</v>
      </c>
      <c r="DK1721">
        <v>1</v>
      </c>
      <c r="DL1721">
        <v>0</v>
      </c>
      <c r="DM1721">
        <v>0</v>
      </c>
      <c r="DN1721">
        <v>1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 t="shared" si="664"/>
        <v>07/09/2023 22:03:29.991</v>
      </c>
      <c r="C1722" t="str">
        <f t="shared" si="653"/>
        <v>FFDFD3C0</v>
      </c>
      <c r="D1722" t="s">
        <v>144</v>
      </c>
      <c r="E1722">
        <v>6</v>
      </c>
      <c r="H1722">
        <v>210</v>
      </c>
      <c r="I1722" t="s">
        <v>145</v>
      </c>
      <c r="J1722" t="s">
        <v>146</v>
      </c>
      <c r="K1722">
        <v>0</v>
      </c>
      <c r="L1722">
        <v>3</v>
      </c>
      <c r="M1722">
        <v>0</v>
      </c>
      <c r="N1722">
        <v>2</v>
      </c>
      <c r="O1722">
        <v>0</v>
      </c>
      <c r="P1722">
        <v>1</v>
      </c>
      <c r="Q1722">
        <v>0</v>
      </c>
      <c r="S1722" t="str">
        <f t="shared" si="665"/>
        <v>22:03:29.000</v>
      </c>
      <c r="T1722" t="str">
        <f t="shared" si="665"/>
        <v>22:03:29.000</v>
      </c>
      <c r="U1722" t="str">
        <f t="shared" si="648"/>
        <v>A14F74</v>
      </c>
      <c r="V1722">
        <v>0</v>
      </c>
      <c r="W1722">
        <v>0</v>
      </c>
      <c r="X1722">
        <v>6</v>
      </c>
      <c r="Y1722">
        <v>0</v>
      </c>
      <c r="AA1722">
        <v>1</v>
      </c>
      <c r="AB1722">
        <v>8</v>
      </c>
      <c r="AC1722">
        <v>3</v>
      </c>
      <c r="AD1722">
        <v>0</v>
      </c>
      <c r="AE1722">
        <v>9</v>
      </c>
      <c r="AF1722" t="s">
        <v>126</v>
      </c>
      <c r="AG1722">
        <v>0</v>
      </c>
      <c r="AH1722">
        <v>0</v>
      </c>
      <c r="AI1722">
        <v>2</v>
      </c>
      <c r="AJ1722">
        <v>0</v>
      </c>
      <c r="AK1722" t="s">
        <v>581</v>
      </c>
      <c r="AL1722">
        <v>32.780949999999997</v>
      </c>
      <c r="AM1722" t="s">
        <v>582</v>
      </c>
      <c r="AN1722">
        <v>-117.082651</v>
      </c>
      <c r="AO1722">
        <v>25</v>
      </c>
      <c r="AP1722">
        <v>1600</v>
      </c>
      <c r="AQ1722" t="s">
        <v>129</v>
      </c>
      <c r="AR1722">
        <v>129</v>
      </c>
      <c r="AS1722">
        <v>-43</v>
      </c>
      <c r="AT1722">
        <v>-256</v>
      </c>
      <c r="BB1722" t="str">
        <f t="shared" si="649"/>
        <v>1200</v>
      </c>
      <c r="BC1722">
        <v>1</v>
      </c>
      <c r="BD1722" t="str">
        <f t="shared" si="650"/>
        <v xml:space="preserve">N1839R  </v>
      </c>
      <c r="BE1722">
        <v>1</v>
      </c>
      <c r="BG1722">
        <v>0</v>
      </c>
      <c r="BH1722">
        <v>0</v>
      </c>
      <c r="BI1722">
        <v>0</v>
      </c>
      <c r="BJ1722">
        <v>1375</v>
      </c>
      <c r="BK1722">
        <v>-225</v>
      </c>
      <c r="BL1722" t="s">
        <v>130</v>
      </c>
      <c r="BM1722">
        <v>1</v>
      </c>
      <c r="BN1722">
        <v>1</v>
      </c>
      <c r="BO1722">
        <v>0</v>
      </c>
      <c r="BP1722">
        <v>0</v>
      </c>
      <c r="BS1722">
        <v>0</v>
      </c>
      <c r="BT1722">
        <v>0</v>
      </c>
      <c r="BU1722">
        <v>0</v>
      </c>
      <c r="CE1722" t="str">
        <f t="shared" si="666"/>
        <v>22:03:29.705</v>
      </c>
      <c r="CF1722">
        <v>705341762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5</v>
      </c>
      <c r="CY1722">
        <v>7</v>
      </c>
      <c r="CZ1722" t="s">
        <v>131</v>
      </c>
      <c r="DA1722">
        <v>300</v>
      </c>
      <c r="DB1722">
        <v>0</v>
      </c>
      <c r="DC1722" t="s">
        <v>157</v>
      </c>
      <c r="DD1722" t="s">
        <v>158</v>
      </c>
      <c r="DG1722">
        <v>8365217</v>
      </c>
      <c r="DI1722">
        <v>1</v>
      </c>
      <c r="DJ1722">
        <v>0</v>
      </c>
      <c r="DK1722">
        <v>1</v>
      </c>
      <c r="DL1722">
        <v>0</v>
      </c>
      <c r="DM1722">
        <v>0</v>
      </c>
      <c r="DN1722">
        <v>1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 t="shared" si="664"/>
        <v>07/09/2023 22:03:29.991</v>
      </c>
      <c r="C1723" t="str">
        <f t="shared" si="653"/>
        <v>FFDFD3C0</v>
      </c>
      <c r="D1723" t="s">
        <v>134</v>
      </c>
      <c r="E1723">
        <v>3</v>
      </c>
      <c r="H1723">
        <v>3</v>
      </c>
      <c r="I1723" t="s">
        <v>135</v>
      </c>
      <c r="J1723" t="s">
        <v>126</v>
      </c>
      <c r="K1723">
        <v>0</v>
      </c>
      <c r="L1723">
        <v>3</v>
      </c>
      <c r="M1723">
        <v>0</v>
      </c>
      <c r="N1723">
        <v>2</v>
      </c>
      <c r="O1723">
        <v>0</v>
      </c>
      <c r="P1723">
        <v>1</v>
      </c>
      <c r="Q1723">
        <v>0</v>
      </c>
      <c r="S1723" t="str">
        <f t="shared" si="665"/>
        <v>22:03:29.000</v>
      </c>
      <c r="T1723" t="str">
        <f t="shared" si="665"/>
        <v>22:03:29.000</v>
      </c>
      <c r="U1723" t="str">
        <f t="shared" si="648"/>
        <v>A14F74</v>
      </c>
      <c r="V1723">
        <v>0</v>
      </c>
      <c r="W1723">
        <v>0</v>
      </c>
      <c r="X1723">
        <v>6</v>
      </c>
      <c r="Y1723">
        <v>0</v>
      </c>
      <c r="AA1723">
        <v>1</v>
      </c>
      <c r="AB1723">
        <v>8</v>
      </c>
      <c r="AC1723">
        <v>3</v>
      </c>
      <c r="AD1723">
        <v>0</v>
      </c>
      <c r="AE1723">
        <v>9</v>
      </c>
      <c r="AF1723" t="s">
        <v>126</v>
      </c>
      <c r="AG1723">
        <v>0</v>
      </c>
      <c r="AH1723">
        <v>3</v>
      </c>
      <c r="AI1723">
        <v>2</v>
      </c>
      <c r="AJ1723">
        <v>0</v>
      </c>
      <c r="AK1723" t="s">
        <v>581</v>
      </c>
      <c r="AL1723">
        <v>32.780949999999997</v>
      </c>
      <c r="AM1723" t="s">
        <v>582</v>
      </c>
      <c r="AN1723">
        <v>-117.082651</v>
      </c>
      <c r="AO1723">
        <v>25</v>
      </c>
      <c r="AP1723">
        <v>1600</v>
      </c>
      <c r="AQ1723" t="s">
        <v>129</v>
      </c>
      <c r="AR1723">
        <v>129</v>
      </c>
      <c r="AS1723">
        <v>-43</v>
      </c>
      <c r="AT1723">
        <v>-256</v>
      </c>
      <c r="BB1723" t="str">
        <f t="shared" si="649"/>
        <v>1200</v>
      </c>
      <c r="BC1723">
        <v>1</v>
      </c>
      <c r="BD1723" t="str">
        <f t="shared" si="650"/>
        <v xml:space="preserve">N1839R  </v>
      </c>
      <c r="BE1723">
        <v>1</v>
      </c>
      <c r="BG1723">
        <v>0</v>
      </c>
      <c r="BH1723">
        <v>0</v>
      </c>
      <c r="BI1723">
        <v>0</v>
      </c>
      <c r="BJ1723">
        <v>1375</v>
      </c>
      <c r="BK1723">
        <v>-225</v>
      </c>
      <c r="BL1723" t="s">
        <v>130</v>
      </c>
      <c r="BM1723">
        <v>1</v>
      </c>
      <c r="BN1723">
        <v>1</v>
      </c>
      <c r="BO1723">
        <v>0</v>
      </c>
      <c r="BP1723">
        <v>0</v>
      </c>
      <c r="BS1723">
        <v>0</v>
      </c>
      <c r="BT1723">
        <v>0</v>
      </c>
      <c r="BU1723">
        <v>0</v>
      </c>
      <c r="CE1723" t="str">
        <f t="shared" si="666"/>
        <v>22:03:29.705</v>
      </c>
      <c r="CF1723">
        <v>705341762</v>
      </c>
      <c r="CS1723">
        <v>3</v>
      </c>
      <c r="CT1723">
        <v>2</v>
      </c>
      <c r="CU1723">
        <v>0</v>
      </c>
      <c r="CV1723">
        <v>2</v>
      </c>
      <c r="CW1723">
        <v>0</v>
      </c>
      <c r="CX1723">
        <v>5</v>
      </c>
      <c r="CY1723">
        <v>7</v>
      </c>
      <c r="CZ1723" t="s">
        <v>131</v>
      </c>
      <c r="DA1723">
        <v>300</v>
      </c>
      <c r="DB1723">
        <v>0</v>
      </c>
      <c r="DC1723" t="s">
        <v>157</v>
      </c>
      <c r="DD1723" t="s">
        <v>158</v>
      </c>
      <c r="DG1723">
        <v>8365217</v>
      </c>
      <c r="DI1723">
        <v>1</v>
      </c>
      <c r="DJ1723">
        <v>0</v>
      </c>
      <c r="DK1723">
        <v>1</v>
      </c>
      <c r="DL1723">
        <v>0</v>
      </c>
      <c r="DM1723">
        <v>0</v>
      </c>
      <c r="DN1723">
        <v>1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 t="shared" ref="A1724:A1731" si="667">"07/09/2023 22:03:30.444"</f>
        <v>07/09/2023 22:03:30.444</v>
      </c>
      <c r="C1724" t="str">
        <f t="shared" si="653"/>
        <v>FFDFD3C0</v>
      </c>
      <c r="D1724" t="s">
        <v>144</v>
      </c>
      <c r="E1724">
        <v>6</v>
      </c>
      <c r="H1724">
        <v>210</v>
      </c>
      <c r="I1724" t="s">
        <v>145</v>
      </c>
      <c r="J1724" t="s">
        <v>146</v>
      </c>
      <c r="K1724">
        <v>0</v>
      </c>
      <c r="L1724">
        <v>3</v>
      </c>
      <c r="M1724">
        <v>0</v>
      </c>
      <c r="N1724">
        <v>2</v>
      </c>
      <c r="O1724">
        <v>0</v>
      </c>
      <c r="P1724">
        <v>1</v>
      </c>
      <c r="Q1724">
        <v>0</v>
      </c>
      <c r="S1724" t="str">
        <f t="shared" ref="S1724:T1731" si="668">"22:03:30.000"</f>
        <v>22:03:30.000</v>
      </c>
      <c r="T1724" t="str">
        <f t="shared" si="668"/>
        <v>22:03:30.000</v>
      </c>
      <c r="U1724" t="str">
        <f t="shared" si="648"/>
        <v>A14F74</v>
      </c>
      <c r="V1724">
        <v>0</v>
      </c>
      <c r="W1724">
        <v>0</v>
      </c>
      <c r="X1724">
        <v>6</v>
      </c>
      <c r="Y1724">
        <v>0</v>
      </c>
      <c r="AA1724">
        <v>1</v>
      </c>
      <c r="AB1724">
        <v>8</v>
      </c>
      <c r="AC1724">
        <v>3</v>
      </c>
      <c r="AD1724">
        <v>0</v>
      </c>
      <c r="AE1724">
        <v>9</v>
      </c>
      <c r="AF1724" t="s">
        <v>126</v>
      </c>
      <c r="AG1724">
        <v>0</v>
      </c>
      <c r="AH1724">
        <v>0</v>
      </c>
      <c r="AI1724">
        <v>2</v>
      </c>
      <c r="AJ1724">
        <v>0</v>
      </c>
      <c r="AK1724" t="s">
        <v>583</v>
      </c>
      <c r="AL1724">
        <v>32.780757000000001</v>
      </c>
      <c r="AM1724" t="s">
        <v>584</v>
      </c>
      <c r="AN1724">
        <v>-117.08192099999999</v>
      </c>
      <c r="AO1724">
        <v>25</v>
      </c>
      <c r="AP1724">
        <v>1600</v>
      </c>
      <c r="AQ1724" t="s">
        <v>129</v>
      </c>
      <c r="AR1724">
        <v>129</v>
      </c>
      <c r="AS1724">
        <v>-44</v>
      </c>
      <c r="AT1724">
        <v>-256</v>
      </c>
      <c r="BB1724" t="str">
        <f t="shared" si="649"/>
        <v>1200</v>
      </c>
      <c r="BC1724">
        <v>1</v>
      </c>
      <c r="BD1724" t="str">
        <f t="shared" si="650"/>
        <v xml:space="preserve">N1839R  </v>
      </c>
      <c r="BE1724">
        <v>1</v>
      </c>
      <c r="BG1724">
        <v>0</v>
      </c>
      <c r="BH1724">
        <v>0</v>
      </c>
      <c r="BI1724">
        <v>0</v>
      </c>
      <c r="BJ1724">
        <v>1375</v>
      </c>
      <c r="BK1724">
        <v>-225</v>
      </c>
      <c r="BL1724" t="s">
        <v>130</v>
      </c>
      <c r="BM1724">
        <v>1</v>
      </c>
      <c r="BN1724">
        <v>1</v>
      </c>
      <c r="BO1724">
        <v>0</v>
      </c>
      <c r="BP1724">
        <v>0</v>
      </c>
      <c r="BS1724">
        <v>0</v>
      </c>
      <c r="BT1724">
        <v>0</v>
      </c>
      <c r="BU1724">
        <v>0</v>
      </c>
      <c r="CE1724" t="str">
        <f t="shared" ref="CE1724:CE1731" si="669">"22:03:30.194"</f>
        <v>22:03:30.194</v>
      </c>
      <c r="CF1724">
        <v>194037204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4</v>
      </c>
      <c r="CY1724">
        <v>7</v>
      </c>
      <c r="CZ1724" t="s">
        <v>131</v>
      </c>
      <c r="DA1724">
        <v>745</v>
      </c>
      <c r="DB1724">
        <v>0</v>
      </c>
      <c r="DC1724" t="s">
        <v>262</v>
      </c>
      <c r="DD1724" t="s">
        <v>263</v>
      </c>
      <c r="DG1724">
        <v>15627040</v>
      </c>
      <c r="DI1724">
        <v>1</v>
      </c>
      <c r="DJ1724">
        <v>0</v>
      </c>
      <c r="DK1724">
        <v>0</v>
      </c>
      <c r="DL1724">
        <v>0</v>
      </c>
      <c r="DM1724">
        <v>0</v>
      </c>
      <c r="DN1724">
        <v>1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 t="shared" si="667"/>
        <v>07/09/2023 22:03:30.444</v>
      </c>
      <c r="C1725" t="str">
        <f t="shared" si="653"/>
        <v>FFDFD3C0</v>
      </c>
      <c r="D1725" t="s">
        <v>141</v>
      </c>
      <c r="E1725">
        <v>15</v>
      </c>
      <c r="J1725" t="s">
        <v>142</v>
      </c>
      <c r="K1725">
        <v>0</v>
      </c>
      <c r="L1725">
        <v>3</v>
      </c>
      <c r="M1725">
        <v>0</v>
      </c>
      <c r="N1725">
        <v>2</v>
      </c>
      <c r="O1725">
        <v>0</v>
      </c>
      <c r="P1725">
        <v>1</v>
      </c>
      <c r="Q1725">
        <v>0</v>
      </c>
      <c r="S1725" t="str">
        <f t="shared" si="668"/>
        <v>22:03:30.000</v>
      </c>
      <c r="T1725" t="str">
        <f t="shared" si="668"/>
        <v>22:03:30.000</v>
      </c>
      <c r="U1725" t="str">
        <f t="shared" si="648"/>
        <v>A14F74</v>
      </c>
      <c r="V1725">
        <v>0</v>
      </c>
      <c r="W1725">
        <v>0</v>
      </c>
      <c r="X1725">
        <v>6</v>
      </c>
      <c r="Y1725">
        <v>0</v>
      </c>
      <c r="AA1725">
        <v>1</v>
      </c>
      <c r="AB1725">
        <v>8</v>
      </c>
      <c r="AC1725">
        <v>3</v>
      </c>
      <c r="AD1725">
        <v>0</v>
      </c>
      <c r="AE1725">
        <v>9</v>
      </c>
      <c r="AF1725" t="s">
        <v>126</v>
      </c>
      <c r="AG1725">
        <v>0</v>
      </c>
      <c r="AH1725">
        <v>3</v>
      </c>
      <c r="AI1725">
        <v>2</v>
      </c>
      <c r="AJ1725">
        <v>0</v>
      </c>
      <c r="AK1725" t="s">
        <v>583</v>
      </c>
      <c r="AL1725">
        <v>32.780757000000001</v>
      </c>
      <c r="AM1725" t="s">
        <v>584</v>
      </c>
      <c r="AN1725">
        <v>-117.08192099999999</v>
      </c>
      <c r="AO1725">
        <v>25</v>
      </c>
      <c r="AP1725">
        <v>1600</v>
      </c>
      <c r="AQ1725" t="s">
        <v>129</v>
      </c>
      <c r="AR1725">
        <v>129</v>
      </c>
      <c r="AS1725">
        <v>-44</v>
      </c>
      <c r="AT1725">
        <v>-256</v>
      </c>
      <c r="BB1725" t="str">
        <f t="shared" si="649"/>
        <v>1200</v>
      </c>
      <c r="BC1725">
        <v>1</v>
      </c>
      <c r="BD1725" t="str">
        <f t="shared" si="650"/>
        <v xml:space="preserve">N1839R  </v>
      </c>
      <c r="BE1725">
        <v>1</v>
      </c>
      <c r="BG1725">
        <v>0</v>
      </c>
      <c r="BH1725">
        <v>0</v>
      </c>
      <c r="BI1725">
        <v>0</v>
      </c>
      <c r="BJ1725">
        <v>1375</v>
      </c>
      <c r="BK1725">
        <v>-225</v>
      </c>
      <c r="BL1725" t="s">
        <v>130</v>
      </c>
      <c r="BM1725">
        <v>1</v>
      </c>
      <c r="BN1725">
        <v>1</v>
      </c>
      <c r="BO1725">
        <v>0</v>
      </c>
      <c r="BP1725">
        <v>0</v>
      </c>
      <c r="BS1725">
        <v>0</v>
      </c>
      <c r="BT1725">
        <v>0</v>
      </c>
      <c r="BU1725">
        <v>0</v>
      </c>
      <c r="CE1725" t="str">
        <f t="shared" si="669"/>
        <v>22:03:30.194</v>
      </c>
      <c r="CF1725">
        <v>194037204</v>
      </c>
      <c r="CS1725">
        <v>3</v>
      </c>
      <c r="CT1725">
        <v>2</v>
      </c>
      <c r="CU1725">
        <v>0</v>
      </c>
      <c r="CV1725">
        <v>2</v>
      </c>
      <c r="CW1725">
        <v>0</v>
      </c>
      <c r="CX1725">
        <v>4</v>
      </c>
      <c r="CY1725">
        <v>7</v>
      </c>
      <c r="CZ1725" t="s">
        <v>131</v>
      </c>
      <c r="DA1725">
        <v>745</v>
      </c>
      <c r="DB1725">
        <v>0</v>
      </c>
      <c r="DC1725" t="s">
        <v>262</v>
      </c>
      <c r="DD1725" t="s">
        <v>263</v>
      </c>
      <c r="DG1725">
        <v>15627040</v>
      </c>
      <c r="DI1725">
        <v>1</v>
      </c>
      <c r="DJ1725">
        <v>0</v>
      </c>
      <c r="DK1725">
        <v>1</v>
      </c>
      <c r="DL1725">
        <v>0</v>
      </c>
      <c r="DM1725">
        <v>0</v>
      </c>
      <c r="DN1725">
        <v>1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 t="shared" si="667"/>
        <v>07/09/2023 22:03:30.444</v>
      </c>
      <c r="C1726" t="str">
        <f t="shared" si="653"/>
        <v>FFDFD3C0</v>
      </c>
      <c r="D1726" t="s">
        <v>134</v>
      </c>
      <c r="E1726">
        <v>3</v>
      </c>
      <c r="H1726">
        <v>3</v>
      </c>
      <c r="I1726" t="s">
        <v>135</v>
      </c>
      <c r="J1726" t="s">
        <v>126</v>
      </c>
      <c r="K1726">
        <v>0</v>
      </c>
      <c r="L1726">
        <v>3</v>
      </c>
      <c r="M1726">
        <v>0</v>
      </c>
      <c r="N1726">
        <v>2</v>
      </c>
      <c r="O1726">
        <v>0</v>
      </c>
      <c r="P1726">
        <v>1</v>
      </c>
      <c r="Q1726">
        <v>0</v>
      </c>
      <c r="S1726" t="str">
        <f t="shared" si="668"/>
        <v>22:03:30.000</v>
      </c>
      <c r="T1726" t="str">
        <f t="shared" si="668"/>
        <v>22:03:30.000</v>
      </c>
      <c r="U1726" t="str">
        <f t="shared" si="648"/>
        <v>A14F74</v>
      </c>
      <c r="V1726">
        <v>0</v>
      </c>
      <c r="W1726">
        <v>0</v>
      </c>
      <c r="X1726">
        <v>6</v>
      </c>
      <c r="Y1726">
        <v>0</v>
      </c>
      <c r="AA1726">
        <v>1</v>
      </c>
      <c r="AB1726">
        <v>8</v>
      </c>
      <c r="AC1726">
        <v>3</v>
      </c>
      <c r="AD1726">
        <v>0</v>
      </c>
      <c r="AE1726">
        <v>9</v>
      </c>
      <c r="AF1726" t="s">
        <v>126</v>
      </c>
      <c r="AG1726">
        <v>0</v>
      </c>
      <c r="AH1726">
        <v>3</v>
      </c>
      <c r="AI1726">
        <v>2</v>
      </c>
      <c r="AJ1726">
        <v>0</v>
      </c>
      <c r="AK1726" t="s">
        <v>583</v>
      </c>
      <c r="AL1726">
        <v>32.780757000000001</v>
      </c>
      <c r="AM1726" t="s">
        <v>584</v>
      </c>
      <c r="AN1726">
        <v>-117.08192099999999</v>
      </c>
      <c r="AO1726">
        <v>25</v>
      </c>
      <c r="AP1726">
        <v>1600</v>
      </c>
      <c r="AQ1726" t="s">
        <v>129</v>
      </c>
      <c r="AR1726">
        <v>129</v>
      </c>
      <c r="AS1726">
        <v>-44</v>
      </c>
      <c r="AT1726">
        <v>-256</v>
      </c>
      <c r="BB1726" t="str">
        <f t="shared" si="649"/>
        <v>1200</v>
      </c>
      <c r="BC1726">
        <v>1</v>
      </c>
      <c r="BD1726" t="str">
        <f t="shared" si="650"/>
        <v xml:space="preserve">N1839R  </v>
      </c>
      <c r="BE1726">
        <v>1</v>
      </c>
      <c r="BG1726">
        <v>0</v>
      </c>
      <c r="BH1726">
        <v>0</v>
      </c>
      <c r="BI1726">
        <v>0</v>
      </c>
      <c r="BJ1726">
        <v>1375</v>
      </c>
      <c r="BK1726">
        <v>-225</v>
      </c>
      <c r="BL1726" t="s">
        <v>130</v>
      </c>
      <c r="BM1726">
        <v>1</v>
      </c>
      <c r="BN1726">
        <v>1</v>
      </c>
      <c r="BO1726">
        <v>0</v>
      </c>
      <c r="BP1726">
        <v>0</v>
      </c>
      <c r="BS1726">
        <v>0</v>
      </c>
      <c r="BT1726">
        <v>0</v>
      </c>
      <c r="BU1726">
        <v>0</v>
      </c>
      <c r="CE1726" t="str">
        <f t="shared" si="669"/>
        <v>22:03:30.194</v>
      </c>
      <c r="CF1726">
        <v>194037204</v>
      </c>
      <c r="CS1726">
        <v>3</v>
      </c>
      <c r="CT1726">
        <v>2</v>
      </c>
      <c r="CU1726">
        <v>0</v>
      </c>
      <c r="CV1726">
        <v>2</v>
      </c>
      <c r="CW1726">
        <v>0</v>
      </c>
      <c r="CX1726">
        <v>4</v>
      </c>
      <c r="CY1726">
        <v>7</v>
      </c>
      <c r="CZ1726" t="s">
        <v>131</v>
      </c>
      <c r="DA1726">
        <v>745</v>
      </c>
      <c r="DB1726">
        <v>0</v>
      </c>
      <c r="DC1726" t="s">
        <v>262</v>
      </c>
      <c r="DD1726" t="s">
        <v>263</v>
      </c>
      <c r="DG1726">
        <v>15627040</v>
      </c>
      <c r="DI1726">
        <v>1</v>
      </c>
      <c r="DJ1726">
        <v>0</v>
      </c>
      <c r="DK1726">
        <v>1</v>
      </c>
      <c r="DL1726">
        <v>0</v>
      </c>
      <c r="DM1726">
        <v>0</v>
      </c>
      <c r="DN1726">
        <v>1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 t="shared" si="667"/>
        <v>07/09/2023 22:03:30.444</v>
      </c>
      <c r="C1727" t="str">
        <f t="shared" si="653"/>
        <v>FFDFD3C0</v>
      </c>
      <c r="D1727" t="s">
        <v>147</v>
      </c>
      <c r="E1727">
        <v>8</v>
      </c>
      <c r="H1727">
        <v>225</v>
      </c>
      <c r="I1727" t="s">
        <v>148</v>
      </c>
      <c r="J1727" t="s">
        <v>126</v>
      </c>
      <c r="K1727">
        <v>0</v>
      </c>
      <c r="L1727">
        <v>3</v>
      </c>
      <c r="M1727">
        <v>0</v>
      </c>
      <c r="N1727">
        <v>2</v>
      </c>
      <c r="O1727">
        <v>0</v>
      </c>
      <c r="P1727">
        <v>1</v>
      </c>
      <c r="Q1727">
        <v>0</v>
      </c>
      <c r="S1727" t="str">
        <f t="shared" si="668"/>
        <v>22:03:30.000</v>
      </c>
      <c r="T1727" t="str">
        <f t="shared" si="668"/>
        <v>22:03:30.000</v>
      </c>
      <c r="U1727" t="str">
        <f t="shared" si="648"/>
        <v>A14F74</v>
      </c>
      <c r="V1727">
        <v>0</v>
      </c>
      <c r="W1727">
        <v>0</v>
      </c>
      <c r="X1727">
        <v>6</v>
      </c>
      <c r="Y1727">
        <v>0</v>
      </c>
      <c r="AA1727">
        <v>1</v>
      </c>
      <c r="AB1727">
        <v>8</v>
      </c>
      <c r="AC1727">
        <v>3</v>
      </c>
      <c r="AD1727">
        <v>0</v>
      </c>
      <c r="AE1727">
        <v>9</v>
      </c>
      <c r="AF1727" t="s">
        <v>126</v>
      </c>
      <c r="AG1727">
        <v>0</v>
      </c>
      <c r="AH1727">
        <v>3</v>
      </c>
      <c r="AI1727">
        <v>2</v>
      </c>
      <c r="AJ1727">
        <v>0</v>
      </c>
      <c r="AK1727" t="s">
        <v>583</v>
      </c>
      <c r="AL1727">
        <v>32.780757000000001</v>
      </c>
      <c r="AM1727" t="s">
        <v>584</v>
      </c>
      <c r="AN1727">
        <v>-117.08192099999999</v>
      </c>
      <c r="AO1727">
        <v>25</v>
      </c>
      <c r="AP1727">
        <v>1600</v>
      </c>
      <c r="AQ1727" t="s">
        <v>129</v>
      </c>
      <c r="AR1727">
        <v>129</v>
      </c>
      <c r="AS1727">
        <v>-44</v>
      </c>
      <c r="AT1727">
        <v>-256</v>
      </c>
      <c r="BB1727" t="str">
        <f t="shared" si="649"/>
        <v>1200</v>
      </c>
      <c r="BC1727">
        <v>1</v>
      </c>
      <c r="BD1727" t="str">
        <f t="shared" si="650"/>
        <v xml:space="preserve">N1839R  </v>
      </c>
      <c r="BE1727">
        <v>1</v>
      </c>
      <c r="BG1727">
        <v>0</v>
      </c>
      <c r="BH1727">
        <v>0</v>
      </c>
      <c r="BI1727">
        <v>0</v>
      </c>
      <c r="BJ1727">
        <v>1375</v>
      </c>
      <c r="BK1727">
        <v>-225</v>
      </c>
      <c r="BL1727" t="s">
        <v>130</v>
      </c>
      <c r="BM1727">
        <v>1</v>
      </c>
      <c r="BN1727">
        <v>1</v>
      </c>
      <c r="BO1727">
        <v>0</v>
      </c>
      <c r="BP1727">
        <v>0</v>
      </c>
      <c r="BS1727">
        <v>0</v>
      </c>
      <c r="BT1727">
        <v>0</v>
      </c>
      <c r="BU1727">
        <v>0</v>
      </c>
      <c r="CE1727" t="str">
        <f t="shared" si="669"/>
        <v>22:03:30.194</v>
      </c>
      <c r="CF1727">
        <v>194037204</v>
      </c>
      <c r="CS1727">
        <v>3</v>
      </c>
      <c r="CT1727">
        <v>2</v>
      </c>
      <c r="CU1727">
        <v>0</v>
      </c>
      <c r="CV1727">
        <v>2</v>
      </c>
      <c r="CW1727">
        <v>0</v>
      </c>
      <c r="CX1727">
        <v>4</v>
      </c>
      <c r="CY1727">
        <v>7</v>
      </c>
      <c r="CZ1727" t="s">
        <v>131</v>
      </c>
      <c r="DA1727">
        <v>745</v>
      </c>
      <c r="DB1727">
        <v>0</v>
      </c>
      <c r="DC1727" t="s">
        <v>262</v>
      </c>
      <c r="DD1727" t="s">
        <v>263</v>
      </c>
      <c r="DG1727">
        <v>15627040</v>
      </c>
      <c r="DI1727">
        <v>1</v>
      </c>
      <c r="DJ1727">
        <v>0</v>
      </c>
      <c r="DK1727">
        <v>1</v>
      </c>
      <c r="DL1727">
        <v>0</v>
      </c>
      <c r="DM1727">
        <v>0</v>
      </c>
      <c r="DN1727">
        <v>1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 t="shared" si="667"/>
        <v>07/09/2023 22:03:30.444</v>
      </c>
      <c r="C1728" t="str">
        <f t="shared" si="653"/>
        <v>FFDFD3C0</v>
      </c>
      <c r="D1728" t="s">
        <v>134</v>
      </c>
      <c r="E1728">
        <v>4</v>
      </c>
      <c r="H1728">
        <v>4</v>
      </c>
      <c r="I1728" t="s">
        <v>143</v>
      </c>
      <c r="J1728" t="s">
        <v>126</v>
      </c>
      <c r="K1728">
        <v>0</v>
      </c>
      <c r="L1728">
        <v>3</v>
      </c>
      <c r="M1728">
        <v>0</v>
      </c>
      <c r="N1728">
        <v>2</v>
      </c>
      <c r="O1728">
        <v>0</v>
      </c>
      <c r="P1728">
        <v>1</v>
      </c>
      <c r="Q1728">
        <v>0</v>
      </c>
      <c r="S1728" t="str">
        <f t="shared" si="668"/>
        <v>22:03:30.000</v>
      </c>
      <c r="T1728" t="str">
        <f t="shared" si="668"/>
        <v>22:03:30.000</v>
      </c>
      <c r="U1728" t="str">
        <f t="shared" si="648"/>
        <v>A14F74</v>
      </c>
      <c r="V1728">
        <v>0</v>
      </c>
      <c r="W1728">
        <v>0</v>
      </c>
      <c r="X1728">
        <v>6</v>
      </c>
      <c r="Y1728">
        <v>0</v>
      </c>
      <c r="AA1728">
        <v>1</v>
      </c>
      <c r="AB1728">
        <v>8</v>
      </c>
      <c r="AC1728">
        <v>3</v>
      </c>
      <c r="AD1728">
        <v>0</v>
      </c>
      <c r="AE1728">
        <v>9</v>
      </c>
      <c r="AF1728" t="s">
        <v>126</v>
      </c>
      <c r="AG1728">
        <v>0</v>
      </c>
      <c r="AH1728">
        <v>3</v>
      </c>
      <c r="AI1728">
        <v>2</v>
      </c>
      <c r="AJ1728">
        <v>0</v>
      </c>
      <c r="AK1728" t="s">
        <v>583</v>
      </c>
      <c r="AL1728">
        <v>32.780757000000001</v>
      </c>
      <c r="AM1728" t="s">
        <v>584</v>
      </c>
      <c r="AN1728">
        <v>-117.08192099999999</v>
      </c>
      <c r="AO1728">
        <v>25</v>
      </c>
      <c r="AP1728">
        <v>1600</v>
      </c>
      <c r="AQ1728" t="s">
        <v>129</v>
      </c>
      <c r="AR1728">
        <v>129</v>
      </c>
      <c r="AS1728">
        <v>-44</v>
      </c>
      <c r="AT1728">
        <v>-256</v>
      </c>
      <c r="BB1728" t="str">
        <f t="shared" si="649"/>
        <v>1200</v>
      </c>
      <c r="BC1728">
        <v>1</v>
      </c>
      <c r="BD1728" t="str">
        <f t="shared" si="650"/>
        <v xml:space="preserve">N1839R  </v>
      </c>
      <c r="BE1728">
        <v>1</v>
      </c>
      <c r="BG1728">
        <v>0</v>
      </c>
      <c r="BH1728">
        <v>0</v>
      </c>
      <c r="BI1728">
        <v>0</v>
      </c>
      <c r="BJ1728">
        <v>1375</v>
      </c>
      <c r="BK1728">
        <v>-225</v>
      </c>
      <c r="BL1728" t="s">
        <v>130</v>
      </c>
      <c r="BM1728">
        <v>1</v>
      </c>
      <c r="BN1728">
        <v>1</v>
      </c>
      <c r="BO1728">
        <v>0</v>
      </c>
      <c r="BP1728">
        <v>0</v>
      </c>
      <c r="BS1728">
        <v>0</v>
      </c>
      <c r="BT1728">
        <v>0</v>
      </c>
      <c r="BU1728">
        <v>0</v>
      </c>
      <c r="CE1728" t="str">
        <f t="shared" si="669"/>
        <v>22:03:30.194</v>
      </c>
      <c r="CF1728">
        <v>194037204</v>
      </c>
      <c r="CS1728">
        <v>3</v>
      </c>
      <c r="CT1728">
        <v>2</v>
      </c>
      <c r="CU1728">
        <v>0</v>
      </c>
      <c r="CV1728">
        <v>2</v>
      </c>
      <c r="CW1728">
        <v>0</v>
      </c>
      <c r="CX1728">
        <v>4</v>
      </c>
      <c r="CY1728">
        <v>7</v>
      </c>
      <c r="CZ1728" t="s">
        <v>131</v>
      </c>
      <c r="DA1728">
        <v>745</v>
      </c>
      <c r="DB1728">
        <v>0</v>
      </c>
      <c r="DC1728" t="s">
        <v>262</v>
      </c>
      <c r="DD1728" t="s">
        <v>263</v>
      </c>
      <c r="DG1728">
        <v>15627040</v>
      </c>
      <c r="DI1728">
        <v>1</v>
      </c>
      <c r="DJ1728">
        <v>0</v>
      </c>
      <c r="DK1728">
        <v>1</v>
      </c>
      <c r="DL1728">
        <v>0</v>
      </c>
      <c r="DM1728">
        <v>0</v>
      </c>
      <c r="DN1728">
        <v>1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 t="shared" si="667"/>
        <v>07/09/2023 22:03:30.444</v>
      </c>
      <c r="C1729" t="str">
        <f t="shared" si="653"/>
        <v>FFDFD3C0</v>
      </c>
      <c r="D1729" t="s">
        <v>138</v>
      </c>
      <c r="E1729">
        <v>20</v>
      </c>
      <c r="F1729">
        <v>1020</v>
      </c>
      <c r="G1729" t="s">
        <v>139</v>
      </c>
      <c r="J1729" t="s">
        <v>140</v>
      </c>
      <c r="K1729">
        <v>0</v>
      </c>
      <c r="L1729">
        <v>3</v>
      </c>
      <c r="M1729">
        <v>0</v>
      </c>
      <c r="N1729">
        <v>2</v>
      </c>
      <c r="O1729">
        <v>0</v>
      </c>
      <c r="P1729">
        <v>1</v>
      </c>
      <c r="Q1729">
        <v>0</v>
      </c>
      <c r="S1729" t="str">
        <f t="shared" si="668"/>
        <v>22:03:30.000</v>
      </c>
      <c r="T1729" t="str">
        <f t="shared" si="668"/>
        <v>22:03:30.000</v>
      </c>
      <c r="U1729" t="str">
        <f t="shared" si="648"/>
        <v>A14F74</v>
      </c>
      <c r="V1729">
        <v>0</v>
      </c>
      <c r="W1729">
        <v>0</v>
      </c>
      <c r="X1729">
        <v>6</v>
      </c>
      <c r="Y1729">
        <v>0</v>
      </c>
      <c r="AA1729">
        <v>1</v>
      </c>
      <c r="AB1729">
        <v>8</v>
      </c>
      <c r="AC1729">
        <v>3</v>
      </c>
      <c r="AD1729">
        <v>0</v>
      </c>
      <c r="AE1729">
        <v>9</v>
      </c>
      <c r="AF1729" t="s">
        <v>126</v>
      </c>
      <c r="AG1729">
        <v>0</v>
      </c>
      <c r="AH1729">
        <v>3</v>
      </c>
      <c r="AI1729">
        <v>2</v>
      </c>
      <c r="AJ1729">
        <v>0</v>
      </c>
      <c r="AK1729" t="s">
        <v>583</v>
      </c>
      <c r="AL1729">
        <v>32.780757000000001</v>
      </c>
      <c r="AM1729" t="s">
        <v>584</v>
      </c>
      <c r="AN1729">
        <v>-117.08192099999999</v>
      </c>
      <c r="AO1729">
        <v>25</v>
      </c>
      <c r="AP1729">
        <v>1600</v>
      </c>
      <c r="AQ1729" t="s">
        <v>129</v>
      </c>
      <c r="AR1729">
        <v>129</v>
      </c>
      <c r="AS1729">
        <v>-44</v>
      </c>
      <c r="AT1729">
        <v>-256</v>
      </c>
      <c r="BB1729" t="str">
        <f t="shared" si="649"/>
        <v>1200</v>
      </c>
      <c r="BC1729">
        <v>1</v>
      </c>
      <c r="BD1729" t="str">
        <f t="shared" si="650"/>
        <v xml:space="preserve">N1839R  </v>
      </c>
      <c r="BE1729">
        <v>1</v>
      </c>
      <c r="BG1729">
        <v>0</v>
      </c>
      <c r="BH1729">
        <v>0</v>
      </c>
      <c r="BI1729">
        <v>0</v>
      </c>
      <c r="BJ1729">
        <v>1375</v>
      </c>
      <c r="BK1729">
        <v>-225</v>
      </c>
      <c r="BL1729" t="s">
        <v>130</v>
      </c>
      <c r="BM1729">
        <v>1</v>
      </c>
      <c r="BN1729">
        <v>1</v>
      </c>
      <c r="BO1729">
        <v>0</v>
      </c>
      <c r="BP1729">
        <v>0</v>
      </c>
      <c r="BS1729">
        <v>0</v>
      </c>
      <c r="BT1729">
        <v>0</v>
      </c>
      <c r="BU1729">
        <v>0</v>
      </c>
      <c r="CE1729" t="str">
        <f t="shared" si="669"/>
        <v>22:03:30.194</v>
      </c>
      <c r="CF1729">
        <v>194037204</v>
      </c>
      <c r="CS1729">
        <v>3</v>
      </c>
      <c r="CT1729">
        <v>2</v>
      </c>
      <c r="CU1729">
        <v>0</v>
      </c>
      <c r="CV1729">
        <v>2</v>
      </c>
      <c r="CW1729">
        <v>0</v>
      </c>
      <c r="CX1729">
        <v>4</v>
      </c>
      <c r="CY1729">
        <v>7</v>
      </c>
      <c r="CZ1729" t="s">
        <v>131</v>
      </c>
      <c r="DA1729">
        <v>745</v>
      </c>
      <c r="DB1729">
        <v>0</v>
      </c>
      <c r="DC1729" t="s">
        <v>262</v>
      </c>
      <c r="DD1729" t="s">
        <v>263</v>
      </c>
      <c r="DG1729">
        <v>15627040</v>
      </c>
      <c r="DI1729">
        <v>1</v>
      </c>
      <c r="DJ1729">
        <v>0</v>
      </c>
      <c r="DK1729">
        <v>1</v>
      </c>
      <c r="DL1729">
        <v>0</v>
      </c>
      <c r="DM1729">
        <v>0</v>
      </c>
      <c r="DN1729">
        <v>1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 t="shared" si="667"/>
        <v>07/09/2023 22:03:30.444</v>
      </c>
      <c r="C1730" t="str">
        <f t="shared" si="653"/>
        <v>FFDFD3C0</v>
      </c>
      <c r="D1730" t="s">
        <v>149</v>
      </c>
      <c r="E1730">
        <v>3</v>
      </c>
      <c r="H1730">
        <v>166</v>
      </c>
      <c r="I1730" t="s">
        <v>139</v>
      </c>
      <c r="J1730" t="s">
        <v>150</v>
      </c>
      <c r="K1730">
        <v>0</v>
      </c>
      <c r="L1730">
        <v>3</v>
      </c>
      <c r="M1730">
        <v>0</v>
      </c>
      <c r="N1730">
        <v>2</v>
      </c>
      <c r="O1730">
        <v>0</v>
      </c>
      <c r="P1730">
        <v>1</v>
      </c>
      <c r="Q1730">
        <v>0</v>
      </c>
      <c r="S1730" t="str">
        <f t="shared" si="668"/>
        <v>22:03:30.000</v>
      </c>
      <c r="T1730" t="str">
        <f t="shared" si="668"/>
        <v>22:03:30.000</v>
      </c>
      <c r="U1730" t="str">
        <f t="shared" ref="U1730:U1793" si="670">"A14F74"</f>
        <v>A14F74</v>
      </c>
      <c r="V1730">
        <v>0</v>
      </c>
      <c r="W1730">
        <v>0</v>
      </c>
      <c r="X1730">
        <v>6</v>
      </c>
      <c r="Y1730">
        <v>0</v>
      </c>
      <c r="AA1730">
        <v>1</v>
      </c>
      <c r="AB1730">
        <v>8</v>
      </c>
      <c r="AC1730">
        <v>3</v>
      </c>
      <c r="AD1730">
        <v>0</v>
      </c>
      <c r="AE1730">
        <v>9</v>
      </c>
      <c r="AF1730" t="s">
        <v>126</v>
      </c>
      <c r="AG1730">
        <v>0</v>
      </c>
      <c r="AH1730">
        <v>3</v>
      </c>
      <c r="AI1730">
        <v>2</v>
      </c>
      <c r="AJ1730">
        <v>0</v>
      </c>
      <c r="AK1730" t="s">
        <v>583</v>
      </c>
      <c r="AL1730">
        <v>32.780757000000001</v>
      </c>
      <c r="AM1730" t="s">
        <v>584</v>
      </c>
      <c r="AN1730">
        <v>-117.08192099999999</v>
      </c>
      <c r="AO1730">
        <v>25</v>
      </c>
      <c r="AP1730">
        <v>1600</v>
      </c>
      <c r="AQ1730" t="s">
        <v>129</v>
      </c>
      <c r="AR1730">
        <v>129</v>
      </c>
      <c r="AS1730">
        <v>-44</v>
      </c>
      <c r="AT1730">
        <v>-256</v>
      </c>
      <c r="BB1730" t="str">
        <f t="shared" ref="BB1730:BB1793" si="671">"1200"</f>
        <v>1200</v>
      </c>
      <c r="BC1730">
        <v>1</v>
      </c>
      <c r="BD1730" t="str">
        <f t="shared" ref="BD1730:BD1793" si="672">"N1839R  "</f>
        <v xml:space="preserve">N1839R  </v>
      </c>
      <c r="BE1730">
        <v>1</v>
      </c>
      <c r="BG1730">
        <v>0</v>
      </c>
      <c r="BH1730">
        <v>0</v>
      </c>
      <c r="BI1730">
        <v>0</v>
      </c>
      <c r="BJ1730">
        <v>1375</v>
      </c>
      <c r="BK1730">
        <v>-225</v>
      </c>
      <c r="BL1730" t="s">
        <v>130</v>
      </c>
      <c r="BM1730">
        <v>1</v>
      </c>
      <c r="BN1730">
        <v>1</v>
      </c>
      <c r="BO1730">
        <v>0</v>
      </c>
      <c r="BP1730">
        <v>0</v>
      </c>
      <c r="BS1730">
        <v>0</v>
      </c>
      <c r="BT1730">
        <v>0</v>
      </c>
      <c r="BU1730">
        <v>0</v>
      </c>
      <c r="CE1730" t="str">
        <f t="shared" si="669"/>
        <v>22:03:30.194</v>
      </c>
      <c r="CF1730">
        <v>194101033</v>
      </c>
      <c r="CS1730">
        <v>3</v>
      </c>
      <c r="CT1730">
        <v>2</v>
      </c>
      <c r="CU1730">
        <v>0</v>
      </c>
      <c r="CV1730">
        <v>2</v>
      </c>
      <c r="CW1730">
        <v>0</v>
      </c>
      <c r="CX1730">
        <v>3</v>
      </c>
      <c r="CY1730">
        <v>7</v>
      </c>
      <c r="CZ1730" t="s">
        <v>131</v>
      </c>
      <c r="DA1730">
        <v>286</v>
      </c>
      <c r="DB1730">
        <v>0</v>
      </c>
      <c r="DC1730" t="s">
        <v>132</v>
      </c>
      <c r="DD1730" t="s">
        <v>133</v>
      </c>
      <c r="DG1730">
        <v>16191984</v>
      </c>
      <c r="DI1730">
        <v>1</v>
      </c>
      <c r="DJ1730">
        <v>0</v>
      </c>
      <c r="DK1730">
        <v>1</v>
      </c>
      <c r="DL1730">
        <v>0</v>
      </c>
      <c r="DM1730">
        <v>0</v>
      </c>
      <c r="DN1730">
        <v>1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 t="shared" si="667"/>
        <v>07/09/2023 22:03:30.444</v>
      </c>
      <c r="C1731" t="str">
        <f t="shared" si="653"/>
        <v>FFDFD3C0</v>
      </c>
      <c r="D1731" t="s">
        <v>123</v>
      </c>
      <c r="E1731">
        <v>7</v>
      </c>
      <c r="F1731">
        <v>2007</v>
      </c>
      <c r="G1731" t="s">
        <v>124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0</v>
      </c>
      <c r="P1731">
        <v>1</v>
      </c>
      <c r="Q1731">
        <v>0</v>
      </c>
      <c r="S1731" t="str">
        <f t="shared" si="668"/>
        <v>22:03:30.000</v>
      </c>
      <c r="T1731" t="str">
        <f t="shared" si="668"/>
        <v>22:03:30.000</v>
      </c>
      <c r="U1731" t="str">
        <f t="shared" si="670"/>
        <v>A14F74</v>
      </c>
      <c r="V1731">
        <v>0</v>
      </c>
      <c r="W1731">
        <v>0</v>
      </c>
      <c r="X1731">
        <v>6</v>
      </c>
      <c r="Y1731">
        <v>0</v>
      </c>
      <c r="AA1731">
        <v>1</v>
      </c>
      <c r="AB1731">
        <v>8</v>
      </c>
      <c r="AC1731">
        <v>3</v>
      </c>
      <c r="AD1731">
        <v>0</v>
      </c>
      <c r="AE1731">
        <v>9</v>
      </c>
      <c r="AF1731" t="s">
        <v>126</v>
      </c>
      <c r="AG1731">
        <v>0</v>
      </c>
      <c r="AH1731">
        <v>3</v>
      </c>
      <c r="AI1731">
        <v>2</v>
      </c>
      <c r="AJ1731">
        <v>0</v>
      </c>
      <c r="AK1731" t="s">
        <v>583</v>
      </c>
      <c r="AL1731">
        <v>32.780757000000001</v>
      </c>
      <c r="AM1731" t="s">
        <v>584</v>
      </c>
      <c r="AN1731">
        <v>-117.08192099999999</v>
      </c>
      <c r="AO1731">
        <v>25</v>
      </c>
      <c r="AP1731">
        <v>1600</v>
      </c>
      <c r="AQ1731" t="s">
        <v>129</v>
      </c>
      <c r="AR1731">
        <v>129</v>
      </c>
      <c r="AS1731">
        <v>-44</v>
      </c>
      <c r="AT1731">
        <v>-256</v>
      </c>
      <c r="BB1731" t="str">
        <f t="shared" si="671"/>
        <v>1200</v>
      </c>
      <c r="BC1731">
        <v>1</v>
      </c>
      <c r="BD1731" t="str">
        <f t="shared" si="672"/>
        <v xml:space="preserve">N1839R  </v>
      </c>
      <c r="BE1731">
        <v>1</v>
      </c>
      <c r="BG1731">
        <v>0</v>
      </c>
      <c r="BH1731">
        <v>0</v>
      </c>
      <c r="BI1731">
        <v>0</v>
      </c>
      <c r="BJ1731">
        <v>1375</v>
      </c>
      <c r="BK1731">
        <v>-225</v>
      </c>
      <c r="BL1731" t="s">
        <v>130</v>
      </c>
      <c r="BM1731">
        <v>1</v>
      </c>
      <c r="BN1731">
        <v>1</v>
      </c>
      <c r="BO1731">
        <v>0</v>
      </c>
      <c r="BP1731">
        <v>0</v>
      </c>
      <c r="BS1731">
        <v>0</v>
      </c>
      <c r="BT1731">
        <v>0</v>
      </c>
      <c r="BU1731">
        <v>0</v>
      </c>
      <c r="CE1731" t="str">
        <f t="shared" si="669"/>
        <v>22:03:30.194</v>
      </c>
      <c r="CF1731">
        <v>194037204</v>
      </c>
      <c r="CS1731">
        <v>3</v>
      </c>
      <c r="CT1731">
        <v>2</v>
      </c>
      <c r="CU1731">
        <v>0</v>
      </c>
      <c r="CV1731">
        <v>2</v>
      </c>
      <c r="CW1731">
        <v>0</v>
      </c>
      <c r="CX1731">
        <v>4</v>
      </c>
      <c r="CY1731">
        <v>7</v>
      </c>
      <c r="CZ1731" t="s">
        <v>131</v>
      </c>
      <c r="DA1731">
        <v>745</v>
      </c>
      <c r="DB1731">
        <v>0</v>
      </c>
      <c r="DC1731" t="s">
        <v>262</v>
      </c>
      <c r="DD1731" t="s">
        <v>263</v>
      </c>
      <c r="DG1731">
        <v>15627040</v>
      </c>
      <c r="DI1731">
        <v>1</v>
      </c>
      <c r="DJ1731">
        <v>0</v>
      </c>
      <c r="DK1731">
        <v>1</v>
      </c>
      <c r="DL1731">
        <v>0</v>
      </c>
      <c r="DM1731">
        <v>0</v>
      </c>
      <c r="DN1731">
        <v>1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"07/09/2023 22:03:31.663"</f>
        <v>07/09/2023 22:03:31.663</v>
      </c>
      <c r="C1732" t="str">
        <f t="shared" si="653"/>
        <v>FFDFD3C0</v>
      </c>
      <c r="D1732" t="s">
        <v>134</v>
      </c>
      <c r="E1732">
        <v>3</v>
      </c>
      <c r="H1732">
        <v>3</v>
      </c>
      <c r="I1732" t="s">
        <v>135</v>
      </c>
      <c r="J1732" t="s">
        <v>126</v>
      </c>
      <c r="K1732">
        <v>0</v>
      </c>
      <c r="L1732">
        <v>3</v>
      </c>
      <c r="M1732">
        <v>0</v>
      </c>
      <c r="N1732">
        <v>2</v>
      </c>
      <c r="O1732">
        <v>0</v>
      </c>
      <c r="P1732">
        <v>1</v>
      </c>
      <c r="Q1732">
        <v>0</v>
      </c>
      <c r="S1732" t="str">
        <f t="shared" ref="S1732:T1739" si="673">"22:03:31.000"</f>
        <v>22:03:31.000</v>
      </c>
      <c r="T1732" t="str">
        <f t="shared" si="673"/>
        <v>22:03:31.000</v>
      </c>
      <c r="U1732" t="str">
        <f t="shared" si="670"/>
        <v>A14F74</v>
      </c>
      <c r="V1732">
        <v>0</v>
      </c>
      <c r="W1732">
        <v>0</v>
      </c>
      <c r="X1732">
        <v>6</v>
      </c>
      <c r="Y1732">
        <v>0</v>
      </c>
      <c r="AA1732">
        <v>1</v>
      </c>
      <c r="AB1732">
        <v>8</v>
      </c>
      <c r="AC1732">
        <v>3</v>
      </c>
      <c r="AD1732">
        <v>0</v>
      </c>
      <c r="AE1732">
        <v>9</v>
      </c>
      <c r="AF1732" t="s">
        <v>126</v>
      </c>
      <c r="AG1732">
        <v>0</v>
      </c>
      <c r="AH1732">
        <v>3</v>
      </c>
      <c r="AI1732">
        <v>2</v>
      </c>
      <c r="AJ1732">
        <v>0</v>
      </c>
      <c r="AK1732" t="s">
        <v>585</v>
      </c>
      <c r="AL1732">
        <v>32.780563999999998</v>
      </c>
      <c r="AM1732" t="s">
        <v>586</v>
      </c>
      <c r="AN1732">
        <v>-117.08121300000001</v>
      </c>
      <c r="AO1732">
        <v>25</v>
      </c>
      <c r="AP1732">
        <v>1600</v>
      </c>
      <c r="AQ1732" t="s">
        <v>129</v>
      </c>
      <c r="AR1732">
        <v>131</v>
      </c>
      <c r="AS1732">
        <v>-38</v>
      </c>
      <c r="AT1732">
        <v>-128</v>
      </c>
      <c r="BB1732" t="str">
        <f t="shared" si="671"/>
        <v>1200</v>
      </c>
      <c r="BC1732">
        <v>1</v>
      </c>
      <c r="BD1732" t="str">
        <f t="shared" si="672"/>
        <v xml:space="preserve">N1839R  </v>
      </c>
      <c r="BE1732">
        <v>1</v>
      </c>
      <c r="BG1732">
        <v>0</v>
      </c>
      <c r="BH1732">
        <v>0</v>
      </c>
      <c r="BI1732">
        <v>0</v>
      </c>
      <c r="BJ1732">
        <v>1350</v>
      </c>
      <c r="BK1732">
        <v>-250</v>
      </c>
      <c r="BL1732" t="s">
        <v>130</v>
      </c>
      <c r="BM1732">
        <v>1</v>
      </c>
      <c r="BN1732">
        <v>1</v>
      </c>
      <c r="BO1732">
        <v>0</v>
      </c>
      <c r="BP1732">
        <v>0</v>
      </c>
      <c r="BS1732">
        <v>0</v>
      </c>
      <c r="BT1732">
        <v>0</v>
      </c>
      <c r="BU1732">
        <v>0</v>
      </c>
      <c r="CE1732" t="str">
        <f t="shared" ref="CE1732:CE1739" si="674">"22:03:31.387"</f>
        <v>22:03:31.387</v>
      </c>
      <c r="CF1732">
        <v>387341425</v>
      </c>
      <c r="CS1732">
        <v>3</v>
      </c>
      <c r="CT1732">
        <v>2</v>
      </c>
      <c r="CU1732">
        <v>0</v>
      </c>
      <c r="CV1732">
        <v>2</v>
      </c>
      <c r="CW1732">
        <v>0</v>
      </c>
      <c r="CX1732">
        <v>5</v>
      </c>
      <c r="CY1732">
        <v>7</v>
      </c>
      <c r="CZ1732" t="s">
        <v>131</v>
      </c>
      <c r="DA1732">
        <v>300</v>
      </c>
      <c r="DB1732">
        <v>0</v>
      </c>
      <c r="DC1732" t="s">
        <v>157</v>
      </c>
      <c r="DD1732" t="s">
        <v>158</v>
      </c>
      <c r="DG1732">
        <v>8365582</v>
      </c>
      <c r="DI1732">
        <v>1</v>
      </c>
      <c r="DJ1732">
        <v>0</v>
      </c>
      <c r="DK1732">
        <v>0</v>
      </c>
      <c r="DL1732">
        <v>0</v>
      </c>
      <c r="DM1732">
        <v>0</v>
      </c>
      <c r="DN1732">
        <v>1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 t="shared" ref="A1733:A1739" si="675">"07/09/2023 22:03:31.710"</f>
        <v>07/09/2023 22:03:31.710</v>
      </c>
      <c r="C1733" t="str">
        <f t="shared" si="653"/>
        <v>FFDFD3C0</v>
      </c>
      <c r="D1733" t="s">
        <v>147</v>
      </c>
      <c r="E1733">
        <v>8</v>
      </c>
      <c r="H1733">
        <v>225</v>
      </c>
      <c r="I1733" t="s">
        <v>148</v>
      </c>
      <c r="J1733" t="s">
        <v>126</v>
      </c>
      <c r="K1733">
        <v>0</v>
      </c>
      <c r="L1733">
        <v>3</v>
      </c>
      <c r="M1733">
        <v>0</v>
      </c>
      <c r="N1733">
        <v>2</v>
      </c>
      <c r="O1733">
        <v>0</v>
      </c>
      <c r="P1733">
        <v>1</v>
      </c>
      <c r="Q1733">
        <v>0</v>
      </c>
      <c r="S1733" t="str">
        <f t="shared" si="673"/>
        <v>22:03:31.000</v>
      </c>
      <c r="T1733" t="str">
        <f t="shared" si="673"/>
        <v>22:03:31.000</v>
      </c>
      <c r="U1733" t="str">
        <f t="shared" si="670"/>
        <v>A14F74</v>
      </c>
      <c r="V1733">
        <v>0</v>
      </c>
      <c r="W1733">
        <v>0</v>
      </c>
      <c r="X1733">
        <v>6</v>
      </c>
      <c r="Y1733">
        <v>0</v>
      </c>
      <c r="AA1733">
        <v>1</v>
      </c>
      <c r="AB1733">
        <v>8</v>
      </c>
      <c r="AC1733">
        <v>3</v>
      </c>
      <c r="AD1733">
        <v>0</v>
      </c>
      <c r="AE1733">
        <v>9</v>
      </c>
      <c r="AF1733" t="s">
        <v>126</v>
      </c>
      <c r="AG1733">
        <v>0</v>
      </c>
      <c r="AH1733">
        <v>3</v>
      </c>
      <c r="AI1733">
        <v>2</v>
      </c>
      <c r="AJ1733">
        <v>0</v>
      </c>
      <c r="AK1733" t="s">
        <v>585</v>
      </c>
      <c r="AL1733">
        <v>32.780563999999998</v>
      </c>
      <c r="AM1733" t="s">
        <v>586</v>
      </c>
      <c r="AN1733">
        <v>-117.08121300000001</v>
      </c>
      <c r="AO1733">
        <v>25</v>
      </c>
      <c r="AP1733">
        <v>1600</v>
      </c>
      <c r="AQ1733" t="s">
        <v>129</v>
      </c>
      <c r="AR1733">
        <v>131</v>
      </c>
      <c r="AS1733">
        <v>-38</v>
      </c>
      <c r="AT1733">
        <v>-128</v>
      </c>
      <c r="BB1733" t="str">
        <f t="shared" si="671"/>
        <v>1200</v>
      </c>
      <c r="BC1733">
        <v>1</v>
      </c>
      <c r="BD1733" t="str">
        <f t="shared" si="672"/>
        <v xml:space="preserve">N1839R  </v>
      </c>
      <c r="BE1733">
        <v>1</v>
      </c>
      <c r="BG1733">
        <v>0</v>
      </c>
      <c r="BH1733">
        <v>0</v>
      </c>
      <c r="BI1733">
        <v>0</v>
      </c>
      <c r="BJ1733">
        <v>1350</v>
      </c>
      <c r="BK1733">
        <v>-250</v>
      </c>
      <c r="BL1733" t="s">
        <v>130</v>
      </c>
      <c r="BM1733">
        <v>1</v>
      </c>
      <c r="BN1733">
        <v>1</v>
      </c>
      <c r="BO1733">
        <v>0</v>
      </c>
      <c r="BP1733">
        <v>0</v>
      </c>
      <c r="BS1733">
        <v>0</v>
      </c>
      <c r="BT1733">
        <v>0</v>
      </c>
      <c r="BU1733">
        <v>0</v>
      </c>
      <c r="CE1733" t="str">
        <f t="shared" si="674"/>
        <v>22:03:31.387</v>
      </c>
      <c r="CF1733">
        <v>387341425</v>
      </c>
      <c r="CS1733">
        <v>3</v>
      </c>
      <c r="CT1733">
        <v>2</v>
      </c>
      <c r="CU1733">
        <v>0</v>
      </c>
      <c r="CV1733">
        <v>2</v>
      </c>
      <c r="CW1733">
        <v>0</v>
      </c>
      <c r="CX1733">
        <v>5</v>
      </c>
      <c r="CY1733">
        <v>7</v>
      </c>
      <c r="CZ1733" t="s">
        <v>131</v>
      </c>
      <c r="DA1733">
        <v>300</v>
      </c>
      <c r="DB1733">
        <v>0</v>
      </c>
      <c r="DC1733" t="s">
        <v>157</v>
      </c>
      <c r="DD1733" t="s">
        <v>158</v>
      </c>
      <c r="DG1733">
        <v>8365582</v>
      </c>
      <c r="DI1733">
        <v>1</v>
      </c>
      <c r="DJ1733">
        <v>0</v>
      </c>
      <c r="DK1733">
        <v>1</v>
      </c>
      <c r="DL1733">
        <v>0</v>
      </c>
      <c r="DM1733">
        <v>0</v>
      </c>
      <c r="DN1733">
        <v>1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 t="shared" si="675"/>
        <v>07/09/2023 22:03:31.710</v>
      </c>
      <c r="C1734" t="str">
        <f t="shared" si="653"/>
        <v>FFDFD3C0</v>
      </c>
      <c r="D1734" t="s">
        <v>134</v>
      </c>
      <c r="E1734">
        <v>4</v>
      </c>
      <c r="H1734">
        <v>4</v>
      </c>
      <c r="I1734" t="s">
        <v>143</v>
      </c>
      <c r="J1734" t="s">
        <v>126</v>
      </c>
      <c r="K1734">
        <v>0</v>
      </c>
      <c r="L1734">
        <v>3</v>
      </c>
      <c r="M1734">
        <v>0</v>
      </c>
      <c r="N1734">
        <v>2</v>
      </c>
      <c r="O1734">
        <v>0</v>
      </c>
      <c r="P1734">
        <v>1</v>
      </c>
      <c r="Q1734">
        <v>0</v>
      </c>
      <c r="S1734" t="str">
        <f t="shared" si="673"/>
        <v>22:03:31.000</v>
      </c>
      <c r="T1734" t="str">
        <f t="shared" si="673"/>
        <v>22:03:31.000</v>
      </c>
      <c r="U1734" t="str">
        <f t="shared" si="670"/>
        <v>A14F74</v>
      </c>
      <c r="V1734">
        <v>0</v>
      </c>
      <c r="W1734">
        <v>0</v>
      </c>
      <c r="X1734">
        <v>6</v>
      </c>
      <c r="Y1734">
        <v>0</v>
      </c>
      <c r="AA1734">
        <v>1</v>
      </c>
      <c r="AB1734">
        <v>8</v>
      </c>
      <c r="AC1734">
        <v>3</v>
      </c>
      <c r="AD1734">
        <v>0</v>
      </c>
      <c r="AE1734">
        <v>9</v>
      </c>
      <c r="AF1734" t="s">
        <v>126</v>
      </c>
      <c r="AG1734">
        <v>0</v>
      </c>
      <c r="AH1734">
        <v>3</v>
      </c>
      <c r="AI1734">
        <v>2</v>
      </c>
      <c r="AJ1734">
        <v>0</v>
      </c>
      <c r="AK1734" t="s">
        <v>585</v>
      </c>
      <c r="AL1734">
        <v>32.780563999999998</v>
      </c>
      <c r="AM1734" t="s">
        <v>586</v>
      </c>
      <c r="AN1734">
        <v>-117.08121300000001</v>
      </c>
      <c r="AO1734">
        <v>25</v>
      </c>
      <c r="AP1734">
        <v>1600</v>
      </c>
      <c r="AQ1734" t="s">
        <v>129</v>
      </c>
      <c r="AR1734">
        <v>131</v>
      </c>
      <c r="AS1734">
        <v>-38</v>
      </c>
      <c r="AT1734">
        <v>-128</v>
      </c>
      <c r="BB1734" t="str">
        <f t="shared" si="671"/>
        <v>1200</v>
      </c>
      <c r="BC1734">
        <v>1</v>
      </c>
      <c r="BD1734" t="str">
        <f t="shared" si="672"/>
        <v xml:space="preserve">N1839R  </v>
      </c>
      <c r="BE1734">
        <v>1</v>
      </c>
      <c r="BG1734">
        <v>0</v>
      </c>
      <c r="BH1734">
        <v>0</v>
      </c>
      <c r="BI1734">
        <v>0</v>
      </c>
      <c r="BJ1734">
        <v>1350</v>
      </c>
      <c r="BK1734">
        <v>-250</v>
      </c>
      <c r="BL1734" t="s">
        <v>130</v>
      </c>
      <c r="BM1734">
        <v>1</v>
      </c>
      <c r="BN1734">
        <v>1</v>
      </c>
      <c r="BO1734">
        <v>0</v>
      </c>
      <c r="BP1734">
        <v>0</v>
      </c>
      <c r="BS1734">
        <v>0</v>
      </c>
      <c r="BT1734">
        <v>0</v>
      </c>
      <c r="BU1734">
        <v>0</v>
      </c>
      <c r="CE1734" t="str">
        <f t="shared" si="674"/>
        <v>22:03:31.387</v>
      </c>
      <c r="CF1734">
        <v>387341425</v>
      </c>
      <c r="CS1734">
        <v>3</v>
      </c>
      <c r="CT1734">
        <v>2</v>
      </c>
      <c r="CU1734">
        <v>0</v>
      </c>
      <c r="CV1734">
        <v>2</v>
      </c>
      <c r="CW1734">
        <v>0</v>
      </c>
      <c r="CX1734">
        <v>5</v>
      </c>
      <c r="CY1734">
        <v>7</v>
      </c>
      <c r="CZ1734" t="s">
        <v>131</v>
      </c>
      <c r="DA1734">
        <v>300</v>
      </c>
      <c r="DB1734">
        <v>0</v>
      </c>
      <c r="DC1734" t="s">
        <v>157</v>
      </c>
      <c r="DD1734" t="s">
        <v>158</v>
      </c>
      <c r="DG1734">
        <v>8365582</v>
      </c>
      <c r="DI1734">
        <v>1</v>
      </c>
      <c r="DJ1734">
        <v>0</v>
      </c>
      <c r="DK1734">
        <v>1</v>
      </c>
      <c r="DL1734">
        <v>0</v>
      </c>
      <c r="DM1734">
        <v>0</v>
      </c>
      <c r="DN1734">
        <v>1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 t="shared" si="675"/>
        <v>07/09/2023 22:03:31.710</v>
      </c>
      <c r="C1735" t="str">
        <f t="shared" si="653"/>
        <v>FFDFD3C0</v>
      </c>
      <c r="D1735" t="s">
        <v>123</v>
      </c>
      <c r="E1735">
        <v>7</v>
      </c>
      <c r="F1735">
        <v>2007</v>
      </c>
      <c r="G1735" t="s">
        <v>124</v>
      </c>
      <c r="J1735" t="s">
        <v>125</v>
      </c>
      <c r="K1735">
        <v>0</v>
      </c>
      <c r="L1735">
        <v>3</v>
      </c>
      <c r="M1735">
        <v>0</v>
      </c>
      <c r="N1735">
        <v>2</v>
      </c>
      <c r="O1735">
        <v>0</v>
      </c>
      <c r="P1735">
        <v>1</v>
      </c>
      <c r="Q1735">
        <v>0</v>
      </c>
      <c r="S1735" t="str">
        <f t="shared" si="673"/>
        <v>22:03:31.000</v>
      </c>
      <c r="T1735" t="str">
        <f t="shared" si="673"/>
        <v>22:03:31.000</v>
      </c>
      <c r="U1735" t="str">
        <f t="shared" si="670"/>
        <v>A14F74</v>
      </c>
      <c r="V1735">
        <v>0</v>
      </c>
      <c r="W1735">
        <v>0</v>
      </c>
      <c r="X1735">
        <v>6</v>
      </c>
      <c r="Y1735">
        <v>0</v>
      </c>
      <c r="AA1735">
        <v>1</v>
      </c>
      <c r="AB1735">
        <v>8</v>
      </c>
      <c r="AC1735">
        <v>3</v>
      </c>
      <c r="AD1735">
        <v>0</v>
      </c>
      <c r="AE1735">
        <v>9</v>
      </c>
      <c r="AF1735" t="s">
        <v>126</v>
      </c>
      <c r="AG1735">
        <v>0</v>
      </c>
      <c r="AH1735">
        <v>3</v>
      </c>
      <c r="AI1735">
        <v>2</v>
      </c>
      <c r="AJ1735">
        <v>0</v>
      </c>
      <c r="AK1735" t="s">
        <v>585</v>
      </c>
      <c r="AL1735">
        <v>32.780563999999998</v>
      </c>
      <c r="AM1735" t="s">
        <v>586</v>
      </c>
      <c r="AN1735">
        <v>-117.08121300000001</v>
      </c>
      <c r="AO1735">
        <v>25</v>
      </c>
      <c r="AP1735">
        <v>1600</v>
      </c>
      <c r="AQ1735" t="s">
        <v>129</v>
      </c>
      <c r="AR1735">
        <v>131</v>
      </c>
      <c r="AS1735">
        <v>-38</v>
      </c>
      <c r="AT1735">
        <v>-128</v>
      </c>
      <c r="BB1735" t="str">
        <f t="shared" si="671"/>
        <v>1200</v>
      </c>
      <c r="BC1735">
        <v>1</v>
      </c>
      <c r="BD1735" t="str">
        <f t="shared" si="672"/>
        <v xml:space="preserve">N1839R  </v>
      </c>
      <c r="BE1735">
        <v>1</v>
      </c>
      <c r="BG1735">
        <v>0</v>
      </c>
      <c r="BH1735">
        <v>0</v>
      </c>
      <c r="BI1735">
        <v>0</v>
      </c>
      <c r="BJ1735">
        <v>1350</v>
      </c>
      <c r="BK1735">
        <v>-250</v>
      </c>
      <c r="BL1735" t="s">
        <v>130</v>
      </c>
      <c r="BM1735">
        <v>1</v>
      </c>
      <c r="BN1735">
        <v>1</v>
      </c>
      <c r="BO1735">
        <v>0</v>
      </c>
      <c r="BP1735">
        <v>0</v>
      </c>
      <c r="BS1735">
        <v>0</v>
      </c>
      <c r="BT1735">
        <v>0</v>
      </c>
      <c r="BU1735">
        <v>0</v>
      </c>
      <c r="CE1735" t="str">
        <f t="shared" si="674"/>
        <v>22:03:31.387</v>
      </c>
      <c r="CF1735">
        <v>387341425</v>
      </c>
      <c r="CS1735">
        <v>3</v>
      </c>
      <c r="CT1735">
        <v>2</v>
      </c>
      <c r="CU1735">
        <v>0</v>
      </c>
      <c r="CV1735">
        <v>2</v>
      </c>
      <c r="CW1735">
        <v>0</v>
      </c>
      <c r="CX1735">
        <v>5</v>
      </c>
      <c r="CY1735">
        <v>7</v>
      </c>
      <c r="CZ1735" t="s">
        <v>131</v>
      </c>
      <c r="DA1735">
        <v>300</v>
      </c>
      <c r="DB1735">
        <v>0</v>
      </c>
      <c r="DC1735" t="s">
        <v>157</v>
      </c>
      <c r="DD1735" t="s">
        <v>158</v>
      </c>
      <c r="DG1735">
        <v>8365582</v>
      </c>
      <c r="DI1735">
        <v>1</v>
      </c>
      <c r="DJ1735">
        <v>0</v>
      </c>
      <c r="DK1735">
        <v>1</v>
      </c>
      <c r="DL1735">
        <v>0</v>
      </c>
      <c r="DM1735">
        <v>0</v>
      </c>
      <c r="DN1735">
        <v>1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 t="shared" si="675"/>
        <v>07/09/2023 22:03:31.710</v>
      </c>
      <c r="C1736" t="str">
        <f t="shared" si="653"/>
        <v>FFDFD3C0</v>
      </c>
      <c r="D1736" t="s">
        <v>138</v>
      </c>
      <c r="E1736">
        <v>20</v>
      </c>
      <c r="F1736">
        <v>1020</v>
      </c>
      <c r="G1736" t="s">
        <v>139</v>
      </c>
      <c r="J1736" t="s">
        <v>140</v>
      </c>
      <c r="K1736">
        <v>0</v>
      </c>
      <c r="L1736">
        <v>3</v>
      </c>
      <c r="M1736">
        <v>0</v>
      </c>
      <c r="N1736">
        <v>2</v>
      </c>
      <c r="O1736">
        <v>0</v>
      </c>
      <c r="P1736">
        <v>1</v>
      </c>
      <c r="Q1736">
        <v>0</v>
      </c>
      <c r="S1736" t="str">
        <f t="shared" si="673"/>
        <v>22:03:31.000</v>
      </c>
      <c r="T1736" t="str">
        <f t="shared" si="673"/>
        <v>22:03:31.000</v>
      </c>
      <c r="U1736" t="str">
        <f t="shared" si="670"/>
        <v>A14F74</v>
      </c>
      <c r="V1736">
        <v>0</v>
      </c>
      <c r="W1736">
        <v>0</v>
      </c>
      <c r="X1736">
        <v>6</v>
      </c>
      <c r="Y1736">
        <v>0</v>
      </c>
      <c r="AA1736">
        <v>1</v>
      </c>
      <c r="AB1736">
        <v>8</v>
      </c>
      <c r="AC1736">
        <v>3</v>
      </c>
      <c r="AD1736">
        <v>0</v>
      </c>
      <c r="AE1736">
        <v>9</v>
      </c>
      <c r="AF1736" t="s">
        <v>126</v>
      </c>
      <c r="AG1736">
        <v>0</v>
      </c>
      <c r="AH1736">
        <v>3</v>
      </c>
      <c r="AI1736">
        <v>2</v>
      </c>
      <c r="AJ1736">
        <v>0</v>
      </c>
      <c r="AK1736" t="s">
        <v>585</v>
      </c>
      <c r="AL1736">
        <v>32.780563999999998</v>
      </c>
      <c r="AM1736" t="s">
        <v>586</v>
      </c>
      <c r="AN1736">
        <v>-117.08121300000001</v>
      </c>
      <c r="AO1736">
        <v>25</v>
      </c>
      <c r="AP1736">
        <v>1600</v>
      </c>
      <c r="AQ1736" t="s">
        <v>129</v>
      </c>
      <c r="AR1736">
        <v>131</v>
      </c>
      <c r="AS1736">
        <v>-38</v>
      </c>
      <c r="AT1736">
        <v>-128</v>
      </c>
      <c r="BB1736" t="str">
        <f t="shared" si="671"/>
        <v>1200</v>
      </c>
      <c r="BC1736">
        <v>1</v>
      </c>
      <c r="BD1736" t="str">
        <f t="shared" si="672"/>
        <v xml:space="preserve">N1839R  </v>
      </c>
      <c r="BE1736">
        <v>1</v>
      </c>
      <c r="BG1736">
        <v>0</v>
      </c>
      <c r="BH1736">
        <v>0</v>
      </c>
      <c r="BI1736">
        <v>0</v>
      </c>
      <c r="BJ1736">
        <v>1350</v>
      </c>
      <c r="BK1736">
        <v>-250</v>
      </c>
      <c r="BL1736" t="s">
        <v>130</v>
      </c>
      <c r="BM1736">
        <v>1</v>
      </c>
      <c r="BN1736">
        <v>1</v>
      </c>
      <c r="BO1736">
        <v>0</v>
      </c>
      <c r="BP1736">
        <v>0</v>
      </c>
      <c r="BS1736">
        <v>0</v>
      </c>
      <c r="BT1736">
        <v>0</v>
      </c>
      <c r="BU1736">
        <v>0</v>
      </c>
      <c r="CE1736" t="str">
        <f t="shared" si="674"/>
        <v>22:03:31.387</v>
      </c>
      <c r="CF1736">
        <v>387341425</v>
      </c>
      <c r="CS1736">
        <v>3</v>
      </c>
      <c r="CT1736">
        <v>2</v>
      </c>
      <c r="CU1736">
        <v>0</v>
      </c>
      <c r="CV1736">
        <v>2</v>
      </c>
      <c r="CW1736">
        <v>0</v>
      </c>
      <c r="CX1736">
        <v>5</v>
      </c>
      <c r="CY1736">
        <v>7</v>
      </c>
      <c r="CZ1736" t="s">
        <v>131</v>
      </c>
      <c r="DA1736">
        <v>300</v>
      </c>
      <c r="DB1736">
        <v>0</v>
      </c>
      <c r="DC1736" t="s">
        <v>157</v>
      </c>
      <c r="DD1736" t="s">
        <v>158</v>
      </c>
      <c r="DG1736">
        <v>8365582</v>
      </c>
      <c r="DI1736">
        <v>1</v>
      </c>
      <c r="DJ1736">
        <v>0</v>
      </c>
      <c r="DK1736">
        <v>1</v>
      </c>
      <c r="DL1736">
        <v>0</v>
      </c>
      <c r="DM1736">
        <v>0</v>
      </c>
      <c r="DN1736">
        <v>1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 t="shared" si="675"/>
        <v>07/09/2023 22:03:31.710</v>
      </c>
      <c r="C1737" t="str">
        <f t="shared" si="653"/>
        <v>FFDFD3C0</v>
      </c>
      <c r="D1737" t="s">
        <v>149</v>
      </c>
      <c r="E1737">
        <v>3</v>
      </c>
      <c r="H1737">
        <v>166</v>
      </c>
      <c r="I1737" t="s">
        <v>139</v>
      </c>
      <c r="J1737" t="s">
        <v>150</v>
      </c>
      <c r="K1737">
        <v>0</v>
      </c>
      <c r="L1737">
        <v>3</v>
      </c>
      <c r="M1737">
        <v>0</v>
      </c>
      <c r="N1737">
        <v>2</v>
      </c>
      <c r="O1737">
        <v>0</v>
      </c>
      <c r="P1737">
        <v>1</v>
      </c>
      <c r="Q1737">
        <v>0</v>
      </c>
      <c r="S1737" t="str">
        <f t="shared" si="673"/>
        <v>22:03:31.000</v>
      </c>
      <c r="T1737" t="str">
        <f t="shared" si="673"/>
        <v>22:03:31.000</v>
      </c>
      <c r="U1737" t="str">
        <f t="shared" si="670"/>
        <v>A14F74</v>
      </c>
      <c r="V1737">
        <v>0</v>
      </c>
      <c r="W1737">
        <v>0</v>
      </c>
      <c r="X1737">
        <v>6</v>
      </c>
      <c r="Y1737">
        <v>0</v>
      </c>
      <c r="AA1737">
        <v>1</v>
      </c>
      <c r="AB1737">
        <v>8</v>
      </c>
      <c r="AC1737">
        <v>3</v>
      </c>
      <c r="AD1737">
        <v>0</v>
      </c>
      <c r="AE1737">
        <v>9</v>
      </c>
      <c r="AF1737" t="s">
        <v>126</v>
      </c>
      <c r="AG1737">
        <v>0</v>
      </c>
      <c r="AH1737">
        <v>3</v>
      </c>
      <c r="AI1737">
        <v>2</v>
      </c>
      <c r="AJ1737">
        <v>0</v>
      </c>
      <c r="AK1737" t="s">
        <v>585</v>
      </c>
      <c r="AL1737">
        <v>32.780563999999998</v>
      </c>
      <c r="AM1737" t="s">
        <v>586</v>
      </c>
      <c r="AN1737">
        <v>-117.08121300000001</v>
      </c>
      <c r="AO1737">
        <v>25</v>
      </c>
      <c r="AP1737">
        <v>1600</v>
      </c>
      <c r="AQ1737" t="s">
        <v>129</v>
      </c>
      <c r="AR1737">
        <v>131</v>
      </c>
      <c r="AS1737">
        <v>-38</v>
      </c>
      <c r="AT1737">
        <v>-128</v>
      </c>
      <c r="BB1737" t="str">
        <f t="shared" si="671"/>
        <v>1200</v>
      </c>
      <c r="BC1737">
        <v>1</v>
      </c>
      <c r="BD1737" t="str">
        <f t="shared" si="672"/>
        <v xml:space="preserve">N1839R  </v>
      </c>
      <c r="BE1737">
        <v>1</v>
      </c>
      <c r="BG1737">
        <v>0</v>
      </c>
      <c r="BH1737">
        <v>0</v>
      </c>
      <c r="BI1737">
        <v>0</v>
      </c>
      <c r="BJ1737">
        <v>1350</v>
      </c>
      <c r="BK1737">
        <v>-250</v>
      </c>
      <c r="BL1737" t="s">
        <v>130</v>
      </c>
      <c r="BM1737">
        <v>1</v>
      </c>
      <c r="BN1737">
        <v>1</v>
      </c>
      <c r="BO1737">
        <v>0</v>
      </c>
      <c r="BP1737">
        <v>0</v>
      </c>
      <c r="BS1737">
        <v>0</v>
      </c>
      <c r="BT1737">
        <v>0</v>
      </c>
      <c r="BU1737">
        <v>0</v>
      </c>
      <c r="CE1737" t="str">
        <f t="shared" si="674"/>
        <v>22:03:31.387</v>
      </c>
      <c r="CF1737">
        <v>387341425</v>
      </c>
      <c r="CS1737">
        <v>3</v>
      </c>
      <c r="CT1737">
        <v>2</v>
      </c>
      <c r="CU1737">
        <v>0</v>
      </c>
      <c r="CV1737">
        <v>2</v>
      </c>
      <c r="CW1737">
        <v>0</v>
      </c>
      <c r="CX1737">
        <v>5</v>
      </c>
      <c r="CY1737">
        <v>7</v>
      </c>
      <c r="CZ1737" t="s">
        <v>131</v>
      </c>
      <c r="DA1737">
        <v>300</v>
      </c>
      <c r="DB1737">
        <v>0</v>
      </c>
      <c r="DC1737" t="s">
        <v>157</v>
      </c>
      <c r="DD1737" t="s">
        <v>158</v>
      </c>
      <c r="DG1737">
        <v>8365582</v>
      </c>
      <c r="DI1737">
        <v>1</v>
      </c>
      <c r="DJ1737">
        <v>0</v>
      </c>
      <c r="DK1737">
        <v>1</v>
      </c>
      <c r="DL1737">
        <v>0</v>
      </c>
      <c r="DM1737">
        <v>0</v>
      </c>
      <c r="DN1737">
        <v>1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 t="shared" si="675"/>
        <v>07/09/2023 22:03:31.710</v>
      </c>
      <c r="C1738" t="str">
        <f t="shared" ref="C1738:C1794" si="676">"FFDFD3C0"</f>
        <v>FFDFD3C0</v>
      </c>
      <c r="D1738" t="s">
        <v>141</v>
      </c>
      <c r="E1738">
        <v>15</v>
      </c>
      <c r="J1738" t="s">
        <v>142</v>
      </c>
      <c r="K1738">
        <v>0</v>
      </c>
      <c r="L1738">
        <v>3</v>
      </c>
      <c r="M1738">
        <v>0</v>
      </c>
      <c r="N1738">
        <v>2</v>
      </c>
      <c r="O1738">
        <v>0</v>
      </c>
      <c r="P1738">
        <v>1</v>
      </c>
      <c r="Q1738">
        <v>0</v>
      </c>
      <c r="S1738" t="str">
        <f t="shared" si="673"/>
        <v>22:03:31.000</v>
      </c>
      <c r="T1738" t="str">
        <f t="shared" si="673"/>
        <v>22:03:31.000</v>
      </c>
      <c r="U1738" t="str">
        <f t="shared" si="670"/>
        <v>A14F74</v>
      </c>
      <c r="V1738">
        <v>0</v>
      </c>
      <c r="W1738">
        <v>0</v>
      </c>
      <c r="X1738">
        <v>6</v>
      </c>
      <c r="Y1738">
        <v>0</v>
      </c>
      <c r="AA1738">
        <v>1</v>
      </c>
      <c r="AB1738">
        <v>8</v>
      </c>
      <c r="AC1738">
        <v>3</v>
      </c>
      <c r="AD1738">
        <v>0</v>
      </c>
      <c r="AE1738">
        <v>9</v>
      </c>
      <c r="AF1738" t="s">
        <v>126</v>
      </c>
      <c r="AG1738">
        <v>0</v>
      </c>
      <c r="AH1738">
        <v>3</v>
      </c>
      <c r="AI1738">
        <v>2</v>
      </c>
      <c r="AJ1738">
        <v>0</v>
      </c>
      <c r="AK1738" t="s">
        <v>585</v>
      </c>
      <c r="AL1738">
        <v>32.780563999999998</v>
      </c>
      <c r="AM1738" t="s">
        <v>586</v>
      </c>
      <c r="AN1738">
        <v>-117.08121300000001</v>
      </c>
      <c r="AO1738">
        <v>25</v>
      </c>
      <c r="AP1738">
        <v>1600</v>
      </c>
      <c r="AQ1738" t="s">
        <v>129</v>
      </c>
      <c r="AR1738">
        <v>131</v>
      </c>
      <c r="AS1738">
        <v>-38</v>
      </c>
      <c r="AT1738">
        <v>-128</v>
      </c>
      <c r="BB1738" t="str">
        <f t="shared" si="671"/>
        <v>1200</v>
      </c>
      <c r="BC1738">
        <v>1</v>
      </c>
      <c r="BD1738" t="str">
        <f t="shared" si="672"/>
        <v xml:space="preserve">N1839R  </v>
      </c>
      <c r="BE1738">
        <v>1</v>
      </c>
      <c r="BG1738">
        <v>0</v>
      </c>
      <c r="BH1738">
        <v>0</v>
      </c>
      <c r="BI1738">
        <v>0</v>
      </c>
      <c r="BJ1738">
        <v>1350</v>
      </c>
      <c r="BK1738">
        <v>-250</v>
      </c>
      <c r="BL1738" t="s">
        <v>130</v>
      </c>
      <c r="BM1738">
        <v>1</v>
      </c>
      <c r="BN1738">
        <v>1</v>
      </c>
      <c r="BO1738">
        <v>0</v>
      </c>
      <c r="BP1738">
        <v>0</v>
      </c>
      <c r="BS1738">
        <v>0</v>
      </c>
      <c r="BT1738">
        <v>0</v>
      </c>
      <c r="BU1738">
        <v>0</v>
      </c>
      <c r="CE1738" t="str">
        <f t="shared" si="674"/>
        <v>22:03:31.387</v>
      </c>
      <c r="CF1738">
        <v>387341425</v>
      </c>
      <c r="CS1738">
        <v>3</v>
      </c>
      <c r="CT1738">
        <v>2</v>
      </c>
      <c r="CU1738">
        <v>0</v>
      </c>
      <c r="CV1738">
        <v>2</v>
      </c>
      <c r="CW1738">
        <v>0</v>
      </c>
      <c r="CX1738">
        <v>5</v>
      </c>
      <c r="CY1738">
        <v>7</v>
      </c>
      <c r="CZ1738" t="s">
        <v>131</v>
      </c>
      <c r="DA1738">
        <v>300</v>
      </c>
      <c r="DB1738">
        <v>0</v>
      </c>
      <c r="DC1738" t="s">
        <v>157</v>
      </c>
      <c r="DD1738" t="s">
        <v>158</v>
      </c>
      <c r="DG1738">
        <v>8365582</v>
      </c>
      <c r="DI1738">
        <v>1</v>
      </c>
      <c r="DJ1738">
        <v>0</v>
      </c>
      <c r="DK1738">
        <v>1</v>
      </c>
      <c r="DL1738">
        <v>0</v>
      </c>
      <c r="DM1738">
        <v>0</v>
      </c>
      <c r="DN1738">
        <v>1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 t="shared" si="675"/>
        <v>07/09/2023 22:03:31.710</v>
      </c>
      <c r="C1739" t="str">
        <f t="shared" si="676"/>
        <v>FFDFD3C0</v>
      </c>
      <c r="D1739" t="s">
        <v>144</v>
      </c>
      <c r="E1739">
        <v>6</v>
      </c>
      <c r="H1739">
        <v>210</v>
      </c>
      <c r="I1739" t="s">
        <v>145</v>
      </c>
      <c r="J1739" t="s">
        <v>146</v>
      </c>
      <c r="K1739">
        <v>0</v>
      </c>
      <c r="L1739">
        <v>3</v>
      </c>
      <c r="M1739">
        <v>0</v>
      </c>
      <c r="N1739">
        <v>2</v>
      </c>
      <c r="O1739">
        <v>0</v>
      </c>
      <c r="P1739">
        <v>1</v>
      </c>
      <c r="Q1739">
        <v>0</v>
      </c>
      <c r="S1739" t="str">
        <f t="shared" si="673"/>
        <v>22:03:31.000</v>
      </c>
      <c r="T1739" t="str">
        <f t="shared" si="673"/>
        <v>22:03:31.000</v>
      </c>
      <c r="U1739" t="str">
        <f t="shared" si="670"/>
        <v>A14F74</v>
      </c>
      <c r="V1739">
        <v>0</v>
      </c>
      <c r="W1739">
        <v>0</v>
      </c>
      <c r="X1739">
        <v>6</v>
      </c>
      <c r="Y1739">
        <v>0</v>
      </c>
      <c r="AA1739">
        <v>1</v>
      </c>
      <c r="AB1739">
        <v>8</v>
      </c>
      <c r="AC1739">
        <v>3</v>
      </c>
      <c r="AD1739">
        <v>0</v>
      </c>
      <c r="AE1739">
        <v>9</v>
      </c>
      <c r="AF1739" t="s">
        <v>126</v>
      </c>
      <c r="AG1739">
        <v>0</v>
      </c>
      <c r="AH1739">
        <v>0</v>
      </c>
      <c r="AI1739">
        <v>2</v>
      </c>
      <c r="AJ1739">
        <v>0</v>
      </c>
      <c r="AK1739" t="s">
        <v>585</v>
      </c>
      <c r="AL1739">
        <v>32.780563999999998</v>
      </c>
      <c r="AM1739" t="s">
        <v>586</v>
      </c>
      <c r="AN1739">
        <v>-117.08121300000001</v>
      </c>
      <c r="AO1739">
        <v>25</v>
      </c>
      <c r="AP1739">
        <v>1600</v>
      </c>
      <c r="AQ1739" t="s">
        <v>129</v>
      </c>
      <c r="AR1739">
        <v>131</v>
      </c>
      <c r="AS1739">
        <v>-38</v>
      </c>
      <c r="AT1739">
        <v>-128</v>
      </c>
      <c r="BB1739" t="str">
        <f t="shared" si="671"/>
        <v>1200</v>
      </c>
      <c r="BC1739">
        <v>1</v>
      </c>
      <c r="BD1739" t="str">
        <f t="shared" si="672"/>
        <v xml:space="preserve">N1839R  </v>
      </c>
      <c r="BE1739">
        <v>1</v>
      </c>
      <c r="BG1739">
        <v>0</v>
      </c>
      <c r="BH1739">
        <v>0</v>
      </c>
      <c r="BI1739">
        <v>0</v>
      </c>
      <c r="BJ1739">
        <v>1350</v>
      </c>
      <c r="BK1739">
        <v>-250</v>
      </c>
      <c r="BL1739" t="s">
        <v>130</v>
      </c>
      <c r="BM1739">
        <v>1</v>
      </c>
      <c r="BN1739">
        <v>1</v>
      </c>
      <c r="BO1739">
        <v>0</v>
      </c>
      <c r="BP1739">
        <v>0</v>
      </c>
      <c r="BS1739">
        <v>0</v>
      </c>
      <c r="BT1739">
        <v>0</v>
      </c>
      <c r="BU1739">
        <v>0</v>
      </c>
      <c r="CE1739" t="str">
        <f t="shared" si="674"/>
        <v>22:03:31.387</v>
      </c>
      <c r="CF1739">
        <v>387341425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5</v>
      </c>
      <c r="CY1739">
        <v>7</v>
      </c>
      <c r="CZ1739" t="s">
        <v>131</v>
      </c>
      <c r="DA1739">
        <v>300</v>
      </c>
      <c r="DB1739">
        <v>0</v>
      </c>
      <c r="DC1739" t="s">
        <v>157</v>
      </c>
      <c r="DD1739" t="s">
        <v>158</v>
      </c>
      <c r="DG1739">
        <v>8365582</v>
      </c>
      <c r="DI1739">
        <v>1</v>
      </c>
      <c r="DJ1739">
        <v>0</v>
      </c>
      <c r="DK1739">
        <v>1</v>
      </c>
      <c r="DL1739">
        <v>0</v>
      </c>
      <c r="DM1739">
        <v>0</v>
      </c>
      <c r="DN1739">
        <v>1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 t="shared" ref="A1740:A1745" si="677">"07/09/2023 22:03:33.038"</f>
        <v>07/09/2023 22:03:33.038</v>
      </c>
      <c r="C1740" t="str">
        <f t="shared" si="676"/>
        <v>FFDFD3C0</v>
      </c>
      <c r="D1740" t="s">
        <v>147</v>
      </c>
      <c r="E1740">
        <v>8</v>
      </c>
      <c r="H1740">
        <v>225</v>
      </c>
      <c r="I1740" t="s">
        <v>148</v>
      </c>
      <c r="J1740" t="s">
        <v>126</v>
      </c>
      <c r="K1740">
        <v>0</v>
      </c>
      <c r="L1740">
        <v>3</v>
      </c>
      <c r="M1740">
        <v>0</v>
      </c>
      <c r="N1740">
        <v>2</v>
      </c>
      <c r="O1740">
        <v>0</v>
      </c>
      <c r="P1740">
        <v>1</v>
      </c>
      <c r="Q1740">
        <v>0</v>
      </c>
      <c r="S1740" t="str">
        <f t="shared" ref="S1740:T1747" si="678">"22:03:32.000"</f>
        <v>22:03:32.000</v>
      </c>
      <c r="T1740" t="str">
        <f t="shared" si="678"/>
        <v>22:03:32.000</v>
      </c>
      <c r="U1740" t="str">
        <f t="shared" si="670"/>
        <v>A14F74</v>
      </c>
      <c r="V1740">
        <v>0</v>
      </c>
      <c r="W1740">
        <v>0</v>
      </c>
      <c r="X1740">
        <v>6</v>
      </c>
      <c r="Y1740">
        <v>0</v>
      </c>
      <c r="AA1740">
        <v>1</v>
      </c>
      <c r="AB1740">
        <v>8</v>
      </c>
      <c r="AC1740">
        <v>3</v>
      </c>
      <c r="AD1740">
        <v>0</v>
      </c>
      <c r="AE1740">
        <v>9</v>
      </c>
      <c r="AF1740" t="s">
        <v>126</v>
      </c>
      <c r="AG1740">
        <v>0</v>
      </c>
      <c r="AH1740">
        <v>3</v>
      </c>
      <c r="AI1740">
        <v>2</v>
      </c>
      <c r="AJ1740">
        <v>0</v>
      </c>
      <c r="AK1740" t="s">
        <v>587</v>
      </c>
      <c r="AL1740">
        <v>32.780371000000002</v>
      </c>
      <c r="AM1740" t="s">
        <v>588</v>
      </c>
      <c r="AN1740">
        <v>-117.080505</v>
      </c>
      <c r="AO1740">
        <v>25</v>
      </c>
      <c r="AP1740">
        <v>1600</v>
      </c>
      <c r="AQ1740" t="s">
        <v>129</v>
      </c>
      <c r="AR1740">
        <v>130</v>
      </c>
      <c r="AS1740">
        <v>-42</v>
      </c>
      <c r="AT1740">
        <v>-256</v>
      </c>
      <c r="BB1740" t="str">
        <f t="shared" si="671"/>
        <v>1200</v>
      </c>
      <c r="BC1740">
        <v>1</v>
      </c>
      <c r="BD1740" t="str">
        <f t="shared" si="672"/>
        <v xml:space="preserve">N1839R  </v>
      </c>
      <c r="BE1740">
        <v>1</v>
      </c>
      <c r="BG1740">
        <v>0</v>
      </c>
      <c r="BH1740">
        <v>0</v>
      </c>
      <c r="BI1740">
        <v>0</v>
      </c>
      <c r="BJ1740">
        <v>1350</v>
      </c>
      <c r="BK1740">
        <v>-250</v>
      </c>
      <c r="BL1740" t="s">
        <v>130</v>
      </c>
      <c r="BM1740">
        <v>1</v>
      </c>
      <c r="BN1740">
        <v>1</v>
      </c>
      <c r="BO1740">
        <v>0</v>
      </c>
      <c r="BP1740">
        <v>0</v>
      </c>
      <c r="BS1740">
        <v>0</v>
      </c>
      <c r="BT1740">
        <v>0</v>
      </c>
      <c r="BU1740">
        <v>0</v>
      </c>
      <c r="CE1740" t="str">
        <f t="shared" ref="CE1740:CE1747" si="679">"22:03:32.693"</f>
        <v>22:03:32.693</v>
      </c>
      <c r="CF1740">
        <v>692591772</v>
      </c>
      <c r="CS1740">
        <v>3</v>
      </c>
      <c r="CT1740">
        <v>2</v>
      </c>
      <c r="CU1740">
        <v>0</v>
      </c>
      <c r="CV1740">
        <v>2</v>
      </c>
      <c r="CW1740">
        <v>0</v>
      </c>
      <c r="CX1740">
        <v>5</v>
      </c>
      <c r="CY1740">
        <v>7</v>
      </c>
      <c r="CZ1740" t="s">
        <v>131</v>
      </c>
      <c r="DA1740">
        <v>300</v>
      </c>
      <c r="DB1740">
        <v>0</v>
      </c>
      <c r="DC1740" t="s">
        <v>157</v>
      </c>
      <c r="DD1740" t="s">
        <v>158</v>
      </c>
      <c r="DG1740">
        <v>8365869</v>
      </c>
      <c r="DI1740">
        <v>1</v>
      </c>
      <c r="DJ1740">
        <v>0</v>
      </c>
      <c r="DK1740">
        <v>0</v>
      </c>
      <c r="DL1740">
        <v>0</v>
      </c>
      <c r="DM1740">
        <v>0</v>
      </c>
      <c r="DN1740">
        <v>1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 t="shared" si="677"/>
        <v>07/09/2023 22:03:33.038</v>
      </c>
      <c r="C1741" t="str">
        <f t="shared" si="676"/>
        <v>FFDFD3C0</v>
      </c>
      <c r="D1741" t="s">
        <v>134</v>
      </c>
      <c r="E1741">
        <v>4</v>
      </c>
      <c r="H1741">
        <v>4</v>
      </c>
      <c r="I1741" t="s">
        <v>143</v>
      </c>
      <c r="J1741" t="s">
        <v>126</v>
      </c>
      <c r="K1741">
        <v>0</v>
      </c>
      <c r="L1741">
        <v>3</v>
      </c>
      <c r="M1741">
        <v>0</v>
      </c>
      <c r="N1741">
        <v>2</v>
      </c>
      <c r="O1741">
        <v>0</v>
      </c>
      <c r="P1741">
        <v>1</v>
      </c>
      <c r="Q1741">
        <v>0</v>
      </c>
      <c r="S1741" t="str">
        <f t="shared" si="678"/>
        <v>22:03:32.000</v>
      </c>
      <c r="T1741" t="str">
        <f t="shared" si="678"/>
        <v>22:03:32.000</v>
      </c>
      <c r="U1741" t="str">
        <f t="shared" si="670"/>
        <v>A14F74</v>
      </c>
      <c r="V1741">
        <v>0</v>
      </c>
      <c r="W1741">
        <v>0</v>
      </c>
      <c r="X1741">
        <v>6</v>
      </c>
      <c r="Y1741">
        <v>0</v>
      </c>
      <c r="AA1741">
        <v>1</v>
      </c>
      <c r="AB1741">
        <v>8</v>
      </c>
      <c r="AC1741">
        <v>3</v>
      </c>
      <c r="AD1741">
        <v>0</v>
      </c>
      <c r="AE1741">
        <v>9</v>
      </c>
      <c r="AF1741" t="s">
        <v>126</v>
      </c>
      <c r="AG1741">
        <v>0</v>
      </c>
      <c r="AH1741">
        <v>3</v>
      </c>
      <c r="AI1741">
        <v>2</v>
      </c>
      <c r="AJ1741">
        <v>0</v>
      </c>
      <c r="AK1741" t="s">
        <v>587</v>
      </c>
      <c r="AL1741">
        <v>32.780371000000002</v>
      </c>
      <c r="AM1741" t="s">
        <v>588</v>
      </c>
      <c r="AN1741">
        <v>-117.080505</v>
      </c>
      <c r="AO1741">
        <v>25</v>
      </c>
      <c r="AP1741">
        <v>1600</v>
      </c>
      <c r="AQ1741" t="s">
        <v>129</v>
      </c>
      <c r="AR1741">
        <v>130</v>
      </c>
      <c r="AS1741">
        <v>-42</v>
      </c>
      <c r="AT1741">
        <v>-256</v>
      </c>
      <c r="BB1741" t="str">
        <f t="shared" si="671"/>
        <v>1200</v>
      </c>
      <c r="BC1741">
        <v>1</v>
      </c>
      <c r="BD1741" t="str">
        <f t="shared" si="672"/>
        <v xml:space="preserve">N1839R  </v>
      </c>
      <c r="BE1741">
        <v>1</v>
      </c>
      <c r="BG1741">
        <v>0</v>
      </c>
      <c r="BH1741">
        <v>0</v>
      </c>
      <c r="BI1741">
        <v>0</v>
      </c>
      <c r="BJ1741">
        <v>1350</v>
      </c>
      <c r="BK1741">
        <v>-250</v>
      </c>
      <c r="BL1741" t="s">
        <v>130</v>
      </c>
      <c r="BM1741">
        <v>1</v>
      </c>
      <c r="BN1741">
        <v>1</v>
      </c>
      <c r="BO1741">
        <v>0</v>
      </c>
      <c r="BP1741">
        <v>0</v>
      </c>
      <c r="BS1741">
        <v>0</v>
      </c>
      <c r="BT1741">
        <v>0</v>
      </c>
      <c r="BU1741">
        <v>0</v>
      </c>
      <c r="CE1741" t="str">
        <f t="shared" si="679"/>
        <v>22:03:32.693</v>
      </c>
      <c r="CF1741">
        <v>692591772</v>
      </c>
      <c r="CS1741">
        <v>3</v>
      </c>
      <c r="CT1741">
        <v>2</v>
      </c>
      <c r="CU1741">
        <v>0</v>
      </c>
      <c r="CV1741">
        <v>2</v>
      </c>
      <c r="CW1741">
        <v>0</v>
      </c>
      <c r="CX1741">
        <v>5</v>
      </c>
      <c r="CY1741">
        <v>7</v>
      </c>
      <c r="CZ1741" t="s">
        <v>131</v>
      </c>
      <c r="DA1741">
        <v>300</v>
      </c>
      <c r="DB1741">
        <v>0</v>
      </c>
      <c r="DC1741" t="s">
        <v>157</v>
      </c>
      <c r="DD1741" t="s">
        <v>158</v>
      </c>
      <c r="DG1741">
        <v>8365869</v>
      </c>
      <c r="DI1741">
        <v>1</v>
      </c>
      <c r="DJ1741">
        <v>0</v>
      </c>
      <c r="DK1741">
        <v>1</v>
      </c>
      <c r="DL1741">
        <v>0</v>
      </c>
      <c r="DM1741">
        <v>0</v>
      </c>
      <c r="DN1741">
        <v>1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 t="shared" si="677"/>
        <v>07/09/2023 22:03:33.038</v>
      </c>
      <c r="C1742" t="str">
        <f t="shared" si="676"/>
        <v>FFDFD3C0</v>
      </c>
      <c r="D1742" t="s">
        <v>123</v>
      </c>
      <c r="E1742">
        <v>7</v>
      </c>
      <c r="F1742">
        <v>2007</v>
      </c>
      <c r="G1742" t="s">
        <v>124</v>
      </c>
      <c r="J1742" t="s">
        <v>125</v>
      </c>
      <c r="K1742">
        <v>0</v>
      </c>
      <c r="L1742">
        <v>3</v>
      </c>
      <c r="M1742">
        <v>0</v>
      </c>
      <c r="N1742">
        <v>2</v>
      </c>
      <c r="O1742">
        <v>0</v>
      </c>
      <c r="P1742">
        <v>1</v>
      </c>
      <c r="Q1742">
        <v>0</v>
      </c>
      <c r="S1742" t="str">
        <f t="shared" si="678"/>
        <v>22:03:32.000</v>
      </c>
      <c r="T1742" t="str">
        <f t="shared" si="678"/>
        <v>22:03:32.000</v>
      </c>
      <c r="U1742" t="str">
        <f t="shared" si="670"/>
        <v>A14F74</v>
      </c>
      <c r="V1742">
        <v>0</v>
      </c>
      <c r="W1742">
        <v>0</v>
      </c>
      <c r="X1742">
        <v>6</v>
      </c>
      <c r="Y1742">
        <v>0</v>
      </c>
      <c r="AA1742">
        <v>1</v>
      </c>
      <c r="AB1742">
        <v>8</v>
      </c>
      <c r="AC1742">
        <v>3</v>
      </c>
      <c r="AD1742">
        <v>0</v>
      </c>
      <c r="AE1742">
        <v>9</v>
      </c>
      <c r="AF1742" t="s">
        <v>126</v>
      </c>
      <c r="AG1742">
        <v>0</v>
      </c>
      <c r="AH1742">
        <v>3</v>
      </c>
      <c r="AI1742">
        <v>2</v>
      </c>
      <c r="AJ1742">
        <v>0</v>
      </c>
      <c r="AK1742" t="s">
        <v>587</v>
      </c>
      <c r="AL1742">
        <v>32.780371000000002</v>
      </c>
      <c r="AM1742" t="s">
        <v>588</v>
      </c>
      <c r="AN1742">
        <v>-117.080505</v>
      </c>
      <c r="AO1742">
        <v>25</v>
      </c>
      <c r="AP1742">
        <v>1600</v>
      </c>
      <c r="AQ1742" t="s">
        <v>129</v>
      </c>
      <c r="AR1742">
        <v>130</v>
      </c>
      <c r="AS1742">
        <v>-42</v>
      </c>
      <c r="AT1742">
        <v>-256</v>
      </c>
      <c r="BB1742" t="str">
        <f t="shared" si="671"/>
        <v>1200</v>
      </c>
      <c r="BC1742">
        <v>1</v>
      </c>
      <c r="BD1742" t="str">
        <f t="shared" si="672"/>
        <v xml:space="preserve">N1839R  </v>
      </c>
      <c r="BE1742">
        <v>1</v>
      </c>
      <c r="BG1742">
        <v>0</v>
      </c>
      <c r="BH1742">
        <v>0</v>
      </c>
      <c r="BI1742">
        <v>0</v>
      </c>
      <c r="BJ1742">
        <v>1350</v>
      </c>
      <c r="BK1742">
        <v>-250</v>
      </c>
      <c r="BL1742" t="s">
        <v>130</v>
      </c>
      <c r="BM1742">
        <v>1</v>
      </c>
      <c r="BN1742">
        <v>1</v>
      </c>
      <c r="BO1742">
        <v>0</v>
      </c>
      <c r="BP1742">
        <v>0</v>
      </c>
      <c r="BS1742">
        <v>0</v>
      </c>
      <c r="BT1742">
        <v>0</v>
      </c>
      <c r="BU1742">
        <v>0</v>
      </c>
      <c r="CE1742" t="str">
        <f t="shared" si="679"/>
        <v>22:03:32.693</v>
      </c>
      <c r="CF1742">
        <v>692591772</v>
      </c>
      <c r="CS1742">
        <v>3</v>
      </c>
      <c r="CT1742">
        <v>2</v>
      </c>
      <c r="CU1742">
        <v>0</v>
      </c>
      <c r="CV1742">
        <v>2</v>
      </c>
      <c r="CW1742">
        <v>0</v>
      </c>
      <c r="CX1742">
        <v>5</v>
      </c>
      <c r="CY1742">
        <v>7</v>
      </c>
      <c r="CZ1742" t="s">
        <v>131</v>
      </c>
      <c r="DA1742">
        <v>300</v>
      </c>
      <c r="DB1742">
        <v>0</v>
      </c>
      <c r="DC1742" t="s">
        <v>157</v>
      </c>
      <c r="DD1742" t="s">
        <v>158</v>
      </c>
      <c r="DG1742">
        <v>8365869</v>
      </c>
      <c r="DI1742">
        <v>1</v>
      </c>
      <c r="DJ1742">
        <v>0</v>
      </c>
      <c r="DK1742">
        <v>1</v>
      </c>
      <c r="DL1742">
        <v>0</v>
      </c>
      <c r="DM1742">
        <v>0</v>
      </c>
      <c r="DN1742">
        <v>1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 t="shared" si="677"/>
        <v>07/09/2023 22:03:33.038</v>
      </c>
      <c r="C1743" t="str">
        <f t="shared" si="676"/>
        <v>FFDFD3C0</v>
      </c>
      <c r="D1743" t="s">
        <v>138</v>
      </c>
      <c r="E1743">
        <v>20</v>
      </c>
      <c r="F1743">
        <v>1020</v>
      </c>
      <c r="G1743" t="s">
        <v>139</v>
      </c>
      <c r="J1743" t="s">
        <v>140</v>
      </c>
      <c r="K1743">
        <v>0</v>
      </c>
      <c r="L1743">
        <v>3</v>
      </c>
      <c r="M1743">
        <v>0</v>
      </c>
      <c r="N1743">
        <v>2</v>
      </c>
      <c r="O1743">
        <v>0</v>
      </c>
      <c r="P1743">
        <v>1</v>
      </c>
      <c r="Q1743">
        <v>0</v>
      </c>
      <c r="S1743" t="str">
        <f t="shared" si="678"/>
        <v>22:03:32.000</v>
      </c>
      <c r="T1743" t="str">
        <f t="shared" si="678"/>
        <v>22:03:32.000</v>
      </c>
      <c r="U1743" t="str">
        <f t="shared" si="670"/>
        <v>A14F74</v>
      </c>
      <c r="V1743">
        <v>0</v>
      </c>
      <c r="W1743">
        <v>0</v>
      </c>
      <c r="X1743">
        <v>6</v>
      </c>
      <c r="Y1743">
        <v>0</v>
      </c>
      <c r="AA1743">
        <v>1</v>
      </c>
      <c r="AB1743">
        <v>8</v>
      </c>
      <c r="AC1743">
        <v>3</v>
      </c>
      <c r="AD1743">
        <v>0</v>
      </c>
      <c r="AE1743">
        <v>9</v>
      </c>
      <c r="AF1743" t="s">
        <v>126</v>
      </c>
      <c r="AG1743">
        <v>0</v>
      </c>
      <c r="AH1743">
        <v>3</v>
      </c>
      <c r="AI1743">
        <v>2</v>
      </c>
      <c r="AJ1743">
        <v>0</v>
      </c>
      <c r="AK1743" t="s">
        <v>587</v>
      </c>
      <c r="AL1743">
        <v>32.780371000000002</v>
      </c>
      <c r="AM1743" t="s">
        <v>588</v>
      </c>
      <c r="AN1743">
        <v>-117.080505</v>
      </c>
      <c r="AO1743">
        <v>25</v>
      </c>
      <c r="AP1743">
        <v>1600</v>
      </c>
      <c r="AQ1743" t="s">
        <v>129</v>
      </c>
      <c r="AR1743">
        <v>130</v>
      </c>
      <c r="AS1743">
        <v>-42</v>
      </c>
      <c r="AT1743">
        <v>-256</v>
      </c>
      <c r="BB1743" t="str">
        <f t="shared" si="671"/>
        <v>1200</v>
      </c>
      <c r="BC1743">
        <v>1</v>
      </c>
      <c r="BD1743" t="str">
        <f t="shared" si="672"/>
        <v xml:space="preserve">N1839R  </v>
      </c>
      <c r="BE1743">
        <v>1</v>
      </c>
      <c r="BG1743">
        <v>0</v>
      </c>
      <c r="BH1743">
        <v>0</v>
      </c>
      <c r="BI1743">
        <v>0</v>
      </c>
      <c r="BJ1743">
        <v>1350</v>
      </c>
      <c r="BK1743">
        <v>-250</v>
      </c>
      <c r="BL1743" t="s">
        <v>130</v>
      </c>
      <c r="BM1743">
        <v>1</v>
      </c>
      <c r="BN1743">
        <v>1</v>
      </c>
      <c r="BO1743">
        <v>0</v>
      </c>
      <c r="BP1743">
        <v>0</v>
      </c>
      <c r="BS1743">
        <v>0</v>
      </c>
      <c r="BT1743">
        <v>0</v>
      </c>
      <c r="BU1743">
        <v>0</v>
      </c>
      <c r="CE1743" t="str">
        <f t="shared" si="679"/>
        <v>22:03:32.693</v>
      </c>
      <c r="CF1743">
        <v>692591772</v>
      </c>
      <c r="CS1743">
        <v>3</v>
      </c>
      <c r="CT1743">
        <v>2</v>
      </c>
      <c r="CU1743">
        <v>0</v>
      </c>
      <c r="CV1743">
        <v>2</v>
      </c>
      <c r="CW1743">
        <v>0</v>
      </c>
      <c r="CX1743">
        <v>5</v>
      </c>
      <c r="CY1743">
        <v>7</v>
      </c>
      <c r="CZ1743" t="s">
        <v>131</v>
      </c>
      <c r="DA1743">
        <v>300</v>
      </c>
      <c r="DB1743">
        <v>0</v>
      </c>
      <c r="DC1743" t="s">
        <v>157</v>
      </c>
      <c r="DD1743" t="s">
        <v>158</v>
      </c>
      <c r="DG1743">
        <v>8365869</v>
      </c>
      <c r="DI1743">
        <v>1</v>
      </c>
      <c r="DJ1743">
        <v>0</v>
      </c>
      <c r="DK1743">
        <v>1</v>
      </c>
      <c r="DL1743">
        <v>0</v>
      </c>
      <c r="DM1743">
        <v>0</v>
      </c>
      <c r="DN1743">
        <v>1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 t="shared" si="677"/>
        <v>07/09/2023 22:03:33.038</v>
      </c>
      <c r="C1744" t="str">
        <f t="shared" si="676"/>
        <v>FFDFD3C0</v>
      </c>
      <c r="D1744" t="s">
        <v>149</v>
      </c>
      <c r="E1744">
        <v>3</v>
      </c>
      <c r="H1744">
        <v>166</v>
      </c>
      <c r="I1744" t="s">
        <v>139</v>
      </c>
      <c r="J1744" t="s">
        <v>150</v>
      </c>
      <c r="K1744">
        <v>0</v>
      </c>
      <c r="L1744">
        <v>3</v>
      </c>
      <c r="M1744">
        <v>0</v>
      </c>
      <c r="N1744">
        <v>2</v>
      </c>
      <c r="O1744">
        <v>0</v>
      </c>
      <c r="P1744">
        <v>1</v>
      </c>
      <c r="Q1744">
        <v>0</v>
      </c>
      <c r="S1744" t="str">
        <f t="shared" si="678"/>
        <v>22:03:32.000</v>
      </c>
      <c r="T1744" t="str">
        <f t="shared" si="678"/>
        <v>22:03:32.000</v>
      </c>
      <c r="U1744" t="str">
        <f t="shared" si="670"/>
        <v>A14F74</v>
      </c>
      <c r="V1744">
        <v>0</v>
      </c>
      <c r="W1744">
        <v>0</v>
      </c>
      <c r="X1744">
        <v>6</v>
      </c>
      <c r="Y1744">
        <v>0</v>
      </c>
      <c r="AA1744">
        <v>1</v>
      </c>
      <c r="AB1744">
        <v>8</v>
      </c>
      <c r="AC1744">
        <v>3</v>
      </c>
      <c r="AD1744">
        <v>0</v>
      </c>
      <c r="AE1744">
        <v>9</v>
      </c>
      <c r="AF1744" t="s">
        <v>126</v>
      </c>
      <c r="AG1744">
        <v>0</v>
      </c>
      <c r="AH1744">
        <v>3</v>
      </c>
      <c r="AI1744">
        <v>2</v>
      </c>
      <c r="AJ1744">
        <v>0</v>
      </c>
      <c r="AK1744" t="s">
        <v>587</v>
      </c>
      <c r="AL1744">
        <v>32.780371000000002</v>
      </c>
      <c r="AM1744" t="s">
        <v>588</v>
      </c>
      <c r="AN1744">
        <v>-117.080505</v>
      </c>
      <c r="AO1744">
        <v>25</v>
      </c>
      <c r="AP1744">
        <v>1600</v>
      </c>
      <c r="AQ1744" t="s">
        <v>129</v>
      </c>
      <c r="AR1744">
        <v>130</v>
      </c>
      <c r="AS1744">
        <v>-42</v>
      </c>
      <c r="AT1744">
        <v>-256</v>
      </c>
      <c r="BB1744" t="str">
        <f t="shared" si="671"/>
        <v>1200</v>
      </c>
      <c r="BC1744">
        <v>1</v>
      </c>
      <c r="BD1744" t="str">
        <f t="shared" si="672"/>
        <v xml:space="preserve">N1839R  </v>
      </c>
      <c r="BE1744">
        <v>1</v>
      </c>
      <c r="BG1744">
        <v>0</v>
      </c>
      <c r="BH1744">
        <v>0</v>
      </c>
      <c r="BI1744">
        <v>0</v>
      </c>
      <c r="BJ1744">
        <v>1350</v>
      </c>
      <c r="BK1744">
        <v>-250</v>
      </c>
      <c r="BL1744" t="s">
        <v>130</v>
      </c>
      <c r="BM1744">
        <v>1</v>
      </c>
      <c r="BN1744">
        <v>1</v>
      </c>
      <c r="BO1744">
        <v>0</v>
      </c>
      <c r="BP1744">
        <v>0</v>
      </c>
      <c r="BS1744">
        <v>0</v>
      </c>
      <c r="BT1744">
        <v>0</v>
      </c>
      <c r="BU1744">
        <v>0</v>
      </c>
      <c r="CE1744" t="str">
        <f t="shared" si="679"/>
        <v>22:03:32.693</v>
      </c>
      <c r="CF1744">
        <v>692591772</v>
      </c>
      <c r="CS1744">
        <v>3</v>
      </c>
      <c r="CT1744">
        <v>2</v>
      </c>
      <c r="CU1744">
        <v>0</v>
      </c>
      <c r="CV1744">
        <v>2</v>
      </c>
      <c r="CW1744">
        <v>0</v>
      </c>
      <c r="CX1744">
        <v>5</v>
      </c>
      <c r="CY1744">
        <v>7</v>
      </c>
      <c r="CZ1744" t="s">
        <v>131</v>
      </c>
      <c r="DA1744">
        <v>300</v>
      </c>
      <c r="DB1744">
        <v>0</v>
      </c>
      <c r="DC1744" t="s">
        <v>157</v>
      </c>
      <c r="DD1744" t="s">
        <v>158</v>
      </c>
      <c r="DG1744">
        <v>8365869</v>
      </c>
      <c r="DI1744">
        <v>1</v>
      </c>
      <c r="DJ1744">
        <v>0</v>
      </c>
      <c r="DK1744">
        <v>1</v>
      </c>
      <c r="DL1744">
        <v>0</v>
      </c>
      <c r="DM1744">
        <v>0</v>
      </c>
      <c r="DN1744">
        <v>1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 t="shared" si="677"/>
        <v>07/09/2023 22:03:33.038</v>
      </c>
      <c r="C1745" t="str">
        <f t="shared" si="676"/>
        <v>FFDFD3C0</v>
      </c>
      <c r="D1745" t="s">
        <v>141</v>
      </c>
      <c r="E1745">
        <v>15</v>
      </c>
      <c r="J1745" t="s">
        <v>142</v>
      </c>
      <c r="K1745">
        <v>0</v>
      </c>
      <c r="L1745">
        <v>3</v>
      </c>
      <c r="M1745">
        <v>0</v>
      </c>
      <c r="N1745">
        <v>2</v>
      </c>
      <c r="O1745">
        <v>0</v>
      </c>
      <c r="P1745">
        <v>1</v>
      </c>
      <c r="Q1745">
        <v>0</v>
      </c>
      <c r="S1745" t="str">
        <f t="shared" si="678"/>
        <v>22:03:32.000</v>
      </c>
      <c r="T1745" t="str">
        <f t="shared" si="678"/>
        <v>22:03:32.000</v>
      </c>
      <c r="U1745" t="str">
        <f t="shared" si="670"/>
        <v>A14F74</v>
      </c>
      <c r="V1745">
        <v>0</v>
      </c>
      <c r="W1745">
        <v>0</v>
      </c>
      <c r="X1745">
        <v>6</v>
      </c>
      <c r="Y1745">
        <v>0</v>
      </c>
      <c r="AA1745">
        <v>1</v>
      </c>
      <c r="AB1745">
        <v>8</v>
      </c>
      <c r="AC1745">
        <v>3</v>
      </c>
      <c r="AD1745">
        <v>0</v>
      </c>
      <c r="AE1745">
        <v>9</v>
      </c>
      <c r="AF1745" t="s">
        <v>126</v>
      </c>
      <c r="AG1745">
        <v>0</v>
      </c>
      <c r="AH1745">
        <v>3</v>
      </c>
      <c r="AI1745">
        <v>2</v>
      </c>
      <c r="AJ1745">
        <v>0</v>
      </c>
      <c r="AK1745" t="s">
        <v>587</v>
      </c>
      <c r="AL1745">
        <v>32.780371000000002</v>
      </c>
      <c r="AM1745" t="s">
        <v>588</v>
      </c>
      <c r="AN1745">
        <v>-117.080505</v>
      </c>
      <c r="AO1745">
        <v>25</v>
      </c>
      <c r="AP1745">
        <v>1600</v>
      </c>
      <c r="AQ1745" t="s">
        <v>129</v>
      </c>
      <c r="AR1745">
        <v>130</v>
      </c>
      <c r="AS1745">
        <v>-42</v>
      </c>
      <c r="AT1745">
        <v>-256</v>
      </c>
      <c r="BB1745" t="str">
        <f t="shared" si="671"/>
        <v>1200</v>
      </c>
      <c r="BC1745">
        <v>1</v>
      </c>
      <c r="BD1745" t="str">
        <f t="shared" si="672"/>
        <v xml:space="preserve">N1839R  </v>
      </c>
      <c r="BE1745">
        <v>1</v>
      </c>
      <c r="BG1745">
        <v>0</v>
      </c>
      <c r="BH1745">
        <v>0</v>
      </c>
      <c r="BI1745">
        <v>0</v>
      </c>
      <c r="BJ1745">
        <v>1350</v>
      </c>
      <c r="BK1745">
        <v>-250</v>
      </c>
      <c r="BL1745" t="s">
        <v>130</v>
      </c>
      <c r="BM1745">
        <v>1</v>
      </c>
      <c r="BN1745">
        <v>1</v>
      </c>
      <c r="BO1745">
        <v>0</v>
      </c>
      <c r="BP1745">
        <v>0</v>
      </c>
      <c r="BS1745">
        <v>0</v>
      </c>
      <c r="BT1745">
        <v>0</v>
      </c>
      <c r="BU1745">
        <v>0</v>
      </c>
      <c r="CE1745" t="str">
        <f t="shared" si="679"/>
        <v>22:03:32.693</v>
      </c>
      <c r="CF1745">
        <v>692591772</v>
      </c>
      <c r="CS1745">
        <v>3</v>
      </c>
      <c r="CT1745">
        <v>2</v>
      </c>
      <c r="CU1745">
        <v>0</v>
      </c>
      <c r="CV1745">
        <v>2</v>
      </c>
      <c r="CW1745">
        <v>0</v>
      </c>
      <c r="CX1745">
        <v>5</v>
      </c>
      <c r="CY1745">
        <v>7</v>
      </c>
      <c r="CZ1745" t="s">
        <v>131</v>
      </c>
      <c r="DA1745">
        <v>300</v>
      </c>
      <c r="DB1745">
        <v>0</v>
      </c>
      <c r="DC1745" t="s">
        <v>157</v>
      </c>
      <c r="DD1745" t="s">
        <v>158</v>
      </c>
      <c r="DG1745">
        <v>8365869</v>
      </c>
      <c r="DI1745">
        <v>1</v>
      </c>
      <c r="DJ1745">
        <v>0</v>
      </c>
      <c r="DK1745">
        <v>1</v>
      </c>
      <c r="DL1745">
        <v>0</v>
      </c>
      <c r="DM1745">
        <v>0</v>
      </c>
      <c r="DN1745">
        <v>1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"07/09/2023 22:03:33.069"</f>
        <v>07/09/2023 22:03:33.069</v>
      </c>
      <c r="C1746" t="str">
        <f t="shared" si="676"/>
        <v>FFDFD3C0</v>
      </c>
      <c r="D1746" t="s">
        <v>144</v>
      </c>
      <c r="E1746">
        <v>6</v>
      </c>
      <c r="H1746">
        <v>210</v>
      </c>
      <c r="I1746" t="s">
        <v>145</v>
      </c>
      <c r="J1746" t="s">
        <v>146</v>
      </c>
      <c r="K1746">
        <v>0</v>
      </c>
      <c r="L1746">
        <v>3</v>
      </c>
      <c r="M1746">
        <v>0</v>
      </c>
      <c r="N1746">
        <v>2</v>
      </c>
      <c r="O1746">
        <v>0</v>
      </c>
      <c r="P1746">
        <v>1</v>
      </c>
      <c r="Q1746">
        <v>0</v>
      </c>
      <c r="S1746" t="str">
        <f t="shared" si="678"/>
        <v>22:03:32.000</v>
      </c>
      <c r="T1746" t="str">
        <f t="shared" si="678"/>
        <v>22:03:32.000</v>
      </c>
      <c r="U1746" t="str">
        <f t="shared" si="670"/>
        <v>A14F74</v>
      </c>
      <c r="V1746">
        <v>0</v>
      </c>
      <c r="W1746">
        <v>0</v>
      </c>
      <c r="X1746">
        <v>6</v>
      </c>
      <c r="Y1746">
        <v>0</v>
      </c>
      <c r="AA1746">
        <v>1</v>
      </c>
      <c r="AB1746">
        <v>8</v>
      </c>
      <c r="AC1746">
        <v>3</v>
      </c>
      <c r="AD1746">
        <v>0</v>
      </c>
      <c r="AE1746">
        <v>9</v>
      </c>
      <c r="AF1746" t="s">
        <v>126</v>
      </c>
      <c r="AG1746">
        <v>0</v>
      </c>
      <c r="AH1746">
        <v>0</v>
      </c>
      <c r="AI1746">
        <v>2</v>
      </c>
      <c r="AJ1746">
        <v>0</v>
      </c>
      <c r="AK1746" t="s">
        <v>587</v>
      </c>
      <c r="AL1746">
        <v>32.780371000000002</v>
      </c>
      <c r="AM1746" t="s">
        <v>588</v>
      </c>
      <c r="AN1746">
        <v>-117.080505</v>
      </c>
      <c r="AO1746">
        <v>25</v>
      </c>
      <c r="AP1746">
        <v>1600</v>
      </c>
      <c r="AQ1746" t="s">
        <v>129</v>
      </c>
      <c r="AR1746">
        <v>130</v>
      </c>
      <c r="AS1746">
        <v>-42</v>
      </c>
      <c r="AT1746">
        <v>-256</v>
      </c>
      <c r="BB1746" t="str">
        <f t="shared" si="671"/>
        <v>1200</v>
      </c>
      <c r="BC1746">
        <v>1</v>
      </c>
      <c r="BD1746" t="str">
        <f t="shared" si="672"/>
        <v xml:space="preserve">N1839R  </v>
      </c>
      <c r="BE1746">
        <v>1</v>
      </c>
      <c r="BG1746">
        <v>0</v>
      </c>
      <c r="BH1746">
        <v>0</v>
      </c>
      <c r="BI1746">
        <v>0</v>
      </c>
      <c r="BJ1746">
        <v>1350</v>
      </c>
      <c r="BK1746">
        <v>-250</v>
      </c>
      <c r="BL1746" t="s">
        <v>130</v>
      </c>
      <c r="BM1746">
        <v>1</v>
      </c>
      <c r="BN1746">
        <v>1</v>
      </c>
      <c r="BO1746">
        <v>0</v>
      </c>
      <c r="BP1746">
        <v>0</v>
      </c>
      <c r="BS1746">
        <v>0</v>
      </c>
      <c r="BT1746">
        <v>0</v>
      </c>
      <c r="BU1746">
        <v>0</v>
      </c>
      <c r="CE1746" t="str">
        <f t="shared" si="679"/>
        <v>22:03:32.693</v>
      </c>
      <c r="CF1746">
        <v>692591772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5</v>
      </c>
      <c r="CY1746">
        <v>7</v>
      </c>
      <c r="CZ1746" t="s">
        <v>131</v>
      </c>
      <c r="DA1746">
        <v>300</v>
      </c>
      <c r="DB1746">
        <v>0</v>
      </c>
      <c r="DC1746" t="s">
        <v>157</v>
      </c>
      <c r="DD1746" t="s">
        <v>158</v>
      </c>
      <c r="DG1746">
        <v>8365869</v>
      </c>
      <c r="DI1746">
        <v>1</v>
      </c>
      <c r="DJ1746">
        <v>0</v>
      </c>
      <c r="DK1746">
        <v>1</v>
      </c>
      <c r="DL1746">
        <v>0</v>
      </c>
      <c r="DM1746">
        <v>0</v>
      </c>
      <c r="DN1746">
        <v>1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"07/09/2023 22:03:33.069"</f>
        <v>07/09/2023 22:03:33.069</v>
      </c>
      <c r="C1747" t="str">
        <f t="shared" si="676"/>
        <v>FFDFD3C0</v>
      </c>
      <c r="D1747" t="s">
        <v>134</v>
      </c>
      <c r="E1747">
        <v>3</v>
      </c>
      <c r="H1747">
        <v>3</v>
      </c>
      <c r="I1747" t="s">
        <v>135</v>
      </c>
      <c r="J1747" t="s">
        <v>126</v>
      </c>
      <c r="K1747">
        <v>0</v>
      </c>
      <c r="L1747">
        <v>3</v>
      </c>
      <c r="M1747">
        <v>0</v>
      </c>
      <c r="N1747">
        <v>2</v>
      </c>
      <c r="O1747">
        <v>0</v>
      </c>
      <c r="P1747">
        <v>1</v>
      </c>
      <c r="Q1747">
        <v>0</v>
      </c>
      <c r="S1747" t="str">
        <f t="shared" si="678"/>
        <v>22:03:32.000</v>
      </c>
      <c r="T1747" t="str">
        <f t="shared" si="678"/>
        <v>22:03:32.000</v>
      </c>
      <c r="U1747" t="str">
        <f t="shared" si="670"/>
        <v>A14F74</v>
      </c>
      <c r="V1747">
        <v>0</v>
      </c>
      <c r="W1747">
        <v>0</v>
      </c>
      <c r="X1747">
        <v>6</v>
      </c>
      <c r="Y1747">
        <v>0</v>
      </c>
      <c r="AA1747">
        <v>1</v>
      </c>
      <c r="AB1747">
        <v>8</v>
      </c>
      <c r="AC1747">
        <v>3</v>
      </c>
      <c r="AD1747">
        <v>0</v>
      </c>
      <c r="AE1747">
        <v>9</v>
      </c>
      <c r="AF1747" t="s">
        <v>126</v>
      </c>
      <c r="AG1747">
        <v>0</v>
      </c>
      <c r="AH1747">
        <v>3</v>
      </c>
      <c r="AI1747">
        <v>2</v>
      </c>
      <c r="AJ1747">
        <v>0</v>
      </c>
      <c r="AK1747" t="s">
        <v>587</v>
      </c>
      <c r="AL1747">
        <v>32.780371000000002</v>
      </c>
      <c r="AM1747" t="s">
        <v>588</v>
      </c>
      <c r="AN1747">
        <v>-117.080505</v>
      </c>
      <c r="AO1747">
        <v>25</v>
      </c>
      <c r="AP1747">
        <v>1600</v>
      </c>
      <c r="AQ1747" t="s">
        <v>129</v>
      </c>
      <c r="AR1747">
        <v>130</v>
      </c>
      <c r="AS1747">
        <v>-42</v>
      </c>
      <c r="AT1747">
        <v>-256</v>
      </c>
      <c r="BB1747" t="str">
        <f t="shared" si="671"/>
        <v>1200</v>
      </c>
      <c r="BC1747">
        <v>1</v>
      </c>
      <c r="BD1747" t="str">
        <f t="shared" si="672"/>
        <v xml:space="preserve">N1839R  </v>
      </c>
      <c r="BE1747">
        <v>1</v>
      </c>
      <c r="BG1747">
        <v>0</v>
      </c>
      <c r="BH1747">
        <v>0</v>
      </c>
      <c r="BI1747">
        <v>0</v>
      </c>
      <c r="BJ1747">
        <v>1350</v>
      </c>
      <c r="BK1747">
        <v>-250</v>
      </c>
      <c r="BL1747" t="s">
        <v>130</v>
      </c>
      <c r="BM1747">
        <v>1</v>
      </c>
      <c r="BN1747">
        <v>1</v>
      </c>
      <c r="BO1747">
        <v>0</v>
      </c>
      <c r="BP1747">
        <v>0</v>
      </c>
      <c r="BS1747">
        <v>0</v>
      </c>
      <c r="BT1747">
        <v>0</v>
      </c>
      <c r="BU1747">
        <v>0</v>
      </c>
      <c r="CE1747" t="str">
        <f t="shared" si="679"/>
        <v>22:03:32.693</v>
      </c>
      <c r="CF1747">
        <v>692591772</v>
      </c>
      <c r="CS1747">
        <v>3</v>
      </c>
      <c r="CT1747">
        <v>2</v>
      </c>
      <c r="CU1747">
        <v>0</v>
      </c>
      <c r="CV1747">
        <v>2</v>
      </c>
      <c r="CW1747">
        <v>0</v>
      </c>
      <c r="CX1747">
        <v>5</v>
      </c>
      <c r="CY1747">
        <v>7</v>
      </c>
      <c r="CZ1747" t="s">
        <v>131</v>
      </c>
      <c r="DA1747">
        <v>300</v>
      </c>
      <c r="DB1747">
        <v>0</v>
      </c>
      <c r="DC1747" t="s">
        <v>157</v>
      </c>
      <c r="DD1747" t="s">
        <v>158</v>
      </c>
      <c r="DG1747">
        <v>8365869</v>
      </c>
      <c r="DI1747">
        <v>1</v>
      </c>
      <c r="DJ1747">
        <v>0</v>
      </c>
      <c r="DK1747">
        <v>1</v>
      </c>
      <c r="DL1747">
        <v>0</v>
      </c>
      <c r="DM1747">
        <v>0</v>
      </c>
      <c r="DN1747">
        <v>1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 t="shared" ref="A1748:A1755" si="680">"07/09/2023 22:03:33.770"</f>
        <v>07/09/2023 22:03:33.770</v>
      </c>
      <c r="C1748" t="str">
        <f t="shared" si="676"/>
        <v>FFDFD3C0</v>
      </c>
      <c r="D1748" t="s">
        <v>147</v>
      </c>
      <c r="E1748">
        <v>8</v>
      </c>
      <c r="H1748">
        <v>225</v>
      </c>
      <c r="I1748" t="s">
        <v>148</v>
      </c>
      <c r="J1748" t="s">
        <v>126</v>
      </c>
      <c r="K1748">
        <v>0</v>
      </c>
      <c r="L1748">
        <v>3</v>
      </c>
      <c r="M1748">
        <v>0</v>
      </c>
      <c r="N1748">
        <v>2</v>
      </c>
      <c r="O1748">
        <v>0</v>
      </c>
      <c r="P1748">
        <v>1</v>
      </c>
      <c r="Q1748">
        <v>0</v>
      </c>
      <c r="S1748" t="str">
        <f t="shared" ref="S1748:T1755" si="681">"22:03:33.000"</f>
        <v>22:03:33.000</v>
      </c>
      <c r="T1748" t="str">
        <f t="shared" si="681"/>
        <v>22:03:33.000</v>
      </c>
      <c r="U1748" t="str">
        <f t="shared" si="670"/>
        <v>A14F74</v>
      </c>
      <c r="V1748">
        <v>0</v>
      </c>
      <c r="W1748">
        <v>0</v>
      </c>
      <c r="X1748">
        <v>6</v>
      </c>
      <c r="Y1748">
        <v>0</v>
      </c>
      <c r="AA1748">
        <v>1</v>
      </c>
      <c r="AB1748">
        <v>8</v>
      </c>
      <c r="AC1748">
        <v>3</v>
      </c>
      <c r="AD1748">
        <v>0</v>
      </c>
      <c r="AE1748">
        <v>9</v>
      </c>
      <c r="AF1748" t="s">
        <v>126</v>
      </c>
      <c r="AG1748">
        <v>0</v>
      </c>
      <c r="AH1748">
        <v>3</v>
      </c>
      <c r="AI1748">
        <v>2</v>
      </c>
      <c r="AJ1748">
        <v>0</v>
      </c>
      <c r="AK1748" t="s">
        <v>589</v>
      </c>
      <c r="AL1748">
        <v>32.780155999999998</v>
      </c>
      <c r="AM1748" t="s">
        <v>590</v>
      </c>
      <c r="AN1748">
        <v>-117.079775</v>
      </c>
      <c r="AO1748">
        <v>25</v>
      </c>
      <c r="AP1748">
        <v>1600</v>
      </c>
      <c r="AQ1748" t="s">
        <v>129</v>
      </c>
      <c r="AR1748">
        <v>130</v>
      </c>
      <c r="AS1748">
        <v>-43</v>
      </c>
      <c r="AT1748">
        <v>-320</v>
      </c>
      <c r="BB1748" t="str">
        <f t="shared" si="671"/>
        <v>1200</v>
      </c>
      <c r="BC1748">
        <v>1</v>
      </c>
      <c r="BD1748" t="str">
        <f t="shared" si="672"/>
        <v xml:space="preserve">N1839R  </v>
      </c>
      <c r="BE1748">
        <v>1</v>
      </c>
      <c r="BG1748">
        <v>0</v>
      </c>
      <c r="BH1748">
        <v>0</v>
      </c>
      <c r="BI1748">
        <v>0</v>
      </c>
      <c r="BJ1748">
        <v>1350</v>
      </c>
      <c r="BK1748">
        <v>-250</v>
      </c>
      <c r="BL1748" t="s">
        <v>130</v>
      </c>
      <c r="BM1748">
        <v>1</v>
      </c>
      <c r="BN1748">
        <v>1</v>
      </c>
      <c r="BO1748">
        <v>0</v>
      </c>
      <c r="BP1748">
        <v>0</v>
      </c>
      <c r="BS1748">
        <v>0</v>
      </c>
      <c r="BT1748">
        <v>0</v>
      </c>
      <c r="BU1748">
        <v>0</v>
      </c>
      <c r="CE1748" t="str">
        <f t="shared" ref="CE1748:CE1755" si="682">"22:03:33.481"</f>
        <v>22:03:33.481</v>
      </c>
      <c r="CF1748">
        <v>481100875</v>
      </c>
      <c r="CS1748">
        <v>3</v>
      </c>
      <c r="CT1748">
        <v>2</v>
      </c>
      <c r="CU1748">
        <v>0</v>
      </c>
      <c r="CV1748">
        <v>2</v>
      </c>
      <c r="CW1748">
        <v>0</v>
      </c>
      <c r="CX1748">
        <v>5</v>
      </c>
      <c r="CY1748">
        <v>7</v>
      </c>
      <c r="CZ1748" t="s">
        <v>131</v>
      </c>
      <c r="DA1748">
        <v>286</v>
      </c>
      <c r="DB1748">
        <v>0</v>
      </c>
      <c r="DC1748" t="s">
        <v>132</v>
      </c>
      <c r="DD1748" t="s">
        <v>133</v>
      </c>
      <c r="DG1748">
        <v>16193132</v>
      </c>
      <c r="DI1748">
        <v>1</v>
      </c>
      <c r="DJ1748">
        <v>0</v>
      </c>
      <c r="DK1748">
        <v>0</v>
      </c>
      <c r="DL1748">
        <v>0</v>
      </c>
      <c r="DM1748">
        <v>0</v>
      </c>
      <c r="DN1748">
        <v>1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 t="shared" si="680"/>
        <v>07/09/2023 22:03:33.770</v>
      </c>
      <c r="C1749" t="str">
        <f t="shared" si="676"/>
        <v>FFDFD3C0</v>
      </c>
      <c r="D1749" t="s">
        <v>134</v>
      </c>
      <c r="E1749">
        <v>4</v>
      </c>
      <c r="H1749">
        <v>4</v>
      </c>
      <c r="I1749" t="s">
        <v>143</v>
      </c>
      <c r="J1749" t="s">
        <v>126</v>
      </c>
      <c r="K1749">
        <v>0</v>
      </c>
      <c r="L1749">
        <v>3</v>
      </c>
      <c r="M1749">
        <v>0</v>
      </c>
      <c r="N1749">
        <v>2</v>
      </c>
      <c r="O1749">
        <v>0</v>
      </c>
      <c r="P1749">
        <v>1</v>
      </c>
      <c r="Q1749">
        <v>0</v>
      </c>
      <c r="S1749" t="str">
        <f t="shared" si="681"/>
        <v>22:03:33.000</v>
      </c>
      <c r="T1749" t="str">
        <f t="shared" si="681"/>
        <v>22:03:33.000</v>
      </c>
      <c r="U1749" t="str">
        <f t="shared" si="670"/>
        <v>A14F74</v>
      </c>
      <c r="V1749">
        <v>0</v>
      </c>
      <c r="W1749">
        <v>0</v>
      </c>
      <c r="X1749">
        <v>6</v>
      </c>
      <c r="Y1749">
        <v>0</v>
      </c>
      <c r="AA1749">
        <v>1</v>
      </c>
      <c r="AB1749">
        <v>8</v>
      </c>
      <c r="AC1749">
        <v>3</v>
      </c>
      <c r="AD1749">
        <v>0</v>
      </c>
      <c r="AE1749">
        <v>9</v>
      </c>
      <c r="AF1749" t="s">
        <v>126</v>
      </c>
      <c r="AG1749">
        <v>0</v>
      </c>
      <c r="AH1749">
        <v>3</v>
      </c>
      <c r="AI1749">
        <v>2</v>
      </c>
      <c r="AJ1749">
        <v>0</v>
      </c>
      <c r="AK1749" t="s">
        <v>589</v>
      </c>
      <c r="AL1749">
        <v>32.780155999999998</v>
      </c>
      <c r="AM1749" t="s">
        <v>590</v>
      </c>
      <c r="AN1749">
        <v>-117.079775</v>
      </c>
      <c r="AO1749">
        <v>25</v>
      </c>
      <c r="AP1749">
        <v>1600</v>
      </c>
      <c r="AQ1749" t="s">
        <v>129</v>
      </c>
      <c r="AR1749">
        <v>130</v>
      </c>
      <c r="AS1749">
        <v>-43</v>
      </c>
      <c r="AT1749">
        <v>-320</v>
      </c>
      <c r="BB1749" t="str">
        <f t="shared" si="671"/>
        <v>1200</v>
      </c>
      <c r="BC1749">
        <v>1</v>
      </c>
      <c r="BD1749" t="str">
        <f t="shared" si="672"/>
        <v xml:space="preserve">N1839R  </v>
      </c>
      <c r="BE1749">
        <v>1</v>
      </c>
      <c r="BG1749">
        <v>0</v>
      </c>
      <c r="BH1749">
        <v>0</v>
      </c>
      <c r="BI1749">
        <v>0</v>
      </c>
      <c r="BJ1749">
        <v>1350</v>
      </c>
      <c r="BK1749">
        <v>-250</v>
      </c>
      <c r="BL1749" t="s">
        <v>130</v>
      </c>
      <c r="BM1749">
        <v>1</v>
      </c>
      <c r="BN1749">
        <v>1</v>
      </c>
      <c r="BO1749">
        <v>0</v>
      </c>
      <c r="BP1749">
        <v>0</v>
      </c>
      <c r="BS1749">
        <v>0</v>
      </c>
      <c r="BT1749">
        <v>0</v>
      </c>
      <c r="BU1749">
        <v>0</v>
      </c>
      <c r="CE1749" t="str">
        <f t="shared" si="682"/>
        <v>22:03:33.481</v>
      </c>
      <c r="CF1749">
        <v>481100875</v>
      </c>
      <c r="CS1749">
        <v>3</v>
      </c>
      <c r="CT1749">
        <v>2</v>
      </c>
      <c r="CU1749">
        <v>0</v>
      </c>
      <c r="CV1749">
        <v>2</v>
      </c>
      <c r="CW1749">
        <v>0</v>
      </c>
      <c r="CX1749">
        <v>5</v>
      </c>
      <c r="CY1749">
        <v>7</v>
      </c>
      <c r="CZ1749" t="s">
        <v>131</v>
      </c>
      <c r="DA1749">
        <v>286</v>
      </c>
      <c r="DB1749">
        <v>0</v>
      </c>
      <c r="DC1749" t="s">
        <v>132</v>
      </c>
      <c r="DD1749" t="s">
        <v>133</v>
      </c>
      <c r="DG1749">
        <v>16193132</v>
      </c>
      <c r="DI1749">
        <v>1</v>
      </c>
      <c r="DJ1749">
        <v>0</v>
      </c>
      <c r="DK1749">
        <v>1</v>
      </c>
      <c r="DL1749">
        <v>0</v>
      </c>
      <c r="DM1749">
        <v>0</v>
      </c>
      <c r="DN1749">
        <v>1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 t="shared" si="680"/>
        <v>07/09/2023 22:03:33.770</v>
      </c>
      <c r="C1750" t="str">
        <f t="shared" si="676"/>
        <v>FFDFD3C0</v>
      </c>
      <c r="D1750" t="s">
        <v>123</v>
      </c>
      <c r="E1750">
        <v>7</v>
      </c>
      <c r="F1750">
        <v>2007</v>
      </c>
      <c r="G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0</v>
      </c>
      <c r="P1750">
        <v>1</v>
      </c>
      <c r="Q1750">
        <v>0</v>
      </c>
      <c r="S1750" t="str">
        <f t="shared" si="681"/>
        <v>22:03:33.000</v>
      </c>
      <c r="T1750" t="str">
        <f t="shared" si="681"/>
        <v>22:03:33.000</v>
      </c>
      <c r="U1750" t="str">
        <f t="shared" si="670"/>
        <v>A14F74</v>
      </c>
      <c r="V1750">
        <v>0</v>
      </c>
      <c r="W1750">
        <v>0</v>
      </c>
      <c r="X1750">
        <v>6</v>
      </c>
      <c r="Y1750">
        <v>0</v>
      </c>
      <c r="AA1750">
        <v>1</v>
      </c>
      <c r="AB1750">
        <v>8</v>
      </c>
      <c r="AC1750">
        <v>3</v>
      </c>
      <c r="AD1750">
        <v>0</v>
      </c>
      <c r="AE1750">
        <v>9</v>
      </c>
      <c r="AF1750" t="s">
        <v>126</v>
      </c>
      <c r="AG1750">
        <v>0</v>
      </c>
      <c r="AH1750">
        <v>3</v>
      </c>
      <c r="AI1750">
        <v>2</v>
      </c>
      <c r="AJ1750">
        <v>0</v>
      </c>
      <c r="AK1750" t="s">
        <v>589</v>
      </c>
      <c r="AL1750">
        <v>32.780155999999998</v>
      </c>
      <c r="AM1750" t="s">
        <v>590</v>
      </c>
      <c r="AN1750">
        <v>-117.079775</v>
      </c>
      <c r="AO1750">
        <v>25</v>
      </c>
      <c r="AP1750">
        <v>1600</v>
      </c>
      <c r="AQ1750" t="s">
        <v>129</v>
      </c>
      <c r="AR1750">
        <v>130</v>
      </c>
      <c r="AS1750">
        <v>-43</v>
      </c>
      <c r="AT1750">
        <v>-320</v>
      </c>
      <c r="BB1750" t="str">
        <f t="shared" si="671"/>
        <v>1200</v>
      </c>
      <c r="BC1750">
        <v>1</v>
      </c>
      <c r="BD1750" t="str">
        <f t="shared" si="672"/>
        <v xml:space="preserve">N1839R  </v>
      </c>
      <c r="BE1750">
        <v>1</v>
      </c>
      <c r="BG1750">
        <v>0</v>
      </c>
      <c r="BH1750">
        <v>0</v>
      </c>
      <c r="BI1750">
        <v>0</v>
      </c>
      <c r="BJ1750">
        <v>1350</v>
      </c>
      <c r="BK1750">
        <v>-250</v>
      </c>
      <c r="BL1750" t="s">
        <v>130</v>
      </c>
      <c r="BM1750">
        <v>1</v>
      </c>
      <c r="BN1750">
        <v>1</v>
      </c>
      <c r="BO1750">
        <v>0</v>
      </c>
      <c r="BP1750">
        <v>0</v>
      </c>
      <c r="BS1750">
        <v>0</v>
      </c>
      <c r="BT1750">
        <v>0</v>
      </c>
      <c r="BU1750">
        <v>0</v>
      </c>
      <c r="CE1750" t="str">
        <f t="shared" si="682"/>
        <v>22:03:33.481</v>
      </c>
      <c r="CF1750">
        <v>481100875</v>
      </c>
      <c r="CS1750">
        <v>3</v>
      </c>
      <c r="CT1750">
        <v>2</v>
      </c>
      <c r="CU1750">
        <v>0</v>
      </c>
      <c r="CV1750">
        <v>2</v>
      </c>
      <c r="CW1750">
        <v>0</v>
      </c>
      <c r="CX1750">
        <v>5</v>
      </c>
      <c r="CY1750">
        <v>7</v>
      </c>
      <c r="CZ1750" t="s">
        <v>131</v>
      </c>
      <c r="DA1750">
        <v>286</v>
      </c>
      <c r="DB1750">
        <v>0</v>
      </c>
      <c r="DC1750" t="s">
        <v>132</v>
      </c>
      <c r="DD1750" t="s">
        <v>133</v>
      </c>
      <c r="DG1750">
        <v>16193132</v>
      </c>
      <c r="DI1750">
        <v>1</v>
      </c>
      <c r="DJ1750">
        <v>0</v>
      </c>
      <c r="DK1750">
        <v>1</v>
      </c>
      <c r="DL1750">
        <v>0</v>
      </c>
      <c r="DM1750">
        <v>0</v>
      </c>
      <c r="DN1750">
        <v>1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 t="shared" si="680"/>
        <v>07/09/2023 22:03:33.770</v>
      </c>
      <c r="C1751" t="str">
        <f t="shared" si="676"/>
        <v>FFDFD3C0</v>
      </c>
      <c r="D1751" t="s">
        <v>138</v>
      </c>
      <c r="E1751">
        <v>20</v>
      </c>
      <c r="F1751">
        <v>1020</v>
      </c>
      <c r="G1751" t="s">
        <v>139</v>
      </c>
      <c r="J1751" t="s">
        <v>140</v>
      </c>
      <c r="K1751">
        <v>0</v>
      </c>
      <c r="L1751">
        <v>3</v>
      </c>
      <c r="M1751">
        <v>0</v>
      </c>
      <c r="N1751">
        <v>2</v>
      </c>
      <c r="O1751">
        <v>0</v>
      </c>
      <c r="P1751">
        <v>1</v>
      </c>
      <c r="Q1751">
        <v>0</v>
      </c>
      <c r="S1751" t="str">
        <f t="shared" si="681"/>
        <v>22:03:33.000</v>
      </c>
      <c r="T1751" t="str">
        <f t="shared" si="681"/>
        <v>22:03:33.000</v>
      </c>
      <c r="U1751" t="str">
        <f t="shared" si="670"/>
        <v>A14F74</v>
      </c>
      <c r="V1751">
        <v>0</v>
      </c>
      <c r="W1751">
        <v>0</v>
      </c>
      <c r="X1751">
        <v>6</v>
      </c>
      <c r="Y1751">
        <v>0</v>
      </c>
      <c r="AA1751">
        <v>1</v>
      </c>
      <c r="AB1751">
        <v>8</v>
      </c>
      <c r="AC1751">
        <v>3</v>
      </c>
      <c r="AD1751">
        <v>0</v>
      </c>
      <c r="AE1751">
        <v>9</v>
      </c>
      <c r="AF1751" t="s">
        <v>126</v>
      </c>
      <c r="AG1751">
        <v>0</v>
      </c>
      <c r="AH1751">
        <v>3</v>
      </c>
      <c r="AI1751">
        <v>2</v>
      </c>
      <c r="AJ1751">
        <v>0</v>
      </c>
      <c r="AK1751" t="s">
        <v>589</v>
      </c>
      <c r="AL1751">
        <v>32.780155999999998</v>
      </c>
      <c r="AM1751" t="s">
        <v>590</v>
      </c>
      <c r="AN1751">
        <v>-117.079775</v>
      </c>
      <c r="AO1751">
        <v>25</v>
      </c>
      <c r="AP1751">
        <v>1600</v>
      </c>
      <c r="AQ1751" t="s">
        <v>129</v>
      </c>
      <c r="AR1751">
        <v>130</v>
      </c>
      <c r="AS1751">
        <v>-43</v>
      </c>
      <c r="AT1751">
        <v>-320</v>
      </c>
      <c r="BB1751" t="str">
        <f t="shared" si="671"/>
        <v>1200</v>
      </c>
      <c r="BC1751">
        <v>1</v>
      </c>
      <c r="BD1751" t="str">
        <f t="shared" si="672"/>
        <v xml:space="preserve">N1839R  </v>
      </c>
      <c r="BE1751">
        <v>1</v>
      </c>
      <c r="BG1751">
        <v>0</v>
      </c>
      <c r="BH1751">
        <v>0</v>
      </c>
      <c r="BI1751">
        <v>0</v>
      </c>
      <c r="BJ1751">
        <v>1350</v>
      </c>
      <c r="BK1751">
        <v>-250</v>
      </c>
      <c r="BL1751" t="s">
        <v>130</v>
      </c>
      <c r="BM1751">
        <v>1</v>
      </c>
      <c r="BN1751">
        <v>1</v>
      </c>
      <c r="BO1751">
        <v>0</v>
      </c>
      <c r="BP1751">
        <v>0</v>
      </c>
      <c r="BS1751">
        <v>0</v>
      </c>
      <c r="BT1751">
        <v>0</v>
      </c>
      <c r="BU1751">
        <v>0</v>
      </c>
      <c r="CE1751" t="str">
        <f t="shared" si="682"/>
        <v>22:03:33.481</v>
      </c>
      <c r="CF1751">
        <v>481100875</v>
      </c>
      <c r="CS1751">
        <v>3</v>
      </c>
      <c r="CT1751">
        <v>2</v>
      </c>
      <c r="CU1751">
        <v>0</v>
      </c>
      <c r="CV1751">
        <v>2</v>
      </c>
      <c r="CW1751">
        <v>0</v>
      </c>
      <c r="CX1751">
        <v>5</v>
      </c>
      <c r="CY1751">
        <v>7</v>
      </c>
      <c r="CZ1751" t="s">
        <v>131</v>
      </c>
      <c r="DA1751">
        <v>286</v>
      </c>
      <c r="DB1751">
        <v>0</v>
      </c>
      <c r="DC1751" t="s">
        <v>132</v>
      </c>
      <c r="DD1751" t="s">
        <v>133</v>
      </c>
      <c r="DG1751">
        <v>16193132</v>
      </c>
      <c r="DI1751">
        <v>1</v>
      </c>
      <c r="DJ1751">
        <v>0</v>
      </c>
      <c r="DK1751">
        <v>0</v>
      </c>
      <c r="DL1751">
        <v>0</v>
      </c>
      <c r="DM1751">
        <v>0</v>
      </c>
      <c r="DN1751">
        <v>1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 t="shared" si="680"/>
        <v>07/09/2023 22:03:33.770</v>
      </c>
      <c r="C1752" t="str">
        <f t="shared" si="676"/>
        <v>FFDFD3C0</v>
      </c>
      <c r="D1752" t="s">
        <v>149</v>
      </c>
      <c r="E1752">
        <v>3</v>
      </c>
      <c r="H1752">
        <v>166</v>
      </c>
      <c r="I1752" t="s">
        <v>139</v>
      </c>
      <c r="J1752" t="s">
        <v>150</v>
      </c>
      <c r="K1752">
        <v>0</v>
      </c>
      <c r="L1752">
        <v>3</v>
      </c>
      <c r="M1752">
        <v>0</v>
      </c>
      <c r="N1752">
        <v>2</v>
      </c>
      <c r="O1752">
        <v>0</v>
      </c>
      <c r="P1752">
        <v>1</v>
      </c>
      <c r="Q1752">
        <v>0</v>
      </c>
      <c r="S1752" t="str">
        <f t="shared" si="681"/>
        <v>22:03:33.000</v>
      </c>
      <c r="T1752" t="str">
        <f t="shared" si="681"/>
        <v>22:03:33.000</v>
      </c>
      <c r="U1752" t="str">
        <f t="shared" si="670"/>
        <v>A14F74</v>
      </c>
      <c r="V1752">
        <v>0</v>
      </c>
      <c r="W1752">
        <v>0</v>
      </c>
      <c r="X1752">
        <v>6</v>
      </c>
      <c r="Y1752">
        <v>0</v>
      </c>
      <c r="AA1752">
        <v>1</v>
      </c>
      <c r="AB1752">
        <v>8</v>
      </c>
      <c r="AC1752">
        <v>3</v>
      </c>
      <c r="AD1752">
        <v>0</v>
      </c>
      <c r="AE1752">
        <v>9</v>
      </c>
      <c r="AF1752" t="s">
        <v>126</v>
      </c>
      <c r="AG1752">
        <v>0</v>
      </c>
      <c r="AH1752">
        <v>3</v>
      </c>
      <c r="AI1752">
        <v>2</v>
      </c>
      <c r="AJ1752">
        <v>0</v>
      </c>
      <c r="AK1752" t="s">
        <v>589</v>
      </c>
      <c r="AL1752">
        <v>32.780155999999998</v>
      </c>
      <c r="AM1752" t="s">
        <v>590</v>
      </c>
      <c r="AN1752">
        <v>-117.079775</v>
      </c>
      <c r="AO1752">
        <v>25</v>
      </c>
      <c r="AP1752">
        <v>1600</v>
      </c>
      <c r="AQ1752" t="s">
        <v>129</v>
      </c>
      <c r="AR1752">
        <v>130</v>
      </c>
      <c r="AS1752">
        <v>-43</v>
      </c>
      <c r="AT1752">
        <v>-320</v>
      </c>
      <c r="BB1752" t="str">
        <f t="shared" si="671"/>
        <v>1200</v>
      </c>
      <c r="BC1752">
        <v>1</v>
      </c>
      <c r="BD1752" t="str">
        <f t="shared" si="672"/>
        <v xml:space="preserve">N1839R  </v>
      </c>
      <c r="BE1752">
        <v>1</v>
      </c>
      <c r="BG1752">
        <v>0</v>
      </c>
      <c r="BH1752">
        <v>0</v>
      </c>
      <c r="BI1752">
        <v>0</v>
      </c>
      <c r="BJ1752">
        <v>1350</v>
      </c>
      <c r="BK1752">
        <v>-250</v>
      </c>
      <c r="BL1752" t="s">
        <v>130</v>
      </c>
      <c r="BM1752">
        <v>1</v>
      </c>
      <c r="BN1752">
        <v>1</v>
      </c>
      <c r="BO1752">
        <v>0</v>
      </c>
      <c r="BP1752">
        <v>0</v>
      </c>
      <c r="BS1752">
        <v>0</v>
      </c>
      <c r="BT1752">
        <v>0</v>
      </c>
      <c r="BU1752">
        <v>0</v>
      </c>
      <c r="CE1752" t="str">
        <f t="shared" si="682"/>
        <v>22:03:33.481</v>
      </c>
      <c r="CF1752">
        <v>481100875</v>
      </c>
      <c r="CS1752">
        <v>3</v>
      </c>
      <c r="CT1752">
        <v>2</v>
      </c>
      <c r="CU1752">
        <v>0</v>
      </c>
      <c r="CV1752">
        <v>2</v>
      </c>
      <c r="CW1752">
        <v>0</v>
      </c>
      <c r="CX1752">
        <v>5</v>
      </c>
      <c r="CY1752">
        <v>7</v>
      </c>
      <c r="CZ1752" t="s">
        <v>131</v>
      </c>
      <c r="DA1752">
        <v>286</v>
      </c>
      <c r="DB1752">
        <v>0</v>
      </c>
      <c r="DC1752" t="s">
        <v>132</v>
      </c>
      <c r="DD1752" t="s">
        <v>133</v>
      </c>
      <c r="DG1752">
        <v>16193132</v>
      </c>
      <c r="DI1752">
        <v>1</v>
      </c>
      <c r="DJ1752">
        <v>0</v>
      </c>
      <c r="DK1752">
        <v>1</v>
      </c>
      <c r="DL1752">
        <v>0</v>
      </c>
      <c r="DM1752">
        <v>0</v>
      </c>
      <c r="DN1752">
        <v>1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 t="shared" si="680"/>
        <v>07/09/2023 22:03:33.770</v>
      </c>
      <c r="C1753" t="str">
        <f t="shared" si="676"/>
        <v>FFDFD3C0</v>
      </c>
      <c r="D1753" t="s">
        <v>141</v>
      </c>
      <c r="E1753">
        <v>15</v>
      </c>
      <c r="J1753" t="s">
        <v>142</v>
      </c>
      <c r="K1753">
        <v>0</v>
      </c>
      <c r="L1753">
        <v>3</v>
      </c>
      <c r="M1753">
        <v>0</v>
      </c>
      <c r="N1753">
        <v>2</v>
      </c>
      <c r="O1753">
        <v>0</v>
      </c>
      <c r="P1753">
        <v>1</v>
      </c>
      <c r="Q1753">
        <v>0</v>
      </c>
      <c r="S1753" t="str">
        <f t="shared" si="681"/>
        <v>22:03:33.000</v>
      </c>
      <c r="T1753" t="str">
        <f t="shared" si="681"/>
        <v>22:03:33.000</v>
      </c>
      <c r="U1753" t="str">
        <f t="shared" si="670"/>
        <v>A14F74</v>
      </c>
      <c r="V1753">
        <v>0</v>
      </c>
      <c r="W1753">
        <v>0</v>
      </c>
      <c r="X1753">
        <v>6</v>
      </c>
      <c r="Y1753">
        <v>0</v>
      </c>
      <c r="AA1753">
        <v>1</v>
      </c>
      <c r="AB1753">
        <v>8</v>
      </c>
      <c r="AC1753">
        <v>3</v>
      </c>
      <c r="AD1753">
        <v>0</v>
      </c>
      <c r="AE1753">
        <v>9</v>
      </c>
      <c r="AF1753" t="s">
        <v>126</v>
      </c>
      <c r="AG1753">
        <v>0</v>
      </c>
      <c r="AH1753">
        <v>3</v>
      </c>
      <c r="AI1753">
        <v>2</v>
      </c>
      <c r="AJ1753">
        <v>0</v>
      </c>
      <c r="AK1753" t="s">
        <v>589</v>
      </c>
      <c r="AL1753">
        <v>32.780155999999998</v>
      </c>
      <c r="AM1753" t="s">
        <v>590</v>
      </c>
      <c r="AN1753">
        <v>-117.079775</v>
      </c>
      <c r="AO1753">
        <v>25</v>
      </c>
      <c r="AP1753">
        <v>1600</v>
      </c>
      <c r="AQ1753" t="s">
        <v>129</v>
      </c>
      <c r="AR1753">
        <v>130</v>
      </c>
      <c r="AS1753">
        <v>-43</v>
      </c>
      <c r="AT1753">
        <v>-320</v>
      </c>
      <c r="BB1753" t="str">
        <f t="shared" si="671"/>
        <v>1200</v>
      </c>
      <c r="BC1753">
        <v>1</v>
      </c>
      <c r="BD1753" t="str">
        <f t="shared" si="672"/>
        <v xml:space="preserve">N1839R  </v>
      </c>
      <c r="BE1753">
        <v>1</v>
      </c>
      <c r="BG1753">
        <v>0</v>
      </c>
      <c r="BH1753">
        <v>0</v>
      </c>
      <c r="BI1753">
        <v>0</v>
      </c>
      <c r="BJ1753">
        <v>1350</v>
      </c>
      <c r="BK1753">
        <v>-250</v>
      </c>
      <c r="BL1753" t="s">
        <v>130</v>
      </c>
      <c r="BM1753">
        <v>1</v>
      </c>
      <c r="BN1753">
        <v>1</v>
      </c>
      <c r="BO1753">
        <v>0</v>
      </c>
      <c r="BP1753">
        <v>0</v>
      </c>
      <c r="BS1753">
        <v>0</v>
      </c>
      <c r="BT1753">
        <v>0</v>
      </c>
      <c r="BU1753">
        <v>0</v>
      </c>
      <c r="CE1753" t="str">
        <f t="shared" si="682"/>
        <v>22:03:33.481</v>
      </c>
      <c r="CF1753">
        <v>481100875</v>
      </c>
      <c r="CS1753">
        <v>3</v>
      </c>
      <c r="CT1753">
        <v>2</v>
      </c>
      <c r="CU1753">
        <v>0</v>
      </c>
      <c r="CV1753">
        <v>2</v>
      </c>
      <c r="CW1753">
        <v>0</v>
      </c>
      <c r="CX1753">
        <v>5</v>
      </c>
      <c r="CY1753">
        <v>7</v>
      </c>
      <c r="CZ1753" t="s">
        <v>131</v>
      </c>
      <c r="DA1753">
        <v>286</v>
      </c>
      <c r="DB1753">
        <v>0</v>
      </c>
      <c r="DC1753" t="s">
        <v>132</v>
      </c>
      <c r="DD1753" t="s">
        <v>133</v>
      </c>
      <c r="DG1753">
        <v>16193132</v>
      </c>
      <c r="DI1753">
        <v>1</v>
      </c>
      <c r="DJ1753">
        <v>0</v>
      </c>
      <c r="DK1753">
        <v>1</v>
      </c>
      <c r="DL1753">
        <v>0</v>
      </c>
      <c r="DM1753">
        <v>0</v>
      </c>
      <c r="DN1753">
        <v>1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 t="shared" si="680"/>
        <v>07/09/2023 22:03:33.770</v>
      </c>
      <c r="C1754" t="str">
        <f t="shared" si="676"/>
        <v>FFDFD3C0</v>
      </c>
      <c r="D1754" t="s">
        <v>144</v>
      </c>
      <c r="E1754">
        <v>6</v>
      </c>
      <c r="H1754">
        <v>210</v>
      </c>
      <c r="I1754" t="s">
        <v>145</v>
      </c>
      <c r="J1754" t="s">
        <v>146</v>
      </c>
      <c r="K1754">
        <v>0</v>
      </c>
      <c r="L1754">
        <v>3</v>
      </c>
      <c r="M1754">
        <v>0</v>
      </c>
      <c r="N1754">
        <v>2</v>
      </c>
      <c r="O1754">
        <v>0</v>
      </c>
      <c r="P1754">
        <v>1</v>
      </c>
      <c r="Q1754">
        <v>0</v>
      </c>
      <c r="S1754" t="str">
        <f t="shared" si="681"/>
        <v>22:03:33.000</v>
      </c>
      <c r="T1754" t="str">
        <f t="shared" si="681"/>
        <v>22:03:33.000</v>
      </c>
      <c r="U1754" t="str">
        <f t="shared" si="670"/>
        <v>A14F74</v>
      </c>
      <c r="V1754">
        <v>0</v>
      </c>
      <c r="W1754">
        <v>0</v>
      </c>
      <c r="X1754">
        <v>6</v>
      </c>
      <c r="Y1754">
        <v>0</v>
      </c>
      <c r="AA1754">
        <v>1</v>
      </c>
      <c r="AB1754">
        <v>8</v>
      </c>
      <c r="AC1754">
        <v>3</v>
      </c>
      <c r="AD1754">
        <v>0</v>
      </c>
      <c r="AE1754">
        <v>9</v>
      </c>
      <c r="AF1754" t="s">
        <v>126</v>
      </c>
      <c r="AG1754">
        <v>0</v>
      </c>
      <c r="AH1754">
        <v>0</v>
      </c>
      <c r="AI1754">
        <v>2</v>
      </c>
      <c r="AJ1754">
        <v>0</v>
      </c>
      <c r="AK1754" t="s">
        <v>589</v>
      </c>
      <c r="AL1754">
        <v>32.780155999999998</v>
      </c>
      <c r="AM1754" t="s">
        <v>590</v>
      </c>
      <c r="AN1754">
        <v>-117.079775</v>
      </c>
      <c r="AO1754">
        <v>25</v>
      </c>
      <c r="AP1754">
        <v>1600</v>
      </c>
      <c r="AQ1754" t="s">
        <v>129</v>
      </c>
      <c r="AR1754">
        <v>130</v>
      </c>
      <c r="AS1754">
        <v>-43</v>
      </c>
      <c r="AT1754">
        <v>-320</v>
      </c>
      <c r="BB1754" t="str">
        <f t="shared" si="671"/>
        <v>1200</v>
      </c>
      <c r="BC1754">
        <v>1</v>
      </c>
      <c r="BD1754" t="str">
        <f t="shared" si="672"/>
        <v xml:space="preserve">N1839R  </v>
      </c>
      <c r="BE1754">
        <v>1</v>
      </c>
      <c r="BG1754">
        <v>0</v>
      </c>
      <c r="BH1754">
        <v>0</v>
      </c>
      <c r="BI1754">
        <v>0</v>
      </c>
      <c r="BJ1754">
        <v>1350</v>
      </c>
      <c r="BK1754">
        <v>-250</v>
      </c>
      <c r="BL1754" t="s">
        <v>130</v>
      </c>
      <c r="BM1754">
        <v>1</v>
      </c>
      <c r="BN1754">
        <v>1</v>
      </c>
      <c r="BO1754">
        <v>0</v>
      </c>
      <c r="BP1754">
        <v>0</v>
      </c>
      <c r="BS1754">
        <v>0</v>
      </c>
      <c r="BT1754">
        <v>0</v>
      </c>
      <c r="BU1754">
        <v>0</v>
      </c>
      <c r="CE1754" t="str">
        <f t="shared" si="682"/>
        <v>22:03:33.481</v>
      </c>
      <c r="CF1754">
        <v>481100875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5</v>
      </c>
      <c r="CY1754">
        <v>7</v>
      </c>
      <c r="CZ1754" t="s">
        <v>131</v>
      </c>
      <c r="DA1754">
        <v>286</v>
      </c>
      <c r="DB1754">
        <v>0</v>
      </c>
      <c r="DC1754" t="s">
        <v>132</v>
      </c>
      <c r="DD1754" t="s">
        <v>133</v>
      </c>
      <c r="DG1754">
        <v>16193132</v>
      </c>
      <c r="DI1754">
        <v>1</v>
      </c>
      <c r="DJ1754">
        <v>0</v>
      </c>
      <c r="DK1754">
        <v>1</v>
      </c>
      <c r="DL1754">
        <v>0</v>
      </c>
      <c r="DM1754">
        <v>0</v>
      </c>
      <c r="DN1754">
        <v>1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 t="shared" si="680"/>
        <v>07/09/2023 22:03:33.770</v>
      </c>
      <c r="C1755" t="str">
        <f t="shared" si="676"/>
        <v>FFDFD3C0</v>
      </c>
      <c r="D1755" t="s">
        <v>134</v>
      </c>
      <c r="E1755">
        <v>3</v>
      </c>
      <c r="H1755">
        <v>3</v>
      </c>
      <c r="I1755" t="s">
        <v>135</v>
      </c>
      <c r="J1755" t="s">
        <v>126</v>
      </c>
      <c r="K1755">
        <v>0</v>
      </c>
      <c r="L1755">
        <v>3</v>
      </c>
      <c r="M1755">
        <v>0</v>
      </c>
      <c r="N1755">
        <v>2</v>
      </c>
      <c r="O1755">
        <v>0</v>
      </c>
      <c r="P1755">
        <v>1</v>
      </c>
      <c r="Q1755">
        <v>0</v>
      </c>
      <c r="S1755" t="str">
        <f t="shared" si="681"/>
        <v>22:03:33.000</v>
      </c>
      <c r="T1755" t="str">
        <f t="shared" si="681"/>
        <v>22:03:33.000</v>
      </c>
      <c r="U1755" t="str">
        <f t="shared" si="670"/>
        <v>A14F74</v>
      </c>
      <c r="V1755">
        <v>0</v>
      </c>
      <c r="W1755">
        <v>0</v>
      </c>
      <c r="X1755">
        <v>6</v>
      </c>
      <c r="Y1755">
        <v>0</v>
      </c>
      <c r="AA1755">
        <v>1</v>
      </c>
      <c r="AB1755">
        <v>8</v>
      </c>
      <c r="AC1755">
        <v>3</v>
      </c>
      <c r="AD1755">
        <v>0</v>
      </c>
      <c r="AE1755">
        <v>9</v>
      </c>
      <c r="AF1755" t="s">
        <v>126</v>
      </c>
      <c r="AG1755">
        <v>0</v>
      </c>
      <c r="AH1755">
        <v>3</v>
      </c>
      <c r="AI1755">
        <v>2</v>
      </c>
      <c r="AJ1755">
        <v>0</v>
      </c>
      <c r="AK1755" t="s">
        <v>589</v>
      </c>
      <c r="AL1755">
        <v>32.780155999999998</v>
      </c>
      <c r="AM1755" t="s">
        <v>590</v>
      </c>
      <c r="AN1755">
        <v>-117.079775</v>
      </c>
      <c r="AO1755">
        <v>25</v>
      </c>
      <c r="AP1755">
        <v>1600</v>
      </c>
      <c r="AQ1755" t="s">
        <v>129</v>
      </c>
      <c r="AR1755">
        <v>130</v>
      </c>
      <c r="AS1755">
        <v>-43</v>
      </c>
      <c r="AT1755">
        <v>-320</v>
      </c>
      <c r="BB1755" t="str">
        <f t="shared" si="671"/>
        <v>1200</v>
      </c>
      <c r="BC1755">
        <v>1</v>
      </c>
      <c r="BD1755" t="str">
        <f t="shared" si="672"/>
        <v xml:space="preserve">N1839R  </v>
      </c>
      <c r="BE1755">
        <v>1</v>
      </c>
      <c r="BG1755">
        <v>0</v>
      </c>
      <c r="BH1755">
        <v>0</v>
      </c>
      <c r="BI1755">
        <v>0</v>
      </c>
      <c r="BJ1755">
        <v>1350</v>
      </c>
      <c r="BK1755">
        <v>-250</v>
      </c>
      <c r="BL1755" t="s">
        <v>130</v>
      </c>
      <c r="BM1755">
        <v>1</v>
      </c>
      <c r="BN1755">
        <v>1</v>
      </c>
      <c r="BO1755">
        <v>0</v>
      </c>
      <c r="BP1755">
        <v>0</v>
      </c>
      <c r="BS1755">
        <v>0</v>
      </c>
      <c r="BT1755">
        <v>0</v>
      </c>
      <c r="BU1755">
        <v>0</v>
      </c>
      <c r="CE1755" t="str">
        <f t="shared" si="682"/>
        <v>22:03:33.481</v>
      </c>
      <c r="CF1755">
        <v>481100875</v>
      </c>
      <c r="CS1755">
        <v>3</v>
      </c>
      <c r="CT1755">
        <v>2</v>
      </c>
      <c r="CU1755">
        <v>0</v>
      </c>
      <c r="CV1755">
        <v>2</v>
      </c>
      <c r="CW1755">
        <v>0</v>
      </c>
      <c r="CX1755">
        <v>5</v>
      </c>
      <c r="CY1755">
        <v>7</v>
      </c>
      <c r="CZ1755" t="s">
        <v>131</v>
      </c>
      <c r="DA1755">
        <v>286</v>
      </c>
      <c r="DB1755">
        <v>0</v>
      </c>
      <c r="DC1755" t="s">
        <v>132</v>
      </c>
      <c r="DD1755" t="s">
        <v>133</v>
      </c>
      <c r="DG1755">
        <v>16193132</v>
      </c>
      <c r="DI1755">
        <v>1</v>
      </c>
      <c r="DJ1755">
        <v>0</v>
      </c>
      <c r="DK1755">
        <v>1</v>
      </c>
      <c r="DL1755">
        <v>0</v>
      </c>
      <c r="DM1755">
        <v>0</v>
      </c>
      <c r="DN1755">
        <v>1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"07/09/2023 22:03:34.949"</f>
        <v>07/09/2023 22:03:34.949</v>
      </c>
      <c r="C1756" t="str">
        <f t="shared" si="676"/>
        <v>FFDFD3C0</v>
      </c>
      <c r="D1756" t="s">
        <v>123</v>
      </c>
      <c r="E1756">
        <v>7</v>
      </c>
      <c r="F1756">
        <v>2007</v>
      </c>
      <c r="G1756" t="s">
        <v>124</v>
      </c>
      <c r="J1756" t="s">
        <v>125</v>
      </c>
      <c r="K1756">
        <v>0</v>
      </c>
      <c r="L1756">
        <v>3</v>
      </c>
      <c r="M1756">
        <v>0</v>
      </c>
      <c r="N1756">
        <v>2</v>
      </c>
      <c r="O1756">
        <v>0</v>
      </c>
      <c r="P1756">
        <v>1</v>
      </c>
      <c r="Q1756">
        <v>0</v>
      </c>
      <c r="S1756" t="str">
        <f t="shared" ref="S1756:T1763" si="683">"22:03:34.000"</f>
        <v>22:03:34.000</v>
      </c>
      <c r="T1756" t="str">
        <f t="shared" si="683"/>
        <v>22:03:34.000</v>
      </c>
      <c r="U1756" t="str">
        <f t="shared" si="670"/>
        <v>A14F74</v>
      </c>
      <c r="V1756">
        <v>0</v>
      </c>
      <c r="W1756">
        <v>0</v>
      </c>
      <c r="X1756">
        <v>6</v>
      </c>
      <c r="Y1756">
        <v>0</v>
      </c>
      <c r="AA1756">
        <v>1</v>
      </c>
      <c r="AB1756">
        <v>8</v>
      </c>
      <c r="AC1756">
        <v>3</v>
      </c>
      <c r="AD1756">
        <v>0</v>
      </c>
      <c r="AE1756">
        <v>9</v>
      </c>
      <c r="AF1756" t="s">
        <v>126</v>
      </c>
      <c r="AG1756">
        <v>0</v>
      </c>
      <c r="AH1756">
        <v>3</v>
      </c>
      <c r="AI1756">
        <v>2</v>
      </c>
      <c r="AJ1756">
        <v>0</v>
      </c>
      <c r="AK1756" t="s">
        <v>591</v>
      </c>
      <c r="AL1756">
        <v>32.779941999999998</v>
      </c>
      <c r="AM1756" t="s">
        <v>592</v>
      </c>
      <c r="AN1756">
        <v>-117.079089</v>
      </c>
      <c r="AO1756">
        <v>25</v>
      </c>
      <c r="AP1756">
        <v>1600</v>
      </c>
      <c r="AQ1756" t="s">
        <v>129</v>
      </c>
      <c r="AR1756">
        <v>130</v>
      </c>
      <c r="AS1756">
        <v>-43</v>
      </c>
      <c r="AT1756">
        <v>-256</v>
      </c>
      <c r="BB1756" t="str">
        <f t="shared" si="671"/>
        <v>1200</v>
      </c>
      <c r="BC1756">
        <v>1</v>
      </c>
      <c r="BD1756" t="str">
        <f t="shared" si="672"/>
        <v xml:space="preserve">N1839R  </v>
      </c>
      <c r="BE1756">
        <v>1</v>
      </c>
      <c r="BG1756">
        <v>0</v>
      </c>
      <c r="BH1756">
        <v>0</v>
      </c>
      <c r="BI1756">
        <v>0</v>
      </c>
      <c r="BJ1756">
        <v>1325</v>
      </c>
      <c r="BK1756">
        <v>-275</v>
      </c>
      <c r="BL1756" t="s">
        <v>130</v>
      </c>
      <c r="BM1756">
        <v>1</v>
      </c>
      <c r="BN1756">
        <v>1</v>
      </c>
      <c r="BO1756">
        <v>0</v>
      </c>
      <c r="BP1756">
        <v>0</v>
      </c>
      <c r="BS1756">
        <v>0</v>
      </c>
      <c r="BT1756">
        <v>0</v>
      </c>
      <c r="BU1756">
        <v>0</v>
      </c>
      <c r="CE1756" t="str">
        <f t="shared" ref="CE1756:CE1763" si="684">"22:03:34.603"</f>
        <v>22:03:34.603</v>
      </c>
      <c r="CF1756">
        <v>602841552</v>
      </c>
      <c r="CS1756">
        <v>3</v>
      </c>
      <c r="CT1756">
        <v>2</v>
      </c>
      <c r="CU1756">
        <v>0</v>
      </c>
      <c r="CV1756">
        <v>2</v>
      </c>
      <c r="CW1756">
        <v>0</v>
      </c>
      <c r="CX1756">
        <v>5</v>
      </c>
      <c r="CY1756">
        <v>7</v>
      </c>
      <c r="CZ1756" t="s">
        <v>131</v>
      </c>
      <c r="DA1756">
        <v>300</v>
      </c>
      <c r="DB1756">
        <v>0</v>
      </c>
      <c r="DC1756" t="s">
        <v>157</v>
      </c>
      <c r="DD1756" t="s">
        <v>158</v>
      </c>
      <c r="DG1756">
        <v>8366275</v>
      </c>
      <c r="DI1756">
        <v>1</v>
      </c>
      <c r="DJ1756">
        <v>0</v>
      </c>
      <c r="DK1756">
        <v>0</v>
      </c>
      <c r="DL1756">
        <v>0</v>
      </c>
      <c r="DM1756">
        <v>0</v>
      </c>
      <c r="DN1756">
        <v>1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"07/09/2023 22:03:34.949"</f>
        <v>07/09/2023 22:03:34.949</v>
      </c>
      <c r="C1757" t="str">
        <f t="shared" si="676"/>
        <v>FFDFD3C0</v>
      </c>
      <c r="D1757" t="s">
        <v>134</v>
      </c>
      <c r="E1757">
        <v>4</v>
      </c>
      <c r="H1757">
        <v>4</v>
      </c>
      <c r="I1757" t="s">
        <v>143</v>
      </c>
      <c r="J1757" t="s">
        <v>126</v>
      </c>
      <c r="K1757">
        <v>0</v>
      </c>
      <c r="L1757">
        <v>3</v>
      </c>
      <c r="M1757">
        <v>0</v>
      </c>
      <c r="N1757">
        <v>2</v>
      </c>
      <c r="O1757">
        <v>0</v>
      </c>
      <c r="P1757">
        <v>1</v>
      </c>
      <c r="Q1757">
        <v>0</v>
      </c>
      <c r="S1757" t="str">
        <f t="shared" si="683"/>
        <v>22:03:34.000</v>
      </c>
      <c r="T1757" t="str">
        <f t="shared" si="683"/>
        <v>22:03:34.000</v>
      </c>
      <c r="U1757" t="str">
        <f t="shared" si="670"/>
        <v>A14F74</v>
      </c>
      <c r="V1757">
        <v>0</v>
      </c>
      <c r="W1757">
        <v>0</v>
      </c>
      <c r="X1757">
        <v>6</v>
      </c>
      <c r="Y1757">
        <v>0</v>
      </c>
      <c r="AA1757">
        <v>1</v>
      </c>
      <c r="AB1757">
        <v>8</v>
      </c>
      <c r="AC1757">
        <v>3</v>
      </c>
      <c r="AD1757">
        <v>0</v>
      </c>
      <c r="AE1757">
        <v>9</v>
      </c>
      <c r="AF1757" t="s">
        <v>126</v>
      </c>
      <c r="AG1757">
        <v>0</v>
      </c>
      <c r="AH1757">
        <v>3</v>
      </c>
      <c r="AI1757">
        <v>2</v>
      </c>
      <c r="AJ1757">
        <v>0</v>
      </c>
      <c r="AK1757" t="s">
        <v>591</v>
      </c>
      <c r="AL1757">
        <v>32.779941999999998</v>
      </c>
      <c r="AM1757" t="s">
        <v>592</v>
      </c>
      <c r="AN1757">
        <v>-117.079089</v>
      </c>
      <c r="AO1757">
        <v>25</v>
      </c>
      <c r="AP1757">
        <v>1600</v>
      </c>
      <c r="AQ1757" t="s">
        <v>129</v>
      </c>
      <c r="AR1757">
        <v>130</v>
      </c>
      <c r="AS1757">
        <v>-43</v>
      </c>
      <c r="AT1757">
        <v>-256</v>
      </c>
      <c r="BB1757" t="str">
        <f t="shared" si="671"/>
        <v>1200</v>
      </c>
      <c r="BC1757">
        <v>1</v>
      </c>
      <c r="BD1757" t="str">
        <f t="shared" si="672"/>
        <v xml:space="preserve">N1839R  </v>
      </c>
      <c r="BE1757">
        <v>1</v>
      </c>
      <c r="BG1757">
        <v>0</v>
      </c>
      <c r="BH1757">
        <v>0</v>
      </c>
      <c r="BI1757">
        <v>0</v>
      </c>
      <c r="BJ1757">
        <v>1325</v>
      </c>
      <c r="BK1757">
        <v>-275</v>
      </c>
      <c r="BL1757" t="s">
        <v>130</v>
      </c>
      <c r="BM1757">
        <v>1</v>
      </c>
      <c r="BN1757">
        <v>1</v>
      </c>
      <c r="BO1757">
        <v>0</v>
      </c>
      <c r="BP1757">
        <v>0</v>
      </c>
      <c r="BS1757">
        <v>0</v>
      </c>
      <c r="BT1757">
        <v>0</v>
      </c>
      <c r="BU1757">
        <v>0</v>
      </c>
      <c r="CE1757" t="str">
        <f t="shared" si="684"/>
        <v>22:03:34.603</v>
      </c>
      <c r="CF1757">
        <v>602841552</v>
      </c>
      <c r="CS1757">
        <v>3</v>
      </c>
      <c r="CT1757">
        <v>2</v>
      </c>
      <c r="CU1757">
        <v>0</v>
      </c>
      <c r="CV1757">
        <v>2</v>
      </c>
      <c r="CW1757">
        <v>0</v>
      </c>
      <c r="CX1757">
        <v>5</v>
      </c>
      <c r="CY1757">
        <v>7</v>
      </c>
      <c r="CZ1757" t="s">
        <v>131</v>
      </c>
      <c r="DA1757">
        <v>300</v>
      </c>
      <c r="DB1757">
        <v>0</v>
      </c>
      <c r="DC1757" t="s">
        <v>157</v>
      </c>
      <c r="DD1757" t="s">
        <v>158</v>
      </c>
      <c r="DG1757">
        <v>8366275</v>
      </c>
      <c r="DI1757">
        <v>1</v>
      </c>
      <c r="DJ1757">
        <v>0</v>
      </c>
      <c r="DK1757">
        <v>1</v>
      </c>
      <c r="DL1757">
        <v>0</v>
      </c>
      <c r="DM1757">
        <v>0</v>
      </c>
      <c r="DN1757">
        <v>1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"07/09/2023 22:03:34.949"</f>
        <v>07/09/2023 22:03:34.949</v>
      </c>
      <c r="C1758" t="str">
        <f t="shared" si="676"/>
        <v>FFDFD3C0</v>
      </c>
      <c r="D1758" t="s">
        <v>138</v>
      </c>
      <c r="E1758">
        <v>20</v>
      </c>
      <c r="F1758">
        <v>1020</v>
      </c>
      <c r="G1758" t="s">
        <v>139</v>
      </c>
      <c r="J1758" t="s">
        <v>140</v>
      </c>
      <c r="K1758">
        <v>0</v>
      </c>
      <c r="L1758">
        <v>3</v>
      </c>
      <c r="M1758">
        <v>0</v>
      </c>
      <c r="N1758">
        <v>2</v>
      </c>
      <c r="O1758">
        <v>0</v>
      </c>
      <c r="P1758">
        <v>1</v>
      </c>
      <c r="Q1758">
        <v>0</v>
      </c>
      <c r="S1758" t="str">
        <f t="shared" si="683"/>
        <v>22:03:34.000</v>
      </c>
      <c r="T1758" t="str">
        <f t="shared" si="683"/>
        <v>22:03:34.000</v>
      </c>
      <c r="U1758" t="str">
        <f t="shared" si="670"/>
        <v>A14F74</v>
      </c>
      <c r="V1758">
        <v>0</v>
      </c>
      <c r="W1758">
        <v>0</v>
      </c>
      <c r="X1758">
        <v>6</v>
      </c>
      <c r="Y1758">
        <v>0</v>
      </c>
      <c r="AA1758">
        <v>1</v>
      </c>
      <c r="AB1758">
        <v>8</v>
      </c>
      <c r="AC1758">
        <v>3</v>
      </c>
      <c r="AD1758">
        <v>0</v>
      </c>
      <c r="AE1758">
        <v>9</v>
      </c>
      <c r="AF1758" t="s">
        <v>126</v>
      </c>
      <c r="AG1758">
        <v>0</v>
      </c>
      <c r="AH1758">
        <v>3</v>
      </c>
      <c r="AI1758">
        <v>2</v>
      </c>
      <c r="AJ1758">
        <v>0</v>
      </c>
      <c r="AK1758" t="s">
        <v>591</v>
      </c>
      <c r="AL1758">
        <v>32.779941999999998</v>
      </c>
      <c r="AM1758" t="s">
        <v>592</v>
      </c>
      <c r="AN1758">
        <v>-117.079089</v>
      </c>
      <c r="AO1758">
        <v>25</v>
      </c>
      <c r="AP1758">
        <v>1600</v>
      </c>
      <c r="AQ1758" t="s">
        <v>129</v>
      </c>
      <c r="AR1758">
        <v>130</v>
      </c>
      <c r="AS1758">
        <v>-43</v>
      </c>
      <c r="AT1758">
        <v>-256</v>
      </c>
      <c r="BB1758" t="str">
        <f t="shared" si="671"/>
        <v>1200</v>
      </c>
      <c r="BC1758">
        <v>1</v>
      </c>
      <c r="BD1758" t="str">
        <f t="shared" si="672"/>
        <v xml:space="preserve">N1839R  </v>
      </c>
      <c r="BE1758">
        <v>1</v>
      </c>
      <c r="BG1758">
        <v>0</v>
      </c>
      <c r="BH1758">
        <v>0</v>
      </c>
      <c r="BI1758">
        <v>0</v>
      </c>
      <c r="BJ1758">
        <v>1325</v>
      </c>
      <c r="BK1758">
        <v>-275</v>
      </c>
      <c r="BL1758" t="s">
        <v>130</v>
      </c>
      <c r="BM1758">
        <v>1</v>
      </c>
      <c r="BN1758">
        <v>1</v>
      </c>
      <c r="BO1758">
        <v>0</v>
      </c>
      <c r="BP1758">
        <v>0</v>
      </c>
      <c r="BS1758">
        <v>0</v>
      </c>
      <c r="BT1758">
        <v>0</v>
      </c>
      <c r="BU1758">
        <v>0</v>
      </c>
      <c r="CE1758" t="str">
        <f t="shared" si="684"/>
        <v>22:03:34.603</v>
      </c>
      <c r="CF1758">
        <v>602841552</v>
      </c>
      <c r="CS1758">
        <v>3</v>
      </c>
      <c r="CT1758">
        <v>2</v>
      </c>
      <c r="CU1758">
        <v>0</v>
      </c>
      <c r="CV1758">
        <v>2</v>
      </c>
      <c r="CW1758">
        <v>0</v>
      </c>
      <c r="CX1758">
        <v>5</v>
      </c>
      <c r="CY1758">
        <v>7</v>
      </c>
      <c r="CZ1758" t="s">
        <v>131</v>
      </c>
      <c r="DA1758">
        <v>300</v>
      </c>
      <c r="DB1758">
        <v>0</v>
      </c>
      <c r="DC1758" t="s">
        <v>157</v>
      </c>
      <c r="DD1758" t="s">
        <v>158</v>
      </c>
      <c r="DG1758">
        <v>8366275</v>
      </c>
      <c r="DI1758">
        <v>1</v>
      </c>
      <c r="DJ1758">
        <v>0</v>
      </c>
      <c r="DK1758">
        <v>1</v>
      </c>
      <c r="DL1758">
        <v>0</v>
      </c>
      <c r="DM1758">
        <v>0</v>
      </c>
      <c r="DN1758">
        <v>1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"07/09/2023 22:03:34.949"</f>
        <v>07/09/2023 22:03:34.949</v>
      </c>
      <c r="C1759" t="str">
        <f t="shared" si="676"/>
        <v>FFDFD3C0</v>
      </c>
      <c r="D1759" t="s">
        <v>149</v>
      </c>
      <c r="E1759">
        <v>3</v>
      </c>
      <c r="H1759">
        <v>166</v>
      </c>
      <c r="I1759" t="s">
        <v>139</v>
      </c>
      <c r="J1759" t="s">
        <v>150</v>
      </c>
      <c r="K1759">
        <v>0</v>
      </c>
      <c r="L1759">
        <v>3</v>
      </c>
      <c r="M1759">
        <v>0</v>
      </c>
      <c r="N1759">
        <v>2</v>
      </c>
      <c r="O1759">
        <v>0</v>
      </c>
      <c r="P1759">
        <v>1</v>
      </c>
      <c r="Q1759">
        <v>0</v>
      </c>
      <c r="S1759" t="str">
        <f t="shared" si="683"/>
        <v>22:03:34.000</v>
      </c>
      <c r="T1759" t="str">
        <f t="shared" si="683"/>
        <v>22:03:34.000</v>
      </c>
      <c r="U1759" t="str">
        <f t="shared" si="670"/>
        <v>A14F74</v>
      </c>
      <c r="V1759">
        <v>0</v>
      </c>
      <c r="W1759">
        <v>0</v>
      </c>
      <c r="X1759">
        <v>6</v>
      </c>
      <c r="Y1759">
        <v>0</v>
      </c>
      <c r="AA1759">
        <v>1</v>
      </c>
      <c r="AB1759">
        <v>8</v>
      </c>
      <c r="AC1759">
        <v>3</v>
      </c>
      <c r="AD1759">
        <v>0</v>
      </c>
      <c r="AE1759">
        <v>9</v>
      </c>
      <c r="AF1759" t="s">
        <v>126</v>
      </c>
      <c r="AG1759">
        <v>0</v>
      </c>
      <c r="AH1759">
        <v>3</v>
      </c>
      <c r="AI1759">
        <v>2</v>
      </c>
      <c r="AJ1759">
        <v>0</v>
      </c>
      <c r="AK1759" t="s">
        <v>591</v>
      </c>
      <c r="AL1759">
        <v>32.779941999999998</v>
      </c>
      <c r="AM1759" t="s">
        <v>592</v>
      </c>
      <c r="AN1759">
        <v>-117.079089</v>
      </c>
      <c r="AO1759">
        <v>25</v>
      </c>
      <c r="AP1759">
        <v>1600</v>
      </c>
      <c r="AQ1759" t="s">
        <v>129</v>
      </c>
      <c r="AR1759">
        <v>130</v>
      </c>
      <c r="AS1759">
        <v>-43</v>
      </c>
      <c r="AT1759">
        <v>-256</v>
      </c>
      <c r="BB1759" t="str">
        <f t="shared" si="671"/>
        <v>1200</v>
      </c>
      <c r="BC1759">
        <v>1</v>
      </c>
      <c r="BD1759" t="str">
        <f t="shared" si="672"/>
        <v xml:space="preserve">N1839R  </v>
      </c>
      <c r="BE1759">
        <v>1</v>
      </c>
      <c r="BG1759">
        <v>0</v>
      </c>
      <c r="BH1759">
        <v>0</v>
      </c>
      <c r="BI1759">
        <v>0</v>
      </c>
      <c r="BJ1759">
        <v>1325</v>
      </c>
      <c r="BK1759">
        <v>-275</v>
      </c>
      <c r="BL1759" t="s">
        <v>130</v>
      </c>
      <c r="BM1759">
        <v>1</v>
      </c>
      <c r="BN1759">
        <v>1</v>
      </c>
      <c r="BO1759">
        <v>0</v>
      </c>
      <c r="BP1759">
        <v>0</v>
      </c>
      <c r="BS1759">
        <v>0</v>
      </c>
      <c r="BT1759">
        <v>0</v>
      </c>
      <c r="BU1759">
        <v>0</v>
      </c>
      <c r="CE1759" t="str">
        <f t="shared" si="684"/>
        <v>22:03:34.603</v>
      </c>
      <c r="CF1759">
        <v>602841552</v>
      </c>
      <c r="CS1759">
        <v>3</v>
      </c>
      <c r="CT1759">
        <v>2</v>
      </c>
      <c r="CU1759">
        <v>0</v>
      </c>
      <c r="CV1759">
        <v>2</v>
      </c>
      <c r="CW1759">
        <v>0</v>
      </c>
      <c r="CX1759">
        <v>5</v>
      </c>
      <c r="CY1759">
        <v>7</v>
      </c>
      <c r="CZ1759" t="s">
        <v>131</v>
      </c>
      <c r="DA1759">
        <v>300</v>
      </c>
      <c r="DB1759">
        <v>0</v>
      </c>
      <c r="DC1759" t="s">
        <v>157</v>
      </c>
      <c r="DD1759" t="s">
        <v>158</v>
      </c>
      <c r="DG1759">
        <v>8366275</v>
      </c>
      <c r="DI1759">
        <v>1</v>
      </c>
      <c r="DJ1759">
        <v>0</v>
      </c>
      <c r="DK1759">
        <v>1</v>
      </c>
      <c r="DL1759">
        <v>0</v>
      </c>
      <c r="DM1759">
        <v>0</v>
      </c>
      <c r="DN1759">
        <v>1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"07/09/2023 22:03:34.902"</f>
        <v>07/09/2023 22:03:34.902</v>
      </c>
      <c r="C1760" t="str">
        <f t="shared" si="676"/>
        <v>FFDFD3C0</v>
      </c>
      <c r="D1760" t="s">
        <v>147</v>
      </c>
      <c r="E1760">
        <v>8</v>
      </c>
      <c r="H1760">
        <v>225</v>
      </c>
      <c r="I1760" t="s">
        <v>148</v>
      </c>
      <c r="J1760" t="s">
        <v>126</v>
      </c>
      <c r="K1760">
        <v>0</v>
      </c>
      <c r="L1760">
        <v>3</v>
      </c>
      <c r="M1760">
        <v>0</v>
      </c>
      <c r="N1760">
        <v>2</v>
      </c>
      <c r="O1760">
        <v>0</v>
      </c>
      <c r="P1760">
        <v>1</v>
      </c>
      <c r="Q1760">
        <v>0</v>
      </c>
      <c r="S1760" t="str">
        <f t="shared" si="683"/>
        <v>22:03:34.000</v>
      </c>
      <c r="T1760" t="str">
        <f t="shared" si="683"/>
        <v>22:03:34.000</v>
      </c>
      <c r="U1760" t="str">
        <f t="shared" si="670"/>
        <v>A14F74</v>
      </c>
      <c r="V1760">
        <v>0</v>
      </c>
      <c r="W1760">
        <v>0</v>
      </c>
      <c r="X1760">
        <v>6</v>
      </c>
      <c r="Y1760">
        <v>0</v>
      </c>
      <c r="AA1760">
        <v>1</v>
      </c>
      <c r="AB1760">
        <v>8</v>
      </c>
      <c r="AC1760">
        <v>3</v>
      </c>
      <c r="AD1760">
        <v>0</v>
      </c>
      <c r="AE1760">
        <v>9</v>
      </c>
      <c r="AF1760" t="s">
        <v>126</v>
      </c>
      <c r="AG1760">
        <v>0</v>
      </c>
      <c r="AH1760">
        <v>3</v>
      </c>
      <c r="AI1760">
        <v>2</v>
      </c>
      <c r="AJ1760">
        <v>0</v>
      </c>
      <c r="AK1760" t="s">
        <v>591</v>
      </c>
      <c r="AL1760">
        <v>32.779941999999998</v>
      </c>
      <c r="AM1760" t="s">
        <v>592</v>
      </c>
      <c r="AN1760">
        <v>-117.079089</v>
      </c>
      <c r="AO1760">
        <v>25</v>
      </c>
      <c r="AP1760">
        <v>1600</v>
      </c>
      <c r="AQ1760" t="s">
        <v>129</v>
      </c>
      <c r="AR1760">
        <v>130</v>
      </c>
      <c r="AS1760">
        <v>-43</v>
      </c>
      <c r="AT1760">
        <v>-256</v>
      </c>
      <c r="BB1760" t="str">
        <f t="shared" si="671"/>
        <v>1200</v>
      </c>
      <c r="BC1760">
        <v>1</v>
      </c>
      <c r="BD1760" t="str">
        <f t="shared" si="672"/>
        <v xml:space="preserve">N1839R  </v>
      </c>
      <c r="BE1760">
        <v>1</v>
      </c>
      <c r="BG1760">
        <v>0</v>
      </c>
      <c r="BH1760">
        <v>0</v>
      </c>
      <c r="BI1760">
        <v>0</v>
      </c>
      <c r="BJ1760">
        <v>1325</v>
      </c>
      <c r="BK1760">
        <v>-275</v>
      </c>
      <c r="BL1760" t="s">
        <v>130</v>
      </c>
      <c r="BM1760">
        <v>1</v>
      </c>
      <c r="BN1760">
        <v>1</v>
      </c>
      <c r="BO1760">
        <v>0</v>
      </c>
      <c r="BP1760">
        <v>0</v>
      </c>
      <c r="BS1760">
        <v>0</v>
      </c>
      <c r="BT1760">
        <v>0</v>
      </c>
      <c r="BU1760">
        <v>0</v>
      </c>
      <c r="CE1760" t="str">
        <f t="shared" si="684"/>
        <v>22:03:34.603</v>
      </c>
      <c r="CF1760">
        <v>602841552</v>
      </c>
      <c r="CS1760">
        <v>3</v>
      </c>
      <c r="CT1760">
        <v>2</v>
      </c>
      <c r="CU1760">
        <v>0</v>
      </c>
      <c r="CV1760">
        <v>2</v>
      </c>
      <c r="CW1760">
        <v>0</v>
      </c>
      <c r="CX1760">
        <v>5</v>
      </c>
      <c r="CY1760">
        <v>7</v>
      </c>
      <c r="CZ1760" t="s">
        <v>131</v>
      </c>
      <c r="DA1760">
        <v>300</v>
      </c>
      <c r="DB1760">
        <v>0</v>
      </c>
      <c r="DC1760" t="s">
        <v>157</v>
      </c>
      <c r="DD1760" t="s">
        <v>158</v>
      </c>
      <c r="DG1760">
        <v>8366275</v>
      </c>
      <c r="DI1760">
        <v>1</v>
      </c>
      <c r="DJ1760">
        <v>0</v>
      </c>
      <c r="DK1760">
        <v>1</v>
      </c>
      <c r="DL1760">
        <v>0</v>
      </c>
      <c r="DM1760">
        <v>0</v>
      </c>
      <c r="DN1760">
        <v>1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"07/09/2023 22:03:34.949"</f>
        <v>07/09/2023 22:03:34.949</v>
      </c>
      <c r="C1761" t="str">
        <f t="shared" si="676"/>
        <v>FFDFD3C0</v>
      </c>
      <c r="D1761" t="s">
        <v>141</v>
      </c>
      <c r="E1761">
        <v>15</v>
      </c>
      <c r="J1761" t="s">
        <v>142</v>
      </c>
      <c r="K1761">
        <v>0</v>
      </c>
      <c r="L1761">
        <v>3</v>
      </c>
      <c r="M1761">
        <v>0</v>
      </c>
      <c r="N1761">
        <v>2</v>
      </c>
      <c r="O1761">
        <v>0</v>
      </c>
      <c r="P1761">
        <v>1</v>
      </c>
      <c r="Q1761">
        <v>0</v>
      </c>
      <c r="S1761" t="str">
        <f t="shared" si="683"/>
        <v>22:03:34.000</v>
      </c>
      <c r="T1761" t="str">
        <f t="shared" si="683"/>
        <v>22:03:34.000</v>
      </c>
      <c r="U1761" t="str">
        <f t="shared" si="670"/>
        <v>A14F74</v>
      </c>
      <c r="V1761">
        <v>0</v>
      </c>
      <c r="W1761">
        <v>0</v>
      </c>
      <c r="X1761">
        <v>6</v>
      </c>
      <c r="Y1761">
        <v>0</v>
      </c>
      <c r="AA1761">
        <v>1</v>
      </c>
      <c r="AB1761">
        <v>8</v>
      </c>
      <c r="AC1761">
        <v>3</v>
      </c>
      <c r="AD1761">
        <v>0</v>
      </c>
      <c r="AE1761">
        <v>9</v>
      </c>
      <c r="AF1761" t="s">
        <v>126</v>
      </c>
      <c r="AG1761">
        <v>0</v>
      </c>
      <c r="AH1761">
        <v>3</v>
      </c>
      <c r="AI1761">
        <v>2</v>
      </c>
      <c r="AJ1761">
        <v>0</v>
      </c>
      <c r="AK1761" t="s">
        <v>591</v>
      </c>
      <c r="AL1761">
        <v>32.779941999999998</v>
      </c>
      <c r="AM1761" t="s">
        <v>592</v>
      </c>
      <c r="AN1761">
        <v>-117.079089</v>
      </c>
      <c r="AO1761">
        <v>25</v>
      </c>
      <c r="AP1761">
        <v>1600</v>
      </c>
      <c r="AQ1761" t="s">
        <v>129</v>
      </c>
      <c r="AR1761">
        <v>130</v>
      </c>
      <c r="AS1761">
        <v>-43</v>
      </c>
      <c r="AT1761">
        <v>-256</v>
      </c>
      <c r="BB1761" t="str">
        <f t="shared" si="671"/>
        <v>1200</v>
      </c>
      <c r="BC1761">
        <v>1</v>
      </c>
      <c r="BD1761" t="str">
        <f t="shared" si="672"/>
        <v xml:space="preserve">N1839R  </v>
      </c>
      <c r="BE1761">
        <v>1</v>
      </c>
      <c r="BG1761">
        <v>0</v>
      </c>
      <c r="BH1761">
        <v>0</v>
      </c>
      <c r="BI1761">
        <v>0</v>
      </c>
      <c r="BJ1761">
        <v>1325</v>
      </c>
      <c r="BK1761">
        <v>-275</v>
      </c>
      <c r="BL1761" t="s">
        <v>130</v>
      </c>
      <c r="BM1761">
        <v>1</v>
      </c>
      <c r="BN1761">
        <v>1</v>
      </c>
      <c r="BO1761">
        <v>0</v>
      </c>
      <c r="BP1761">
        <v>0</v>
      </c>
      <c r="BS1761">
        <v>0</v>
      </c>
      <c r="BT1761">
        <v>0</v>
      </c>
      <c r="BU1761">
        <v>0</v>
      </c>
      <c r="CE1761" t="str">
        <f t="shared" si="684"/>
        <v>22:03:34.603</v>
      </c>
      <c r="CF1761">
        <v>602841552</v>
      </c>
      <c r="CS1761">
        <v>3</v>
      </c>
      <c r="CT1761">
        <v>2</v>
      </c>
      <c r="CU1761">
        <v>0</v>
      </c>
      <c r="CV1761">
        <v>2</v>
      </c>
      <c r="CW1761">
        <v>0</v>
      </c>
      <c r="CX1761">
        <v>5</v>
      </c>
      <c r="CY1761">
        <v>7</v>
      </c>
      <c r="CZ1761" t="s">
        <v>131</v>
      </c>
      <c r="DA1761">
        <v>300</v>
      </c>
      <c r="DB1761">
        <v>0</v>
      </c>
      <c r="DC1761" t="s">
        <v>157</v>
      </c>
      <c r="DD1761" t="s">
        <v>158</v>
      </c>
      <c r="DG1761">
        <v>8366275</v>
      </c>
      <c r="DI1761">
        <v>1</v>
      </c>
      <c r="DJ1761">
        <v>0</v>
      </c>
      <c r="DK1761">
        <v>1</v>
      </c>
      <c r="DL1761">
        <v>0</v>
      </c>
      <c r="DM1761">
        <v>0</v>
      </c>
      <c r="DN1761">
        <v>1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"07/09/2023 22:03:34.949"</f>
        <v>07/09/2023 22:03:34.949</v>
      </c>
      <c r="C1762" t="str">
        <f t="shared" si="676"/>
        <v>FFDFD3C0</v>
      </c>
      <c r="D1762" t="s">
        <v>144</v>
      </c>
      <c r="E1762">
        <v>6</v>
      </c>
      <c r="H1762">
        <v>210</v>
      </c>
      <c r="I1762" t="s">
        <v>145</v>
      </c>
      <c r="J1762" t="s">
        <v>146</v>
      </c>
      <c r="K1762">
        <v>0</v>
      </c>
      <c r="L1762">
        <v>3</v>
      </c>
      <c r="M1762">
        <v>0</v>
      </c>
      <c r="N1762">
        <v>2</v>
      </c>
      <c r="O1762">
        <v>0</v>
      </c>
      <c r="P1762">
        <v>1</v>
      </c>
      <c r="Q1762">
        <v>0</v>
      </c>
      <c r="S1762" t="str">
        <f t="shared" si="683"/>
        <v>22:03:34.000</v>
      </c>
      <c r="T1762" t="str">
        <f t="shared" si="683"/>
        <v>22:03:34.000</v>
      </c>
      <c r="U1762" t="str">
        <f t="shared" si="670"/>
        <v>A14F74</v>
      </c>
      <c r="V1762">
        <v>0</v>
      </c>
      <c r="W1762">
        <v>0</v>
      </c>
      <c r="X1762">
        <v>6</v>
      </c>
      <c r="Y1762">
        <v>0</v>
      </c>
      <c r="AA1762">
        <v>1</v>
      </c>
      <c r="AB1762">
        <v>8</v>
      </c>
      <c r="AC1762">
        <v>3</v>
      </c>
      <c r="AD1762">
        <v>0</v>
      </c>
      <c r="AE1762">
        <v>9</v>
      </c>
      <c r="AF1762" t="s">
        <v>126</v>
      </c>
      <c r="AG1762">
        <v>0</v>
      </c>
      <c r="AH1762">
        <v>0</v>
      </c>
      <c r="AI1762">
        <v>2</v>
      </c>
      <c r="AJ1762">
        <v>0</v>
      </c>
      <c r="AK1762" t="s">
        <v>591</v>
      </c>
      <c r="AL1762">
        <v>32.779941999999998</v>
      </c>
      <c r="AM1762" t="s">
        <v>592</v>
      </c>
      <c r="AN1762">
        <v>-117.079089</v>
      </c>
      <c r="AO1762">
        <v>25</v>
      </c>
      <c r="AP1762">
        <v>1600</v>
      </c>
      <c r="AQ1762" t="s">
        <v>129</v>
      </c>
      <c r="AR1762">
        <v>130</v>
      </c>
      <c r="AS1762">
        <v>-43</v>
      </c>
      <c r="AT1762">
        <v>-256</v>
      </c>
      <c r="BB1762" t="str">
        <f t="shared" si="671"/>
        <v>1200</v>
      </c>
      <c r="BC1762">
        <v>1</v>
      </c>
      <c r="BD1762" t="str">
        <f t="shared" si="672"/>
        <v xml:space="preserve">N1839R  </v>
      </c>
      <c r="BE1762">
        <v>1</v>
      </c>
      <c r="BG1762">
        <v>0</v>
      </c>
      <c r="BH1762">
        <v>0</v>
      </c>
      <c r="BI1762">
        <v>0</v>
      </c>
      <c r="BJ1762">
        <v>1325</v>
      </c>
      <c r="BK1762">
        <v>-275</v>
      </c>
      <c r="BL1762" t="s">
        <v>130</v>
      </c>
      <c r="BM1762">
        <v>1</v>
      </c>
      <c r="BN1762">
        <v>1</v>
      </c>
      <c r="BO1762">
        <v>0</v>
      </c>
      <c r="BP1762">
        <v>0</v>
      </c>
      <c r="BS1762">
        <v>0</v>
      </c>
      <c r="BT1762">
        <v>0</v>
      </c>
      <c r="BU1762">
        <v>0</v>
      </c>
      <c r="CE1762" t="str">
        <f t="shared" si="684"/>
        <v>22:03:34.603</v>
      </c>
      <c r="CF1762">
        <v>602841552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131</v>
      </c>
      <c r="DA1762">
        <v>300</v>
      </c>
      <c r="DB1762">
        <v>0</v>
      </c>
      <c r="DC1762" t="s">
        <v>157</v>
      </c>
      <c r="DD1762" t="s">
        <v>158</v>
      </c>
      <c r="DG1762">
        <v>8366275</v>
      </c>
      <c r="DI1762">
        <v>1</v>
      </c>
      <c r="DJ1762">
        <v>0</v>
      </c>
      <c r="DK1762">
        <v>1</v>
      </c>
      <c r="DL1762">
        <v>0</v>
      </c>
      <c r="DM1762">
        <v>0</v>
      </c>
      <c r="DN1762">
        <v>1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"07/09/2023 22:03:34.980"</f>
        <v>07/09/2023 22:03:34.980</v>
      </c>
      <c r="C1763" t="str">
        <f t="shared" si="676"/>
        <v>FFDFD3C0</v>
      </c>
      <c r="D1763" t="s">
        <v>134</v>
      </c>
      <c r="E1763">
        <v>3</v>
      </c>
      <c r="H1763">
        <v>3</v>
      </c>
      <c r="I1763" t="s">
        <v>135</v>
      </c>
      <c r="J1763" t="s">
        <v>126</v>
      </c>
      <c r="K1763">
        <v>0</v>
      </c>
      <c r="L1763">
        <v>3</v>
      </c>
      <c r="M1763">
        <v>0</v>
      </c>
      <c r="N1763">
        <v>2</v>
      </c>
      <c r="O1763">
        <v>0</v>
      </c>
      <c r="P1763">
        <v>1</v>
      </c>
      <c r="Q1763">
        <v>0</v>
      </c>
      <c r="S1763" t="str">
        <f t="shared" si="683"/>
        <v>22:03:34.000</v>
      </c>
      <c r="T1763" t="str">
        <f t="shared" si="683"/>
        <v>22:03:34.000</v>
      </c>
      <c r="U1763" t="str">
        <f t="shared" si="670"/>
        <v>A14F74</v>
      </c>
      <c r="V1763">
        <v>0</v>
      </c>
      <c r="W1763">
        <v>0</v>
      </c>
      <c r="X1763">
        <v>6</v>
      </c>
      <c r="Y1763">
        <v>0</v>
      </c>
      <c r="AA1763">
        <v>1</v>
      </c>
      <c r="AB1763">
        <v>8</v>
      </c>
      <c r="AC1763">
        <v>3</v>
      </c>
      <c r="AD1763">
        <v>0</v>
      </c>
      <c r="AE1763">
        <v>9</v>
      </c>
      <c r="AF1763" t="s">
        <v>126</v>
      </c>
      <c r="AG1763">
        <v>0</v>
      </c>
      <c r="AH1763">
        <v>3</v>
      </c>
      <c r="AI1763">
        <v>2</v>
      </c>
      <c r="AJ1763">
        <v>0</v>
      </c>
      <c r="AK1763" t="s">
        <v>591</v>
      </c>
      <c r="AL1763">
        <v>32.779941999999998</v>
      </c>
      <c r="AM1763" t="s">
        <v>592</v>
      </c>
      <c r="AN1763">
        <v>-117.079089</v>
      </c>
      <c r="AO1763">
        <v>25</v>
      </c>
      <c r="AP1763">
        <v>1600</v>
      </c>
      <c r="AQ1763" t="s">
        <v>129</v>
      </c>
      <c r="AR1763">
        <v>130</v>
      </c>
      <c r="AS1763">
        <v>-43</v>
      </c>
      <c r="AT1763">
        <v>-256</v>
      </c>
      <c r="BB1763" t="str">
        <f t="shared" si="671"/>
        <v>1200</v>
      </c>
      <c r="BC1763">
        <v>1</v>
      </c>
      <c r="BD1763" t="str">
        <f t="shared" si="672"/>
        <v xml:space="preserve">N1839R  </v>
      </c>
      <c r="BE1763">
        <v>1</v>
      </c>
      <c r="BG1763">
        <v>0</v>
      </c>
      <c r="BH1763">
        <v>0</v>
      </c>
      <c r="BI1763">
        <v>0</v>
      </c>
      <c r="BJ1763">
        <v>1325</v>
      </c>
      <c r="BK1763">
        <v>-275</v>
      </c>
      <c r="BL1763" t="s">
        <v>130</v>
      </c>
      <c r="BM1763">
        <v>1</v>
      </c>
      <c r="BN1763">
        <v>1</v>
      </c>
      <c r="BO1763">
        <v>0</v>
      </c>
      <c r="BP1763">
        <v>0</v>
      </c>
      <c r="BS1763">
        <v>0</v>
      </c>
      <c r="BT1763">
        <v>0</v>
      </c>
      <c r="BU1763">
        <v>0</v>
      </c>
      <c r="CE1763" t="str">
        <f t="shared" si="684"/>
        <v>22:03:34.603</v>
      </c>
      <c r="CF1763">
        <v>602841552</v>
      </c>
      <c r="CS1763">
        <v>3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131</v>
      </c>
      <c r="DA1763">
        <v>300</v>
      </c>
      <c r="DB1763">
        <v>0</v>
      </c>
      <c r="DC1763" t="s">
        <v>157</v>
      </c>
      <c r="DD1763" t="s">
        <v>158</v>
      </c>
      <c r="DG1763">
        <v>8366275</v>
      </c>
      <c r="DI1763">
        <v>1</v>
      </c>
      <c r="DJ1763">
        <v>0</v>
      </c>
      <c r="DK1763">
        <v>1</v>
      </c>
      <c r="DL1763">
        <v>0</v>
      </c>
      <c r="DM1763">
        <v>0</v>
      </c>
      <c r="DN1763">
        <v>1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"07/09/2023 22:03:35.824"</f>
        <v>07/09/2023 22:03:35.824</v>
      </c>
      <c r="C1764" t="str">
        <f t="shared" si="676"/>
        <v>FFDFD3C0</v>
      </c>
      <c r="D1764" t="s">
        <v>134</v>
      </c>
      <c r="E1764">
        <v>3</v>
      </c>
      <c r="H1764">
        <v>3</v>
      </c>
      <c r="I1764" t="s">
        <v>135</v>
      </c>
      <c r="J1764" t="s">
        <v>126</v>
      </c>
      <c r="K1764">
        <v>0</v>
      </c>
      <c r="L1764">
        <v>3</v>
      </c>
      <c r="M1764">
        <v>0</v>
      </c>
      <c r="N1764">
        <v>2</v>
      </c>
      <c r="O1764">
        <v>0</v>
      </c>
      <c r="P1764">
        <v>1</v>
      </c>
      <c r="Q1764">
        <v>0</v>
      </c>
      <c r="S1764" t="str">
        <f t="shared" ref="S1764:T1771" si="685">"22:03:35.000"</f>
        <v>22:03:35.000</v>
      </c>
      <c r="T1764" t="str">
        <f t="shared" si="685"/>
        <v>22:03:35.000</v>
      </c>
      <c r="U1764" t="str">
        <f t="shared" si="670"/>
        <v>A14F74</v>
      </c>
      <c r="V1764">
        <v>0</v>
      </c>
      <c r="W1764">
        <v>0</v>
      </c>
      <c r="X1764">
        <v>6</v>
      </c>
      <c r="Y1764">
        <v>0</v>
      </c>
      <c r="AA1764">
        <v>1</v>
      </c>
      <c r="AB1764">
        <v>8</v>
      </c>
      <c r="AC1764">
        <v>3</v>
      </c>
      <c r="AD1764">
        <v>0</v>
      </c>
      <c r="AE1764">
        <v>9</v>
      </c>
      <c r="AF1764" t="s">
        <v>126</v>
      </c>
      <c r="AG1764">
        <v>0</v>
      </c>
      <c r="AH1764">
        <v>3</v>
      </c>
      <c r="AI1764">
        <v>2</v>
      </c>
      <c r="AJ1764">
        <v>0</v>
      </c>
      <c r="AK1764" t="s">
        <v>593</v>
      </c>
      <c r="AL1764">
        <v>32.779747999999998</v>
      </c>
      <c r="AM1764" t="s">
        <v>594</v>
      </c>
      <c r="AN1764">
        <v>-117.07835900000001</v>
      </c>
      <c r="AO1764">
        <v>25</v>
      </c>
      <c r="AP1764">
        <v>1600</v>
      </c>
      <c r="AQ1764" t="s">
        <v>129</v>
      </c>
      <c r="AR1764">
        <v>130</v>
      </c>
      <c r="AS1764">
        <v>-44</v>
      </c>
      <c r="AT1764">
        <v>-192</v>
      </c>
      <c r="BB1764" t="str">
        <f t="shared" si="671"/>
        <v>1200</v>
      </c>
      <c r="BC1764">
        <v>1</v>
      </c>
      <c r="BD1764" t="str">
        <f t="shared" si="672"/>
        <v xml:space="preserve">N1839R  </v>
      </c>
      <c r="BE1764">
        <v>1</v>
      </c>
      <c r="BG1764">
        <v>0</v>
      </c>
      <c r="BH1764">
        <v>0</v>
      </c>
      <c r="BI1764">
        <v>0</v>
      </c>
      <c r="BJ1764">
        <v>1325</v>
      </c>
      <c r="BK1764">
        <v>-275</v>
      </c>
      <c r="BL1764" t="s">
        <v>130</v>
      </c>
      <c r="BM1764">
        <v>1</v>
      </c>
      <c r="BN1764">
        <v>1</v>
      </c>
      <c r="BO1764">
        <v>0</v>
      </c>
      <c r="BP1764">
        <v>0</v>
      </c>
      <c r="BS1764">
        <v>0</v>
      </c>
      <c r="BT1764">
        <v>0</v>
      </c>
      <c r="BU1764">
        <v>0</v>
      </c>
      <c r="CE1764" t="str">
        <f t="shared" ref="CE1764:CE1771" si="686">"22:03:35.587"</f>
        <v>22:03:35.587</v>
      </c>
      <c r="CF1764">
        <v>586591459</v>
      </c>
      <c r="CS1764">
        <v>3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131</v>
      </c>
      <c r="DA1764">
        <v>300</v>
      </c>
      <c r="DB1764">
        <v>0</v>
      </c>
      <c r="DC1764" t="s">
        <v>157</v>
      </c>
      <c r="DD1764" t="s">
        <v>158</v>
      </c>
      <c r="DG1764">
        <v>8366490</v>
      </c>
      <c r="DI1764">
        <v>1</v>
      </c>
      <c r="DJ1764">
        <v>0</v>
      </c>
      <c r="DK1764">
        <v>0</v>
      </c>
      <c r="DL1764">
        <v>0</v>
      </c>
      <c r="DM1764">
        <v>0</v>
      </c>
      <c r="DN1764">
        <v>1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"07/09/2023 22:03:35.840"</f>
        <v>07/09/2023 22:03:35.840</v>
      </c>
      <c r="C1765" t="str">
        <f t="shared" si="676"/>
        <v>FFDFD3C0</v>
      </c>
      <c r="D1765" t="s">
        <v>147</v>
      </c>
      <c r="E1765">
        <v>8</v>
      </c>
      <c r="H1765">
        <v>225</v>
      </c>
      <c r="I1765" t="s">
        <v>148</v>
      </c>
      <c r="J1765" t="s">
        <v>126</v>
      </c>
      <c r="K1765">
        <v>0</v>
      </c>
      <c r="L1765">
        <v>3</v>
      </c>
      <c r="M1765">
        <v>0</v>
      </c>
      <c r="N1765">
        <v>2</v>
      </c>
      <c r="O1765">
        <v>0</v>
      </c>
      <c r="P1765">
        <v>1</v>
      </c>
      <c r="Q1765">
        <v>0</v>
      </c>
      <c r="S1765" t="str">
        <f t="shared" si="685"/>
        <v>22:03:35.000</v>
      </c>
      <c r="T1765" t="str">
        <f t="shared" si="685"/>
        <v>22:03:35.000</v>
      </c>
      <c r="U1765" t="str">
        <f t="shared" si="670"/>
        <v>A14F74</v>
      </c>
      <c r="V1765">
        <v>0</v>
      </c>
      <c r="W1765">
        <v>0</v>
      </c>
      <c r="X1765">
        <v>6</v>
      </c>
      <c r="Y1765">
        <v>0</v>
      </c>
      <c r="AA1765">
        <v>1</v>
      </c>
      <c r="AB1765">
        <v>8</v>
      </c>
      <c r="AC1765">
        <v>3</v>
      </c>
      <c r="AD1765">
        <v>0</v>
      </c>
      <c r="AE1765">
        <v>9</v>
      </c>
      <c r="AF1765" t="s">
        <v>126</v>
      </c>
      <c r="AG1765">
        <v>0</v>
      </c>
      <c r="AH1765">
        <v>3</v>
      </c>
      <c r="AI1765">
        <v>2</v>
      </c>
      <c r="AJ1765">
        <v>0</v>
      </c>
      <c r="AK1765" t="s">
        <v>593</v>
      </c>
      <c r="AL1765">
        <v>32.779747999999998</v>
      </c>
      <c r="AM1765" t="s">
        <v>594</v>
      </c>
      <c r="AN1765">
        <v>-117.07835900000001</v>
      </c>
      <c r="AO1765">
        <v>25</v>
      </c>
      <c r="AP1765">
        <v>1600</v>
      </c>
      <c r="AQ1765" t="s">
        <v>129</v>
      </c>
      <c r="AR1765">
        <v>130</v>
      </c>
      <c r="AS1765">
        <v>-44</v>
      </c>
      <c r="AT1765">
        <v>-192</v>
      </c>
      <c r="BB1765" t="str">
        <f t="shared" si="671"/>
        <v>1200</v>
      </c>
      <c r="BC1765">
        <v>1</v>
      </c>
      <c r="BD1765" t="str">
        <f t="shared" si="672"/>
        <v xml:space="preserve">N1839R  </v>
      </c>
      <c r="BE1765">
        <v>1</v>
      </c>
      <c r="BG1765">
        <v>0</v>
      </c>
      <c r="BH1765">
        <v>0</v>
      </c>
      <c r="BI1765">
        <v>0</v>
      </c>
      <c r="BJ1765">
        <v>1325</v>
      </c>
      <c r="BK1765">
        <v>-275</v>
      </c>
      <c r="BL1765" t="s">
        <v>130</v>
      </c>
      <c r="BM1765">
        <v>1</v>
      </c>
      <c r="BN1765">
        <v>1</v>
      </c>
      <c r="BO1765">
        <v>0</v>
      </c>
      <c r="BP1765">
        <v>0</v>
      </c>
      <c r="BS1765">
        <v>0</v>
      </c>
      <c r="BT1765">
        <v>0</v>
      </c>
      <c r="BU1765">
        <v>0</v>
      </c>
      <c r="CE1765" t="str">
        <f t="shared" si="686"/>
        <v>22:03:35.587</v>
      </c>
      <c r="CF1765">
        <v>586591459</v>
      </c>
      <c r="CS1765">
        <v>3</v>
      </c>
      <c r="CT1765">
        <v>2</v>
      </c>
      <c r="CU1765">
        <v>0</v>
      </c>
      <c r="CV1765">
        <v>2</v>
      </c>
      <c r="CW1765">
        <v>0</v>
      </c>
      <c r="CX1765">
        <v>5</v>
      </c>
      <c r="CY1765">
        <v>7</v>
      </c>
      <c r="CZ1765" t="s">
        <v>131</v>
      </c>
      <c r="DA1765">
        <v>300</v>
      </c>
      <c r="DB1765">
        <v>0</v>
      </c>
      <c r="DC1765" t="s">
        <v>157</v>
      </c>
      <c r="DD1765" t="s">
        <v>158</v>
      </c>
      <c r="DG1765">
        <v>8366490</v>
      </c>
      <c r="DI1765">
        <v>1</v>
      </c>
      <c r="DJ1765">
        <v>0</v>
      </c>
      <c r="DK1765">
        <v>1</v>
      </c>
      <c r="DL1765">
        <v>0</v>
      </c>
      <c r="DM1765">
        <v>0</v>
      </c>
      <c r="DN1765">
        <v>1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"07/09/2023 22:03:35.855"</f>
        <v>07/09/2023 22:03:35.855</v>
      </c>
      <c r="C1766" t="str">
        <f t="shared" si="676"/>
        <v>FFDFD3C0</v>
      </c>
      <c r="D1766" t="s">
        <v>134</v>
      </c>
      <c r="E1766">
        <v>4</v>
      </c>
      <c r="H1766">
        <v>4</v>
      </c>
      <c r="I1766" t="s">
        <v>143</v>
      </c>
      <c r="J1766" t="s">
        <v>126</v>
      </c>
      <c r="K1766">
        <v>0</v>
      </c>
      <c r="L1766">
        <v>3</v>
      </c>
      <c r="M1766">
        <v>0</v>
      </c>
      <c r="N1766">
        <v>2</v>
      </c>
      <c r="O1766">
        <v>0</v>
      </c>
      <c r="P1766">
        <v>1</v>
      </c>
      <c r="Q1766">
        <v>0</v>
      </c>
      <c r="S1766" t="str">
        <f t="shared" si="685"/>
        <v>22:03:35.000</v>
      </c>
      <c r="T1766" t="str">
        <f t="shared" si="685"/>
        <v>22:03:35.000</v>
      </c>
      <c r="U1766" t="str">
        <f t="shared" si="670"/>
        <v>A14F74</v>
      </c>
      <c r="V1766">
        <v>0</v>
      </c>
      <c r="W1766">
        <v>0</v>
      </c>
      <c r="X1766">
        <v>6</v>
      </c>
      <c r="Y1766">
        <v>0</v>
      </c>
      <c r="AA1766">
        <v>1</v>
      </c>
      <c r="AB1766">
        <v>8</v>
      </c>
      <c r="AC1766">
        <v>3</v>
      </c>
      <c r="AD1766">
        <v>0</v>
      </c>
      <c r="AE1766">
        <v>9</v>
      </c>
      <c r="AF1766" t="s">
        <v>126</v>
      </c>
      <c r="AG1766">
        <v>0</v>
      </c>
      <c r="AH1766">
        <v>3</v>
      </c>
      <c r="AI1766">
        <v>2</v>
      </c>
      <c r="AJ1766">
        <v>0</v>
      </c>
      <c r="AK1766" t="s">
        <v>593</v>
      </c>
      <c r="AL1766">
        <v>32.779747999999998</v>
      </c>
      <c r="AM1766" t="s">
        <v>594</v>
      </c>
      <c r="AN1766">
        <v>-117.07835900000001</v>
      </c>
      <c r="AO1766">
        <v>25</v>
      </c>
      <c r="AP1766">
        <v>1600</v>
      </c>
      <c r="AQ1766" t="s">
        <v>129</v>
      </c>
      <c r="AR1766">
        <v>130</v>
      </c>
      <c r="AS1766">
        <v>-44</v>
      </c>
      <c r="AT1766">
        <v>-192</v>
      </c>
      <c r="BB1766" t="str">
        <f t="shared" si="671"/>
        <v>1200</v>
      </c>
      <c r="BC1766">
        <v>1</v>
      </c>
      <c r="BD1766" t="str">
        <f t="shared" si="672"/>
        <v xml:space="preserve">N1839R  </v>
      </c>
      <c r="BE1766">
        <v>1</v>
      </c>
      <c r="BG1766">
        <v>0</v>
      </c>
      <c r="BH1766">
        <v>0</v>
      </c>
      <c r="BI1766">
        <v>0</v>
      </c>
      <c r="BJ1766">
        <v>1325</v>
      </c>
      <c r="BK1766">
        <v>-275</v>
      </c>
      <c r="BL1766" t="s">
        <v>130</v>
      </c>
      <c r="BM1766">
        <v>1</v>
      </c>
      <c r="BN1766">
        <v>1</v>
      </c>
      <c r="BO1766">
        <v>0</v>
      </c>
      <c r="BP1766">
        <v>0</v>
      </c>
      <c r="BS1766">
        <v>0</v>
      </c>
      <c r="BT1766">
        <v>0</v>
      </c>
      <c r="BU1766">
        <v>0</v>
      </c>
      <c r="CE1766" t="str">
        <f t="shared" si="686"/>
        <v>22:03:35.587</v>
      </c>
      <c r="CF1766">
        <v>586591459</v>
      </c>
      <c r="CS1766">
        <v>3</v>
      </c>
      <c r="CT1766">
        <v>2</v>
      </c>
      <c r="CU1766">
        <v>0</v>
      </c>
      <c r="CV1766">
        <v>2</v>
      </c>
      <c r="CW1766">
        <v>0</v>
      </c>
      <c r="CX1766">
        <v>5</v>
      </c>
      <c r="CY1766">
        <v>7</v>
      </c>
      <c r="CZ1766" t="s">
        <v>131</v>
      </c>
      <c r="DA1766">
        <v>300</v>
      </c>
      <c r="DB1766">
        <v>0</v>
      </c>
      <c r="DC1766" t="s">
        <v>157</v>
      </c>
      <c r="DD1766" t="s">
        <v>158</v>
      </c>
      <c r="DG1766">
        <v>8366490</v>
      </c>
      <c r="DI1766">
        <v>1</v>
      </c>
      <c r="DJ1766">
        <v>0</v>
      </c>
      <c r="DK1766">
        <v>1</v>
      </c>
      <c r="DL1766">
        <v>0</v>
      </c>
      <c r="DM1766">
        <v>0</v>
      </c>
      <c r="DN1766">
        <v>1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"07/09/2023 22:03:35.855"</f>
        <v>07/09/2023 22:03:35.855</v>
      </c>
      <c r="C1767" t="str">
        <f t="shared" si="676"/>
        <v>FFDFD3C0</v>
      </c>
      <c r="D1767" t="s">
        <v>123</v>
      </c>
      <c r="E1767">
        <v>7</v>
      </c>
      <c r="F1767">
        <v>2007</v>
      </c>
      <c r="G1767" t="s">
        <v>124</v>
      </c>
      <c r="J1767" t="s">
        <v>125</v>
      </c>
      <c r="K1767">
        <v>0</v>
      </c>
      <c r="L1767">
        <v>3</v>
      </c>
      <c r="M1767">
        <v>0</v>
      </c>
      <c r="N1767">
        <v>2</v>
      </c>
      <c r="O1767">
        <v>0</v>
      </c>
      <c r="P1767">
        <v>1</v>
      </c>
      <c r="Q1767">
        <v>0</v>
      </c>
      <c r="S1767" t="str">
        <f t="shared" si="685"/>
        <v>22:03:35.000</v>
      </c>
      <c r="T1767" t="str">
        <f t="shared" si="685"/>
        <v>22:03:35.000</v>
      </c>
      <c r="U1767" t="str">
        <f t="shared" si="670"/>
        <v>A14F74</v>
      </c>
      <c r="V1767">
        <v>0</v>
      </c>
      <c r="W1767">
        <v>0</v>
      </c>
      <c r="X1767">
        <v>6</v>
      </c>
      <c r="Y1767">
        <v>0</v>
      </c>
      <c r="AA1767">
        <v>1</v>
      </c>
      <c r="AB1767">
        <v>8</v>
      </c>
      <c r="AC1767">
        <v>3</v>
      </c>
      <c r="AD1767">
        <v>0</v>
      </c>
      <c r="AE1767">
        <v>9</v>
      </c>
      <c r="AF1767" t="s">
        <v>126</v>
      </c>
      <c r="AG1767">
        <v>0</v>
      </c>
      <c r="AH1767">
        <v>3</v>
      </c>
      <c r="AI1767">
        <v>2</v>
      </c>
      <c r="AJ1767">
        <v>0</v>
      </c>
      <c r="AK1767" t="s">
        <v>593</v>
      </c>
      <c r="AL1767">
        <v>32.779747999999998</v>
      </c>
      <c r="AM1767" t="s">
        <v>594</v>
      </c>
      <c r="AN1767">
        <v>-117.07835900000001</v>
      </c>
      <c r="AO1767">
        <v>25</v>
      </c>
      <c r="AP1767">
        <v>1600</v>
      </c>
      <c r="AQ1767" t="s">
        <v>129</v>
      </c>
      <c r="AR1767">
        <v>130</v>
      </c>
      <c r="AS1767">
        <v>-44</v>
      </c>
      <c r="AT1767">
        <v>-192</v>
      </c>
      <c r="BB1767" t="str">
        <f t="shared" si="671"/>
        <v>1200</v>
      </c>
      <c r="BC1767">
        <v>1</v>
      </c>
      <c r="BD1767" t="str">
        <f t="shared" si="672"/>
        <v xml:space="preserve">N1839R  </v>
      </c>
      <c r="BE1767">
        <v>1</v>
      </c>
      <c r="BG1767">
        <v>0</v>
      </c>
      <c r="BH1767">
        <v>0</v>
      </c>
      <c r="BI1767">
        <v>0</v>
      </c>
      <c r="BJ1767">
        <v>1325</v>
      </c>
      <c r="BK1767">
        <v>-275</v>
      </c>
      <c r="BL1767" t="s">
        <v>130</v>
      </c>
      <c r="BM1767">
        <v>1</v>
      </c>
      <c r="BN1767">
        <v>1</v>
      </c>
      <c r="BO1767">
        <v>0</v>
      </c>
      <c r="BP1767">
        <v>0</v>
      </c>
      <c r="BS1767">
        <v>0</v>
      </c>
      <c r="BT1767">
        <v>0</v>
      </c>
      <c r="BU1767">
        <v>0</v>
      </c>
      <c r="CE1767" t="str">
        <f t="shared" si="686"/>
        <v>22:03:35.587</v>
      </c>
      <c r="CF1767">
        <v>586591459</v>
      </c>
      <c r="CS1767">
        <v>3</v>
      </c>
      <c r="CT1767">
        <v>2</v>
      </c>
      <c r="CU1767">
        <v>0</v>
      </c>
      <c r="CV1767">
        <v>2</v>
      </c>
      <c r="CW1767">
        <v>0</v>
      </c>
      <c r="CX1767">
        <v>5</v>
      </c>
      <c r="CY1767">
        <v>7</v>
      </c>
      <c r="CZ1767" t="s">
        <v>131</v>
      </c>
      <c r="DA1767">
        <v>300</v>
      </c>
      <c r="DB1767">
        <v>0</v>
      </c>
      <c r="DC1767" t="s">
        <v>157</v>
      </c>
      <c r="DD1767" t="s">
        <v>158</v>
      </c>
      <c r="DG1767">
        <v>8366490</v>
      </c>
      <c r="DI1767">
        <v>1</v>
      </c>
      <c r="DJ1767">
        <v>0</v>
      </c>
      <c r="DK1767">
        <v>1</v>
      </c>
      <c r="DL1767">
        <v>0</v>
      </c>
      <c r="DM1767">
        <v>0</v>
      </c>
      <c r="DN1767">
        <v>1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"07/09/2023 22:03:35.855"</f>
        <v>07/09/2023 22:03:35.855</v>
      </c>
      <c r="C1768" t="str">
        <f t="shared" si="676"/>
        <v>FFDFD3C0</v>
      </c>
      <c r="D1768" t="s">
        <v>138</v>
      </c>
      <c r="E1768">
        <v>20</v>
      </c>
      <c r="F1768">
        <v>1020</v>
      </c>
      <c r="G1768" t="s">
        <v>139</v>
      </c>
      <c r="J1768" t="s">
        <v>140</v>
      </c>
      <c r="K1768">
        <v>0</v>
      </c>
      <c r="L1768">
        <v>3</v>
      </c>
      <c r="M1768">
        <v>0</v>
      </c>
      <c r="N1768">
        <v>2</v>
      </c>
      <c r="O1768">
        <v>0</v>
      </c>
      <c r="P1768">
        <v>1</v>
      </c>
      <c r="Q1768">
        <v>0</v>
      </c>
      <c r="S1768" t="str">
        <f t="shared" si="685"/>
        <v>22:03:35.000</v>
      </c>
      <c r="T1768" t="str">
        <f t="shared" si="685"/>
        <v>22:03:35.000</v>
      </c>
      <c r="U1768" t="str">
        <f t="shared" si="670"/>
        <v>A14F74</v>
      </c>
      <c r="V1768">
        <v>0</v>
      </c>
      <c r="W1768">
        <v>0</v>
      </c>
      <c r="X1768">
        <v>6</v>
      </c>
      <c r="Y1768">
        <v>0</v>
      </c>
      <c r="AA1768">
        <v>1</v>
      </c>
      <c r="AB1768">
        <v>8</v>
      </c>
      <c r="AC1768">
        <v>3</v>
      </c>
      <c r="AD1768">
        <v>0</v>
      </c>
      <c r="AE1768">
        <v>9</v>
      </c>
      <c r="AF1768" t="s">
        <v>126</v>
      </c>
      <c r="AG1768">
        <v>0</v>
      </c>
      <c r="AH1768">
        <v>3</v>
      </c>
      <c r="AI1768">
        <v>2</v>
      </c>
      <c r="AJ1768">
        <v>0</v>
      </c>
      <c r="AK1768" t="s">
        <v>593</v>
      </c>
      <c r="AL1768">
        <v>32.779747999999998</v>
      </c>
      <c r="AM1768" t="s">
        <v>594</v>
      </c>
      <c r="AN1768">
        <v>-117.07835900000001</v>
      </c>
      <c r="AO1768">
        <v>25</v>
      </c>
      <c r="AP1768">
        <v>1600</v>
      </c>
      <c r="AQ1768" t="s">
        <v>129</v>
      </c>
      <c r="AR1768">
        <v>130</v>
      </c>
      <c r="AS1768">
        <v>-44</v>
      </c>
      <c r="AT1768">
        <v>-192</v>
      </c>
      <c r="BB1768" t="str">
        <f t="shared" si="671"/>
        <v>1200</v>
      </c>
      <c r="BC1768">
        <v>1</v>
      </c>
      <c r="BD1768" t="str">
        <f t="shared" si="672"/>
        <v xml:space="preserve">N1839R  </v>
      </c>
      <c r="BE1768">
        <v>1</v>
      </c>
      <c r="BG1768">
        <v>0</v>
      </c>
      <c r="BH1768">
        <v>0</v>
      </c>
      <c r="BI1768">
        <v>0</v>
      </c>
      <c r="BJ1768">
        <v>1325</v>
      </c>
      <c r="BK1768">
        <v>-275</v>
      </c>
      <c r="BL1768" t="s">
        <v>130</v>
      </c>
      <c r="BM1768">
        <v>1</v>
      </c>
      <c r="BN1768">
        <v>1</v>
      </c>
      <c r="BO1768">
        <v>0</v>
      </c>
      <c r="BP1768">
        <v>0</v>
      </c>
      <c r="BS1768">
        <v>0</v>
      </c>
      <c r="BT1768">
        <v>0</v>
      </c>
      <c r="BU1768">
        <v>0</v>
      </c>
      <c r="CE1768" t="str">
        <f t="shared" si="686"/>
        <v>22:03:35.587</v>
      </c>
      <c r="CF1768">
        <v>586591459</v>
      </c>
      <c r="CS1768">
        <v>3</v>
      </c>
      <c r="CT1768">
        <v>2</v>
      </c>
      <c r="CU1768">
        <v>0</v>
      </c>
      <c r="CV1768">
        <v>2</v>
      </c>
      <c r="CW1768">
        <v>0</v>
      </c>
      <c r="CX1768">
        <v>5</v>
      </c>
      <c r="CY1768">
        <v>7</v>
      </c>
      <c r="CZ1768" t="s">
        <v>131</v>
      </c>
      <c r="DA1768">
        <v>300</v>
      </c>
      <c r="DB1768">
        <v>0</v>
      </c>
      <c r="DC1768" t="s">
        <v>157</v>
      </c>
      <c r="DD1768" t="s">
        <v>158</v>
      </c>
      <c r="DG1768">
        <v>8366490</v>
      </c>
      <c r="DI1768">
        <v>1</v>
      </c>
      <c r="DJ1768">
        <v>0</v>
      </c>
      <c r="DK1768">
        <v>1</v>
      </c>
      <c r="DL1768">
        <v>0</v>
      </c>
      <c r="DM1768">
        <v>0</v>
      </c>
      <c r="DN1768">
        <v>1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"07/09/2023 22:03:35.855"</f>
        <v>07/09/2023 22:03:35.855</v>
      </c>
      <c r="C1769" t="str">
        <f t="shared" si="676"/>
        <v>FFDFD3C0</v>
      </c>
      <c r="D1769" t="s">
        <v>149</v>
      </c>
      <c r="E1769">
        <v>3</v>
      </c>
      <c r="H1769">
        <v>166</v>
      </c>
      <c r="I1769" t="s">
        <v>139</v>
      </c>
      <c r="J1769" t="s">
        <v>150</v>
      </c>
      <c r="K1769">
        <v>0</v>
      </c>
      <c r="L1769">
        <v>3</v>
      </c>
      <c r="M1769">
        <v>0</v>
      </c>
      <c r="N1769">
        <v>2</v>
      </c>
      <c r="O1769">
        <v>0</v>
      </c>
      <c r="P1769">
        <v>1</v>
      </c>
      <c r="Q1769">
        <v>0</v>
      </c>
      <c r="S1769" t="str">
        <f t="shared" si="685"/>
        <v>22:03:35.000</v>
      </c>
      <c r="T1769" t="str">
        <f t="shared" si="685"/>
        <v>22:03:35.000</v>
      </c>
      <c r="U1769" t="str">
        <f t="shared" si="670"/>
        <v>A14F74</v>
      </c>
      <c r="V1769">
        <v>0</v>
      </c>
      <c r="W1769">
        <v>0</v>
      </c>
      <c r="X1769">
        <v>6</v>
      </c>
      <c r="Y1769">
        <v>0</v>
      </c>
      <c r="AA1769">
        <v>1</v>
      </c>
      <c r="AB1769">
        <v>8</v>
      </c>
      <c r="AC1769">
        <v>3</v>
      </c>
      <c r="AD1769">
        <v>0</v>
      </c>
      <c r="AE1769">
        <v>9</v>
      </c>
      <c r="AF1769" t="s">
        <v>126</v>
      </c>
      <c r="AG1769">
        <v>0</v>
      </c>
      <c r="AH1769">
        <v>3</v>
      </c>
      <c r="AI1769">
        <v>2</v>
      </c>
      <c r="AJ1769">
        <v>0</v>
      </c>
      <c r="AK1769" t="s">
        <v>593</v>
      </c>
      <c r="AL1769">
        <v>32.779747999999998</v>
      </c>
      <c r="AM1769" t="s">
        <v>594</v>
      </c>
      <c r="AN1769">
        <v>-117.07835900000001</v>
      </c>
      <c r="AO1769">
        <v>25</v>
      </c>
      <c r="AP1769">
        <v>1600</v>
      </c>
      <c r="AQ1769" t="s">
        <v>129</v>
      </c>
      <c r="AR1769">
        <v>130</v>
      </c>
      <c r="AS1769">
        <v>-44</v>
      </c>
      <c r="AT1769">
        <v>-192</v>
      </c>
      <c r="BB1769" t="str">
        <f t="shared" si="671"/>
        <v>1200</v>
      </c>
      <c r="BC1769">
        <v>1</v>
      </c>
      <c r="BD1769" t="str">
        <f t="shared" si="672"/>
        <v xml:space="preserve">N1839R  </v>
      </c>
      <c r="BE1769">
        <v>1</v>
      </c>
      <c r="BG1769">
        <v>0</v>
      </c>
      <c r="BH1769">
        <v>0</v>
      </c>
      <c r="BI1769">
        <v>0</v>
      </c>
      <c r="BJ1769">
        <v>1325</v>
      </c>
      <c r="BK1769">
        <v>-275</v>
      </c>
      <c r="BL1769" t="s">
        <v>130</v>
      </c>
      <c r="BM1769">
        <v>1</v>
      </c>
      <c r="BN1769">
        <v>1</v>
      </c>
      <c r="BO1769">
        <v>0</v>
      </c>
      <c r="BP1769">
        <v>0</v>
      </c>
      <c r="BS1769">
        <v>0</v>
      </c>
      <c r="BT1769">
        <v>0</v>
      </c>
      <c r="BU1769">
        <v>0</v>
      </c>
      <c r="CE1769" t="str">
        <f t="shared" si="686"/>
        <v>22:03:35.587</v>
      </c>
      <c r="CF1769">
        <v>586591459</v>
      </c>
      <c r="CS1769">
        <v>3</v>
      </c>
      <c r="CT1769">
        <v>2</v>
      </c>
      <c r="CU1769">
        <v>0</v>
      </c>
      <c r="CV1769">
        <v>2</v>
      </c>
      <c r="CW1769">
        <v>0</v>
      </c>
      <c r="CX1769">
        <v>5</v>
      </c>
      <c r="CY1769">
        <v>7</v>
      </c>
      <c r="CZ1769" t="s">
        <v>131</v>
      </c>
      <c r="DA1769">
        <v>300</v>
      </c>
      <c r="DB1769">
        <v>0</v>
      </c>
      <c r="DC1769" t="s">
        <v>157</v>
      </c>
      <c r="DD1769" t="s">
        <v>158</v>
      </c>
      <c r="DG1769">
        <v>8366490</v>
      </c>
      <c r="DI1769">
        <v>1</v>
      </c>
      <c r="DJ1769">
        <v>0</v>
      </c>
      <c r="DK1769">
        <v>1</v>
      </c>
      <c r="DL1769">
        <v>0</v>
      </c>
      <c r="DM1769">
        <v>0</v>
      </c>
      <c r="DN1769">
        <v>1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"07/09/2023 22:03:35.871"</f>
        <v>07/09/2023 22:03:35.871</v>
      </c>
      <c r="C1770" t="str">
        <f t="shared" si="676"/>
        <v>FFDFD3C0</v>
      </c>
      <c r="D1770" t="s">
        <v>144</v>
      </c>
      <c r="E1770">
        <v>6</v>
      </c>
      <c r="H1770">
        <v>210</v>
      </c>
      <c r="I1770" t="s">
        <v>145</v>
      </c>
      <c r="J1770" t="s">
        <v>146</v>
      </c>
      <c r="K1770">
        <v>0</v>
      </c>
      <c r="L1770">
        <v>3</v>
      </c>
      <c r="M1770">
        <v>0</v>
      </c>
      <c r="N1770">
        <v>2</v>
      </c>
      <c r="O1770">
        <v>0</v>
      </c>
      <c r="P1770">
        <v>1</v>
      </c>
      <c r="Q1770">
        <v>0</v>
      </c>
      <c r="S1770" t="str">
        <f t="shared" si="685"/>
        <v>22:03:35.000</v>
      </c>
      <c r="T1770" t="str">
        <f t="shared" si="685"/>
        <v>22:03:35.000</v>
      </c>
      <c r="U1770" t="str">
        <f t="shared" si="670"/>
        <v>A14F74</v>
      </c>
      <c r="V1770">
        <v>0</v>
      </c>
      <c r="W1770">
        <v>0</v>
      </c>
      <c r="X1770">
        <v>6</v>
      </c>
      <c r="Y1770">
        <v>0</v>
      </c>
      <c r="AA1770">
        <v>1</v>
      </c>
      <c r="AB1770">
        <v>8</v>
      </c>
      <c r="AC1770">
        <v>3</v>
      </c>
      <c r="AD1770">
        <v>0</v>
      </c>
      <c r="AE1770">
        <v>9</v>
      </c>
      <c r="AF1770" t="s">
        <v>126</v>
      </c>
      <c r="AG1770">
        <v>0</v>
      </c>
      <c r="AH1770">
        <v>0</v>
      </c>
      <c r="AI1770">
        <v>2</v>
      </c>
      <c r="AJ1770">
        <v>0</v>
      </c>
      <c r="AK1770" t="s">
        <v>593</v>
      </c>
      <c r="AL1770">
        <v>32.779747999999998</v>
      </c>
      <c r="AM1770" t="s">
        <v>594</v>
      </c>
      <c r="AN1770">
        <v>-117.07835900000001</v>
      </c>
      <c r="AO1770">
        <v>25</v>
      </c>
      <c r="AP1770">
        <v>1600</v>
      </c>
      <c r="AQ1770" t="s">
        <v>129</v>
      </c>
      <c r="AR1770">
        <v>130</v>
      </c>
      <c r="AS1770">
        <v>-44</v>
      </c>
      <c r="AT1770">
        <v>-192</v>
      </c>
      <c r="BB1770" t="str">
        <f t="shared" si="671"/>
        <v>1200</v>
      </c>
      <c r="BC1770">
        <v>1</v>
      </c>
      <c r="BD1770" t="str">
        <f t="shared" si="672"/>
        <v xml:space="preserve">N1839R  </v>
      </c>
      <c r="BE1770">
        <v>1</v>
      </c>
      <c r="BG1770">
        <v>0</v>
      </c>
      <c r="BH1770">
        <v>0</v>
      </c>
      <c r="BI1770">
        <v>0</v>
      </c>
      <c r="BJ1770">
        <v>1325</v>
      </c>
      <c r="BK1770">
        <v>-275</v>
      </c>
      <c r="BL1770" t="s">
        <v>130</v>
      </c>
      <c r="BM1770">
        <v>1</v>
      </c>
      <c r="BN1770">
        <v>1</v>
      </c>
      <c r="BO1770">
        <v>0</v>
      </c>
      <c r="BP1770">
        <v>0</v>
      </c>
      <c r="BS1770">
        <v>0</v>
      </c>
      <c r="BT1770">
        <v>0</v>
      </c>
      <c r="BU1770">
        <v>0</v>
      </c>
      <c r="CE1770" t="str">
        <f t="shared" si="686"/>
        <v>22:03:35.587</v>
      </c>
      <c r="CF1770">
        <v>586591459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5</v>
      </c>
      <c r="CY1770">
        <v>7</v>
      </c>
      <c r="CZ1770" t="s">
        <v>131</v>
      </c>
      <c r="DA1770">
        <v>300</v>
      </c>
      <c r="DB1770">
        <v>0</v>
      </c>
      <c r="DC1770" t="s">
        <v>157</v>
      </c>
      <c r="DD1770" t="s">
        <v>158</v>
      </c>
      <c r="DG1770">
        <v>8366490</v>
      </c>
      <c r="DI1770">
        <v>1</v>
      </c>
      <c r="DJ1770">
        <v>0</v>
      </c>
      <c r="DK1770">
        <v>1</v>
      </c>
      <c r="DL1770">
        <v>0</v>
      </c>
      <c r="DM1770">
        <v>0</v>
      </c>
      <c r="DN1770">
        <v>1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"07/09/2023 22:03:35.871"</f>
        <v>07/09/2023 22:03:35.871</v>
      </c>
      <c r="C1771" t="str">
        <f t="shared" si="676"/>
        <v>FFDFD3C0</v>
      </c>
      <c r="D1771" t="s">
        <v>141</v>
      </c>
      <c r="E1771">
        <v>15</v>
      </c>
      <c r="J1771" t="s">
        <v>142</v>
      </c>
      <c r="K1771">
        <v>0</v>
      </c>
      <c r="L1771">
        <v>3</v>
      </c>
      <c r="M1771">
        <v>0</v>
      </c>
      <c r="N1771">
        <v>2</v>
      </c>
      <c r="O1771">
        <v>0</v>
      </c>
      <c r="P1771">
        <v>1</v>
      </c>
      <c r="Q1771">
        <v>0</v>
      </c>
      <c r="S1771" t="str">
        <f t="shared" si="685"/>
        <v>22:03:35.000</v>
      </c>
      <c r="T1771" t="str">
        <f t="shared" si="685"/>
        <v>22:03:35.000</v>
      </c>
      <c r="U1771" t="str">
        <f t="shared" si="670"/>
        <v>A14F74</v>
      </c>
      <c r="V1771">
        <v>0</v>
      </c>
      <c r="W1771">
        <v>0</v>
      </c>
      <c r="X1771">
        <v>6</v>
      </c>
      <c r="Y1771">
        <v>0</v>
      </c>
      <c r="AA1771">
        <v>1</v>
      </c>
      <c r="AB1771">
        <v>8</v>
      </c>
      <c r="AC1771">
        <v>3</v>
      </c>
      <c r="AD1771">
        <v>0</v>
      </c>
      <c r="AE1771">
        <v>9</v>
      </c>
      <c r="AF1771" t="s">
        <v>126</v>
      </c>
      <c r="AG1771">
        <v>0</v>
      </c>
      <c r="AH1771">
        <v>3</v>
      </c>
      <c r="AI1771">
        <v>2</v>
      </c>
      <c r="AJ1771">
        <v>0</v>
      </c>
      <c r="AK1771" t="s">
        <v>593</v>
      </c>
      <c r="AL1771">
        <v>32.779747999999998</v>
      </c>
      <c r="AM1771" t="s">
        <v>594</v>
      </c>
      <c r="AN1771">
        <v>-117.07835900000001</v>
      </c>
      <c r="AO1771">
        <v>25</v>
      </c>
      <c r="AP1771">
        <v>1600</v>
      </c>
      <c r="AQ1771" t="s">
        <v>129</v>
      </c>
      <c r="AR1771">
        <v>130</v>
      </c>
      <c r="AS1771">
        <v>-44</v>
      </c>
      <c r="AT1771">
        <v>-192</v>
      </c>
      <c r="BB1771" t="str">
        <f t="shared" si="671"/>
        <v>1200</v>
      </c>
      <c r="BC1771">
        <v>1</v>
      </c>
      <c r="BD1771" t="str">
        <f t="shared" si="672"/>
        <v xml:space="preserve">N1839R  </v>
      </c>
      <c r="BE1771">
        <v>1</v>
      </c>
      <c r="BG1771">
        <v>0</v>
      </c>
      <c r="BH1771">
        <v>0</v>
      </c>
      <c r="BI1771">
        <v>0</v>
      </c>
      <c r="BJ1771">
        <v>1325</v>
      </c>
      <c r="BK1771">
        <v>-275</v>
      </c>
      <c r="BL1771" t="s">
        <v>130</v>
      </c>
      <c r="BM1771">
        <v>1</v>
      </c>
      <c r="BN1771">
        <v>1</v>
      </c>
      <c r="BO1771">
        <v>0</v>
      </c>
      <c r="BP1771">
        <v>0</v>
      </c>
      <c r="BS1771">
        <v>0</v>
      </c>
      <c r="BT1771">
        <v>0</v>
      </c>
      <c r="BU1771">
        <v>0</v>
      </c>
      <c r="CE1771" t="str">
        <f t="shared" si="686"/>
        <v>22:03:35.587</v>
      </c>
      <c r="CF1771">
        <v>586591459</v>
      </c>
      <c r="CS1771">
        <v>3</v>
      </c>
      <c r="CT1771">
        <v>2</v>
      </c>
      <c r="CU1771">
        <v>0</v>
      </c>
      <c r="CV1771">
        <v>2</v>
      </c>
      <c r="CW1771">
        <v>0</v>
      </c>
      <c r="CX1771">
        <v>5</v>
      </c>
      <c r="CY1771">
        <v>7</v>
      </c>
      <c r="CZ1771" t="s">
        <v>131</v>
      </c>
      <c r="DA1771">
        <v>300</v>
      </c>
      <c r="DB1771">
        <v>0</v>
      </c>
      <c r="DC1771" t="s">
        <v>157</v>
      </c>
      <c r="DD1771" t="s">
        <v>158</v>
      </c>
      <c r="DG1771">
        <v>8366490</v>
      </c>
      <c r="DI1771">
        <v>1</v>
      </c>
      <c r="DJ1771">
        <v>0</v>
      </c>
      <c r="DK1771">
        <v>1</v>
      </c>
      <c r="DL1771">
        <v>0</v>
      </c>
      <c r="DM1771">
        <v>0</v>
      </c>
      <c r="DN1771">
        <v>1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"07/09/2023 22:03:36.574"</f>
        <v>07/09/2023 22:03:36.574</v>
      </c>
      <c r="C1772" t="str">
        <f t="shared" si="676"/>
        <v>FFDFD3C0</v>
      </c>
      <c r="D1772" t="s">
        <v>134</v>
      </c>
      <c r="E1772">
        <v>4</v>
      </c>
      <c r="H1772">
        <v>4</v>
      </c>
      <c r="I1772" t="s">
        <v>143</v>
      </c>
      <c r="J1772" t="s">
        <v>126</v>
      </c>
      <c r="K1772">
        <v>0</v>
      </c>
      <c r="L1772">
        <v>3</v>
      </c>
      <c r="M1772">
        <v>0</v>
      </c>
      <c r="N1772">
        <v>2</v>
      </c>
      <c r="O1772">
        <v>0</v>
      </c>
      <c r="P1772">
        <v>1</v>
      </c>
      <c r="Q1772">
        <v>0</v>
      </c>
      <c r="S1772" t="str">
        <f t="shared" ref="S1772:T1779" si="687">"22:03:36.000"</f>
        <v>22:03:36.000</v>
      </c>
      <c r="T1772" t="str">
        <f t="shared" si="687"/>
        <v>22:03:36.000</v>
      </c>
      <c r="U1772" t="str">
        <f t="shared" si="670"/>
        <v>A14F74</v>
      </c>
      <c r="V1772">
        <v>0</v>
      </c>
      <c r="W1772">
        <v>0</v>
      </c>
      <c r="X1772">
        <v>6</v>
      </c>
      <c r="Y1772">
        <v>0</v>
      </c>
      <c r="AA1772">
        <v>1</v>
      </c>
      <c r="AB1772">
        <v>8</v>
      </c>
      <c r="AC1772">
        <v>3</v>
      </c>
      <c r="AD1772">
        <v>0</v>
      </c>
      <c r="AE1772">
        <v>9</v>
      </c>
      <c r="AF1772" t="s">
        <v>126</v>
      </c>
      <c r="AG1772">
        <v>0</v>
      </c>
      <c r="AH1772">
        <v>3</v>
      </c>
      <c r="AI1772">
        <v>2</v>
      </c>
      <c r="AJ1772">
        <v>0</v>
      </c>
      <c r="AK1772" t="s">
        <v>595</v>
      </c>
      <c r="AL1772">
        <v>32.779577000000003</v>
      </c>
      <c r="AM1772" t="s">
        <v>596</v>
      </c>
      <c r="AN1772">
        <v>-117.07763</v>
      </c>
      <c r="AO1772">
        <v>25</v>
      </c>
      <c r="AP1772">
        <v>1600</v>
      </c>
      <c r="AQ1772" t="s">
        <v>129</v>
      </c>
      <c r="AR1772">
        <v>129</v>
      </c>
      <c r="AS1772">
        <v>-46</v>
      </c>
      <c r="AT1772">
        <v>-128</v>
      </c>
      <c r="BB1772" t="str">
        <f t="shared" si="671"/>
        <v>1200</v>
      </c>
      <c r="BC1772">
        <v>1</v>
      </c>
      <c r="BD1772" t="str">
        <f t="shared" si="672"/>
        <v xml:space="preserve">N1839R  </v>
      </c>
      <c r="BE1772">
        <v>1</v>
      </c>
      <c r="BG1772">
        <v>0</v>
      </c>
      <c r="BH1772">
        <v>0</v>
      </c>
      <c r="BI1772">
        <v>0</v>
      </c>
      <c r="BJ1772">
        <v>1325</v>
      </c>
      <c r="BK1772">
        <v>-275</v>
      </c>
      <c r="BL1772" t="s">
        <v>130</v>
      </c>
      <c r="BM1772">
        <v>1</v>
      </c>
      <c r="BN1772">
        <v>1</v>
      </c>
      <c r="BO1772">
        <v>0</v>
      </c>
      <c r="BP1772">
        <v>0</v>
      </c>
      <c r="BS1772">
        <v>0</v>
      </c>
      <c r="BT1772">
        <v>0</v>
      </c>
      <c r="BU1772">
        <v>0</v>
      </c>
      <c r="CE1772" t="str">
        <f t="shared" ref="CE1772:CE1779" si="688">"22:03:36.325"</f>
        <v>22:03:36.325</v>
      </c>
      <c r="CF1772">
        <v>325341291</v>
      </c>
      <c r="CS1772">
        <v>3</v>
      </c>
      <c r="CT1772">
        <v>2</v>
      </c>
      <c r="CU1772">
        <v>0</v>
      </c>
      <c r="CV1772">
        <v>2</v>
      </c>
      <c r="CW1772">
        <v>0</v>
      </c>
      <c r="CX1772">
        <v>5</v>
      </c>
      <c r="CY1772">
        <v>7</v>
      </c>
      <c r="CZ1772" t="s">
        <v>131</v>
      </c>
      <c r="DA1772">
        <v>300</v>
      </c>
      <c r="DB1772">
        <v>0</v>
      </c>
      <c r="DC1772" t="s">
        <v>157</v>
      </c>
      <c r="DD1772" t="s">
        <v>158</v>
      </c>
      <c r="DG1772">
        <v>8366653</v>
      </c>
      <c r="DI1772">
        <v>1</v>
      </c>
      <c r="DJ1772">
        <v>0</v>
      </c>
      <c r="DK1772">
        <v>0</v>
      </c>
      <c r="DL1772">
        <v>0</v>
      </c>
      <c r="DM1772">
        <v>0</v>
      </c>
      <c r="DN1772">
        <v>1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"07/09/2023 22:03:36.574"</f>
        <v>07/09/2023 22:03:36.574</v>
      </c>
      <c r="C1773" t="str">
        <f t="shared" si="676"/>
        <v>FFDFD3C0</v>
      </c>
      <c r="D1773" t="s">
        <v>123</v>
      </c>
      <c r="E1773">
        <v>7</v>
      </c>
      <c r="F1773">
        <v>2007</v>
      </c>
      <c r="G1773" t="s">
        <v>124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0</v>
      </c>
      <c r="P1773">
        <v>1</v>
      </c>
      <c r="Q1773">
        <v>0</v>
      </c>
      <c r="S1773" t="str">
        <f t="shared" si="687"/>
        <v>22:03:36.000</v>
      </c>
      <c r="T1773" t="str">
        <f t="shared" si="687"/>
        <v>22:03:36.000</v>
      </c>
      <c r="U1773" t="str">
        <f t="shared" si="670"/>
        <v>A14F74</v>
      </c>
      <c r="V1773">
        <v>0</v>
      </c>
      <c r="W1773">
        <v>0</v>
      </c>
      <c r="X1773">
        <v>6</v>
      </c>
      <c r="Y1773">
        <v>0</v>
      </c>
      <c r="AA1773">
        <v>1</v>
      </c>
      <c r="AB1773">
        <v>8</v>
      </c>
      <c r="AC1773">
        <v>3</v>
      </c>
      <c r="AD1773">
        <v>0</v>
      </c>
      <c r="AE1773">
        <v>9</v>
      </c>
      <c r="AF1773" t="s">
        <v>126</v>
      </c>
      <c r="AG1773">
        <v>0</v>
      </c>
      <c r="AH1773">
        <v>3</v>
      </c>
      <c r="AI1773">
        <v>2</v>
      </c>
      <c r="AJ1773">
        <v>0</v>
      </c>
      <c r="AK1773" t="s">
        <v>595</v>
      </c>
      <c r="AL1773">
        <v>32.779577000000003</v>
      </c>
      <c r="AM1773" t="s">
        <v>596</v>
      </c>
      <c r="AN1773">
        <v>-117.07763</v>
      </c>
      <c r="AO1773">
        <v>25</v>
      </c>
      <c r="AP1773">
        <v>1600</v>
      </c>
      <c r="AQ1773" t="s">
        <v>129</v>
      </c>
      <c r="AR1773">
        <v>129</v>
      </c>
      <c r="AS1773">
        <v>-46</v>
      </c>
      <c r="AT1773">
        <v>-128</v>
      </c>
      <c r="BB1773" t="str">
        <f t="shared" si="671"/>
        <v>1200</v>
      </c>
      <c r="BC1773">
        <v>1</v>
      </c>
      <c r="BD1773" t="str">
        <f t="shared" si="672"/>
        <v xml:space="preserve">N1839R  </v>
      </c>
      <c r="BE1773">
        <v>1</v>
      </c>
      <c r="BG1773">
        <v>0</v>
      </c>
      <c r="BH1773">
        <v>0</v>
      </c>
      <c r="BI1773">
        <v>0</v>
      </c>
      <c r="BJ1773">
        <v>1325</v>
      </c>
      <c r="BK1773">
        <v>-275</v>
      </c>
      <c r="BL1773" t="s">
        <v>130</v>
      </c>
      <c r="BM1773">
        <v>1</v>
      </c>
      <c r="BN1773">
        <v>1</v>
      </c>
      <c r="BO1773">
        <v>0</v>
      </c>
      <c r="BP1773">
        <v>0</v>
      </c>
      <c r="BS1773">
        <v>0</v>
      </c>
      <c r="BT1773">
        <v>0</v>
      </c>
      <c r="BU1773">
        <v>0</v>
      </c>
      <c r="CE1773" t="str">
        <f t="shared" si="688"/>
        <v>22:03:36.325</v>
      </c>
      <c r="CF1773">
        <v>325341291</v>
      </c>
      <c r="CS1773">
        <v>3</v>
      </c>
      <c r="CT1773">
        <v>2</v>
      </c>
      <c r="CU1773">
        <v>0</v>
      </c>
      <c r="CV1773">
        <v>2</v>
      </c>
      <c r="CW1773">
        <v>0</v>
      </c>
      <c r="CX1773">
        <v>5</v>
      </c>
      <c r="CY1773">
        <v>7</v>
      </c>
      <c r="CZ1773" t="s">
        <v>131</v>
      </c>
      <c r="DA1773">
        <v>300</v>
      </c>
      <c r="DB1773">
        <v>0</v>
      </c>
      <c r="DC1773" t="s">
        <v>157</v>
      </c>
      <c r="DD1773" t="s">
        <v>158</v>
      </c>
      <c r="DG1773">
        <v>8366653</v>
      </c>
      <c r="DI1773">
        <v>1</v>
      </c>
      <c r="DJ1773">
        <v>0</v>
      </c>
      <c r="DK1773">
        <v>1</v>
      </c>
      <c r="DL1773">
        <v>0</v>
      </c>
      <c r="DM1773">
        <v>0</v>
      </c>
      <c r="DN1773">
        <v>1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>"07/09/2023 22:03:36.574"</f>
        <v>07/09/2023 22:03:36.574</v>
      </c>
      <c r="C1774" t="str">
        <f t="shared" si="676"/>
        <v>FFDFD3C0</v>
      </c>
      <c r="D1774" t="s">
        <v>138</v>
      </c>
      <c r="E1774">
        <v>20</v>
      </c>
      <c r="F1774">
        <v>1020</v>
      </c>
      <c r="G1774" t="s">
        <v>139</v>
      </c>
      <c r="J1774" t="s">
        <v>140</v>
      </c>
      <c r="K1774">
        <v>0</v>
      </c>
      <c r="L1774">
        <v>3</v>
      </c>
      <c r="M1774">
        <v>0</v>
      </c>
      <c r="N1774">
        <v>2</v>
      </c>
      <c r="O1774">
        <v>0</v>
      </c>
      <c r="P1774">
        <v>1</v>
      </c>
      <c r="Q1774">
        <v>0</v>
      </c>
      <c r="S1774" t="str">
        <f t="shared" si="687"/>
        <v>22:03:36.000</v>
      </c>
      <c r="T1774" t="str">
        <f t="shared" si="687"/>
        <v>22:03:36.000</v>
      </c>
      <c r="U1774" t="str">
        <f t="shared" si="670"/>
        <v>A14F74</v>
      </c>
      <c r="V1774">
        <v>0</v>
      </c>
      <c r="W1774">
        <v>0</v>
      </c>
      <c r="X1774">
        <v>6</v>
      </c>
      <c r="Y1774">
        <v>0</v>
      </c>
      <c r="AA1774">
        <v>1</v>
      </c>
      <c r="AB1774">
        <v>8</v>
      </c>
      <c r="AC1774">
        <v>3</v>
      </c>
      <c r="AD1774">
        <v>0</v>
      </c>
      <c r="AE1774">
        <v>9</v>
      </c>
      <c r="AF1774" t="s">
        <v>126</v>
      </c>
      <c r="AG1774">
        <v>0</v>
      </c>
      <c r="AH1774">
        <v>3</v>
      </c>
      <c r="AI1774">
        <v>2</v>
      </c>
      <c r="AJ1774">
        <v>0</v>
      </c>
      <c r="AK1774" t="s">
        <v>595</v>
      </c>
      <c r="AL1774">
        <v>32.779577000000003</v>
      </c>
      <c r="AM1774" t="s">
        <v>596</v>
      </c>
      <c r="AN1774">
        <v>-117.07763</v>
      </c>
      <c r="AO1774">
        <v>25</v>
      </c>
      <c r="AP1774">
        <v>1600</v>
      </c>
      <c r="AQ1774" t="s">
        <v>129</v>
      </c>
      <c r="AR1774">
        <v>129</v>
      </c>
      <c r="AS1774">
        <v>-46</v>
      </c>
      <c r="AT1774">
        <v>-128</v>
      </c>
      <c r="BB1774" t="str">
        <f t="shared" si="671"/>
        <v>1200</v>
      </c>
      <c r="BC1774">
        <v>1</v>
      </c>
      <c r="BD1774" t="str">
        <f t="shared" si="672"/>
        <v xml:space="preserve">N1839R  </v>
      </c>
      <c r="BE1774">
        <v>1</v>
      </c>
      <c r="BG1774">
        <v>0</v>
      </c>
      <c r="BH1774">
        <v>0</v>
      </c>
      <c r="BI1774">
        <v>0</v>
      </c>
      <c r="BJ1774">
        <v>1325</v>
      </c>
      <c r="BK1774">
        <v>-275</v>
      </c>
      <c r="BL1774" t="s">
        <v>130</v>
      </c>
      <c r="BM1774">
        <v>1</v>
      </c>
      <c r="BN1774">
        <v>1</v>
      </c>
      <c r="BO1774">
        <v>0</v>
      </c>
      <c r="BP1774">
        <v>0</v>
      </c>
      <c r="BS1774">
        <v>0</v>
      </c>
      <c r="BT1774">
        <v>0</v>
      </c>
      <c r="BU1774">
        <v>0</v>
      </c>
      <c r="CE1774" t="str">
        <f t="shared" si="688"/>
        <v>22:03:36.325</v>
      </c>
      <c r="CF1774">
        <v>325341291</v>
      </c>
      <c r="CS1774">
        <v>3</v>
      </c>
      <c r="CT1774">
        <v>2</v>
      </c>
      <c r="CU1774">
        <v>0</v>
      </c>
      <c r="CV1774">
        <v>2</v>
      </c>
      <c r="CW1774">
        <v>0</v>
      </c>
      <c r="CX1774">
        <v>5</v>
      </c>
      <c r="CY1774">
        <v>7</v>
      </c>
      <c r="CZ1774" t="s">
        <v>131</v>
      </c>
      <c r="DA1774">
        <v>300</v>
      </c>
      <c r="DB1774">
        <v>0</v>
      </c>
      <c r="DC1774" t="s">
        <v>157</v>
      </c>
      <c r="DD1774" t="s">
        <v>158</v>
      </c>
      <c r="DG1774">
        <v>8366653</v>
      </c>
      <c r="DI1774">
        <v>1</v>
      </c>
      <c r="DJ1774">
        <v>0</v>
      </c>
      <c r="DK1774">
        <v>1</v>
      </c>
      <c r="DL1774">
        <v>0</v>
      </c>
      <c r="DM1774">
        <v>0</v>
      </c>
      <c r="DN1774">
        <v>1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>"07/09/2023 22:03:36.574"</f>
        <v>07/09/2023 22:03:36.574</v>
      </c>
      <c r="C1775" t="str">
        <f t="shared" si="676"/>
        <v>FFDFD3C0</v>
      </c>
      <c r="D1775" t="s">
        <v>149</v>
      </c>
      <c r="E1775">
        <v>3</v>
      </c>
      <c r="H1775">
        <v>166</v>
      </c>
      <c r="I1775" t="s">
        <v>139</v>
      </c>
      <c r="J1775" t="s">
        <v>150</v>
      </c>
      <c r="K1775">
        <v>0</v>
      </c>
      <c r="L1775">
        <v>3</v>
      </c>
      <c r="M1775">
        <v>0</v>
      </c>
      <c r="N1775">
        <v>2</v>
      </c>
      <c r="O1775">
        <v>0</v>
      </c>
      <c r="P1775">
        <v>1</v>
      </c>
      <c r="Q1775">
        <v>0</v>
      </c>
      <c r="S1775" t="str">
        <f t="shared" si="687"/>
        <v>22:03:36.000</v>
      </c>
      <c r="T1775" t="str">
        <f t="shared" si="687"/>
        <v>22:03:36.000</v>
      </c>
      <c r="U1775" t="str">
        <f t="shared" si="670"/>
        <v>A14F74</v>
      </c>
      <c r="V1775">
        <v>0</v>
      </c>
      <c r="W1775">
        <v>0</v>
      </c>
      <c r="X1775">
        <v>6</v>
      </c>
      <c r="Y1775">
        <v>0</v>
      </c>
      <c r="AA1775">
        <v>1</v>
      </c>
      <c r="AB1775">
        <v>8</v>
      </c>
      <c r="AC1775">
        <v>3</v>
      </c>
      <c r="AD1775">
        <v>0</v>
      </c>
      <c r="AE1775">
        <v>9</v>
      </c>
      <c r="AF1775" t="s">
        <v>126</v>
      </c>
      <c r="AG1775">
        <v>0</v>
      </c>
      <c r="AH1775">
        <v>3</v>
      </c>
      <c r="AI1775">
        <v>2</v>
      </c>
      <c r="AJ1775">
        <v>0</v>
      </c>
      <c r="AK1775" t="s">
        <v>595</v>
      </c>
      <c r="AL1775">
        <v>32.779577000000003</v>
      </c>
      <c r="AM1775" t="s">
        <v>596</v>
      </c>
      <c r="AN1775">
        <v>-117.07763</v>
      </c>
      <c r="AO1775">
        <v>25</v>
      </c>
      <c r="AP1775">
        <v>1600</v>
      </c>
      <c r="AQ1775" t="s">
        <v>129</v>
      </c>
      <c r="AR1775">
        <v>129</v>
      </c>
      <c r="AS1775">
        <v>-46</v>
      </c>
      <c r="AT1775">
        <v>-128</v>
      </c>
      <c r="BB1775" t="str">
        <f t="shared" si="671"/>
        <v>1200</v>
      </c>
      <c r="BC1775">
        <v>1</v>
      </c>
      <c r="BD1775" t="str">
        <f t="shared" si="672"/>
        <v xml:space="preserve">N1839R  </v>
      </c>
      <c r="BE1775">
        <v>1</v>
      </c>
      <c r="BG1775">
        <v>0</v>
      </c>
      <c r="BH1775">
        <v>0</v>
      </c>
      <c r="BI1775">
        <v>0</v>
      </c>
      <c r="BJ1775">
        <v>1325</v>
      </c>
      <c r="BK1775">
        <v>-275</v>
      </c>
      <c r="BL1775" t="s">
        <v>130</v>
      </c>
      <c r="BM1775">
        <v>1</v>
      </c>
      <c r="BN1775">
        <v>1</v>
      </c>
      <c r="BO1775">
        <v>0</v>
      </c>
      <c r="BP1775">
        <v>0</v>
      </c>
      <c r="BS1775">
        <v>0</v>
      </c>
      <c r="BT1775">
        <v>0</v>
      </c>
      <c r="BU1775">
        <v>0</v>
      </c>
      <c r="CE1775" t="str">
        <f t="shared" si="688"/>
        <v>22:03:36.325</v>
      </c>
      <c r="CF1775">
        <v>325341291</v>
      </c>
      <c r="CS1775">
        <v>3</v>
      </c>
      <c r="CT1775">
        <v>2</v>
      </c>
      <c r="CU1775">
        <v>0</v>
      </c>
      <c r="CV1775">
        <v>2</v>
      </c>
      <c r="CW1775">
        <v>0</v>
      </c>
      <c r="CX1775">
        <v>5</v>
      </c>
      <c r="CY1775">
        <v>7</v>
      </c>
      <c r="CZ1775" t="s">
        <v>131</v>
      </c>
      <c r="DA1775">
        <v>300</v>
      </c>
      <c r="DB1775">
        <v>0</v>
      </c>
      <c r="DC1775" t="s">
        <v>157</v>
      </c>
      <c r="DD1775" t="s">
        <v>158</v>
      </c>
      <c r="DG1775">
        <v>8366653</v>
      </c>
      <c r="DI1775">
        <v>1</v>
      </c>
      <c r="DJ1775">
        <v>0</v>
      </c>
      <c r="DK1775">
        <v>1</v>
      </c>
      <c r="DL1775">
        <v>0</v>
      </c>
      <c r="DM1775">
        <v>0</v>
      </c>
      <c r="DN1775">
        <v>1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>"07/09/2023 22:03:36.652"</f>
        <v>07/09/2023 22:03:36.652</v>
      </c>
      <c r="C1776" t="str">
        <f t="shared" si="676"/>
        <v>FFDFD3C0</v>
      </c>
      <c r="D1776" t="s">
        <v>141</v>
      </c>
      <c r="E1776">
        <v>15</v>
      </c>
      <c r="J1776" t="s">
        <v>142</v>
      </c>
      <c r="K1776">
        <v>0</v>
      </c>
      <c r="L1776">
        <v>3</v>
      </c>
      <c r="M1776">
        <v>0</v>
      </c>
      <c r="N1776">
        <v>2</v>
      </c>
      <c r="O1776">
        <v>0</v>
      </c>
      <c r="P1776">
        <v>1</v>
      </c>
      <c r="Q1776">
        <v>0</v>
      </c>
      <c r="S1776" t="str">
        <f t="shared" si="687"/>
        <v>22:03:36.000</v>
      </c>
      <c r="T1776" t="str">
        <f t="shared" si="687"/>
        <v>22:03:36.000</v>
      </c>
      <c r="U1776" t="str">
        <f t="shared" si="670"/>
        <v>A14F74</v>
      </c>
      <c r="V1776">
        <v>0</v>
      </c>
      <c r="W1776">
        <v>0</v>
      </c>
      <c r="X1776">
        <v>6</v>
      </c>
      <c r="Y1776">
        <v>0</v>
      </c>
      <c r="AA1776">
        <v>1</v>
      </c>
      <c r="AB1776">
        <v>8</v>
      </c>
      <c r="AC1776">
        <v>3</v>
      </c>
      <c r="AD1776">
        <v>0</v>
      </c>
      <c r="AE1776">
        <v>9</v>
      </c>
      <c r="AF1776" t="s">
        <v>126</v>
      </c>
      <c r="AG1776">
        <v>0</v>
      </c>
      <c r="AH1776">
        <v>3</v>
      </c>
      <c r="AI1776">
        <v>2</v>
      </c>
      <c r="AJ1776">
        <v>0</v>
      </c>
      <c r="AK1776" t="s">
        <v>595</v>
      </c>
      <c r="AL1776">
        <v>32.779577000000003</v>
      </c>
      <c r="AM1776" t="s">
        <v>596</v>
      </c>
      <c r="AN1776">
        <v>-117.07763</v>
      </c>
      <c r="AO1776">
        <v>25</v>
      </c>
      <c r="AP1776">
        <v>1600</v>
      </c>
      <c r="AQ1776" t="s">
        <v>129</v>
      </c>
      <c r="AR1776">
        <v>129</v>
      </c>
      <c r="AS1776">
        <v>-46</v>
      </c>
      <c r="AT1776">
        <v>-128</v>
      </c>
      <c r="BB1776" t="str">
        <f t="shared" si="671"/>
        <v>1200</v>
      </c>
      <c r="BC1776">
        <v>1</v>
      </c>
      <c r="BD1776" t="str">
        <f t="shared" si="672"/>
        <v xml:space="preserve">N1839R  </v>
      </c>
      <c r="BE1776">
        <v>1</v>
      </c>
      <c r="BG1776">
        <v>0</v>
      </c>
      <c r="BH1776">
        <v>0</v>
      </c>
      <c r="BI1776">
        <v>0</v>
      </c>
      <c r="BJ1776">
        <v>1325</v>
      </c>
      <c r="BK1776">
        <v>-275</v>
      </c>
      <c r="BL1776" t="s">
        <v>130</v>
      </c>
      <c r="BM1776">
        <v>1</v>
      </c>
      <c r="BN1776">
        <v>1</v>
      </c>
      <c r="BO1776">
        <v>0</v>
      </c>
      <c r="BP1776">
        <v>0</v>
      </c>
      <c r="BS1776">
        <v>0</v>
      </c>
      <c r="BT1776">
        <v>0</v>
      </c>
      <c r="BU1776">
        <v>0</v>
      </c>
      <c r="CE1776" t="str">
        <f t="shared" si="688"/>
        <v>22:03:36.325</v>
      </c>
      <c r="CF1776">
        <v>325341291</v>
      </c>
      <c r="CS1776">
        <v>3</v>
      </c>
      <c r="CT1776">
        <v>2</v>
      </c>
      <c r="CU1776">
        <v>0</v>
      </c>
      <c r="CV1776">
        <v>2</v>
      </c>
      <c r="CW1776">
        <v>0</v>
      </c>
      <c r="CX1776">
        <v>5</v>
      </c>
      <c r="CY1776">
        <v>7</v>
      </c>
      <c r="CZ1776" t="s">
        <v>131</v>
      </c>
      <c r="DA1776">
        <v>300</v>
      </c>
      <c r="DB1776">
        <v>0</v>
      </c>
      <c r="DC1776" t="s">
        <v>157</v>
      </c>
      <c r="DD1776" t="s">
        <v>158</v>
      </c>
      <c r="DG1776">
        <v>8366653</v>
      </c>
      <c r="DI1776">
        <v>1</v>
      </c>
      <c r="DJ1776">
        <v>0</v>
      </c>
      <c r="DK1776">
        <v>1</v>
      </c>
      <c r="DL1776">
        <v>0</v>
      </c>
      <c r="DM1776">
        <v>0</v>
      </c>
      <c r="DN1776">
        <v>1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>"07/09/2023 22:03:36.652"</f>
        <v>07/09/2023 22:03:36.652</v>
      </c>
      <c r="C1777" t="str">
        <f t="shared" si="676"/>
        <v>FFDFD3C0</v>
      </c>
      <c r="D1777" t="s">
        <v>144</v>
      </c>
      <c r="E1777">
        <v>6</v>
      </c>
      <c r="H1777">
        <v>210</v>
      </c>
      <c r="I1777" t="s">
        <v>145</v>
      </c>
      <c r="J1777" t="s">
        <v>146</v>
      </c>
      <c r="K1777">
        <v>0</v>
      </c>
      <c r="L1777">
        <v>3</v>
      </c>
      <c r="M1777">
        <v>0</v>
      </c>
      <c r="N1777">
        <v>2</v>
      </c>
      <c r="O1777">
        <v>0</v>
      </c>
      <c r="P1777">
        <v>1</v>
      </c>
      <c r="Q1777">
        <v>0</v>
      </c>
      <c r="S1777" t="str">
        <f t="shared" si="687"/>
        <v>22:03:36.000</v>
      </c>
      <c r="T1777" t="str">
        <f t="shared" si="687"/>
        <v>22:03:36.000</v>
      </c>
      <c r="U1777" t="str">
        <f t="shared" si="670"/>
        <v>A14F74</v>
      </c>
      <c r="V1777">
        <v>0</v>
      </c>
      <c r="W1777">
        <v>0</v>
      </c>
      <c r="X1777">
        <v>6</v>
      </c>
      <c r="Y1777">
        <v>0</v>
      </c>
      <c r="AA1777">
        <v>1</v>
      </c>
      <c r="AB1777">
        <v>8</v>
      </c>
      <c r="AC1777">
        <v>3</v>
      </c>
      <c r="AD1777">
        <v>0</v>
      </c>
      <c r="AE1777">
        <v>9</v>
      </c>
      <c r="AF1777" t="s">
        <v>126</v>
      </c>
      <c r="AG1777">
        <v>0</v>
      </c>
      <c r="AH1777">
        <v>0</v>
      </c>
      <c r="AI1777">
        <v>2</v>
      </c>
      <c r="AJ1777">
        <v>0</v>
      </c>
      <c r="AK1777" t="s">
        <v>595</v>
      </c>
      <c r="AL1777">
        <v>32.779577000000003</v>
      </c>
      <c r="AM1777" t="s">
        <v>596</v>
      </c>
      <c r="AN1777">
        <v>-117.07763</v>
      </c>
      <c r="AO1777">
        <v>25</v>
      </c>
      <c r="AP1777">
        <v>1600</v>
      </c>
      <c r="AQ1777" t="s">
        <v>129</v>
      </c>
      <c r="AR1777">
        <v>129</v>
      </c>
      <c r="AS1777">
        <v>-46</v>
      </c>
      <c r="AT1777">
        <v>-128</v>
      </c>
      <c r="BB1777" t="str">
        <f t="shared" si="671"/>
        <v>1200</v>
      </c>
      <c r="BC1777">
        <v>1</v>
      </c>
      <c r="BD1777" t="str">
        <f t="shared" si="672"/>
        <v xml:space="preserve">N1839R  </v>
      </c>
      <c r="BE1777">
        <v>1</v>
      </c>
      <c r="BG1777">
        <v>0</v>
      </c>
      <c r="BH1777">
        <v>0</v>
      </c>
      <c r="BI1777">
        <v>0</v>
      </c>
      <c r="BJ1777">
        <v>1325</v>
      </c>
      <c r="BK1777">
        <v>-275</v>
      </c>
      <c r="BL1777" t="s">
        <v>130</v>
      </c>
      <c r="BM1777">
        <v>1</v>
      </c>
      <c r="BN1777">
        <v>1</v>
      </c>
      <c r="BO1777">
        <v>0</v>
      </c>
      <c r="BP1777">
        <v>0</v>
      </c>
      <c r="BS1777">
        <v>0</v>
      </c>
      <c r="BT1777">
        <v>0</v>
      </c>
      <c r="BU1777">
        <v>0</v>
      </c>
      <c r="CE1777" t="str">
        <f t="shared" si="688"/>
        <v>22:03:36.325</v>
      </c>
      <c r="CF1777">
        <v>325341291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5</v>
      </c>
      <c r="CY1777">
        <v>7</v>
      </c>
      <c r="CZ1777" t="s">
        <v>131</v>
      </c>
      <c r="DA1777">
        <v>300</v>
      </c>
      <c r="DB1777">
        <v>0</v>
      </c>
      <c r="DC1777" t="s">
        <v>157</v>
      </c>
      <c r="DD1777" t="s">
        <v>158</v>
      </c>
      <c r="DG1777">
        <v>8366653</v>
      </c>
      <c r="DI1777">
        <v>1</v>
      </c>
      <c r="DJ1777">
        <v>0</v>
      </c>
      <c r="DK1777">
        <v>1</v>
      </c>
      <c r="DL1777">
        <v>0</v>
      </c>
      <c r="DM1777">
        <v>0</v>
      </c>
      <c r="DN1777">
        <v>1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>"07/09/2023 22:03:36.652"</f>
        <v>07/09/2023 22:03:36.652</v>
      </c>
      <c r="C1778" t="str">
        <f t="shared" si="676"/>
        <v>FFDFD3C0</v>
      </c>
      <c r="D1778" t="s">
        <v>134</v>
      </c>
      <c r="E1778">
        <v>3</v>
      </c>
      <c r="H1778">
        <v>3</v>
      </c>
      <c r="I1778" t="s">
        <v>135</v>
      </c>
      <c r="J1778" t="s">
        <v>126</v>
      </c>
      <c r="K1778">
        <v>0</v>
      </c>
      <c r="L1778">
        <v>3</v>
      </c>
      <c r="M1778">
        <v>0</v>
      </c>
      <c r="N1778">
        <v>2</v>
      </c>
      <c r="O1778">
        <v>0</v>
      </c>
      <c r="P1778">
        <v>1</v>
      </c>
      <c r="Q1778">
        <v>0</v>
      </c>
      <c r="S1778" t="str">
        <f t="shared" si="687"/>
        <v>22:03:36.000</v>
      </c>
      <c r="T1778" t="str">
        <f t="shared" si="687"/>
        <v>22:03:36.000</v>
      </c>
      <c r="U1778" t="str">
        <f t="shared" si="670"/>
        <v>A14F74</v>
      </c>
      <c r="V1778">
        <v>0</v>
      </c>
      <c r="W1778">
        <v>0</v>
      </c>
      <c r="X1778">
        <v>6</v>
      </c>
      <c r="Y1778">
        <v>0</v>
      </c>
      <c r="AA1778">
        <v>1</v>
      </c>
      <c r="AB1778">
        <v>8</v>
      </c>
      <c r="AC1778">
        <v>3</v>
      </c>
      <c r="AD1778">
        <v>0</v>
      </c>
      <c r="AE1778">
        <v>9</v>
      </c>
      <c r="AF1778" t="s">
        <v>126</v>
      </c>
      <c r="AG1778">
        <v>0</v>
      </c>
      <c r="AH1778">
        <v>3</v>
      </c>
      <c r="AI1778">
        <v>2</v>
      </c>
      <c r="AJ1778">
        <v>0</v>
      </c>
      <c r="AK1778" t="s">
        <v>595</v>
      </c>
      <c r="AL1778">
        <v>32.779577000000003</v>
      </c>
      <c r="AM1778" t="s">
        <v>596</v>
      </c>
      <c r="AN1778">
        <v>-117.07763</v>
      </c>
      <c r="AO1778">
        <v>25</v>
      </c>
      <c r="AP1778">
        <v>1600</v>
      </c>
      <c r="AQ1778" t="s">
        <v>129</v>
      </c>
      <c r="AR1778">
        <v>129</v>
      </c>
      <c r="AS1778">
        <v>-46</v>
      </c>
      <c r="AT1778">
        <v>-128</v>
      </c>
      <c r="BB1778" t="str">
        <f t="shared" si="671"/>
        <v>1200</v>
      </c>
      <c r="BC1778">
        <v>1</v>
      </c>
      <c r="BD1778" t="str">
        <f t="shared" si="672"/>
        <v xml:space="preserve">N1839R  </v>
      </c>
      <c r="BE1778">
        <v>1</v>
      </c>
      <c r="BG1778">
        <v>0</v>
      </c>
      <c r="BH1778">
        <v>0</v>
      </c>
      <c r="BI1778">
        <v>0</v>
      </c>
      <c r="BJ1778">
        <v>1325</v>
      </c>
      <c r="BK1778">
        <v>-275</v>
      </c>
      <c r="BL1778" t="s">
        <v>130</v>
      </c>
      <c r="BM1778">
        <v>1</v>
      </c>
      <c r="BN1778">
        <v>1</v>
      </c>
      <c r="BO1778">
        <v>0</v>
      </c>
      <c r="BP1778">
        <v>0</v>
      </c>
      <c r="BS1778">
        <v>0</v>
      </c>
      <c r="BT1778">
        <v>0</v>
      </c>
      <c r="BU1778">
        <v>0</v>
      </c>
      <c r="CE1778" t="str">
        <f t="shared" si="688"/>
        <v>22:03:36.325</v>
      </c>
      <c r="CF1778">
        <v>325341291</v>
      </c>
      <c r="CS1778">
        <v>3</v>
      </c>
      <c r="CT1778">
        <v>2</v>
      </c>
      <c r="CU1778">
        <v>0</v>
      </c>
      <c r="CV1778">
        <v>2</v>
      </c>
      <c r="CW1778">
        <v>0</v>
      </c>
      <c r="CX1778">
        <v>5</v>
      </c>
      <c r="CY1778">
        <v>7</v>
      </c>
      <c r="CZ1778" t="s">
        <v>131</v>
      </c>
      <c r="DA1778">
        <v>300</v>
      </c>
      <c r="DB1778">
        <v>0</v>
      </c>
      <c r="DC1778" t="s">
        <v>157</v>
      </c>
      <c r="DD1778" t="s">
        <v>158</v>
      </c>
      <c r="DG1778">
        <v>8366653</v>
      </c>
      <c r="DI1778">
        <v>1</v>
      </c>
      <c r="DJ1778">
        <v>0</v>
      </c>
      <c r="DK1778">
        <v>1</v>
      </c>
      <c r="DL1778">
        <v>0</v>
      </c>
      <c r="DM1778">
        <v>0</v>
      </c>
      <c r="DN1778">
        <v>1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>"07/09/2023 22:03:36.652"</f>
        <v>07/09/2023 22:03:36.652</v>
      </c>
      <c r="C1779" t="str">
        <f t="shared" si="676"/>
        <v>FFDFD3C0</v>
      </c>
      <c r="D1779" t="s">
        <v>147</v>
      </c>
      <c r="E1779">
        <v>8</v>
      </c>
      <c r="H1779">
        <v>225</v>
      </c>
      <c r="I1779" t="s">
        <v>148</v>
      </c>
      <c r="J1779" t="s">
        <v>126</v>
      </c>
      <c r="K1779">
        <v>0</v>
      </c>
      <c r="L1779">
        <v>3</v>
      </c>
      <c r="M1779">
        <v>0</v>
      </c>
      <c r="N1779">
        <v>2</v>
      </c>
      <c r="O1779">
        <v>0</v>
      </c>
      <c r="P1779">
        <v>1</v>
      </c>
      <c r="Q1779">
        <v>0</v>
      </c>
      <c r="S1779" t="str">
        <f t="shared" si="687"/>
        <v>22:03:36.000</v>
      </c>
      <c r="T1779" t="str">
        <f t="shared" si="687"/>
        <v>22:03:36.000</v>
      </c>
      <c r="U1779" t="str">
        <f t="shared" si="670"/>
        <v>A14F74</v>
      </c>
      <c r="V1779">
        <v>0</v>
      </c>
      <c r="W1779">
        <v>0</v>
      </c>
      <c r="X1779">
        <v>6</v>
      </c>
      <c r="Y1779">
        <v>0</v>
      </c>
      <c r="AA1779">
        <v>1</v>
      </c>
      <c r="AB1779">
        <v>8</v>
      </c>
      <c r="AC1779">
        <v>3</v>
      </c>
      <c r="AD1779">
        <v>0</v>
      </c>
      <c r="AE1779">
        <v>9</v>
      </c>
      <c r="AF1779" t="s">
        <v>126</v>
      </c>
      <c r="AG1779">
        <v>0</v>
      </c>
      <c r="AH1779">
        <v>3</v>
      </c>
      <c r="AI1779">
        <v>2</v>
      </c>
      <c r="AJ1779">
        <v>0</v>
      </c>
      <c r="AK1779" t="s">
        <v>595</v>
      </c>
      <c r="AL1779">
        <v>32.779577000000003</v>
      </c>
      <c r="AM1779" t="s">
        <v>596</v>
      </c>
      <c r="AN1779">
        <v>-117.07763</v>
      </c>
      <c r="AO1779">
        <v>25</v>
      </c>
      <c r="AP1779">
        <v>1600</v>
      </c>
      <c r="AQ1779" t="s">
        <v>129</v>
      </c>
      <c r="AR1779">
        <v>129</v>
      </c>
      <c r="AS1779">
        <v>-46</v>
      </c>
      <c r="AT1779">
        <v>-128</v>
      </c>
      <c r="BB1779" t="str">
        <f t="shared" si="671"/>
        <v>1200</v>
      </c>
      <c r="BC1779">
        <v>1</v>
      </c>
      <c r="BD1779" t="str">
        <f t="shared" si="672"/>
        <v xml:space="preserve">N1839R  </v>
      </c>
      <c r="BE1779">
        <v>1</v>
      </c>
      <c r="BG1779">
        <v>0</v>
      </c>
      <c r="BH1779">
        <v>0</v>
      </c>
      <c r="BI1779">
        <v>0</v>
      </c>
      <c r="BJ1779">
        <v>1325</v>
      </c>
      <c r="BK1779">
        <v>-275</v>
      </c>
      <c r="BL1779" t="s">
        <v>130</v>
      </c>
      <c r="BM1779">
        <v>1</v>
      </c>
      <c r="BN1779">
        <v>1</v>
      </c>
      <c r="BO1779">
        <v>0</v>
      </c>
      <c r="BP1779">
        <v>0</v>
      </c>
      <c r="BS1779">
        <v>0</v>
      </c>
      <c r="BT1779">
        <v>0</v>
      </c>
      <c r="BU1779">
        <v>0</v>
      </c>
      <c r="CE1779" t="str">
        <f t="shared" si="688"/>
        <v>22:03:36.325</v>
      </c>
      <c r="CF1779">
        <v>325341291</v>
      </c>
      <c r="CS1779">
        <v>3</v>
      </c>
      <c r="CT1779">
        <v>2</v>
      </c>
      <c r="CU1779">
        <v>0</v>
      </c>
      <c r="CV1779">
        <v>2</v>
      </c>
      <c r="CW1779">
        <v>0</v>
      </c>
      <c r="CX1779">
        <v>5</v>
      </c>
      <c r="CY1779">
        <v>7</v>
      </c>
      <c r="CZ1779" t="s">
        <v>131</v>
      </c>
      <c r="DA1779">
        <v>300</v>
      </c>
      <c r="DB1779">
        <v>0</v>
      </c>
      <c r="DC1779" t="s">
        <v>157</v>
      </c>
      <c r="DD1779" t="s">
        <v>158</v>
      </c>
      <c r="DG1779">
        <v>8366653</v>
      </c>
      <c r="DI1779">
        <v>1</v>
      </c>
      <c r="DJ1779">
        <v>0</v>
      </c>
      <c r="DK1779">
        <v>1</v>
      </c>
      <c r="DL1779">
        <v>0</v>
      </c>
      <c r="DM1779">
        <v>0</v>
      </c>
      <c r="DN1779">
        <v>1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 t="shared" ref="A1780:A1787" si="689">"07/09/2023 22:03:38.106"</f>
        <v>07/09/2023 22:03:38.106</v>
      </c>
      <c r="C1780" t="str">
        <f t="shared" si="676"/>
        <v>FFDFD3C0</v>
      </c>
      <c r="D1780" t="s">
        <v>134</v>
      </c>
      <c r="E1780">
        <v>3</v>
      </c>
      <c r="H1780">
        <v>3</v>
      </c>
      <c r="I1780" t="s">
        <v>135</v>
      </c>
      <c r="J1780" t="s">
        <v>126</v>
      </c>
      <c r="K1780">
        <v>0</v>
      </c>
      <c r="L1780">
        <v>3</v>
      </c>
      <c r="M1780">
        <v>0</v>
      </c>
      <c r="N1780">
        <v>2</v>
      </c>
      <c r="O1780">
        <v>0</v>
      </c>
      <c r="P1780">
        <v>1</v>
      </c>
      <c r="Q1780">
        <v>0</v>
      </c>
      <c r="S1780" t="str">
        <f t="shared" ref="S1780:T1787" si="690">"22:03:37.000"</f>
        <v>22:03:37.000</v>
      </c>
      <c r="T1780" t="str">
        <f t="shared" si="690"/>
        <v>22:03:37.000</v>
      </c>
      <c r="U1780" t="str">
        <f t="shared" si="670"/>
        <v>A14F74</v>
      </c>
      <c r="V1780">
        <v>0</v>
      </c>
      <c r="W1780">
        <v>0</v>
      </c>
      <c r="X1780">
        <v>6</v>
      </c>
      <c r="Y1780">
        <v>0</v>
      </c>
      <c r="AA1780">
        <v>1</v>
      </c>
      <c r="AB1780">
        <v>8</v>
      </c>
      <c r="AC1780">
        <v>3</v>
      </c>
      <c r="AD1780">
        <v>0</v>
      </c>
      <c r="AE1780">
        <v>9</v>
      </c>
      <c r="AF1780" t="s">
        <v>126</v>
      </c>
      <c r="AG1780">
        <v>0</v>
      </c>
      <c r="AH1780">
        <v>3</v>
      </c>
      <c r="AI1780">
        <v>2</v>
      </c>
      <c r="AJ1780">
        <v>0</v>
      </c>
      <c r="AK1780" t="s">
        <v>597</v>
      </c>
      <c r="AL1780">
        <v>32.779341000000002</v>
      </c>
      <c r="AM1780" t="s">
        <v>598</v>
      </c>
      <c r="AN1780">
        <v>-117.076921</v>
      </c>
      <c r="AO1780">
        <v>25</v>
      </c>
      <c r="AP1780">
        <v>1600</v>
      </c>
      <c r="AQ1780" t="s">
        <v>129</v>
      </c>
      <c r="AR1780">
        <v>128</v>
      </c>
      <c r="AS1780">
        <v>-47</v>
      </c>
      <c r="AT1780">
        <v>-128</v>
      </c>
      <c r="BB1780" t="str">
        <f t="shared" si="671"/>
        <v>1200</v>
      </c>
      <c r="BC1780">
        <v>1</v>
      </c>
      <c r="BD1780" t="str">
        <f t="shared" si="672"/>
        <v xml:space="preserve">N1839R  </v>
      </c>
      <c r="BE1780">
        <v>1</v>
      </c>
      <c r="BG1780">
        <v>0</v>
      </c>
      <c r="BH1780">
        <v>0</v>
      </c>
      <c r="BI1780">
        <v>0</v>
      </c>
      <c r="BJ1780">
        <v>1325</v>
      </c>
      <c r="BK1780">
        <v>-275</v>
      </c>
      <c r="BL1780" t="s">
        <v>130</v>
      </c>
      <c r="BM1780">
        <v>1</v>
      </c>
      <c r="BN1780">
        <v>1</v>
      </c>
      <c r="BO1780">
        <v>0</v>
      </c>
      <c r="BP1780">
        <v>0</v>
      </c>
      <c r="BS1780">
        <v>0</v>
      </c>
      <c r="BT1780">
        <v>0</v>
      </c>
      <c r="BU1780">
        <v>0</v>
      </c>
      <c r="CE1780" t="str">
        <f t="shared" ref="CE1780:CE1787" si="691">"22:03:37.704"</f>
        <v>22:03:37.704</v>
      </c>
      <c r="CF1780">
        <v>704341757</v>
      </c>
      <c r="CS1780">
        <v>3</v>
      </c>
      <c r="CT1780">
        <v>2</v>
      </c>
      <c r="CU1780">
        <v>0</v>
      </c>
      <c r="CV1780">
        <v>2</v>
      </c>
      <c r="CW1780">
        <v>0</v>
      </c>
      <c r="CX1780">
        <v>5</v>
      </c>
      <c r="CY1780">
        <v>7</v>
      </c>
      <c r="CZ1780" t="s">
        <v>131</v>
      </c>
      <c r="DA1780">
        <v>300</v>
      </c>
      <c r="DB1780">
        <v>0</v>
      </c>
      <c r="DC1780" t="s">
        <v>157</v>
      </c>
      <c r="DD1780" t="s">
        <v>158</v>
      </c>
      <c r="DG1780">
        <v>8366980</v>
      </c>
      <c r="DI1780">
        <v>1</v>
      </c>
      <c r="DJ1780">
        <v>0</v>
      </c>
      <c r="DK1780">
        <v>0</v>
      </c>
      <c r="DL1780">
        <v>0</v>
      </c>
      <c r="DM1780">
        <v>0</v>
      </c>
      <c r="DN1780">
        <v>1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 t="shared" si="689"/>
        <v>07/09/2023 22:03:38.106</v>
      </c>
      <c r="C1781" t="str">
        <f t="shared" si="676"/>
        <v>FFDFD3C0</v>
      </c>
      <c r="D1781" t="s">
        <v>147</v>
      </c>
      <c r="E1781">
        <v>8</v>
      </c>
      <c r="H1781">
        <v>225</v>
      </c>
      <c r="I1781" t="s">
        <v>148</v>
      </c>
      <c r="J1781" t="s">
        <v>126</v>
      </c>
      <c r="K1781">
        <v>0</v>
      </c>
      <c r="L1781">
        <v>3</v>
      </c>
      <c r="M1781">
        <v>0</v>
      </c>
      <c r="N1781">
        <v>2</v>
      </c>
      <c r="O1781">
        <v>0</v>
      </c>
      <c r="P1781">
        <v>1</v>
      </c>
      <c r="Q1781">
        <v>0</v>
      </c>
      <c r="S1781" t="str">
        <f t="shared" si="690"/>
        <v>22:03:37.000</v>
      </c>
      <c r="T1781" t="str">
        <f t="shared" si="690"/>
        <v>22:03:37.000</v>
      </c>
      <c r="U1781" t="str">
        <f t="shared" si="670"/>
        <v>A14F74</v>
      </c>
      <c r="V1781">
        <v>0</v>
      </c>
      <c r="W1781">
        <v>0</v>
      </c>
      <c r="X1781">
        <v>6</v>
      </c>
      <c r="Y1781">
        <v>0</v>
      </c>
      <c r="AA1781">
        <v>1</v>
      </c>
      <c r="AB1781">
        <v>8</v>
      </c>
      <c r="AC1781">
        <v>3</v>
      </c>
      <c r="AD1781">
        <v>0</v>
      </c>
      <c r="AE1781">
        <v>9</v>
      </c>
      <c r="AF1781" t="s">
        <v>126</v>
      </c>
      <c r="AG1781">
        <v>0</v>
      </c>
      <c r="AH1781">
        <v>3</v>
      </c>
      <c r="AI1781">
        <v>2</v>
      </c>
      <c r="AJ1781">
        <v>0</v>
      </c>
      <c r="AK1781" t="s">
        <v>597</v>
      </c>
      <c r="AL1781">
        <v>32.779341000000002</v>
      </c>
      <c r="AM1781" t="s">
        <v>598</v>
      </c>
      <c r="AN1781">
        <v>-117.076921</v>
      </c>
      <c r="AO1781">
        <v>25</v>
      </c>
      <c r="AP1781">
        <v>1600</v>
      </c>
      <c r="AQ1781" t="s">
        <v>129</v>
      </c>
      <c r="AR1781">
        <v>128</v>
      </c>
      <c r="AS1781">
        <v>-47</v>
      </c>
      <c r="AT1781">
        <v>-128</v>
      </c>
      <c r="BB1781" t="str">
        <f t="shared" si="671"/>
        <v>1200</v>
      </c>
      <c r="BC1781">
        <v>1</v>
      </c>
      <c r="BD1781" t="str">
        <f t="shared" si="672"/>
        <v xml:space="preserve">N1839R  </v>
      </c>
      <c r="BE1781">
        <v>1</v>
      </c>
      <c r="BG1781">
        <v>0</v>
      </c>
      <c r="BH1781">
        <v>0</v>
      </c>
      <c r="BI1781">
        <v>0</v>
      </c>
      <c r="BJ1781">
        <v>1325</v>
      </c>
      <c r="BK1781">
        <v>-275</v>
      </c>
      <c r="BL1781" t="s">
        <v>130</v>
      </c>
      <c r="BM1781">
        <v>1</v>
      </c>
      <c r="BN1781">
        <v>1</v>
      </c>
      <c r="BO1781">
        <v>0</v>
      </c>
      <c r="BP1781">
        <v>0</v>
      </c>
      <c r="BS1781">
        <v>0</v>
      </c>
      <c r="BT1781">
        <v>0</v>
      </c>
      <c r="BU1781">
        <v>0</v>
      </c>
      <c r="CE1781" t="str">
        <f t="shared" si="691"/>
        <v>22:03:37.704</v>
      </c>
      <c r="CF1781">
        <v>704341757</v>
      </c>
      <c r="CS1781">
        <v>3</v>
      </c>
      <c r="CT1781">
        <v>2</v>
      </c>
      <c r="CU1781">
        <v>0</v>
      </c>
      <c r="CV1781">
        <v>2</v>
      </c>
      <c r="CW1781">
        <v>0</v>
      </c>
      <c r="CX1781">
        <v>5</v>
      </c>
      <c r="CY1781">
        <v>7</v>
      </c>
      <c r="CZ1781" t="s">
        <v>131</v>
      </c>
      <c r="DA1781">
        <v>300</v>
      </c>
      <c r="DB1781">
        <v>0</v>
      </c>
      <c r="DC1781" t="s">
        <v>157</v>
      </c>
      <c r="DD1781" t="s">
        <v>158</v>
      </c>
      <c r="DG1781">
        <v>8366980</v>
      </c>
      <c r="DI1781">
        <v>1</v>
      </c>
      <c r="DJ1781">
        <v>0</v>
      </c>
      <c r="DK1781">
        <v>1</v>
      </c>
      <c r="DL1781">
        <v>0</v>
      </c>
      <c r="DM1781">
        <v>0</v>
      </c>
      <c r="DN1781">
        <v>1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 t="shared" si="689"/>
        <v>07/09/2023 22:03:38.106</v>
      </c>
      <c r="C1782" t="str">
        <f t="shared" si="676"/>
        <v>FFDFD3C0</v>
      </c>
      <c r="D1782" t="s">
        <v>134</v>
      </c>
      <c r="E1782">
        <v>4</v>
      </c>
      <c r="H1782">
        <v>4</v>
      </c>
      <c r="I1782" t="s">
        <v>143</v>
      </c>
      <c r="J1782" t="s">
        <v>126</v>
      </c>
      <c r="K1782">
        <v>0</v>
      </c>
      <c r="L1782">
        <v>3</v>
      </c>
      <c r="M1782">
        <v>0</v>
      </c>
      <c r="N1782">
        <v>2</v>
      </c>
      <c r="O1782">
        <v>0</v>
      </c>
      <c r="P1782">
        <v>1</v>
      </c>
      <c r="Q1782">
        <v>0</v>
      </c>
      <c r="S1782" t="str">
        <f t="shared" si="690"/>
        <v>22:03:37.000</v>
      </c>
      <c r="T1782" t="str">
        <f t="shared" si="690"/>
        <v>22:03:37.000</v>
      </c>
      <c r="U1782" t="str">
        <f t="shared" si="670"/>
        <v>A14F74</v>
      </c>
      <c r="V1782">
        <v>0</v>
      </c>
      <c r="W1782">
        <v>0</v>
      </c>
      <c r="X1782">
        <v>6</v>
      </c>
      <c r="Y1782">
        <v>0</v>
      </c>
      <c r="AA1782">
        <v>1</v>
      </c>
      <c r="AB1782">
        <v>8</v>
      </c>
      <c r="AC1782">
        <v>3</v>
      </c>
      <c r="AD1782">
        <v>0</v>
      </c>
      <c r="AE1782">
        <v>9</v>
      </c>
      <c r="AF1782" t="s">
        <v>126</v>
      </c>
      <c r="AG1782">
        <v>0</v>
      </c>
      <c r="AH1782">
        <v>3</v>
      </c>
      <c r="AI1782">
        <v>2</v>
      </c>
      <c r="AJ1782">
        <v>0</v>
      </c>
      <c r="AK1782" t="s">
        <v>597</v>
      </c>
      <c r="AL1782">
        <v>32.779341000000002</v>
      </c>
      <c r="AM1782" t="s">
        <v>598</v>
      </c>
      <c r="AN1782">
        <v>-117.076921</v>
      </c>
      <c r="AO1782">
        <v>25</v>
      </c>
      <c r="AP1782">
        <v>1600</v>
      </c>
      <c r="AQ1782" t="s">
        <v>129</v>
      </c>
      <c r="AR1782">
        <v>128</v>
      </c>
      <c r="AS1782">
        <v>-47</v>
      </c>
      <c r="AT1782">
        <v>-128</v>
      </c>
      <c r="BB1782" t="str">
        <f t="shared" si="671"/>
        <v>1200</v>
      </c>
      <c r="BC1782">
        <v>1</v>
      </c>
      <c r="BD1782" t="str">
        <f t="shared" si="672"/>
        <v xml:space="preserve">N1839R  </v>
      </c>
      <c r="BE1782">
        <v>1</v>
      </c>
      <c r="BG1782">
        <v>0</v>
      </c>
      <c r="BH1782">
        <v>0</v>
      </c>
      <c r="BI1782">
        <v>0</v>
      </c>
      <c r="BJ1782">
        <v>1325</v>
      </c>
      <c r="BK1782">
        <v>-275</v>
      </c>
      <c r="BL1782" t="s">
        <v>130</v>
      </c>
      <c r="BM1782">
        <v>1</v>
      </c>
      <c r="BN1782">
        <v>1</v>
      </c>
      <c r="BO1782">
        <v>0</v>
      </c>
      <c r="BP1782">
        <v>0</v>
      </c>
      <c r="BS1782">
        <v>0</v>
      </c>
      <c r="BT1782">
        <v>0</v>
      </c>
      <c r="BU1782">
        <v>0</v>
      </c>
      <c r="CE1782" t="str">
        <f t="shared" si="691"/>
        <v>22:03:37.704</v>
      </c>
      <c r="CF1782">
        <v>704341757</v>
      </c>
      <c r="CS1782">
        <v>3</v>
      </c>
      <c r="CT1782">
        <v>2</v>
      </c>
      <c r="CU1782">
        <v>0</v>
      </c>
      <c r="CV1782">
        <v>2</v>
      </c>
      <c r="CW1782">
        <v>0</v>
      </c>
      <c r="CX1782">
        <v>5</v>
      </c>
      <c r="CY1782">
        <v>7</v>
      </c>
      <c r="CZ1782" t="s">
        <v>131</v>
      </c>
      <c r="DA1782">
        <v>300</v>
      </c>
      <c r="DB1782">
        <v>0</v>
      </c>
      <c r="DC1782" t="s">
        <v>157</v>
      </c>
      <c r="DD1782" t="s">
        <v>158</v>
      </c>
      <c r="DG1782">
        <v>8366980</v>
      </c>
      <c r="DI1782">
        <v>1</v>
      </c>
      <c r="DJ1782">
        <v>0</v>
      </c>
      <c r="DK1782">
        <v>1</v>
      </c>
      <c r="DL1782">
        <v>0</v>
      </c>
      <c r="DM1782">
        <v>0</v>
      </c>
      <c r="DN1782">
        <v>1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 t="shared" si="689"/>
        <v>07/09/2023 22:03:38.106</v>
      </c>
      <c r="C1783" t="str">
        <f t="shared" si="676"/>
        <v>FFDFD3C0</v>
      </c>
      <c r="D1783" t="s">
        <v>123</v>
      </c>
      <c r="E1783">
        <v>7</v>
      </c>
      <c r="F1783">
        <v>2007</v>
      </c>
      <c r="G1783" t="s">
        <v>124</v>
      </c>
      <c r="J1783" t="s">
        <v>125</v>
      </c>
      <c r="K1783">
        <v>0</v>
      </c>
      <c r="L1783">
        <v>3</v>
      </c>
      <c r="M1783">
        <v>0</v>
      </c>
      <c r="N1783">
        <v>2</v>
      </c>
      <c r="O1783">
        <v>0</v>
      </c>
      <c r="P1783">
        <v>1</v>
      </c>
      <c r="Q1783">
        <v>0</v>
      </c>
      <c r="S1783" t="str">
        <f t="shared" si="690"/>
        <v>22:03:37.000</v>
      </c>
      <c r="T1783" t="str">
        <f t="shared" si="690"/>
        <v>22:03:37.000</v>
      </c>
      <c r="U1783" t="str">
        <f t="shared" si="670"/>
        <v>A14F74</v>
      </c>
      <c r="V1783">
        <v>0</v>
      </c>
      <c r="W1783">
        <v>0</v>
      </c>
      <c r="X1783">
        <v>6</v>
      </c>
      <c r="Y1783">
        <v>0</v>
      </c>
      <c r="AA1783">
        <v>1</v>
      </c>
      <c r="AB1783">
        <v>8</v>
      </c>
      <c r="AC1783">
        <v>3</v>
      </c>
      <c r="AD1783">
        <v>0</v>
      </c>
      <c r="AE1783">
        <v>9</v>
      </c>
      <c r="AF1783" t="s">
        <v>126</v>
      </c>
      <c r="AG1783">
        <v>0</v>
      </c>
      <c r="AH1783">
        <v>3</v>
      </c>
      <c r="AI1783">
        <v>2</v>
      </c>
      <c r="AJ1783">
        <v>0</v>
      </c>
      <c r="AK1783" t="s">
        <v>597</v>
      </c>
      <c r="AL1783">
        <v>32.779341000000002</v>
      </c>
      <c r="AM1783" t="s">
        <v>598</v>
      </c>
      <c r="AN1783">
        <v>-117.076921</v>
      </c>
      <c r="AO1783">
        <v>25</v>
      </c>
      <c r="AP1783">
        <v>1600</v>
      </c>
      <c r="AQ1783" t="s">
        <v>129</v>
      </c>
      <c r="AR1783">
        <v>128</v>
      </c>
      <c r="AS1783">
        <v>-47</v>
      </c>
      <c r="AT1783">
        <v>-128</v>
      </c>
      <c r="BB1783" t="str">
        <f t="shared" si="671"/>
        <v>1200</v>
      </c>
      <c r="BC1783">
        <v>1</v>
      </c>
      <c r="BD1783" t="str">
        <f t="shared" si="672"/>
        <v xml:space="preserve">N1839R  </v>
      </c>
      <c r="BE1783">
        <v>1</v>
      </c>
      <c r="BG1783">
        <v>0</v>
      </c>
      <c r="BH1783">
        <v>0</v>
      </c>
      <c r="BI1783">
        <v>0</v>
      </c>
      <c r="BJ1783">
        <v>1325</v>
      </c>
      <c r="BK1783">
        <v>-275</v>
      </c>
      <c r="BL1783" t="s">
        <v>130</v>
      </c>
      <c r="BM1783">
        <v>1</v>
      </c>
      <c r="BN1783">
        <v>1</v>
      </c>
      <c r="BO1783">
        <v>0</v>
      </c>
      <c r="BP1783">
        <v>0</v>
      </c>
      <c r="BS1783">
        <v>0</v>
      </c>
      <c r="BT1783">
        <v>0</v>
      </c>
      <c r="BU1783">
        <v>0</v>
      </c>
      <c r="CE1783" t="str">
        <f t="shared" si="691"/>
        <v>22:03:37.704</v>
      </c>
      <c r="CF1783">
        <v>704341757</v>
      </c>
      <c r="CS1783">
        <v>3</v>
      </c>
      <c r="CT1783">
        <v>2</v>
      </c>
      <c r="CU1783">
        <v>0</v>
      </c>
      <c r="CV1783">
        <v>2</v>
      </c>
      <c r="CW1783">
        <v>0</v>
      </c>
      <c r="CX1783">
        <v>5</v>
      </c>
      <c r="CY1783">
        <v>7</v>
      </c>
      <c r="CZ1783" t="s">
        <v>131</v>
      </c>
      <c r="DA1783">
        <v>300</v>
      </c>
      <c r="DB1783">
        <v>0</v>
      </c>
      <c r="DC1783" t="s">
        <v>157</v>
      </c>
      <c r="DD1783" t="s">
        <v>158</v>
      </c>
      <c r="DG1783">
        <v>8366980</v>
      </c>
      <c r="DI1783">
        <v>1</v>
      </c>
      <c r="DJ1783">
        <v>0</v>
      </c>
      <c r="DK1783">
        <v>1</v>
      </c>
      <c r="DL1783">
        <v>0</v>
      </c>
      <c r="DM1783">
        <v>0</v>
      </c>
      <c r="DN1783">
        <v>1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 t="shared" si="689"/>
        <v>07/09/2023 22:03:38.106</v>
      </c>
      <c r="C1784" t="str">
        <f t="shared" si="676"/>
        <v>FFDFD3C0</v>
      </c>
      <c r="D1784" t="s">
        <v>138</v>
      </c>
      <c r="E1784">
        <v>20</v>
      </c>
      <c r="F1784">
        <v>1020</v>
      </c>
      <c r="G1784" t="s">
        <v>139</v>
      </c>
      <c r="J1784" t="s">
        <v>140</v>
      </c>
      <c r="K1784">
        <v>0</v>
      </c>
      <c r="L1784">
        <v>3</v>
      </c>
      <c r="M1784">
        <v>0</v>
      </c>
      <c r="N1784">
        <v>2</v>
      </c>
      <c r="O1784">
        <v>0</v>
      </c>
      <c r="P1784">
        <v>1</v>
      </c>
      <c r="Q1784">
        <v>0</v>
      </c>
      <c r="S1784" t="str">
        <f t="shared" si="690"/>
        <v>22:03:37.000</v>
      </c>
      <c r="T1784" t="str">
        <f t="shared" si="690"/>
        <v>22:03:37.000</v>
      </c>
      <c r="U1784" t="str">
        <f t="shared" si="670"/>
        <v>A14F74</v>
      </c>
      <c r="V1784">
        <v>0</v>
      </c>
      <c r="W1784">
        <v>0</v>
      </c>
      <c r="X1784">
        <v>6</v>
      </c>
      <c r="Y1784">
        <v>0</v>
      </c>
      <c r="AA1784">
        <v>1</v>
      </c>
      <c r="AB1784">
        <v>8</v>
      </c>
      <c r="AC1784">
        <v>3</v>
      </c>
      <c r="AD1784">
        <v>0</v>
      </c>
      <c r="AE1784">
        <v>9</v>
      </c>
      <c r="AF1784" t="s">
        <v>126</v>
      </c>
      <c r="AG1784">
        <v>0</v>
      </c>
      <c r="AH1784">
        <v>3</v>
      </c>
      <c r="AI1784">
        <v>2</v>
      </c>
      <c r="AJ1784">
        <v>0</v>
      </c>
      <c r="AK1784" t="s">
        <v>597</v>
      </c>
      <c r="AL1784">
        <v>32.779341000000002</v>
      </c>
      <c r="AM1784" t="s">
        <v>598</v>
      </c>
      <c r="AN1784">
        <v>-117.076921</v>
      </c>
      <c r="AO1784">
        <v>25</v>
      </c>
      <c r="AP1784">
        <v>1600</v>
      </c>
      <c r="AQ1784" t="s">
        <v>129</v>
      </c>
      <c r="AR1784">
        <v>128</v>
      </c>
      <c r="AS1784">
        <v>-47</v>
      </c>
      <c r="AT1784">
        <v>-128</v>
      </c>
      <c r="BB1784" t="str">
        <f t="shared" si="671"/>
        <v>1200</v>
      </c>
      <c r="BC1784">
        <v>1</v>
      </c>
      <c r="BD1784" t="str">
        <f t="shared" si="672"/>
        <v xml:space="preserve">N1839R  </v>
      </c>
      <c r="BE1784">
        <v>1</v>
      </c>
      <c r="BG1784">
        <v>0</v>
      </c>
      <c r="BH1784">
        <v>0</v>
      </c>
      <c r="BI1784">
        <v>0</v>
      </c>
      <c r="BJ1784">
        <v>1325</v>
      </c>
      <c r="BK1784">
        <v>-275</v>
      </c>
      <c r="BL1784" t="s">
        <v>130</v>
      </c>
      <c r="BM1784">
        <v>1</v>
      </c>
      <c r="BN1784">
        <v>1</v>
      </c>
      <c r="BO1784">
        <v>0</v>
      </c>
      <c r="BP1784">
        <v>0</v>
      </c>
      <c r="BS1784">
        <v>0</v>
      </c>
      <c r="BT1784">
        <v>0</v>
      </c>
      <c r="BU1784">
        <v>0</v>
      </c>
      <c r="CE1784" t="str">
        <f t="shared" si="691"/>
        <v>22:03:37.704</v>
      </c>
      <c r="CF1784">
        <v>704341757</v>
      </c>
      <c r="CS1784">
        <v>3</v>
      </c>
      <c r="CT1784">
        <v>2</v>
      </c>
      <c r="CU1784">
        <v>0</v>
      </c>
      <c r="CV1784">
        <v>2</v>
      </c>
      <c r="CW1784">
        <v>0</v>
      </c>
      <c r="CX1784">
        <v>5</v>
      </c>
      <c r="CY1784">
        <v>7</v>
      </c>
      <c r="CZ1784" t="s">
        <v>131</v>
      </c>
      <c r="DA1784">
        <v>300</v>
      </c>
      <c r="DB1784">
        <v>0</v>
      </c>
      <c r="DC1784" t="s">
        <v>157</v>
      </c>
      <c r="DD1784" t="s">
        <v>158</v>
      </c>
      <c r="DG1784">
        <v>8366980</v>
      </c>
      <c r="DI1784">
        <v>1</v>
      </c>
      <c r="DJ1784">
        <v>0</v>
      </c>
      <c r="DK1784">
        <v>0</v>
      </c>
      <c r="DL1784">
        <v>0</v>
      </c>
      <c r="DM1784">
        <v>0</v>
      </c>
      <c r="DN1784">
        <v>1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 t="shared" si="689"/>
        <v>07/09/2023 22:03:38.106</v>
      </c>
      <c r="C1785" t="str">
        <f t="shared" si="676"/>
        <v>FFDFD3C0</v>
      </c>
      <c r="D1785" t="s">
        <v>149</v>
      </c>
      <c r="E1785">
        <v>3</v>
      </c>
      <c r="H1785">
        <v>166</v>
      </c>
      <c r="I1785" t="s">
        <v>139</v>
      </c>
      <c r="J1785" t="s">
        <v>150</v>
      </c>
      <c r="K1785">
        <v>0</v>
      </c>
      <c r="L1785">
        <v>3</v>
      </c>
      <c r="M1785">
        <v>0</v>
      </c>
      <c r="N1785">
        <v>2</v>
      </c>
      <c r="O1785">
        <v>0</v>
      </c>
      <c r="P1785">
        <v>1</v>
      </c>
      <c r="Q1785">
        <v>0</v>
      </c>
      <c r="S1785" t="str">
        <f t="shared" si="690"/>
        <v>22:03:37.000</v>
      </c>
      <c r="T1785" t="str">
        <f t="shared" si="690"/>
        <v>22:03:37.000</v>
      </c>
      <c r="U1785" t="str">
        <f t="shared" si="670"/>
        <v>A14F74</v>
      </c>
      <c r="V1785">
        <v>0</v>
      </c>
      <c r="W1785">
        <v>0</v>
      </c>
      <c r="X1785">
        <v>6</v>
      </c>
      <c r="Y1785">
        <v>0</v>
      </c>
      <c r="AA1785">
        <v>1</v>
      </c>
      <c r="AB1785">
        <v>8</v>
      </c>
      <c r="AC1785">
        <v>3</v>
      </c>
      <c r="AD1785">
        <v>0</v>
      </c>
      <c r="AE1785">
        <v>9</v>
      </c>
      <c r="AF1785" t="s">
        <v>126</v>
      </c>
      <c r="AG1785">
        <v>0</v>
      </c>
      <c r="AH1785">
        <v>3</v>
      </c>
      <c r="AI1785">
        <v>2</v>
      </c>
      <c r="AJ1785">
        <v>0</v>
      </c>
      <c r="AK1785" t="s">
        <v>597</v>
      </c>
      <c r="AL1785">
        <v>32.779341000000002</v>
      </c>
      <c r="AM1785" t="s">
        <v>598</v>
      </c>
      <c r="AN1785">
        <v>-117.076921</v>
      </c>
      <c r="AO1785">
        <v>25</v>
      </c>
      <c r="AP1785">
        <v>1600</v>
      </c>
      <c r="AQ1785" t="s">
        <v>129</v>
      </c>
      <c r="AR1785">
        <v>128</v>
      </c>
      <c r="AS1785">
        <v>-47</v>
      </c>
      <c r="AT1785">
        <v>-128</v>
      </c>
      <c r="BB1785" t="str">
        <f t="shared" si="671"/>
        <v>1200</v>
      </c>
      <c r="BC1785">
        <v>1</v>
      </c>
      <c r="BD1785" t="str">
        <f t="shared" si="672"/>
        <v xml:space="preserve">N1839R  </v>
      </c>
      <c r="BE1785">
        <v>1</v>
      </c>
      <c r="BG1785">
        <v>0</v>
      </c>
      <c r="BH1785">
        <v>0</v>
      </c>
      <c r="BI1785">
        <v>0</v>
      </c>
      <c r="BJ1785">
        <v>1325</v>
      </c>
      <c r="BK1785">
        <v>-275</v>
      </c>
      <c r="BL1785" t="s">
        <v>130</v>
      </c>
      <c r="BM1785">
        <v>1</v>
      </c>
      <c r="BN1785">
        <v>1</v>
      </c>
      <c r="BO1785">
        <v>0</v>
      </c>
      <c r="BP1785">
        <v>0</v>
      </c>
      <c r="BS1785">
        <v>0</v>
      </c>
      <c r="BT1785">
        <v>0</v>
      </c>
      <c r="BU1785">
        <v>0</v>
      </c>
      <c r="CE1785" t="str">
        <f t="shared" si="691"/>
        <v>22:03:37.704</v>
      </c>
      <c r="CF1785">
        <v>704341757</v>
      </c>
      <c r="CS1785">
        <v>3</v>
      </c>
      <c r="CT1785">
        <v>2</v>
      </c>
      <c r="CU1785">
        <v>0</v>
      </c>
      <c r="CV1785">
        <v>2</v>
      </c>
      <c r="CW1785">
        <v>0</v>
      </c>
      <c r="CX1785">
        <v>5</v>
      </c>
      <c r="CY1785">
        <v>7</v>
      </c>
      <c r="CZ1785" t="s">
        <v>131</v>
      </c>
      <c r="DA1785">
        <v>300</v>
      </c>
      <c r="DB1785">
        <v>0</v>
      </c>
      <c r="DC1785" t="s">
        <v>157</v>
      </c>
      <c r="DD1785" t="s">
        <v>158</v>
      </c>
      <c r="DG1785">
        <v>8366980</v>
      </c>
      <c r="DI1785">
        <v>1</v>
      </c>
      <c r="DJ1785">
        <v>0</v>
      </c>
      <c r="DK1785">
        <v>1</v>
      </c>
      <c r="DL1785">
        <v>0</v>
      </c>
      <c r="DM1785">
        <v>0</v>
      </c>
      <c r="DN1785">
        <v>1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 t="shared" si="689"/>
        <v>07/09/2023 22:03:38.106</v>
      </c>
      <c r="C1786" t="str">
        <f t="shared" si="676"/>
        <v>FFDFD3C0</v>
      </c>
      <c r="D1786" t="s">
        <v>141</v>
      </c>
      <c r="E1786">
        <v>15</v>
      </c>
      <c r="J1786" t="s">
        <v>142</v>
      </c>
      <c r="K1786">
        <v>0</v>
      </c>
      <c r="L1786">
        <v>3</v>
      </c>
      <c r="M1786">
        <v>0</v>
      </c>
      <c r="N1786">
        <v>2</v>
      </c>
      <c r="O1786">
        <v>0</v>
      </c>
      <c r="P1786">
        <v>1</v>
      </c>
      <c r="Q1786">
        <v>0</v>
      </c>
      <c r="S1786" t="str">
        <f t="shared" si="690"/>
        <v>22:03:37.000</v>
      </c>
      <c r="T1786" t="str">
        <f t="shared" si="690"/>
        <v>22:03:37.000</v>
      </c>
      <c r="U1786" t="str">
        <f t="shared" si="670"/>
        <v>A14F74</v>
      </c>
      <c r="V1786">
        <v>0</v>
      </c>
      <c r="W1786">
        <v>0</v>
      </c>
      <c r="X1786">
        <v>6</v>
      </c>
      <c r="Y1786">
        <v>0</v>
      </c>
      <c r="AA1786">
        <v>1</v>
      </c>
      <c r="AB1786">
        <v>8</v>
      </c>
      <c r="AC1786">
        <v>3</v>
      </c>
      <c r="AD1786">
        <v>0</v>
      </c>
      <c r="AE1786">
        <v>9</v>
      </c>
      <c r="AF1786" t="s">
        <v>126</v>
      </c>
      <c r="AG1786">
        <v>0</v>
      </c>
      <c r="AH1786">
        <v>3</v>
      </c>
      <c r="AI1786">
        <v>2</v>
      </c>
      <c r="AJ1786">
        <v>0</v>
      </c>
      <c r="AK1786" t="s">
        <v>597</v>
      </c>
      <c r="AL1786">
        <v>32.779341000000002</v>
      </c>
      <c r="AM1786" t="s">
        <v>598</v>
      </c>
      <c r="AN1786">
        <v>-117.076921</v>
      </c>
      <c r="AO1786">
        <v>25</v>
      </c>
      <c r="AP1786">
        <v>1600</v>
      </c>
      <c r="AQ1786" t="s">
        <v>129</v>
      </c>
      <c r="AR1786">
        <v>128</v>
      </c>
      <c r="AS1786">
        <v>-47</v>
      </c>
      <c r="AT1786">
        <v>-128</v>
      </c>
      <c r="BB1786" t="str">
        <f t="shared" si="671"/>
        <v>1200</v>
      </c>
      <c r="BC1786">
        <v>1</v>
      </c>
      <c r="BD1786" t="str">
        <f t="shared" si="672"/>
        <v xml:space="preserve">N1839R  </v>
      </c>
      <c r="BE1786">
        <v>1</v>
      </c>
      <c r="BG1786">
        <v>0</v>
      </c>
      <c r="BH1786">
        <v>0</v>
      </c>
      <c r="BI1786">
        <v>0</v>
      </c>
      <c r="BJ1786">
        <v>1325</v>
      </c>
      <c r="BK1786">
        <v>-275</v>
      </c>
      <c r="BL1786" t="s">
        <v>130</v>
      </c>
      <c r="BM1786">
        <v>1</v>
      </c>
      <c r="BN1786">
        <v>1</v>
      </c>
      <c r="BO1786">
        <v>0</v>
      </c>
      <c r="BP1786">
        <v>0</v>
      </c>
      <c r="BS1786">
        <v>0</v>
      </c>
      <c r="BT1786">
        <v>0</v>
      </c>
      <c r="BU1786">
        <v>0</v>
      </c>
      <c r="CE1786" t="str">
        <f t="shared" si="691"/>
        <v>22:03:37.704</v>
      </c>
      <c r="CF1786">
        <v>704341757</v>
      </c>
      <c r="CS1786">
        <v>3</v>
      </c>
      <c r="CT1786">
        <v>2</v>
      </c>
      <c r="CU1786">
        <v>0</v>
      </c>
      <c r="CV1786">
        <v>2</v>
      </c>
      <c r="CW1786">
        <v>0</v>
      </c>
      <c r="CX1786">
        <v>5</v>
      </c>
      <c r="CY1786">
        <v>7</v>
      </c>
      <c r="CZ1786" t="s">
        <v>131</v>
      </c>
      <c r="DA1786">
        <v>300</v>
      </c>
      <c r="DB1786">
        <v>0</v>
      </c>
      <c r="DC1786" t="s">
        <v>157</v>
      </c>
      <c r="DD1786" t="s">
        <v>158</v>
      </c>
      <c r="DG1786">
        <v>8366980</v>
      </c>
      <c r="DI1786">
        <v>1</v>
      </c>
      <c r="DJ1786">
        <v>0</v>
      </c>
      <c r="DK1786">
        <v>1</v>
      </c>
      <c r="DL1786">
        <v>0</v>
      </c>
      <c r="DM1786">
        <v>0</v>
      </c>
      <c r="DN1786">
        <v>1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 t="shared" si="689"/>
        <v>07/09/2023 22:03:38.106</v>
      </c>
      <c r="C1787" t="str">
        <f t="shared" si="676"/>
        <v>FFDFD3C0</v>
      </c>
      <c r="D1787" t="s">
        <v>144</v>
      </c>
      <c r="E1787">
        <v>6</v>
      </c>
      <c r="H1787">
        <v>210</v>
      </c>
      <c r="I1787" t="s">
        <v>145</v>
      </c>
      <c r="J1787" t="s">
        <v>146</v>
      </c>
      <c r="K1787">
        <v>0</v>
      </c>
      <c r="L1787">
        <v>3</v>
      </c>
      <c r="M1787">
        <v>0</v>
      </c>
      <c r="N1787">
        <v>2</v>
      </c>
      <c r="O1787">
        <v>0</v>
      </c>
      <c r="P1787">
        <v>1</v>
      </c>
      <c r="Q1787">
        <v>0</v>
      </c>
      <c r="S1787" t="str">
        <f t="shared" si="690"/>
        <v>22:03:37.000</v>
      </c>
      <c r="T1787" t="str">
        <f t="shared" si="690"/>
        <v>22:03:37.000</v>
      </c>
      <c r="U1787" t="str">
        <f t="shared" si="670"/>
        <v>A14F74</v>
      </c>
      <c r="V1787">
        <v>0</v>
      </c>
      <c r="W1787">
        <v>0</v>
      </c>
      <c r="X1787">
        <v>6</v>
      </c>
      <c r="Y1787">
        <v>0</v>
      </c>
      <c r="AA1787">
        <v>1</v>
      </c>
      <c r="AB1787">
        <v>8</v>
      </c>
      <c r="AC1787">
        <v>3</v>
      </c>
      <c r="AD1787">
        <v>0</v>
      </c>
      <c r="AE1787">
        <v>9</v>
      </c>
      <c r="AF1787" t="s">
        <v>126</v>
      </c>
      <c r="AG1787">
        <v>0</v>
      </c>
      <c r="AH1787">
        <v>0</v>
      </c>
      <c r="AI1787">
        <v>2</v>
      </c>
      <c r="AJ1787">
        <v>0</v>
      </c>
      <c r="AK1787" t="s">
        <v>597</v>
      </c>
      <c r="AL1787">
        <v>32.779341000000002</v>
      </c>
      <c r="AM1787" t="s">
        <v>598</v>
      </c>
      <c r="AN1787">
        <v>-117.076921</v>
      </c>
      <c r="AO1787">
        <v>25</v>
      </c>
      <c r="AP1787">
        <v>1600</v>
      </c>
      <c r="AQ1787" t="s">
        <v>129</v>
      </c>
      <c r="AR1787">
        <v>128</v>
      </c>
      <c r="AS1787">
        <v>-47</v>
      </c>
      <c r="AT1787">
        <v>-128</v>
      </c>
      <c r="BB1787" t="str">
        <f t="shared" si="671"/>
        <v>1200</v>
      </c>
      <c r="BC1787">
        <v>1</v>
      </c>
      <c r="BD1787" t="str">
        <f t="shared" si="672"/>
        <v xml:space="preserve">N1839R  </v>
      </c>
      <c r="BE1787">
        <v>1</v>
      </c>
      <c r="BG1787">
        <v>0</v>
      </c>
      <c r="BH1787">
        <v>0</v>
      </c>
      <c r="BI1787">
        <v>0</v>
      </c>
      <c r="BJ1787">
        <v>1325</v>
      </c>
      <c r="BK1787">
        <v>-275</v>
      </c>
      <c r="BL1787" t="s">
        <v>130</v>
      </c>
      <c r="BM1787">
        <v>1</v>
      </c>
      <c r="BN1787">
        <v>1</v>
      </c>
      <c r="BO1787">
        <v>0</v>
      </c>
      <c r="BP1787">
        <v>0</v>
      </c>
      <c r="BS1787">
        <v>0</v>
      </c>
      <c r="BT1787">
        <v>0</v>
      </c>
      <c r="BU1787">
        <v>0</v>
      </c>
      <c r="CE1787" t="str">
        <f t="shared" si="691"/>
        <v>22:03:37.704</v>
      </c>
      <c r="CF1787">
        <v>704341757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5</v>
      </c>
      <c r="CY1787">
        <v>7</v>
      </c>
      <c r="CZ1787" t="s">
        <v>131</v>
      </c>
      <c r="DA1787">
        <v>300</v>
      </c>
      <c r="DB1787">
        <v>0</v>
      </c>
      <c r="DC1787" t="s">
        <v>157</v>
      </c>
      <c r="DD1787" t="s">
        <v>158</v>
      </c>
      <c r="DG1787">
        <v>8366980</v>
      </c>
      <c r="DI1787">
        <v>1</v>
      </c>
      <c r="DJ1787">
        <v>0</v>
      </c>
      <c r="DK1787">
        <v>1</v>
      </c>
      <c r="DL1787">
        <v>0</v>
      </c>
      <c r="DM1787">
        <v>0</v>
      </c>
      <c r="DN1787">
        <v>1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 t="shared" ref="A1788:A1793" si="692">"07/09/2023 22:03:38.505"</f>
        <v>07/09/2023 22:03:38.505</v>
      </c>
      <c r="C1788" t="str">
        <f t="shared" si="676"/>
        <v>FFDFD3C0</v>
      </c>
      <c r="D1788" t="s">
        <v>134</v>
      </c>
      <c r="E1788">
        <v>3</v>
      </c>
      <c r="H1788">
        <v>3</v>
      </c>
      <c r="I1788" t="s">
        <v>135</v>
      </c>
      <c r="J1788" t="s">
        <v>126</v>
      </c>
      <c r="K1788">
        <v>0</v>
      </c>
      <c r="L1788">
        <v>3</v>
      </c>
      <c r="M1788">
        <v>0</v>
      </c>
      <c r="N1788">
        <v>2</v>
      </c>
      <c r="O1788">
        <v>0</v>
      </c>
      <c r="P1788">
        <v>1</v>
      </c>
      <c r="Q1788">
        <v>0</v>
      </c>
      <c r="S1788" t="str">
        <f t="shared" ref="S1788:T1794" si="693">"22:03:38.000"</f>
        <v>22:03:38.000</v>
      </c>
      <c r="T1788" t="str">
        <f t="shared" si="693"/>
        <v>22:03:38.000</v>
      </c>
      <c r="U1788" t="str">
        <f t="shared" si="670"/>
        <v>A14F74</v>
      </c>
      <c r="V1788">
        <v>0</v>
      </c>
      <c r="W1788">
        <v>0</v>
      </c>
      <c r="X1788">
        <v>6</v>
      </c>
      <c r="Y1788">
        <v>0</v>
      </c>
      <c r="AA1788">
        <v>1</v>
      </c>
      <c r="AB1788">
        <v>8</v>
      </c>
      <c r="AC1788">
        <v>3</v>
      </c>
      <c r="AD1788">
        <v>0</v>
      </c>
      <c r="AE1788">
        <v>9</v>
      </c>
      <c r="AF1788" t="s">
        <v>126</v>
      </c>
      <c r="AG1788">
        <v>0</v>
      </c>
      <c r="AH1788">
        <v>3</v>
      </c>
      <c r="AI1788">
        <v>2</v>
      </c>
      <c r="AJ1788">
        <v>0</v>
      </c>
      <c r="AK1788" t="s">
        <v>599</v>
      </c>
      <c r="AL1788">
        <v>32.779125999999998</v>
      </c>
      <c r="AM1788" t="s">
        <v>600</v>
      </c>
      <c r="AN1788">
        <v>-117.076213</v>
      </c>
      <c r="AO1788">
        <v>25</v>
      </c>
      <c r="AP1788">
        <v>1600</v>
      </c>
      <c r="AQ1788" t="s">
        <v>129</v>
      </c>
      <c r="AR1788">
        <v>128</v>
      </c>
      <c r="AS1788">
        <v>-47</v>
      </c>
      <c r="AT1788">
        <v>-128</v>
      </c>
      <c r="BB1788" t="str">
        <f t="shared" si="671"/>
        <v>1200</v>
      </c>
      <c r="BC1788">
        <v>1</v>
      </c>
      <c r="BD1788" t="str">
        <f t="shared" si="672"/>
        <v xml:space="preserve">N1839R  </v>
      </c>
      <c r="BE1788">
        <v>1</v>
      </c>
      <c r="BG1788">
        <v>0</v>
      </c>
      <c r="BH1788">
        <v>0</v>
      </c>
      <c r="BI1788">
        <v>0</v>
      </c>
      <c r="BJ1788">
        <v>1325</v>
      </c>
      <c r="BK1788">
        <v>-275</v>
      </c>
      <c r="BL1788" t="s">
        <v>130</v>
      </c>
      <c r="BM1788">
        <v>1</v>
      </c>
      <c r="BN1788">
        <v>1</v>
      </c>
      <c r="BO1788">
        <v>0</v>
      </c>
      <c r="BP1788">
        <v>0</v>
      </c>
      <c r="BS1788">
        <v>0</v>
      </c>
      <c r="BT1788">
        <v>0</v>
      </c>
      <c r="BU1788">
        <v>0</v>
      </c>
      <c r="CE1788" t="str">
        <f t="shared" ref="CE1788:CE1794" si="694">"22:03:38.260"</f>
        <v>22:03:38.260</v>
      </c>
      <c r="CF1788">
        <v>259538675</v>
      </c>
      <c r="CS1788">
        <v>3</v>
      </c>
      <c r="CT1788">
        <v>2</v>
      </c>
      <c r="CU1788">
        <v>0</v>
      </c>
      <c r="CV1788">
        <v>2</v>
      </c>
      <c r="CW1788">
        <v>0</v>
      </c>
      <c r="CX1788">
        <v>3</v>
      </c>
      <c r="CY1788">
        <v>7</v>
      </c>
      <c r="CZ1788" t="s">
        <v>131</v>
      </c>
      <c r="DA1788">
        <v>745</v>
      </c>
      <c r="DB1788">
        <v>0</v>
      </c>
      <c r="DC1788" t="s">
        <v>262</v>
      </c>
      <c r="DD1788" t="s">
        <v>263</v>
      </c>
      <c r="DG1788">
        <v>15627481</v>
      </c>
      <c r="DI1788">
        <v>1</v>
      </c>
      <c r="DJ1788">
        <v>0</v>
      </c>
      <c r="DK1788">
        <v>0</v>
      </c>
      <c r="DL1788">
        <v>0</v>
      </c>
      <c r="DM1788">
        <v>0</v>
      </c>
      <c r="DN1788">
        <v>1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 t="shared" si="692"/>
        <v>07/09/2023 22:03:38.505</v>
      </c>
      <c r="C1789" t="str">
        <f t="shared" si="676"/>
        <v>FFDFD3C0</v>
      </c>
      <c r="D1789" t="s">
        <v>147</v>
      </c>
      <c r="E1789">
        <v>8</v>
      </c>
      <c r="H1789">
        <v>225</v>
      </c>
      <c r="I1789" t="s">
        <v>148</v>
      </c>
      <c r="J1789" t="s">
        <v>126</v>
      </c>
      <c r="K1789">
        <v>0</v>
      </c>
      <c r="L1789">
        <v>3</v>
      </c>
      <c r="M1789">
        <v>0</v>
      </c>
      <c r="N1789">
        <v>2</v>
      </c>
      <c r="O1789">
        <v>0</v>
      </c>
      <c r="P1789">
        <v>1</v>
      </c>
      <c r="Q1789">
        <v>0</v>
      </c>
      <c r="S1789" t="str">
        <f t="shared" si="693"/>
        <v>22:03:38.000</v>
      </c>
      <c r="T1789" t="str">
        <f t="shared" si="693"/>
        <v>22:03:38.000</v>
      </c>
      <c r="U1789" t="str">
        <f t="shared" si="670"/>
        <v>A14F74</v>
      </c>
      <c r="V1789">
        <v>0</v>
      </c>
      <c r="W1789">
        <v>0</v>
      </c>
      <c r="X1789">
        <v>6</v>
      </c>
      <c r="Y1789">
        <v>0</v>
      </c>
      <c r="AA1789">
        <v>1</v>
      </c>
      <c r="AB1789">
        <v>8</v>
      </c>
      <c r="AC1789">
        <v>3</v>
      </c>
      <c r="AD1789">
        <v>0</v>
      </c>
      <c r="AE1789">
        <v>9</v>
      </c>
      <c r="AF1789" t="s">
        <v>126</v>
      </c>
      <c r="AG1789">
        <v>0</v>
      </c>
      <c r="AH1789">
        <v>3</v>
      </c>
      <c r="AI1789">
        <v>2</v>
      </c>
      <c r="AJ1789">
        <v>0</v>
      </c>
      <c r="AK1789" t="s">
        <v>599</v>
      </c>
      <c r="AL1789">
        <v>32.779125999999998</v>
      </c>
      <c r="AM1789" t="s">
        <v>600</v>
      </c>
      <c r="AN1789">
        <v>-117.076213</v>
      </c>
      <c r="AO1789">
        <v>25</v>
      </c>
      <c r="AP1789">
        <v>1600</v>
      </c>
      <c r="AQ1789" t="s">
        <v>129</v>
      </c>
      <c r="AR1789">
        <v>128</v>
      </c>
      <c r="AS1789">
        <v>-47</v>
      </c>
      <c r="AT1789">
        <v>-128</v>
      </c>
      <c r="BB1789" t="str">
        <f t="shared" si="671"/>
        <v>1200</v>
      </c>
      <c r="BC1789">
        <v>1</v>
      </c>
      <c r="BD1789" t="str">
        <f t="shared" si="672"/>
        <v xml:space="preserve">N1839R  </v>
      </c>
      <c r="BE1789">
        <v>1</v>
      </c>
      <c r="BG1789">
        <v>0</v>
      </c>
      <c r="BH1789">
        <v>0</v>
      </c>
      <c r="BI1789">
        <v>0</v>
      </c>
      <c r="BJ1789">
        <v>1325</v>
      </c>
      <c r="BK1789">
        <v>-275</v>
      </c>
      <c r="BL1789" t="s">
        <v>130</v>
      </c>
      <c r="BM1789">
        <v>1</v>
      </c>
      <c r="BN1789">
        <v>1</v>
      </c>
      <c r="BO1789">
        <v>0</v>
      </c>
      <c r="BP1789">
        <v>0</v>
      </c>
      <c r="BS1789">
        <v>0</v>
      </c>
      <c r="BT1789">
        <v>0</v>
      </c>
      <c r="BU1789">
        <v>0</v>
      </c>
      <c r="CE1789" t="str">
        <f t="shared" si="694"/>
        <v>22:03:38.260</v>
      </c>
      <c r="CF1789">
        <v>259538675</v>
      </c>
      <c r="CS1789">
        <v>3</v>
      </c>
      <c r="CT1789">
        <v>2</v>
      </c>
      <c r="CU1789">
        <v>0</v>
      </c>
      <c r="CV1789">
        <v>2</v>
      </c>
      <c r="CW1789">
        <v>0</v>
      </c>
      <c r="CX1789">
        <v>3</v>
      </c>
      <c r="CY1789">
        <v>7</v>
      </c>
      <c r="CZ1789" t="s">
        <v>131</v>
      </c>
      <c r="DA1789">
        <v>745</v>
      </c>
      <c r="DB1789">
        <v>0</v>
      </c>
      <c r="DC1789" t="s">
        <v>262</v>
      </c>
      <c r="DD1789" t="s">
        <v>263</v>
      </c>
      <c r="DG1789">
        <v>15627481</v>
      </c>
      <c r="DI1789">
        <v>1</v>
      </c>
      <c r="DJ1789">
        <v>0</v>
      </c>
      <c r="DK1789">
        <v>1</v>
      </c>
      <c r="DL1789">
        <v>0</v>
      </c>
      <c r="DM1789">
        <v>0</v>
      </c>
      <c r="DN1789">
        <v>1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 t="shared" si="692"/>
        <v>07/09/2023 22:03:38.505</v>
      </c>
      <c r="C1790" t="str">
        <f t="shared" si="676"/>
        <v>FFDFD3C0</v>
      </c>
      <c r="D1790" t="s">
        <v>134</v>
      </c>
      <c r="E1790">
        <v>4</v>
      </c>
      <c r="H1790">
        <v>4</v>
      </c>
      <c r="I1790" t="s">
        <v>143</v>
      </c>
      <c r="J1790" t="s">
        <v>126</v>
      </c>
      <c r="K1790">
        <v>0</v>
      </c>
      <c r="L1790">
        <v>3</v>
      </c>
      <c r="M1790">
        <v>0</v>
      </c>
      <c r="N1790">
        <v>2</v>
      </c>
      <c r="O1790">
        <v>0</v>
      </c>
      <c r="P1790">
        <v>1</v>
      </c>
      <c r="Q1790">
        <v>0</v>
      </c>
      <c r="S1790" t="str">
        <f t="shared" si="693"/>
        <v>22:03:38.000</v>
      </c>
      <c r="T1790" t="str">
        <f t="shared" si="693"/>
        <v>22:03:38.000</v>
      </c>
      <c r="U1790" t="str">
        <f t="shared" si="670"/>
        <v>A14F74</v>
      </c>
      <c r="V1790">
        <v>0</v>
      </c>
      <c r="W1790">
        <v>0</v>
      </c>
      <c r="X1790">
        <v>6</v>
      </c>
      <c r="Y1790">
        <v>0</v>
      </c>
      <c r="AA1790">
        <v>1</v>
      </c>
      <c r="AB1790">
        <v>8</v>
      </c>
      <c r="AC1790">
        <v>3</v>
      </c>
      <c r="AD1790">
        <v>0</v>
      </c>
      <c r="AE1790">
        <v>9</v>
      </c>
      <c r="AF1790" t="s">
        <v>126</v>
      </c>
      <c r="AG1790">
        <v>0</v>
      </c>
      <c r="AH1790">
        <v>3</v>
      </c>
      <c r="AI1790">
        <v>2</v>
      </c>
      <c r="AJ1790">
        <v>0</v>
      </c>
      <c r="AK1790" t="s">
        <v>599</v>
      </c>
      <c r="AL1790">
        <v>32.779125999999998</v>
      </c>
      <c r="AM1790" t="s">
        <v>600</v>
      </c>
      <c r="AN1790">
        <v>-117.076213</v>
      </c>
      <c r="AO1790">
        <v>25</v>
      </c>
      <c r="AP1790">
        <v>1600</v>
      </c>
      <c r="AQ1790" t="s">
        <v>129</v>
      </c>
      <c r="AR1790">
        <v>128</v>
      </c>
      <c r="AS1790">
        <v>-47</v>
      </c>
      <c r="AT1790">
        <v>-128</v>
      </c>
      <c r="BB1790" t="str">
        <f t="shared" si="671"/>
        <v>1200</v>
      </c>
      <c r="BC1790">
        <v>1</v>
      </c>
      <c r="BD1790" t="str">
        <f t="shared" si="672"/>
        <v xml:space="preserve">N1839R  </v>
      </c>
      <c r="BE1790">
        <v>1</v>
      </c>
      <c r="BG1790">
        <v>0</v>
      </c>
      <c r="BH1790">
        <v>0</v>
      </c>
      <c r="BI1790">
        <v>0</v>
      </c>
      <c r="BJ1790">
        <v>1325</v>
      </c>
      <c r="BK1790">
        <v>-275</v>
      </c>
      <c r="BL1790" t="s">
        <v>130</v>
      </c>
      <c r="BM1790">
        <v>1</v>
      </c>
      <c r="BN1790">
        <v>1</v>
      </c>
      <c r="BO1790">
        <v>0</v>
      </c>
      <c r="BP1790">
        <v>0</v>
      </c>
      <c r="BS1790">
        <v>0</v>
      </c>
      <c r="BT1790">
        <v>0</v>
      </c>
      <c r="BU1790">
        <v>0</v>
      </c>
      <c r="CE1790" t="str">
        <f t="shared" si="694"/>
        <v>22:03:38.260</v>
      </c>
      <c r="CF1790">
        <v>259538675</v>
      </c>
      <c r="CS1790">
        <v>3</v>
      </c>
      <c r="CT1790">
        <v>2</v>
      </c>
      <c r="CU1790">
        <v>0</v>
      </c>
      <c r="CV1790">
        <v>2</v>
      </c>
      <c r="CW1790">
        <v>0</v>
      </c>
      <c r="CX1790">
        <v>3</v>
      </c>
      <c r="CY1790">
        <v>7</v>
      </c>
      <c r="CZ1790" t="s">
        <v>131</v>
      </c>
      <c r="DA1790">
        <v>745</v>
      </c>
      <c r="DB1790">
        <v>0</v>
      </c>
      <c r="DC1790" t="s">
        <v>262</v>
      </c>
      <c r="DD1790" t="s">
        <v>263</v>
      </c>
      <c r="DG1790">
        <v>15627481</v>
      </c>
      <c r="DI1790">
        <v>1</v>
      </c>
      <c r="DJ1790">
        <v>0</v>
      </c>
      <c r="DK1790">
        <v>1</v>
      </c>
      <c r="DL1790">
        <v>0</v>
      </c>
      <c r="DM1790">
        <v>0</v>
      </c>
      <c r="DN1790">
        <v>1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 t="shared" si="692"/>
        <v>07/09/2023 22:03:38.505</v>
      </c>
      <c r="C1791" t="str">
        <f t="shared" si="676"/>
        <v>FFDFD3C0</v>
      </c>
      <c r="D1791" t="s">
        <v>123</v>
      </c>
      <c r="E1791">
        <v>7</v>
      </c>
      <c r="F1791">
        <v>2007</v>
      </c>
      <c r="G1791" t="s">
        <v>124</v>
      </c>
      <c r="J1791" t="s">
        <v>125</v>
      </c>
      <c r="K1791">
        <v>0</v>
      </c>
      <c r="L1791">
        <v>3</v>
      </c>
      <c r="M1791">
        <v>0</v>
      </c>
      <c r="N1791">
        <v>2</v>
      </c>
      <c r="O1791">
        <v>0</v>
      </c>
      <c r="P1791">
        <v>1</v>
      </c>
      <c r="Q1791">
        <v>0</v>
      </c>
      <c r="S1791" t="str">
        <f t="shared" si="693"/>
        <v>22:03:38.000</v>
      </c>
      <c r="T1791" t="str">
        <f t="shared" si="693"/>
        <v>22:03:38.000</v>
      </c>
      <c r="U1791" t="str">
        <f t="shared" si="670"/>
        <v>A14F74</v>
      </c>
      <c r="V1791">
        <v>0</v>
      </c>
      <c r="W1791">
        <v>0</v>
      </c>
      <c r="X1791">
        <v>6</v>
      </c>
      <c r="Y1791">
        <v>0</v>
      </c>
      <c r="AA1791">
        <v>1</v>
      </c>
      <c r="AB1791">
        <v>8</v>
      </c>
      <c r="AC1791">
        <v>3</v>
      </c>
      <c r="AD1791">
        <v>0</v>
      </c>
      <c r="AE1791">
        <v>9</v>
      </c>
      <c r="AF1791" t="s">
        <v>126</v>
      </c>
      <c r="AG1791">
        <v>0</v>
      </c>
      <c r="AH1791">
        <v>3</v>
      </c>
      <c r="AI1791">
        <v>2</v>
      </c>
      <c r="AJ1791">
        <v>0</v>
      </c>
      <c r="AK1791" t="s">
        <v>599</v>
      </c>
      <c r="AL1791">
        <v>32.779125999999998</v>
      </c>
      <c r="AM1791" t="s">
        <v>600</v>
      </c>
      <c r="AN1791">
        <v>-117.076213</v>
      </c>
      <c r="AO1791">
        <v>25</v>
      </c>
      <c r="AP1791">
        <v>1600</v>
      </c>
      <c r="AQ1791" t="s">
        <v>129</v>
      </c>
      <c r="AR1791">
        <v>128</v>
      </c>
      <c r="AS1791">
        <v>-47</v>
      </c>
      <c r="AT1791">
        <v>-128</v>
      </c>
      <c r="BB1791" t="str">
        <f t="shared" si="671"/>
        <v>1200</v>
      </c>
      <c r="BC1791">
        <v>1</v>
      </c>
      <c r="BD1791" t="str">
        <f t="shared" si="672"/>
        <v xml:space="preserve">N1839R  </v>
      </c>
      <c r="BE1791">
        <v>1</v>
      </c>
      <c r="BG1791">
        <v>0</v>
      </c>
      <c r="BH1791">
        <v>0</v>
      </c>
      <c r="BI1791">
        <v>0</v>
      </c>
      <c r="BJ1791">
        <v>1325</v>
      </c>
      <c r="BK1791">
        <v>-275</v>
      </c>
      <c r="BL1791" t="s">
        <v>130</v>
      </c>
      <c r="BM1791">
        <v>1</v>
      </c>
      <c r="BN1791">
        <v>1</v>
      </c>
      <c r="BO1791">
        <v>0</v>
      </c>
      <c r="BP1791">
        <v>0</v>
      </c>
      <c r="BS1791">
        <v>0</v>
      </c>
      <c r="BT1791">
        <v>0</v>
      </c>
      <c r="BU1791">
        <v>0</v>
      </c>
      <c r="CE1791" t="str">
        <f t="shared" si="694"/>
        <v>22:03:38.260</v>
      </c>
      <c r="CF1791">
        <v>259538675</v>
      </c>
      <c r="CS1791">
        <v>3</v>
      </c>
      <c r="CT1791">
        <v>2</v>
      </c>
      <c r="CU1791">
        <v>0</v>
      </c>
      <c r="CV1791">
        <v>2</v>
      </c>
      <c r="CW1791">
        <v>0</v>
      </c>
      <c r="CX1791">
        <v>3</v>
      </c>
      <c r="CY1791">
        <v>7</v>
      </c>
      <c r="CZ1791" t="s">
        <v>131</v>
      </c>
      <c r="DA1791">
        <v>745</v>
      </c>
      <c r="DB1791">
        <v>0</v>
      </c>
      <c r="DC1791" t="s">
        <v>262</v>
      </c>
      <c r="DD1791" t="s">
        <v>263</v>
      </c>
      <c r="DG1791">
        <v>15627481</v>
      </c>
      <c r="DI1791">
        <v>1</v>
      </c>
      <c r="DJ1791">
        <v>0</v>
      </c>
      <c r="DK1791">
        <v>1</v>
      </c>
      <c r="DL1791">
        <v>0</v>
      </c>
      <c r="DM1791">
        <v>0</v>
      </c>
      <c r="DN1791">
        <v>1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 t="shared" si="692"/>
        <v>07/09/2023 22:03:38.505</v>
      </c>
      <c r="C1792" t="str">
        <f t="shared" si="676"/>
        <v>FFDFD3C0</v>
      </c>
      <c r="D1792" t="s">
        <v>138</v>
      </c>
      <c r="E1792">
        <v>20</v>
      </c>
      <c r="F1792">
        <v>1020</v>
      </c>
      <c r="G1792" t="s">
        <v>139</v>
      </c>
      <c r="J1792" t="s">
        <v>140</v>
      </c>
      <c r="K1792">
        <v>0</v>
      </c>
      <c r="L1792">
        <v>3</v>
      </c>
      <c r="M1792">
        <v>0</v>
      </c>
      <c r="N1792">
        <v>2</v>
      </c>
      <c r="O1792">
        <v>0</v>
      </c>
      <c r="P1792">
        <v>1</v>
      </c>
      <c r="Q1792">
        <v>0</v>
      </c>
      <c r="S1792" t="str">
        <f t="shared" si="693"/>
        <v>22:03:38.000</v>
      </c>
      <c r="T1792" t="str">
        <f t="shared" si="693"/>
        <v>22:03:38.000</v>
      </c>
      <c r="U1792" t="str">
        <f t="shared" si="670"/>
        <v>A14F74</v>
      </c>
      <c r="V1792">
        <v>0</v>
      </c>
      <c r="W1792">
        <v>0</v>
      </c>
      <c r="X1792">
        <v>6</v>
      </c>
      <c r="Y1792">
        <v>0</v>
      </c>
      <c r="AA1792">
        <v>1</v>
      </c>
      <c r="AB1792">
        <v>8</v>
      </c>
      <c r="AC1792">
        <v>3</v>
      </c>
      <c r="AD1792">
        <v>0</v>
      </c>
      <c r="AE1792">
        <v>9</v>
      </c>
      <c r="AF1792" t="s">
        <v>126</v>
      </c>
      <c r="AG1792">
        <v>0</v>
      </c>
      <c r="AH1792">
        <v>3</v>
      </c>
      <c r="AI1792">
        <v>2</v>
      </c>
      <c r="AJ1792">
        <v>0</v>
      </c>
      <c r="AK1792" t="s">
        <v>599</v>
      </c>
      <c r="AL1792">
        <v>32.779125999999998</v>
      </c>
      <c r="AM1792" t="s">
        <v>600</v>
      </c>
      <c r="AN1792">
        <v>-117.076213</v>
      </c>
      <c r="AO1792">
        <v>25</v>
      </c>
      <c r="AP1792">
        <v>1600</v>
      </c>
      <c r="AQ1792" t="s">
        <v>129</v>
      </c>
      <c r="AR1792">
        <v>128</v>
      </c>
      <c r="AS1792">
        <v>-47</v>
      </c>
      <c r="AT1792">
        <v>-128</v>
      </c>
      <c r="BB1792" t="str">
        <f t="shared" si="671"/>
        <v>1200</v>
      </c>
      <c r="BC1792">
        <v>1</v>
      </c>
      <c r="BD1792" t="str">
        <f t="shared" si="672"/>
        <v xml:space="preserve">N1839R  </v>
      </c>
      <c r="BE1792">
        <v>1</v>
      </c>
      <c r="BG1792">
        <v>0</v>
      </c>
      <c r="BH1792">
        <v>0</v>
      </c>
      <c r="BI1792">
        <v>0</v>
      </c>
      <c r="BJ1792">
        <v>1325</v>
      </c>
      <c r="BK1792">
        <v>-275</v>
      </c>
      <c r="BL1792" t="s">
        <v>130</v>
      </c>
      <c r="BM1792">
        <v>1</v>
      </c>
      <c r="BN1792">
        <v>1</v>
      </c>
      <c r="BO1792">
        <v>0</v>
      </c>
      <c r="BP1792">
        <v>0</v>
      </c>
      <c r="BS1792">
        <v>0</v>
      </c>
      <c r="BT1792">
        <v>0</v>
      </c>
      <c r="BU1792">
        <v>0</v>
      </c>
      <c r="CE1792" t="str">
        <f t="shared" si="694"/>
        <v>22:03:38.260</v>
      </c>
      <c r="CF1792">
        <v>259538675</v>
      </c>
      <c r="CS1792">
        <v>3</v>
      </c>
      <c r="CT1792">
        <v>2</v>
      </c>
      <c r="CU1792">
        <v>0</v>
      </c>
      <c r="CV1792">
        <v>2</v>
      </c>
      <c r="CW1792">
        <v>0</v>
      </c>
      <c r="CX1792">
        <v>3</v>
      </c>
      <c r="CY1792">
        <v>7</v>
      </c>
      <c r="CZ1792" t="s">
        <v>131</v>
      </c>
      <c r="DA1792">
        <v>745</v>
      </c>
      <c r="DB1792">
        <v>0</v>
      </c>
      <c r="DC1792" t="s">
        <v>262</v>
      </c>
      <c r="DD1792" t="s">
        <v>263</v>
      </c>
      <c r="DG1792">
        <v>15627481</v>
      </c>
      <c r="DI1792">
        <v>1</v>
      </c>
      <c r="DJ1792">
        <v>0</v>
      </c>
      <c r="DK1792">
        <v>1</v>
      </c>
      <c r="DL1792">
        <v>0</v>
      </c>
      <c r="DM1792">
        <v>0</v>
      </c>
      <c r="DN1792">
        <v>1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 t="shared" si="692"/>
        <v>07/09/2023 22:03:38.505</v>
      </c>
      <c r="C1793" t="str">
        <f t="shared" si="676"/>
        <v>FFDFD3C0</v>
      </c>
      <c r="D1793" t="s">
        <v>141</v>
      </c>
      <c r="E1793">
        <v>15</v>
      </c>
      <c r="J1793" t="s">
        <v>142</v>
      </c>
      <c r="K1793">
        <v>0</v>
      </c>
      <c r="L1793">
        <v>3</v>
      </c>
      <c r="M1793">
        <v>0</v>
      </c>
      <c r="N1793">
        <v>2</v>
      </c>
      <c r="O1793">
        <v>0</v>
      </c>
      <c r="P1793">
        <v>1</v>
      </c>
      <c r="Q1793">
        <v>0</v>
      </c>
      <c r="S1793" t="str">
        <f t="shared" si="693"/>
        <v>22:03:38.000</v>
      </c>
      <c r="T1793" t="str">
        <f t="shared" si="693"/>
        <v>22:03:38.000</v>
      </c>
      <c r="U1793" t="str">
        <f t="shared" si="670"/>
        <v>A14F74</v>
      </c>
      <c r="V1793">
        <v>0</v>
      </c>
      <c r="W1793">
        <v>0</v>
      </c>
      <c r="X1793">
        <v>6</v>
      </c>
      <c r="Y1793">
        <v>0</v>
      </c>
      <c r="AA1793">
        <v>1</v>
      </c>
      <c r="AB1793">
        <v>8</v>
      </c>
      <c r="AC1793">
        <v>3</v>
      </c>
      <c r="AD1793">
        <v>0</v>
      </c>
      <c r="AE1793">
        <v>9</v>
      </c>
      <c r="AF1793" t="s">
        <v>126</v>
      </c>
      <c r="AG1793">
        <v>0</v>
      </c>
      <c r="AH1793">
        <v>3</v>
      </c>
      <c r="AI1793">
        <v>2</v>
      </c>
      <c r="AJ1793">
        <v>0</v>
      </c>
      <c r="AK1793" t="s">
        <v>599</v>
      </c>
      <c r="AL1793">
        <v>32.779125999999998</v>
      </c>
      <c r="AM1793" t="s">
        <v>600</v>
      </c>
      <c r="AN1793">
        <v>-117.076213</v>
      </c>
      <c r="AO1793">
        <v>25</v>
      </c>
      <c r="AP1793">
        <v>1600</v>
      </c>
      <c r="AQ1793" t="s">
        <v>129</v>
      </c>
      <c r="AR1793">
        <v>128</v>
      </c>
      <c r="AS1793">
        <v>-47</v>
      </c>
      <c r="AT1793">
        <v>-128</v>
      </c>
      <c r="BB1793" t="str">
        <f t="shared" si="671"/>
        <v>1200</v>
      </c>
      <c r="BC1793">
        <v>1</v>
      </c>
      <c r="BD1793" t="str">
        <f t="shared" si="672"/>
        <v xml:space="preserve">N1839R  </v>
      </c>
      <c r="BE1793">
        <v>1</v>
      </c>
      <c r="BG1793">
        <v>0</v>
      </c>
      <c r="BH1793">
        <v>0</v>
      </c>
      <c r="BI1793">
        <v>0</v>
      </c>
      <c r="BJ1793">
        <v>1325</v>
      </c>
      <c r="BK1793">
        <v>-275</v>
      </c>
      <c r="BL1793" t="s">
        <v>130</v>
      </c>
      <c r="BM1793">
        <v>1</v>
      </c>
      <c r="BN1793">
        <v>1</v>
      </c>
      <c r="BO1793">
        <v>0</v>
      </c>
      <c r="BP1793">
        <v>0</v>
      </c>
      <c r="BS1793">
        <v>0</v>
      </c>
      <c r="BT1793">
        <v>0</v>
      </c>
      <c r="BU1793">
        <v>0</v>
      </c>
      <c r="CE1793" t="str">
        <f t="shared" si="694"/>
        <v>22:03:38.260</v>
      </c>
      <c r="CF1793">
        <v>259538675</v>
      </c>
      <c r="CS1793">
        <v>3</v>
      </c>
      <c r="CT1793">
        <v>2</v>
      </c>
      <c r="CU1793">
        <v>0</v>
      </c>
      <c r="CV1793">
        <v>2</v>
      </c>
      <c r="CW1793">
        <v>0</v>
      </c>
      <c r="CX1793">
        <v>3</v>
      </c>
      <c r="CY1793">
        <v>7</v>
      </c>
      <c r="CZ1793" t="s">
        <v>131</v>
      </c>
      <c r="DA1793">
        <v>745</v>
      </c>
      <c r="DB1793">
        <v>0</v>
      </c>
      <c r="DC1793" t="s">
        <v>262</v>
      </c>
      <c r="DD1793" t="s">
        <v>263</v>
      </c>
      <c r="DG1793">
        <v>15627481</v>
      </c>
      <c r="DI1793">
        <v>1</v>
      </c>
      <c r="DJ1793">
        <v>0</v>
      </c>
      <c r="DK1793">
        <v>1</v>
      </c>
      <c r="DL1793">
        <v>0</v>
      </c>
      <c r="DM1793">
        <v>0</v>
      </c>
      <c r="DN1793">
        <v>1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"07/09/2023 22:03:38.521"</f>
        <v>07/09/2023 22:03:38.521</v>
      </c>
      <c r="C1794" t="str">
        <f t="shared" si="676"/>
        <v>FFDFD3C0</v>
      </c>
      <c r="D1794" t="s">
        <v>144</v>
      </c>
      <c r="E1794">
        <v>6</v>
      </c>
      <c r="H1794">
        <v>210</v>
      </c>
      <c r="I1794" t="s">
        <v>145</v>
      </c>
      <c r="J1794" t="s">
        <v>146</v>
      </c>
      <c r="K1794">
        <v>0</v>
      </c>
      <c r="L1794">
        <v>3</v>
      </c>
      <c r="M1794">
        <v>0</v>
      </c>
      <c r="N1794">
        <v>2</v>
      </c>
      <c r="O1794">
        <v>0</v>
      </c>
      <c r="P1794">
        <v>1</v>
      </c>
      <c r="Q1794">
        <v>0</v>
      </c>
      <c r="S1794" t="str">
        <f t="shared" si="693"/>
        <v>22:03:38.000</v>
      </c>
      <c r="T1794" t="str">
        <f t="shared" si="693"/>
        <v>22:03:38.000</v>
      </c>
      <c r="U1794" t="str">
        <f t="shared" ref="U1794:U1857" si="695">"A14F74"</f>
        <v>A14F74</v>
      </c>
      <c r="V1794">
        <v>0</v>
      </c>
      <c r="W1794">
        <v>0</v>
      </c>
      <c r="X1794">
        <v>6</v>
      </c>
      <c r="Y1794">
        <v>0</v>
      </c>
      <c r="AA1794">
        <v>1</v>
      </c>
      <c r="AB1794">
        <v>8</v>
      </c>
      <c r="AC1794">
        <v>3</v>
      </c>
      <c r="AD1794">
        <v>0</v>
      </c>
      <c r="AE1794">
        <v>9</v>
      </c>
      <c r="AF1794" t="s">
        <v>126</v>
      </c>
      <c r="AG1794">
        <v>0</v>
      </c>
      <c r="AH1794">
        <v>0</v>
      </c>
      <c r="AI1794">
        <v>2</v>
      </c>
      <c r="AJ1794">
        <v>0</v>
      </c>
      <c r="AK1794" t="s">
        <v>599</v>
      </c>
      <c r="AL1794">
        <v>32.779125999999998</v>
      </c>
      <c r="AM1794" t="s">
        <v>600</v>
      </c>
      <c r="AN1794">
        <v>-117.076213</v>
      </c>
      <c r="AO1794">
        <v>25</v>
      </c>
      <c r="AP1794">
        <v>1600</v>
      </c>
      <c r="AQ1794" t="s">
        <v>129</v>
      </c>
      <c r="AR1794">
        <v>128</v>
      </c>
      <c r="AS1794">
        <v>-47</v>
      </c>
      <c r="AT1794">
        <v>-128</v>
      </c>
      <c r="BB1794" t="str">
        <f t="shared" ref="BB1794:BB1857" si="696">"1200"</f>
        <v>1200</v>
      </c>
      <c r="BC1794">
        <v>1</v>
      </c>
      <c r="BD1794" t="str">
        <f t="shared" ref="BD1794:BD1857" si="697">"N1839R  "</f>
        <v xml:space="preserve">N1839R  </v>
      </c>
      <c r="BE1794">
        <v>1</v>
      </c>
      <c r="BG1794">
        <v>0</v>
      </c>
      <c r="BH1794">
        <v>0</v>
      </c>
      <c r="BI1794">
        <v>0</v>
      </c>
      <c r="BJ1794">
        <v>1325</v>
      </c>
      <c r="BK1794">
        <v>-275</v>
      </c>
      <c r="BL1794" t="s">
        <v>130</v>
      </c>
      <c r="BM1794">
        <v>1</v>
      </c>
      <c r="BN1794">
        <v>1</v>
      </c>
      <c r="BO1794">
        <v>0</v>
      </c>
      <c r="BP1794">
        <v>0</v>
      </c>
      <c r="BS1794">
        <v>0</v>
      </c>
      <c r="BT1794">
        <v>0</v>
      </c>
      <c r="BU1794">
        <v>0</v>
      </c>
      <c r="CE1794" t="str">
        <f t="shared" si="694"/>
        <v>22:03:38.260</v>
      </c>
      <c r="CF1794">
        <v>259538675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3</v>
      </c>
      <c r="CY1794">
        <v>7</v>
      </c>
      <c r="CZ1794" t="s">
        <v>131</v>
      </c>
      <c r="DA1794">
        <v>745</v>
      </c>
      <c r="DB1794">
        <v>0</v>
      </c>
      <c r="DC1794" t="s">
        <v>262</v>
      </c>
      <c r="DD1794" t="s">
        <v>263</v>
      </c>
      <c r="DG1794">
        <v>15627481</v>
      </c>
      <c r="DI1794">
        <v>1</v>
      </c>
      <c r="DJ1794">
        <v>0</v>
      </c>
      <c r="DK1794">
        <v>1</v>
      </c>
      <c r="DL1794">
        <v>0</v>
      </c>
      <c r="DM1794">
        <v>0</v>
      </c>
      <c r="DN1794">
        <v>1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"07/09/2023 22:03:40.131"</f>
        <v>07/09/2023 22:03:40.131</v>
      </c>
      <c r="C1795" t="str">
        <f t="shared" ref="C1795:C1858" si="698">"FFDDD3C0"</f>
        <v>FFDDD3C0</v>
      </c>
      <c r="D1795" t="s">
        <v>149</v>
      </c>
      <c r="E1795">
        <v>3</v>
      </c>
      <c r="H1795">
        <v>166</v>
      </c>
      <c r="I1795" t="s">
        <v>139</v>
      </c>
      <c r="J1795" t="s">
        <v>150</v>
      </c>
      <c r="K1795">
        <v>0</v>
      </c>
      <c r="L1795">
        <v>3</v>
      </c>
      <c r="M1795">
        <v>0</v>
      </c>
      <c r="N1795">
        <v>2</v>
      </c>
      <c r="O1795">
        <v>0</v>
      </c>
      <c r="P1795">
        <v>1</v>
      </c>
      <c r="Q1795">
        <v>0</v>
      </c>
      <c r="S1795" t="str">
        <f t="shared" ref="S1795:T1802" si="699">"22:03:39.000"</f>
        <v>22:03:39.000</v>
      </c>
      <c r="T1795" t="str">
        <f t="shared" si="699"/>
        <v>22:03:39.000</v>
      </c>
      <c r="U1795" t="str">
        <f t="shared" si="695"/>
        <v>A14F74</v>
      </c>
      <c r="V1795">
        <v>0</v>
      </c>
      <c r="W1795">
        <v>0</v>
      </c>
      <c r="X1795">
        <v>6</v>
      </c>
      <c r="Y1795">
        <v>0</v>
      </c>
      <c r="AA1795">
        <v>1</v>
      </c>
      <c r="AB1795">
        <v>8</v>
      </c>
      <c r="AC1795">
        <v>3</v>
      </c>
      <c r="AD1795">
        <v>0</v>
      </c>
      <c r="AE1795">
        <v>9</v>
      </c>
      <c r="AF1795" t="s">
        <v>126</v>
      </c>
      <c r="AG1795">
        <v>0</v>
      </c>
      <c r="AH1795">
        <v>3</v>
      </c>
      <c r="AI1795">
        <v>2</v>
      </c>
      <c r="AJ1795">
        <v>0</v>
      </c>
      <c r="AK1795" t="s">
        <v>601</v>
      </c>
      <c r="AL1795">
        <v>32.778889999999997</v>
      </c>
      <c r="AM1795" t="s">
        <v>602</v>
      </c>
      <c r="AN1795">
        <v>-117.07552699999999</v>
      </c>
      <c r="AO1795">
        <v>25</v>
      </c>
      <c r="AP1795">
        <v>1500</v>
      </c>
      <c r="AQ1795" t="s">
        <v>129</v>
      </c>
      <c r="AR1795">
        <v>128</v>
      </c>
      <c r="AS1795">
        <v>-48</v>
      </c>
      <c r="AT1795">
        <v>-128</v>
      </c>
      <c r="BB1795" t="str">
        <f t="shared" si="696"/>
        <v>1200</v>
      </c>
      <c r="BC1795">
        <v>1</v>
      </c>
      <c r="BD1795" t="str">
        <f t="shared" si="697"/>
        <v xml:space="preserve">N1839R  </v>
      </c>
      <c r="BE1795">
        <v>1</v>
      </c>
      <c r="BJ1795">
        <v>1325</v>
      </c>
      <c r="BK1795">
        <v>-175</v>
      </c>
      <c r="BL1795" t="s">
        <v>130</v>
      </c>
      <c r="BM1795">
        <v>1</v>
      </c>
      <c r="BN1795">
        <v>1</v>
      </c>
      <c r="BO1795">
        <v>0</v>
      </c>
      <c r="BP1795">
        <v>0</v>
      </c>
      <c r="BS1795">
        <v>0</v>
      </c>
      <c r="BT1795">
        <v>0</v>
      </c>
      <c r="BU1795">
        <v>0</v>
      </c>
      <c r="CE1795" t="str">
        <f t="shared" ref="CE1795:CE1802" si="700">"22:03:39.833"</f>
        <v>22:03:39.833</v>
      </c>
      <c r="CF1795">
        <v>833341856</v>
      </c>
      <c r="CS1795">
        <v>3</v>
      </c>
      <c r="CT1795">
        <v>2</v>
      </c>
      <c r="CU1795">
        <v>0</v>
      </c>
      <c r="CV1795">
        <v>2</v>
      </c>
      <c r="CW1795">
        <v>0</v>
      </c>
      <c r="CX1795">
        <v>5</v>
      </c>
      <c r="CY1795">
        <v>7</v>
      </c>
      <c r="CZ1795" t="s">
        <v>131</v>
      </c>
      <c r="DA1795">
        <v>300</v>
      </c>
      <c r="DB1795">
        <v>0</v>
      </c>
      <c r="DC1795" t="s">
        <v>157</v>
      </c>
      <c r="DD1795" t="s">
        <v>158</v>
      </c>
      <c r="DG1795">
        <v>8367442</v>
      </c>
      <c r="DI1795">
        <v>1</v>
      </c>
      <c r="DJ1795">
        <v>0</v>
      </c>
      <c r="DK1795">
        <v>0</v>
      </c>
      <c r="DL1795">
        <v>0</v>
      </c>
      <c r="DM1795">
        <v>0</v>
      </c>
      <c r="DN1795">
        <v>1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"07/09/2023 22:03:40.131"</f>
        <v>07/09/2023 22:03:40.131</v>
      </c>
      <c r="C1796" t="str">
        <f t="shared" si="698"/>
        <v>FFDDD3C0</v>
      </c>
      <c r="D1796" t="s">
        <v>141</v>
      </c>
      <c r="E1796">
        <v>15</v>
      </c>
      <c r="J1796" t="s">
        <v>142</v>
      </c>
      <c r="K1796">
        <v>0</v>
      </c>
      <c r="L1796">
        <v>3</v>
      </c>
      <c r="M1796">
        <v>0</v>
      </c>
      <c r="N1796">
        <v>2</v>
      </c>
      <c r="O1796">
        <v>0</v>
      </c>
      <c r="P1796">
        <v>1</v>
      </c>
      <c r="Q1796">
        <v>0</v>
      </c>
      <c r="S1796" t="str">
        <f t="shared" si="699"/>
        <v>22:03:39.000</v>
      </c>
      <c r="T1796" t="str">
        <f t="shared" si="699"/>
        <v>22:03:39.000</v>
      </c>
      <c r="U1796" t="str">
        <f t="shared" si="695"/>
        <v>A14F74</v>
      </c>
      <c r="V1796">
        <v>0</v>
      </c>
      <c r="W1796">
        <v>0</v>
      </c>
      <c r="X1796">
        <v>6</v>
      </c>
      <c r="Y1796">
        <v>0</v>
      </c>
      <c r="AA1796">
        <v>1</v>
      </c>
      <c r="AB1796">
        <v>8</v>
      </c>
      <c r="AC1796">
        <v>3</v>
      </c>
      <c r="AD1796">
        <v>0</v>
      </c>
      <c r="AE1796">
        <v>9</v>
      </c>
      <c r="AF1796" t="s">
        <v>126</v>
      </c>
      <c r="AG1796">
        <v>0</v>
      </c>
      <c r="AH1796">
        <v>3</v>
      </c>
      <c r="AI1796">
        <v>2</v>
      </c>
      <c r="AJ1796">
        <v>0</v>
      </c>
      <c r="AK1796" t="s">
        <v>601</v>
      </c>
      <c r="AL1796">
        <v>32.778889999999997</v>
      </c>
      <c r="AM1796" t="s">
        <v>602</v>
      </c>
      <c r="AN1796">
        <v>-117.07552699999999</v>
      </c>
      <c r="AO1796">
        <v>25</v>
      </c>
      <c r="AP1796">
        <v>1500</v>
      </c>
      <c r="AQ1796" t="s">
        <v>129</v>
      </c>
      <c r="AR1796">
        <v>128</v>
      </c>
      <c r="AS1796">
        <v>-48</v>
      </c>
      <c r="AT1796">
        <v>-128</v>
      </c>
      <c r="BB1796" t="str">
        <f t="shared" si="696"/>
        <v>1200</v>
      </c>
      <c r="BC1796">
        <v>1</v>
      </c>
      <c r="BD1796" t="str">
        <f t="shared" si="697"/>
        <v xml:space="preserve">N1839R  </v>
      </c>
      <c r="BE1796">
        <v>1</v>
      </c>
      <c r="BJ1796">
        <v>1325</v>
      </c>
      <c r="BK1796">
        <v>-175</v>
      </c>
      <c r="BL1796" t="s">
        <v>130</v>
      </c>
      <c r="BM1796">
        <v>1</v>
      </c>
      <c r="BN1796">
        <v>1</v>
      </c>
      <c r="BO1796">
        <v>0</v>
      </c>
      <c r="BP1796">
        <v>0</v>
      </c>
      <c r="BS1796">
        <v>0</v>
      </c>
      <c r="BT1796">
        <v>0</v>
      </c>
      <c r="BU1796">
        <v>0</v>
      </c>
      <c r="CE1796" t="str">
        <f t="shared" si="700"/>
        <v>22:03:39.833</v>
      </c>
      <c r="CF1796">
        <v>833341856</v>
      </c>
      <c r="CS1796">
        <v>3</v>
      </c>
      <c r="CT1796">
        <v>2</v>
      </c>
      <c r="CU1796">
        <v>0</v>
      </c>
      <c r="CV1796">
        <v>2</v>
      </c>
      <c r="CW1796">
        <v>0</v>
      </c>
      <c r="CX1796">
        <v>5</v>
      </c>
      <c r="CY1796">
        <v>7</v>
      </c>
      <c r="CZ1796" t="s">
        <v>131</v>
      </c>
      <c r="DA1796">
        <v>300</v>
      </c>
      <c r="DB1796">
        <v>0</v>
      </c>
      <c r="DC1796" t="s">
        <v>157</v>
      </c>
      <c r="DD1796" t="s">
        <v>158</v>
      </c>
      <c r="DG1796">
        <v>8367442</v>
      </c>
      <c r="DI1796">
        <v>1</v>
      </c>
      <c r="DJ1796">
        <v>0</v>
      </c>
      <c r="DK1796">
        <v>1</v>
      </c>
      <c r="DL1796">
        <v>0</v>
      </c>
      <c r="DM1796">
        <v>0</v>
      </c>
      <c r="DN1796">
        <v>1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"07/09/2023 22:03:40.131"</f>
        <v>07/09/2023 22:03:40.131</v>
      </c>
      <c r="C1797" t="str">
        <f t="shared" si="698"/>
        <v>FFDDD3C0</v>
      </c>
      <c r="D1797" t="s">
        <v>144</v>
      </c>
      <c r="E1797">
        <v>6</v>
      </c>
      <c r="H1797">
        <v>210</v>
      </c>
      <c r="I1797" t="s">
        <v>145</v>
      </c>
      <c r="J1797" t="s">
        <v>146</v>
      </c>
      <c r="K1797">
        <v>0</v>
      </c>
      <c r="L1797">
        <v>3</v>
      </c>
      <c r="M1797">
        <v>0</v>
      </c>
      <c r="N1797">
        <v>2</v>
      </c>
      <c r="O1797">
        <v>0</v>
      </c>
      <c r="P1797">
        <v>1</v>
      </c>
      <c r="Q1797">
        <v>0</v>
      </c>
      <c r="S1797" t="str">
        <f t="shared" si="699"/>
        <v>22:03:39.000</v>
      </c>
      <c r="T1797" t="str">
        <f t="shared" si="699"/>
        <v>22:03:39.000</v>
      </c>
      <c r="U1797" t="str">
        <f t="shared" si="695"/>
        <v>A14F74</v>
      </c>
      <c r="V1797">
        <v>0</v>
      </c>
      <c r="W1797">
        <v>0</v>
      </c>
      <c r="X1797">
        <v>6</v>
      </c>
      <c r="Y1797">
        <v>0</v>
      </c>
      <c r="AA1797">
        <v>1</v>
      </c>
      <c r="AB1797">
        <v>8</v>
      </c>
      <c r="AC1797">
        <v>3</v>
      </c>
      <c r="AD1797">
        <v>0</v>
      </c>
      <c r="AE1797">
        <v>9</v>
      </c>
      <c r="AF1797" t="s">
        <v>126</v>
      </c>
      <c r="AG1797">
        <v>0</v>
      </c>
      <c r="AH1797">
        <v>0</v>
      </c>
      <c r="AI1797">
        <v>2</v>
      </c>
      <c r="AJ1797">
        <v>0</v>
      </c>
      <c r="AK1797" t="s">
        <v>601</v>
      </c>
      <c r="AL1797">
        <v>32.778889999999997</v>
      </c>
      <c r="AM1797" t="s">
        <v>602</v>
      </c>
      <c r="AN1797">
        <v>-117.07552699999999</v>
      </c>
      <c r="AO1797">
        <v>25</v>
      </c>
      <c r="AP1797">
        <v>1500</v>
      </c>
      <c r="AQ1797" t="s">
        <v>129</v>
      </c>
      <c r="AR1797">
        <v>128</v>
      </c>
      <c r="AS1797">
        <v>-48</v>
      </c>
      <c r="AT1797">
        <v>-128</v>
      </c>
      <c r="BB1797" t="str">
        <f t="shared" si="696"/>
        <v>1200</v>
      </c>
      <c r="BC1797">
        <v>1</v>
      </c>
      <c r="BD1797" t="str">
        <f t="shared" si="697"/>
        <v xml:space="preserve">N1839R  </v>
      </c>
      <c r="BE1797">
        <v>1</v>
      </c>
      <c r="BJ1797">
        <v>1325</v>
      </c>
      <c r="BK1797">
        <v>-175</v>
      </c>
      <c r="BL1797" t="s">
        <v>130</v>
      </c>
      <c r="BM1797">
        <v>1</v>
      </c>
      <c r="BN1797">
        <v>1</v>
      </c>
      <c r="BO1797">
        <v>0</v>
      </c>
      <c r="BP1797">
        <v>0</v>
      </c>
      <c r="BS1797">
        <v>0</v>
      </c>
      <c r="BT1797">
        <v>0</v>
      </c>
      <c r="BU1797">
        <v>0</v>
      </c>
      <c r="CE1797" t="str">
        <f t="shared" si="700"/>
        <v>22:03:39.833</v>
      </c>
      <c r="CF1797">
        <v>833341856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5</v>
      </c>
      <c r="CY1797">
        <v>7</v>
      </c>
      <c r="CZ1797" t="s">
        <v>131</v>
      </c>
      <c r="DA1797">
        <v>300</v>
      </c>
      <c r="DB1797">
        <v>0</v>
      </c>
      <c r="DC1797" t="s">
        <v>157</v>
      </c>
      <c r="DD1797" t="s">
        <v>158</v>
      </c>
      <c r="DG1797">
        <v>8367442</v>
      </c>
      <c r="DI1797">
        <v>1</v>
      </c>
      <c r="DJ1797">
        <v>0</v>
      </c>
      <c r="DK1797">
        <v>1</v>
      </c>
      <c r="DL1797">
        <v>0</v>
      </c>
      <c r="DM1797">
        <v>0</v>
      </c>
      <c r="DN1797">
        <v>1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"07/09/2023 22:03:40.178"</f>
        <v>07/09/2023 22:03:40.178</v>
      </c>
      <c r="C1798" t="str">
        <f t="shared" si="698"/>
        <v>FFDDD3C0</v>
      </c>
      <c r="D1798" t="s">
        <v>134</v>
      </c>
      <c r="E1798">
        <v>3</v>
      </c>
      <c r="H1798">
        <v>3</v>
      </c>
      <c r="I1798" t="s">
        <v>135</v>
      </c>
      <c r="J1798" t="s">
        <v>126</v>
      </c>
      <c r="K1798">
        <v>0</v>
      </c>
      <c r="L1798">
        <v>3</v>
      </c>
      <c r="M1798">
        <v>0</v>
      </c>
      <c r="N1798">
        <v>2</v>
      </c>
      <c r="O1798">
        <v>0</v>
      </c>
      <c r="P1798">
        <v>1</v>
      </c>
      <c r="Q1798">
        <v>0</v>
      </c>
      <c r="S1798" t="str">
        <f t="shared" si="699"/>
        <v>22:03:39.000</v>
      </c>
      <c r="T1798" t="str">
        <f t="shared" si="699"/>
        <v>22:03:39.000</v>
      </c>
      <c r="U1798" t="str">
        <f t="shared" si="695"/>
        <v>A14F74</v>
      </c>
      <c r="V1798">
        <v>0</v>
      </c>
      <c r="W1798">
        <v>0</v>
      </c>
      <c r="X1798">
        <v>6</v>
      </c>
      <c r="Y1798">
        <v>0</v>
      </c>
      <c r="AA1798">
        <v>1</v>
      </c>
      <c r="AB1798">
        <v>8</v>
      </c>
      <c r="AC1798">
        <v>3</v>
      </c>
      <c r="AD1798">
        <v>0</v>
      </c>
      <c r="AE1798">
        <v>9</v>
      </c>
      <c r="AF1798" t="s">
        <v>126</v>
      </c>
      <c r="AG1798">
        <v>0</v>
      </c>
      <c r="AH1798">
        <v>3</v>
      </c>
      <c r="AI1798">
        <v>2</v>
      </c>
      <c r="AJ1798">
        <v>0</v>
      </c>
      <c r="AK1798" t="s">
        <v>601</v>
      </c>
      <c r="AL1798">
        <v>32.778889999999997</v>
      </c>
      <c r="AM1798" t="s">
        <v>602</v>
      </c>
      <c r="AN1798">
        <v>-117.07552699999999</v>
      </c>
      <c r="AO1798">
        <v>25</v>
      </c>
      <c r="AP1798">
        <v>1500</v>
      </c>
      <c r="AQ1798" t="s">
        <v>129</v>
      </c>
      <c r="AR1798">
        <v>128</v>
      </c>
      <c r="AS1798">
        <v>-48</v>
      </c>
      <c r="AT1798">
        <v>-128</v>
      </c>
      <c r="BB1798" t="str">
        <f t="shared" si="696"/>
        <v>1200</v>
      </c>
      <c r="BC1798">
        <v>1</v>
      </c>
      <c r="BD1798" t="str">
        <f t="shared" si="697"/>
        <v xml:space="preserve">N1839R  </v>
      </c>
      <c r="BE1798">
        <v>1</v>
      </c>
      <c r="BJ1798">
        <v>1325</v>
      </c>
      <c r="BK1798">
        <v>-175</v>
      </c>
      <c r="BL1798" t="s">
        <v>130</v>
      </c>
      <c r="BM1798">
        <v>1</v>
      </c>
      <c r="BN1798">
        <v>1</v>
      </c>
      <c r="BO1798">
        <v>0</v>
      </c>
      <c r="BP1798">
        <v>0</v>
      </c>
      <c r="BS1798">
        <v>0</v>
      </c>
      <c r="BT1798">
        <v>0</v>
      </c>
      <c r="BU1798">
        <v>0</v>
      </c>
      <c r="CE1798" t="str">
        <f t="shared" si="700"/>
        <v>22:03:39.833</v>
      </c>
      <c r="CF1798">
        <v>833341856</v>
      </c>
      <c r="CS1798">
        <v>3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131</v>
      </c>
      <c r="DA1798">
        <v>300</v>
      </c>
      <c r="DB1798">
        <v>0</v>
      </c>
      <c r="DC1798" t="s">
        <v>157</v>
      </c>
      <c r="DD1798" t="s">
        <v>158</v>
      </c>
      <c r="DG1798">
        <v>8367442</v>
      </c>
      <c r="DI1798">
        <v>1</v>
      </c>
      <c r="DJ1798">
        <v>0</v>
      </c>
      <c r="DK1798">
        <v>1</v>
      </c>
      <c r="DL1798">
        <v>0</v>
      </c>
      <c r="DM1798">
        <v>0</v>
      </c>
      <c r="DN1798">
        <v>1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"07/09/2023 22:03:40.178"</f>
        <v>07/09/2023 22:03:40.178</v>
      </c>
      <c r="C1799" t="str">
        <f t="shared" si="698"/>
        <v>FFDDD3C0</v>
      </c>
      <c r="D1799" t="s">
        <v>147</v>
      </c>
      <c r="E1799">
        <v>8</v>
      </c>
      <c r="H1799">
        <v>225</v>
      </c>
      <c r="I1799" t="s">
        <v>148</v>
      </c>
      <c r="J1799" t="s">
        <v>126</v>
      </c>
      <c r="K1799">
        <v>0</v>
      </c>
      <c r="L1799">
        <v>3</v>
      </c>
      <c r="M1799">
        <v>0</v>
      </c>
      <c r="N1799">
        <v>2</v>
      </c>
      <c r="O1799">
        <v>0</v>
      </c>
      <c r="P1799">
        <v>1</v>
      </c>
      <c r="Q1799">
        <v>0</v>
      </c>
      <c r="S1799" t="str">
        <f t="shared" si="699"/>
        <v>22:03:39.000</v>
      </c>
      <c r="T1799" t="str">
        <f t="shared" si="699"/>
        <v>22:03:39.000</v>
      </c>
      <c r="U1799" t="str">
        <f t="shared" si="695"/>
        <v>A14F74</v>
      </c>
      <c r="V1799">
        <v>0</v>
      </c>
      <c r="W1799">
        <v>0</v>
      </c>
      <c r="X1799">
        <v>6</v>
      </c>
      <c r="Y1799">
        <v>0</v>
      </c>
      <c r="AA1799">
        <v>1</v>
      </c>
      <c r="AB1799">
        <v>8</v>
      </c>
      <c r="AC1799">
        <v>3</v>
      </c>
      <c r="AD1799">
        <v>0</v>
      </c>
      <c r="AE1799">
        <v>9</v>
      </c>
      <c r="AF1799" t="s">
        <v>126</v>
      </c>
      <c r="AG1799">
        <v>0</v>
      </c>
      <c r="AH1799">
        <v>3</v>
      </c>
      <c r="AI1799">
        <v>2</v>
      </c>
      <c r="AJ1799">
        <v>0</v>
      </c>
      <c r="AK1799" t="s">
        <v>601</v>
      </c>
      <c r="AL1799">
        <v>32.778889999999997</v>
      </c>
      <c r="AM1799" t="s">
        <v>602</v>
      </c>
      <c r="AN1799">
        <v>-117.07552699999999</v>
      </c>
      <c r="AO1799">
        <v>25</v>
      </c>
      <c r="AP1799">
        <v>1500</v>
      </c>
      <c r="AQ1799" t="s">
        <v>129</v>
      </c>
      <c r="AR1799">
        <v>128</v>
      </c>
      <c r="AS1799">
        <v>-48</v>
      </c>
      <c r="AT1799">
        <v>-128</v>
      </c>
      <c r="BB1799" t="str">
        <f t="shared" si="696"/>
        <v>1200</v>
      </c>
      <c r="BC1799">
        <v>1</v>
      </c>
      <c r="BD1799" t="str">
        <f t="shared" si="697"/>
        <v xml:space="preserve">N1839R  </v>
      </c>
      <c r="BE1799">
        <v>1</v>
      </c>
      <c r="BJ1799">
        <v>1325</v>
      </c>
      <c r="BK1799">
        <v>-175</v>
      </c>
      <c r="BL1799" t="s">
        <v>130</v>
      </c>
      <c r="BM1799">
        <v>1</v>
      </c>
      <c r="BN1799">
        <v>1</v>
      </c>
      <c r="BO1799">
        <v>0</v>
      </c>
      <c r="BP1799">
        <v>0</v>
      </c>
      <c r="BS1799">
        <v>0</v>
      </c>
      <c r="BT1799">
        <v>0</v>
      </c>
      <c r="BU1799">
        <v>0</v>
      </c>
      <c r="CE1799" t="str">
        <f t="shared" si="700"/>
        <v>22:03:39.833</v>
      </c>
      <c r="CF1799">
        <v>833341856</v>
      </c>
      <c r="CS1799">
        <v>3</v>
      </c>
      <c r="CT1799">
        <v>2</v>
      </c>
      <c r="CU1799">
        <v>0</v>
      </c>
      <c r="CV1799">
        <v>2</v>
      </c>
      <c r="CW1799">
        <v>0</v>
      </c>
      <c r="CX1799">
        <v>5</v>
      </c>
      <c r="CY1799">
        <v>7</v>
      </c>
      <c r="CZ1799" t="s">
        <v>131</v>
      </c>
      <c r="DA1799">
        <v>300</v>
      </c>
      <c r="DB1799">
        <v>0</v>
      </c>
      <c r="DC1799" t="s">
        <v>157</v>
      </c>
      <c r="DD1799" t="s">
        <v>158</v>
      </c>
      <c r="DG1799">
        <v>8367442</v>
      </c>
      <c r="DI1799">
        <v>1</v>
      </c>
      <c r="DJ1799">
        <v>0</v>
      </c>
      <c r="DK1799">
        <v>1</v>
      </c>
      <c r="DL1799">
        <v>0</v>
      </c>
      <c r="DM1799">
        <v>0</v>
      </c>
      <c r="DN1799">
        <v>1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"07/09/2023 22:03:40.178"</f>
        <v>07/09/2023 22:03:40.178</v>
      </c>
      <c r="C1800" t="str">
        <f t="shared" si="698"/>
        <v>FFDDD3C0</v>
      </c>
      <c r="D1800" t="s">
        <v>134</v>
      </c>
      <c r="E1800">
        <v>4</v>
      </c>
      <c r="H1800">
        <v>4</v>
      </c>
      <c r="I1800" t="s">
        <v>143</v>
      </c>
      <c r="J1800" t="s">
        <v>126</v>
      </c>
      <c r="K1800">
        <v>0</v>
      </c>
      <c r="L1800">
        <v>3</v>
      </c>
      <c r="M1800">
        <v>0</v>
      </c>
      <c r="N1800">
        <v>2</v>
      </c>
      <c r="O1800">
        <v>0</v>
      </c>
      <c r="P1800">
        <v>1</v>
      </c>
      <c r="Q1800">
        <v>0</v>
      </c>
      <c r="S1800" t="str">
        <f t="shared" si="699"/>
        <v>22:03:39.000</v>
      </c>
      <c r="T1800" t="str">
        <f t="shared" si="699"/>
        <v>22:03:39.000</v>
      </c>
      <c r="U1800" t="str">
        <f t="shared" si="695"/>
        <v>A14F74</v>
      </c>
      <c r="V1800">
        <v>0</v>
      </c>
      <c r="W1800">
        <v>0</v>
      </c>
      <c r="X1800">
        <v>6</v>
      </c>
      <c r="Y1800">
        <v>0</v>
      </c>
      <c r="AA1800">
        <v>1</v>
      </c>
      <c r="AB1800">
        <v>8</v>
      </c>
      <c r="AC1800">
        <v>3</v>
      </c>
      <c r="AD1800">
        <v>0</v>
      </c>
      <c r="AE1800">
        <v>9</v>
      </c>
      <c r="AF1800" t="s">
        <v>126</v>
      </c>
      <c r="AG1800">
        <v>0</v>
      </c>
      <c r="AH1800">
        <v>3</v>
      </c>
      <c r="AI1800">
        <v>2</v>
      </c>
      <c r="AJ1800">
        <v>0</v>
      </c>
      <c r="AK1800" t="s">
        <v>601</v>
      </c>
      <c r="AL1800">
        <v>32.778889999999997</v>
      </c>
      <c r="AM1800" t="s">
        <v>602</v>
      </c>
      <c r="AN1800">
        <v>-117.07552699999999</v>
      </c>
      <c r="AO1800">
        <v>25</v>
      </c>
      <c r="AP1800">
        <v>1500</v>
      </c>
      <c r="AQ1800" t="s">
        <v>129</v>
      </c>
      <c r="AR1800">
        <v>128</v>
      </c>
      <c r="AS1800">
        <v>-48</v>
      </c>
      <c r="AT1800">
        <v>-128</v>
      </c>
      <c r="BB1800" t="str">
        <f t="shared" si="696"/>
        <v>1200</v>
      </c>
      <c r="BC1800">
        <v>1</v>
      </c>
      <c r="BD1800" t="str">
        <f t="shared" si="697"/>
        <v xml:space="preserve">N1839R  </v>
      </c>
      <c r="BE1800">
        <v>1</v>
      </c>
      <c r="BJ1800">
        <v>1325</v>
      </c>
      <c r="BK1800">
        <v>-175</v>
      </c>
      <c r="BL1800" t="s">
        <v>130</v>
      </c>
      <c r="BM1800">
        <v>1</v>
      </c>
      <c r="BN1800">
        <v>1</v>
      </c>
      <c r="BO1800">
        <v>0</v>
      </c>
      <c r="BP1800">
        <v>0</v>
      </c>
      <c r="BS1800">
        <v>0</v>
      </c>
      <c r="BT1800">
        <v>0</v>
      </c>
      <c r="BU1800">
        <v>0</v>
      </c>
      <c r="CE1800" t="str">
        <f t="shared" si="700"/>
        <v>22:03:39.833</v>
      </c>
      <c r="CF1800">
        <v>833341856</v>
      </c>
      <c r="CS1800">
        <v>3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131</v>
      </c>
      <c r="DA1800">
        <v>300</v>
      </c>
      <c r="DB1800">
        <v>0</v>
      </c>
      <c r="DC1800" t="s">
        <v>157</v>
      </c>
      <c r="DD1800" t="s">
        <v>158</v>
      </c>
      <c r="DG1800">
        <v>8367442</v>
      </c>
      <c r="DI1800">
        <v>1</v>
      </c>
      <c r="DJ1800">
        <v>0</v>
      </c>
      <c r="DK1800">
        <v>1</v>
      </c>
      <c r="DL1800">
        <v>0</v>
      </c>
      <c r="DM1800">
        <v>0</v>
      </c>
      <c r="DN1800">
        <v>1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"07/09/2023 22:03:40.178"</f>
        <v>07/09/2023 22:03:40.178</v>
      </c>
      <c r="C1801" t="str">
        <f t="shared" si="698"/>
        <v>FFDDD3C0</v>
      </c>
      <c r="D1801" t="s">
        <v>123</v>
      </c>
      <c r="E1801">
        <v>7</v>
      </c>
      <c r="F1801">
        <v>2007</v>
      </c>
      <c r="G1801" t="s">
        <v>124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0</v>
      </c>
      <c r="P1801">
        <v>1</v>
      </c>
      <c r="Q1801">
        <v>0</v>
      </c>
      <c r="S1801" t="str">
        <f t="shared" si="699"/>
        <v>22:03:39.000</v>
      </c>
      <c r="T1801" t="str">
        <f t="shared" si="699"/>
        <v>22:03:39.000</v>
      </c>
      <c r="U1801" t="str">
        <f t="shared" si="695"/>
        <v>A14F74</v>
      </c>
      <c r="V1801">
        <v>0</v>
      </c>
      <c r="W1801">
        <v>0</v>
      </c>
      <c r="X1801">
        <v>6</v>
      </c>
      <c r="Y1801">
        <v>0</v>
      </c>
      <c r="AA1801">
        <v>1</v>
      </c>
      <c r="AB1801">
        <v>8</v>
      </c>
      <c r="AC1801">
        <v>3</v>
      </c>
      <c r="AD1801">
        <v>0</v>
      </c>
      <c r="AE1801">
        <v>9</v>
      </c>
      <c r="AF1801" t="s">
        <v>126</v>
      </c>
      <c r="AG1801">
        <v>0</v>
      </c>
      <c r="AH1801">
        <v>3</v>
      </c>
      <c r="AI1801">
        <v>2</v>
      </c>
      <c r="AJ1801">
        <v>0</v>
      </c>
      <c r="AK1801" t="s">
        <v>601</v>
      </c>
      <c r="AL1801">
        <v>32.778889999999997</v>
      </c>
      <c r="AM1801" t="s">
        <v>602</v>
      </c>
      <c r="AN1801">
        <v>-117.07552699999999</v>
      </c>
      <c r="AO1801">
        <v>25</v>
      </c>
      <c r="AP1801">
        <v>1500</v>
      </c>
      <c r="AQ1801" t="s">
        <v>129</v>
      </c>
      <c r="AR1801">
        <v>128</v>
      </c>
      <c r="AS1801">
        <v>-48</v>
      </c>
      <c r="AT1801">
        <v>-128</v>
      </c>
      <c r="BB1801" t="str">
        <f t="shared" si="696"/>
        <v>1200</v>
      </c>
      <c r="BC1801">
        <v>1</v>
      </c>
      <c r="BD1801" t="str">
        <f t="shared" si="697"/>
        <v xml:space="preserve">N1839R  </v>
      </c>
      <c r="BE1801">
        <v>1</v>
      </c>
      <c r="BJ1801">
        <v>1325</v>
      </c>
      <c r="BK1801">
        <v>-175</v>
      </c>
      <c r="BL1801" t="s">
        <v>130</v>
      </c>
      <c r="BM1801">
        <v>1</v>
      </c>
      <c r="BN1801">
        <v>1</v>
      </c>
      <c r="BO1801">
        <v>0</v>
      </c>
      <c r="BP1801">
        <v>0</v>
      </c>
      <c r="BS1801">
        <v>0</v>
      </c>
      <c r="BT1801">
        <v>0</v>
      </c>
      <c r="BU1801">
        <v>0</v>
      </c>
      <c r="CE1801" t="str">
        <f t="shared" si="700"/>
        <v>22:03:39.833</v>
      </c>
      <c r="CF1801">
        <v>833341856</v>
      </c>
      <c r="CS1801">
        <v>3</v>
      </c>
      <c r="CT1801">
        <v>2</v>
      </c>
      <c r="CU1801">
        <v>0</v>
      </c>
      <c r="CV1801">
        <v>2</v>
      </c>
      <c r="CW1801">
        <v>0</v>
      </c>
      <c r="CX1801">
        <v>5</v>
      </c>
      <c r="CY1801">
        <v>7</v>
      </c>
      <c r="CZ1801" t="s">
        <v>131</v>
      </c>
      <c r="DA1801">
        <v>300</v>
      </c>
      <c r="DB1801">
        <v>0</v>
      </c>
      <c r="DC1801" t="s">
        <v>157</v>
      </c>
      <c r="DD1801" t="s">
        <v>158</v>
      </c>
      <c r="DG1801">
        <v>8367442</v>
      </c>
      <c r="DI1801">
        <v>1</v>
      </c>
      <c r="DJ1801">
        <v>0</v>
      </c>
      <c r="DK1801">
        <v>1</v>
      </c>
      <c r="DL1801">
        <v>0</v>
      </c>
      <c r="DM1801">
        <v>0</v>
      </c>
      <c r="DN1801">
        <v>1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"07/09/2023 22:03:40.178"</f>
        <v>07/09/2023 22:03:40.178</v>
      </c>
      <c r="C1802" t="str">
        <f t="shared" si="698"/>
        <v>FFDDD3C0</v>
      </c>
      <c r="D1802" t="s">
        <v>138</v>
      </c>
      <c r="E1802">
        <v>20</v>
      </c>
      <c r="F1802">
        <v>1020</v>
      </c>
      <c r="G1802" t="s">
        <v>139</v>
      </c>
      <c r="J1802" t="s">
        <v>140</v>
      </c>
      <c r="K1802">
        <v>0</v>
      </c>
      <c r="L1802">
        <v>3</v>
      </c>
      <c r="M1802">
        <v>0</v>
      </c>
      <c r="N1802">
        <v>2</v>
      </c>
      <c r="O1802">
        <v>0</v>
      </c>
      <c r="P1802">
        <v>1</v>
      </c>
      <c r="Q1802">
        <v>0</v>
      </c>
      <c r="S1802" t="str">
        <f t="shared" si="699"/>
        <v>22:03:39.000</v>
      </c>
      <c r="T1802" t="str">
        <f t="shared" si="699"/>
        <v>22:03:39.000</v>
      </c>
      <c r="U1802" t="str">
        <f t="shared" si="695"/>
        <v>A14F74</v>
      </c>
      <c r="V1802">
        <v>0</v>
      </c>
      <c r="W1802">
        <v>0</v>
      </c>
      <c r="X1802">
        <v>6</v>
      </c>
      <c r="Y1802">
        <v>0</v>
      </c>
      <c r="AA1802">
        <v>1</v>
      </c>
      <c r="AB1802">
        <v>8</v>
      </c>
      <c r="AC1802">
        <v>3</v>
      </c>
      <c r="AD1802">
        <v>0</v>
      </c>
      <c r="AE1802">
        <v>9</v>
      </c>
      <c r="AF1802" t="s">
        <v>126</v>
      </c>
      <c r="AG1802">
        <v>0</v>
      </c>
      <c r="AH1802">
        <v>3</v>
      </c>
      <c r="AI1802">
        <v>2</v>
      </c>
      <c r="AJ1802">
        <v>0</v>
      </c>
      <c r="AK1802" t="s">
        <v>601</v>
      </c>
      <c r="AL1802">
        <v>32.778889999999997</v>
      </c>
      <c r="AM1802" t="s">
        <v>602</v>
      </c>
      <c r="AN1802">
        <v>-117.07552699999999</v>
      </c>
      <c r="AO1802">
        <v>25</v>
      </c>
      <c r="AP1802">
        <v>1500</v>
      </c>
      <c r="AQ1802" t="s">
        <v>129</v>
      </c>
      <c r="AR1802">
        <v>128</v>
      </c>
      <c r="AS1802">
        <v>-48</v>
      </c>
      <c r="AT1802">
        <v>-128</v>
      </c>
      <c r="BB1802" t="str">
        <f t="shared" si="696"/>
        <v>1200</v>
      </c>
      <c r="BC1802">
        <v>1</v>
      </c>
      <c r="BD1802" t="str">
        <f t="shared" si="697"/>
        <v xml:space="preserve">N1839R  </v>
      </c>
      <c r="BE1802">
        <v>1</v>
      </c>
      <c r="BJ1802">
        <v>1325</v>
      </c>
      <c r="BK1802">
        <v>-175</v>
      </c>
      <c r="BL1802" t="s">
        <v>130</v>
      </c>
      <c r="BM1802">
        <v>1</v>
      </c>
      <c r="BN1802">
        <v>1</v>
      </c>
      <c r="BO1802">
        <v>0</v>
      </c>
      <c r="BP1802">
        <v>0</v>
      </c>
      <c r="BS1802">
        <v>0</v>
      </c>
      <c r="BT1802">
        <v>0</v>
      </c>
      <c r="BU1802">
        <v>0</v>
      </c>
      <c r="CE1802" t="str">
        <f t="shared" si="700"/>
        <v>22:03:39.833</v>
      </c>
      <c r="CF1802">
        <v>833341856</v>
      </c>
      <c r="CS1802">
        <v>3</v>
      </c>
      <c r="CT1802">
        <v>2</v>
      </c>
      <c r="CU1802">
        <v>0</v>
      </c>
      <c r="CV1802">
        <v>2</v>
      </c>
      <c r="CW1802">
        <v>0</v>
      </c>
      <c r="CX1802">
        <v>5</v>
      </c>
      <c r="CY1802">
        <v>7</v>
      </c>
      <c r="CZ1802" t="s">
        <v>131</v>
      </c>
      <c r="DA1802">
        <v>300</v>
      </c>
      <c r="DB1802">
        <v>0</v>
      </c>
      <c r="DC1802" t="s">
        <v>157</v>
      </c>
      <c r="DD1802" t="s">
        <v>158</v>
      </c>
      <c r="DG1802">
        <v>8367442</v>
      </c>
      <c r="DI1802">
        <v>1</v>
      </c>
      <c r="DJ1802">
        <v>0</v>
      </c>
      <c r="DK1802">
        <v>1</v>
      </c>
      <c r="DL1802">
        <v>0</v>
      </c>
      <c r="DM1802">
        <v>0</v>
      </c>
      <c r="DN1802">
        <v>1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 t="shared" ref="A1803:A1810" si="701">"07/09/2023 22:03:40.772"</f>
        <v>07/09/2023 22:03:40.772</v>
      </c>
      <c r="C1803" t="str">
        <f t="shared" si="698"/>
        <v>FFDDD3C0</v>
      </c>
      <c r="D1803" t="s">
        <v>134</v>
      </c>
      <c r="E1803">
        <v>3</v>
      </c>
      <c r="H1803">
        <v>3</v>
      </c>
      <c r="I1803" t="s">
        <v>135</v>
      </c>
      <c r="J1803" t="s">
        <v>126</v>
      </c>
      <c r="K1803">
        <v>0</v>
      </c>
      <c r="L1803">
        <v>3</v>
      </c>
      <c r="M1803">
        <v>0</v>
      </c>
      <c r="N1803">
        <v>2</v>
      </c>
      <c r="O1803">
        <v>0</v>
      </c>
      <c r="P1803">
        <v>1</v>
      </c>
      <c r="Q1803">
        <v>0</v>
      </c>
      <c r="S1803" t="str">
        <f t="shared" ref="S1803:T1810" si="702">"22:03:40.000"</f>
        <v>22:03:40.000</v>
      </c>
      <c r="T1803" t="str">
        <f t="shared" si="702"/>
        <v>22:03:40.000</v>
      </c>
      <c r="U1803" t="str">
        <f t="shared" si="695"/>
        <v>A14F74</v>
      </c>
      <c r="V1803">
        <v>0</v>
      </c>
      <c r="W1803">
        <v>0</v>
      </c>
      <c r="X1803">
        <v>6</v>
      </c>
      <c r="Y1803">
        <v>0</v>
      </c>
      <c r="AA1803">
        <v>1</v>
      </c>
      <c r="AB1803">
        <v>8</v>
      </c>
      <c r="AC1803">
        <v>3</v>
      </c>
      <c r="AD1803">
        <v>0</v>
      </c>
      <c r="AE1803">
        <v>9</v>
      </c>
      <c r="AF1803" t="s">
        <v>126</v>
      </c>
      <c r="AG1803">
        <v>0</v>
      </c>
      <c r="AH1803">
        <v>3</v>
      </c>
      <c r="AI1803">
        <v>2</v>
      </c>
      <c r="AJ1803">
        <v>0</v>
      </c>
      <c r="AK1803" t="s">
        <v>603</v>
      </c>
      <c r="AL1803">
        <v>32.778654000000003</v>
      </c>
      <c r="AM1803" t="s">
        <v>604</v>
      </c>
      <c r="AN1803">
        <v>-117.074797</v>
      </c>
      <c r="AO1803">
        <v>25</v>
      </c>
      <c r="AP1803">
        <v>1500</v>
      </c>
      <c r="AQ1803" t="s">
        <v>129</v>
      </c>
      <c r="AR1803">
        <v>128</v>
      </c>
      <c r="AS1803">
        <v>-48</v>
      </c>
      <c r="AT1803">
        <v>-128</v>
      </c>
      <c r="BB1803" t="str">
        <f t="shared" si="696"/>
        <v>1200</v>
      </c>
      <c r="BC1803">
        <v>1</v>
      </c>
      <c r="BD1803" t="str">
        <f t="shared" si="697"/>
        <v xml:space="preserve">N1839R  </v>
      </c>
      <c r="BE1803">
        <v>1</v>
      </c>
      <c r="BJ1803">
        <v>1325</v>
      </c>
      <c r="BK1803">
        <v>-175</v>
      </c>
      <c r="BL1803" t="s">
        <v>130</v>
      </c>
      <c r="BM1803">
        <v>1</v>
      </c>
      <c r="BN1803">
        <v>1</v>
      </c>
      <c r="BO1803">
        <v>0</v>
      </c>
      <c r="BP1803">
        <v>0</v>
      </c>
      <c r="BS1803">
        <v>0</v>
      </c>
      <c r="BT1803">
        <v>0</v>
      </c>
      <c r="BU1803">
        <v>0</v>
      </c>
      <c r="CE1803" t="str">
        <f t="shared" ref="CE1803:CE1810" si="703">"22:03:40.405"</f>
        <v>22:03:40.405</v>
      </c>
      <c r="CF1803">
        <v>404849232</v>
      </c>
      <c r="CS1803">
        <v>3</v>
      </c>
      <c r="CT1803">
        <v>2</v>
      </c>
      <c r="CU1803">
        <v>0</v>
      </c>
      <c r="CV1803">
        <v>2</v>
      </c>
      <c r="CW1803">
        <v>0</v>
      </c>
      <c r="CX1803">
        <v>2</v>
      </c>
      <c r="CY1803">
        <v>7</v>
      </c>
      <c r="CZ1803" t="s">
        <v>131</v>
      </c>
      <c r="DA1803">
        <v>286</v>
      </c>
      <c r="DB1803">
        <v>0</v>
      </c>
      <c r="DC1803" t="s">
        <v>132</v>
      </c>
      <c r="DD1803" t="s">
        <v>133</v>
      </c>
      <c r="DG1803">
        <v>16195430</v>
      </c>
      <c r="DI1803">
        <v>1</v>
      </c>
      <c r="DJ1803">
        <v>0</v>
      </c>
      <c r="DK1803">
        <v>0</v>
      </c>
      <c r="DL1803">
        <v>0</v>
      </c>
      <c r="DM1803">
        <v>0</v>
      </c>
      <c r="DN1803">
        <v>1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 t="shared" si="701"/>
        <v>07/09/2023 22:03:40.772</v>
      </c>
      <c r="C1804" t="str">
        <f t="shared" si="698"/>
        <v>FFDDD3C0</v>
      </c>
      <c r="D1804" t="s">
        <v>147</v>
      </c>
      <c r="E1804">
        <v>8</v>
      </c>
      <c r="H1804">
        <v>225</v>
      </c>
      <c r="I1804" t="s">
        <v>148</v>
      </c>
      <c r="J1804" t="s">
        <v>126</v>
      </c>
      <c r="K1804">
        <v>0</v>
      </c>
      <c r="L1804">
        <v>3</v>
      </c>
      <c r="M1804">
        <v>0</v>
      </c>
      <c r="N1804">
        <v>2</v>
      </c>
      <c r="O1804">
        <v>0</v>
      </c>
      <c r="P1804">
        <v>1</v>
      </c>
      <c r="Q1804">
        <v>0</v>
      </c>
      <c r="S1804" t="str">
        <f t="shared" si="702"/>
        <v>22:03:40.000</v>
      </c>
      <c r="T1804" t="str">
        <f t="shared" si="702"/>
        <v>22:03:40.000</v>
      </c>
      <c r="U1804" t="str">
        <f t="shared" si="695"/>
        <v>A14F74</v>
      </c>
      <c r="V1804">
        <v>0</v>
      </c>
      <c r="W1804">
        <v>0</v>
      </c>
      <c r="X1804">
        <v>6</v>
      </c>
      <c r="Y1804">
        <v>0</v>
      </c>
      <c r="AA1804">
        <v>1</v>
      </c>
      <c r="AB1804">
        <v>8</v>
      </c>
      <c r="AC1804">
        <v>3</v>
      </c>
      <c r="AD1804">
        <v>0</v>
      </c>
      <c r="AE1804">
        <v>9</v>
      </c>
      <c r="AF1804" t="s">
        <v>126</v>
      </c>
      <c r="AG1804">
        <v>0</v>
      </c>
      <c r="AH1804">
        <v>3</v>
      </c>
      <c r="AI1804">
        <v>2</v>
      </c>
      <c r="AJ1804">
        <v>0</v>
      </c>
      <c r="AK1804" t="s">
        <v>603</v>
      </c>
      <c r="AL1804">
        <v>32.778654000000003</v>
      </c>
      <c r="AM1804" t="s">
        <v>604</v>
      </c>
      <c r="AN1804">
        <v>-117.074797</v>
      </c>
      <c r="AO1804">
        <v>25</v>
      </c>
      <c r="AP1804">
        <v>1500</v>
      </c>
      <c r="AQ1804" t="s">
        <v>129</v>
      </c>
      <c r="AR1804">
        <v>128</v>
      </c>
      <c r="AS1804">
        <v>-48</v>
      </c>
      <c r="AT1804">
        <v>-128</v>
      </c>
      <c r="BB1804" t="str">
        <f t="shared" si="696"/>
        <v>1200</v>
      </c>
      <c r="BC1804">
        <v>1</v>
      </c>
      <c r="BD1804" t="str">
        <f t="shared" si="697"/>
        <v xml:space="preserve">N1839R  </v>
      </c>
      <c r="BE1804">
        <v>1</v>
      </c>
      <c r="BJ1804">
        <v>1325</v>
      </c>
      <c r="BK1804">
        <v>-175</v>
      </c>
      <c r="BL1804" t="s">
        <v>130</v>
      </c>
      <c r="BM1804">
        <v>1</v>
      </c>
      <c r="BN1804">
        <v>1</v>
      </c>
      <c r="BO1804">
        <v>0</v>
      </c>
      <c r="BP1804">
        <v>0</v>
      </c>
      <c r="BS1804">
        <v>0</v>
      </c>
      <c r="BT1804">
        <v>0</v>
      </c>
      <c r="BU1804">
        <v>0</v>
      </c>
      <c r="CE1804" t="str">
        <f t="shared" si="703"/>
        <v>22:03:40.405</v>
      </c>
      <c r="CF1804">
        <v>404849232</v>
      </c>
      <c r="CS1804">
        <v>3</v>
      </c>
      <c r="CT1804">
        <v>2</v>
      </c>
      <c r="CU1804">
        <v>0</v>
      </c>
      <c r="CV1804">
        <v>2</v>
      </c>
      <c r="CW1804">
        <v>0</v>
      </c>
      <c r="CX1804">
        <v>2</v>
      </c>
      <c r="CY1804">
        <v>7</v>
      </c>
      <c r="CZ1804" t="s">
        <v>131</v>
      </c>
      <c r="DA1804">
        <v>286</v>
      </c>
      <c r="DB1804">
        <v>0</v>
      </c>
      <c r="DC1804" t="s">
        <v>132</v>
      </c>
      <c r="DD1804" t="s">
        <v>133</v>
      </c>
      <c r="DG1804">
        <v>16195430</v>
      </c>
      <c r="DI1804">
        <v>1</v>
      </c>
      <c r="DJ1804">
        <v>0</v>
      </c>
      <c r="DK1804">
        <v>1</v>
      </c>
      <c r="DL1804">
        <v>0</v>
      </c>
      <c r="DM1804">
        <v>0</v>
      </c>
      <c r="DN1804">
        <v>1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 t="shared" si="701"/>
        <v>07/09/2023 22:03:40.772</v>
      </c>
      <c r="C1805" t="str">
        <f t="shared" si="698"/>
        <v>FFDDD3C0</v>
      </c>
      <c r="D1805" t="s">
        <v>134</v>
      </c>
      <c r="E1805">
        <v>4</v>
      </c>
      <c r="H1805">
        <v>4</v>
      </c>
      <c r="I1805" t="s">
        <v>143</v>
      </c>
      <c r="J1805" t="s">
        <v>126</v>
      </c>
      <c r="K1805">
        <v>0</v>
      </c>
      <c r="L1805">
        <v>3</v>
      </c>
      <c r="M1805">
        <v>0</v>
      </c>
      <c r="N1805">
        <v>2</v>
      </c>
      <c r="O1805">
        <v>0</v>
      </c>
      <c r="P1805">
        <v>1</v>
      </c>
      <c r="Q1805">
        <v>0</v>
      </c>
      <c r="S1805" t="str">
        <f t="shared" si="702"/>
        <v>22:03:40.000</v>
      </c>
      <c r="T1805" t="str">
        <f t="shared" si="702"/>
        <v>22:03:40.000</v>
      </c>
      <c r="U1805" t="str">
        <f t="shared" si="695"/>
        <v>A14F74</v>
      </c>
      <c r="V1805">
        <v>0</v>
      </c>
      <c r="W1805">
        <v>0</v>
      </c>
      <c r="X1805">
        <v>6</v>
      </c>
      <c r="Y1805">
        <v>0</v>
      </c>
      <c r="AA1805">
        <v>1</v>
      </c>
      <c r="AB1805">
        <v>8</v>
      </c>
      <c r="AC1805">
        <v>3</v>
      </c>
      <c r="AD1805">
        <v>0</v>
      </c>
      <c r="AE1805">
        <v>9</v>
      </c>
      <c r="AF1805" t="s">
        <v>126</v>
      </c>
      <c r="AG1805">
        <v>0</v>
      </c>
      <c r="AH1805">
        <v>3</v>
      </c>
      <c r="AI1805">
        <v>2</v>
      </c>
      <c r="AJ1805">
        <v>0</v>
      </c>
      <c r="AK1805" t="s">
        <v>603</v>
      </c>
      <c r="AL1805">
        <v>32.778654000000003</v>
      </c>
      <c r="AM1805" t="s">
        <v>604</v>
      </c>
      <c r="AN1805">
        <v>-117.074797</v>
      </c>
      <c r="AO1805">
        <v>25</v>
      </c>
      <c r="AP1805">
        <v>1500</v>
      </c>
      <c r="AQ1805" t="s">
        <v>129</v>
      </c>
      <c r="AR1805">
        <v>128</v>
      </c>
      <c r="AS1805">
        <v>-48</v>
      </c>
      <c r="AT1805">
        <v>-128</v>
      </c>
      <c r="BB1805" t="str">
        <f t="shared" si="696"/>
        <v>1200</v>
      </c>
      <c r="BC1805">
        <v>1</v>
      </c>
      <c r="BD1805" t="str">
        <f t="shared" si="697"/>
        <v xml:space="preserve">N1839R  </v>
      </c>
      <c r="BE1805">
        <v>1</v>
      </c>
      <c r="BJ1805">
        <v>1325</v>
      </c>
      <c r="BK1805">
        <v>-175</v>
      </c>
      <c r="BL1805" t="s">
        <v>130</v>
      </c>
      <c r="BM1805">
        <v>1</v>
      </c>
      <c r="BN1805">
        <v>1</v>
      </c>
      <c r="BO1805">
        <v>0</v>
      </c>
      <c r="BP1805">
        <v>0</v>
      </c>
      <c r="BS1805">
        <v>0</v>
      </c>
      <c r="BT1805">
        <v>0</v>
      </c>
      <c r="BU1805">
        <v>0</v>
      </c>
      <c r="CE1805" t="str">
        <f t="shared" si="703"/>
        <v>22:03:40.405</v>
      </c>
      <c r="CF1805">
        <v>404849232</v>
      </c>
      <c r="CS1805">
        <v>3</v>
      </c>
      <c r="CT1805">
        <v>2</v>
      </c>
      <c r="CU1805">
        <v>0</v>
      </c>
      <c r="CV1805">
        <v>2</v>
      </c>
      <c r="CW1805">
        <v>0</v>
      </c>
      <c r="CX1805">
        <v>2</v>
      </c>
      <c r="CY1805">
        <v>7</v>
      </c>
      <c r="CZ1805" t="s">
        <v>131</v>
      </c>
      <c r="DA1805">
        <v>286</v>
      </c>
      <c r="DB1805">
        <v>0</v>
      </c>
      <c r="DC1805" t="s">
        <v>132</v>
      </c>
      <c r="DD1805" t="s">
        <v>133</v>
      </c>
      <c r="DG1805">
        <v>16195430</v>
      </c>
      <c r="DI1805">
        <v>1</v>
      </c>
      <c r="DJ1805">
        <v>0</v>
      </c>
      <c r="DK1805">
        <v>1</v>
      </c>
      <c r="DL1805">
        <v>0</v>
      </c>
      <c r="DM1805">
        <v>0</v>
      </c>
      <c r="DN1805">
        <v>1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 t="shared" si="701"/>
        <v>07/09/2023 22:03:40.772</v>
      </c>
      <c r="C1806" t="str">
        <f t="shared" si="698"/>
        <v>FFDDD3C0</v>
      </c>
      <c r="D1806" t="s">
        <v>123</v>
      </c>
      <c r="E1806">
        <v>7</v>
      </c>
      <c r="F1806">
        <v>2007</v>
      </c>
      <c r="G1806" t="s">
        <v>124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0</v>
      </c>
      <c r="P1806">
        <v>1</v>
      </c>
      <c r="Q1806">
        <v>0</v>
      </c>
      <c r="S1806" t="str">
        <f t="shared" si="702"/>
        <v>22:03:40.000</v>
      </c>
      <c r="T1806" t="str">
        <f t="shared" si="702"/>
        <v>22:03:40.000</v>
      </c>
      <c r="U1806" t="str">
        <f t="shared" si="695"/>
        <v>A14F74</v>
      </c>
      <c r="V1806">
        <v>0</v>
      </c>
      <c r="W1806">
        <v>0</v>
      </c>
      <c r="X1806">
        <v>6</v>
      </c>
      <c r="Y1806">
        <v>0</v>
      </c>
      <c r="AA1806">
        <v>1</v>
      </c>
      <c r="AB1806">
        <v>8</v>
      </c>
      <c r="AC1806">
        <v>3</v>
      </c>
      <c r="AD1806">
        <v>0</v>
      </c>
      <c r="AE1806">
        <v>9</v>
      </c>
      <c r="AF1806" t="s">
        <v>126</v>
      </c>
      <c r="AG1806">
        <v>0</v>
      </c>
      <c r="AH1806">
        <v>3</v>
      </c>
      <c r="AI1806">
        <v>2</v>
      </c>
      <c r="AJ1806">
        <v>0</v>
      </c>
      <c r="AK1806" t="s">
        <v>603</v>
      </c>
      <c r="AL1806">
        <v>32.778654000000003</v>
      </c>
      <c r="AM1806" t="s">
        <v>604</v>
      </c>
      <c r="AN1806">
        <v>-117.074797</v>
      </c>
      <c r="AO1806">
        <v>25</v>
      </c>
      <c r="AP1806">
        <v>1500</v>
      </c>
      <c r="AQ1806" t="s">
        <v>129</v>
      </c>
      <c r="AR1806">
        <v>128</v>
      </c>
      <c r="AS1806">
        <v>-48</v>
      </c>
      <c r="AT1806">
        <v>-128</v>
      </c>
      <c r="BB1806" t="str">
        <f t="shared" si="696"/>
        <v>1200</v>
      </c>
      <c r="BC1806">
        <v>1</v>
      </c>
      <c r="BD1806" t="str">
        <f t="shared" si="697"/>
        <v xml:space="preserve">N1839R  </v>
      </c>
      <c r="BE1806">
        <v>1</v>
      </c>
      <c r="BJ1806">
        <v>1325</v>
      </c>
      <c r="BK1806">
        <v>-175</v>
      </c>
      <c r="BL1806" t="s">
        <v>130</v>
      </c>
      <c r="BM1806">
        <v>1</v>
      </c>
      <c r="BN1806">
        <v>1</v>
      </c>
      <c r="BO1806">
        <v>0</v>
      </c>
      <c r="BP1806">
        <v>0</v>
      </c>
      <c r="BS1806">
        <v>0</v>
      </c>
      <c r="BT1806">
        <v>0</v>
      </c>
      <c r="BU1806">
        <v>0</v>
      </c>
      <c r="CE1806" t="str">
        <f t="shared" si="703"/>
        <v>22:03:40.405</v>
      </c>
      <c r="CF1806">
        <v>404849232</v>
      </c>
      <c r="CS1806">
        <v>3</v>
      </c>
      <c r="CT1806">
        <v>2</v>
      </c>
      <c r="CU1806">
        <v>0</v>
      </c>
      <c r="CV1806">
        <v>2</v>
      </c>
      <c r="CW1806">
        <v>0</v>
      </c>
      <c r="CX1806">
        <v>2</v>
      </c>
      <c r="CY1806">
        <v>7</v>
      </c>
      <c r="CZ1806" t="s">
        <v>131</v>
      </c>
      <c r="DA1806">
        <v>286</v>
      </c>
      <c r="DB1806">
        <v>0</v>
      </c>
      <c r="DC1806" t="s">
        <v>132</v>
      </c>
      <c r="DD1806" t="s">
        <v>133</v>
      </c>
      <c r="DG1806">
        <v>16195430</v>
      </c>
      <c r="DI1806">
        <v>1</v>
      </c>
      <c r="DJ1806">
        <v>0</v>
      </c>
      <c r="DK1806">
        <v>1</v>
      </c>
      <c r="DL1806">
        <v>0</v>
      </c>
      <c r="DM1806">
        <v>0</v>
      </c>
      <c r="DN1806">
        <v>1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 t="shared" si="701"/>
        <v>07/09/2023 22:03:40.772</v>
      </c>
      <c r="C1807" t="str">
        <f t="shared" si="698"/>
        <v>FFDDD3C0</v>
      </c>
      <c r="D1807" t="s">
        <v>138</v>
      </c>
      <c r="E1807">
        <v>20</v>
      </c>
      <c r="F1807">
        <v>1020</v>
      </c>
      <c r="G1807" t="s">
        <v>139</v>
      </c>
      <c r="J1807" t="s">
        <v>140</v>
      </c>
      <c r="K1807">
        <v>0</v>
      </c>
      <c r="L1807">
        <v>3</v>
      </c>
      <c r="M1807">
        <v>0</v>
      </c>
      <c r="N1807">
        <v>2</v>
      </c>
      <c r="O1807">
        <v>0</v>
      </c>
      <c r="P1807">
        <v>1</v>
      </c>
      <c r="Q1807">
        <v>0</v>
      </c>
      <c r="S1807" t="str">
        <f t="shared" si="702"/>
        <v>22:03:40.000</v>
      </c>
      <c r="T1807" t="str">
        <f t="shared" si="702"/>
        <v>22:03:40.000</v>
      </c>
      <c r="U1807" t="str">
        <f t="shared" si="695"/>
        <v>A14F74</v>
      </c>
      <c r="V1807">
        <v>0</v>
      </c>
      <c r="W1807">
        <v>0</v>
      </c>
      <c r="X1807">
        <v>6</v>
      </c>
      <c r="Y1807">
        <v>0</v>
      </c>
      <c r="AA1807">
        <v>1</v>
      </c>
      <c r="AB1807">
        <v>8</v>
      </c>
      <c r="AC1807">
        <v>3</v>
      </c>
      <c r="AD1807">
        <v>0</v>
      </c>
      <c r="AE1807">
        <v>9</v>
      </c>
      <c r="AF1807" t="s">
        <v>126</v>
      </c>
      <c r="AG1807">
        <v>0</v>
      </c>
      <c r="AH1807">
        <v>3</v>
      </c>
      <c r="AI1807">
        <v>2</v>
      </c>
      <c r="AJ1807">
        <v>0</v>
      </c>
      <c r="AK1807" t="s">
        <v>603</v>
      </c>
      <c r="AL1807">
        <v>32.778654000000003</v>
      </c>
      <c r="AM1807" t="s">
        <v>604</v>
      </c>
      <c r="AN1807">
        <v>-117.074797</v>
      </c>
      <c r="AO1807">
        <v>25</v>
      </c>
      <c r="AP1807">
        <v>1500</v>
      </c>
      <c r="AQ1807" t="s">
        <v>129</v>
      </c>
      <c r="AR1807">
        <v>128</v>
      </c>
      <c r="AS1807">
        <v>-48</v>
      </c>
      <c r="AT1807">
        <v>-128</v>
      </c>
      <c r="BB1807" t="str">
        <f t="shared" si="696"/>
        <v>1200</v>
      </c>
      <c r="BC1807">
        <v>1</v>
      </c>
      <c r="BD1807" t="str">
        <f t="shared" si="697"/>
        <v xml:space="preserve">N1839R  </v>
      </c>
      <c r="BE1807">
        <v>1</v>
      </c>
      <c r="BJ1807">
        <v>1325</v>
      </c>
      <c r="BK1807">
        <v>-175</v>
      </c>
      <c r="BL1807" t="s">
        <v>130</v>
      </c>
      <c r="BM1807">
        <v>1</v>
      </c>
      <c r="BN1807">
        <v>1</v>
      </c>
      <c r="BO1807">
        <v>0</v>
      </c>
      <c r="BP1807">
        <v>0</v>
      </c>
      <c r="BS1807">
        <v>0</v>
      </c>
      <c r="BT1807">
        <v>0</v>
      </c>
      <c r="BU1807">
        <v>0</v>
      </c>
      <c r="CE1807" t="str">
        <f t="shared" si="703"/>
        <v>22:03:40.405</v>
      </c>
      <c r="CF1807">
        <v>404849232</v>
      </c>
      <c r="CS1807">
        <v>3</v>
      </c>
      <c r="CT1807">
        <v>2</v>
      </c>
      <c r="CU1807">
        <v>0</v>
      </c>
      <c r="CV1807">
        <v>2</v>
      </c>
      <c r="CW1807">
        <v>0</v>
      </c>
      <c r="CX1807">
        <v>2</v>
      </c>
      <c r="CY1807">
        <v>7</v>
      </c>
      <c r="CZ1807" t="s">
        <v>131</v>
      </c>
      <c r="DA1807">
        <v>286</v>
      </c>
      <c r="DB1807">
        <v>0</v>
      </c>
      <c r="DC1807" t="s">
        <v>132</v>
      </c>
      <c r="DD1807" t="s">
        <v>133</v>
      </c>
      <c r="DG1807">
        <v>16195430</v>
      </c>
      <c r="DI1807">
        <v>1</v>
      </c>
      <c r="DJ1807">
        <v>0</v>
      </c>
      <c r="DK1807">
        <v>1</v>
      </c>
      <c r="DL1807">
        <v>0</v>
      </c>
      <c r="DM1807">
        <v>0</v>
      </c>
      <c r="DN1807">
        <v>1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 t="shared" si="701"/>
        <v>07/09/2023 22:03:40.772</v>
      </c>
      <c r="C1808" t="str">
        <f t="shared" si="698"/>
        <v>FFDDD3C0</v>
      </c>
      <c r="D1808" t="s">
        <v>149</v>
      </c>
      <c r="E1808">
        <v>3</v>
      </c>
      <c r="H1808">
        <v>166</v>
      </c>
      <c r="I1808" t="s">
        <v>139</v>
      </c>
      <c r="J1808" t="s">
        <v>150</v>
      </c>
      <c r="K1808">
        <v>0</v>
      </c>
      <c r="L1808">
        <v>3</v>
      </c>
      <c r="M1808">
        <v>0</v>
      </c>
      <c r="N1808">
        <v>2</v>
      </c>
      <c r="O1808">
        <v>0</v>
      </c>
      <c r="P1808">
        <v>1</v>
      </c>
      <c r="Q1808">
        <v>0</v>
      </c>
      <c r="S1808" t="str">
        <f t="shared" si="702"/>
        <v>22:03:40.000</v>
      </c>
      <c r="T1808" t="str">
        <f t="shared" si="702"/>
        <v>22:03:40.000</v>
      </c>
      <c r="U1808" t="str">
        <f t="shared" si="695"/>
        <v>A14F74</v>
      </c>
      <c r="V1808">
        <v>0</v>
      </c>
      <c r="W1808">
        <v>0</v>
      </c>
      <c r="X1808">
        <v>6</v>
      </c>
      <c r="Y1808">
        <v>0</v>
      </c>
      <c r="AA1808">
        <v>1</v>
      </c>
      <c r="AB1808">
        <v>8</v>
      </c>
      <c r="AC1808">
        <v>3</v>
      </c>
      <c r="AD1808">
        <v>0</v>
      </c>
      <c r="AE1808">
        <v>9</v>
      </c>
      <c r="AF1808" t="s">
        <v>126</v>
      </c>
      <c r="AG1808">
        <v>0</v>
      </c>
      <c r="AH1808">
        <v>3</v>
      </c>
      <c r="AI1808">
        <v>2</v>
      </c>
      <c r="AJ1808">
        <v>0</v>
      </c>
      <c r="AK1808" t="s">
        <v>603</v>
      </c>
      <c r="AL1808">
        <v>32.778654000000003</v>
      </c>
      <c r="AM1808" t="s">
        <v>604</v>
      </c>
      <c r="AN1808">
        <v>-117.074797</v>
      </c>
      <c r="AO1808">
        <v>25</v>
      </c>
      <c r="AP1808">
        <v>1500</v>
      </c>
      <c r="AQ1808" t="s">
        <v>129</v>
      </c>
      <c r="AR1808">
        <v>128</v>
      </c>
      <c r="AS1808">
        <v>-48</v>
      </c>
      <c r="AT1808">
        <v>-128</v>
      </c>
      <c r="BB1808" t="str">
        <f t="shared" si="696"/>
        <v>1200</v>
      </c>
      <c r="BC1808">
        <v>1</v>
      </c>
      <c r="BD1808" t="str">
        <f t="shared" si="697"/>
        <v xml:space="preserve">N1839R  </v>
      </c>
      <c r="BE1808">
        <v>1</v>
      </c>
      <c r="BJ1808">
        <v>1325</v>
      </c>
      <c r="BK1808">
        <v>-175</v>
      </c>
      <c r="BL1808" t="s">
        <v>130</v>
      </c>
      <c r="BM1808">
        <v>1</v>
      </c>
      <c r="BN1808">
        <v>1</v>
      </c>
      <c r="BO1808">
        <v>0</v>
      </c>
      <c r="BP1808">
        <v>0</v>
      </c>
      <c r="BS1808">
        <v>0</v>
      </c>
      <c r="BT1808">
        <v>0</v>
      </c>
      <c r="BU1808">
        <v>0</v>
      </c>
      <c r="CE1808" t="str">
        <f t="shared" si="703"/>
        <v>22:03:40.405</v>
      </c>
      <c r="CF1808">
        <v>404849232</v>
      </c>
      <c r="CS1808">
        <v>3</v>
      </c>
      <c r="CT1808">
        <v>2</v>
      </c>
      <c r="CU1808">
        <v>0</v>
      </c>
      <c r="CV1808">
        <v>2</v>
      </c>
      <c r="CW1808">
        <v>0</v>
      </c>
      <c r="CX1808">
        <v>2</v>
      </c>
      <c r="CY1808">
        <v>7</v>
      </c>
      <c r="CZ1808" t="s">
        <v>131</v>
      </c>
      <c r="DA1808">
        <v>286</v>
      </c>
      <c r="DB1808">
        <v>0</v>
      </c>
      <c r="DC1808" t="s">
        <v>132</v>
      </c>
      <c r="DD1808" t="s">
        <v>133</v>
      </c>
      <c r="DG1808">
        <v>16195430</v>
      </c>
      <c r="DI1808">
        <v>1</v>
      </c>
      <c r="DJ1808">
        <v>0</v>
      </c>
      <c r="DK1808">
        <v>1</v>
      </c>
      <c r="DL1808">
        <v>0</v>
      </c>
      <c r="DM1808">
        <v>0</v>
      </c>
      <c r="DN1808">
        <v>1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 t="shared" si="701"/>
        <v>07/09/2023 22:03:40.772</v>
      </c>
      <c r="C1809" t="str">
        <f t="shared" si="698"/>
        <v>FFDDD3C0</v>
      </c>
      <c r="D1809" t="s">
        <v>141</v>
      </c>
      <c r="E1809">
        <v>15</v>
      </c>
      <c r="J1809" t="s">
        <v>142</v>
      </c>
      <c r="K1809">
        <v>0</v>
      </c>
      <c r="L1809">
        <v>3</v>
      </c>
      <c r="M1809">
        <v>0</v>
      </c>
      <c r="N1809">
        <v>2</v>
      </c>
      <c r="O1809">
        <v>0</v>
      </c>
      <c r="P1809">
        <v>1</v>
      </c>
      <c r="Q1809">
        <v>0</v>
      </c>
      <c r="S1809" t="str">
        <f t="shared" si="702"/>
        <v>22:03:40.000</v>
      </c>
      <c r="T1809" t="str">
        <f t="shared" si="702"/>
        <v>22:03:40.000</v>
      </c>
      <c r="U1809" t="str">
        <f t="shared" si="695"/>
        <v>A14F74</v>
      </c>
      <c r="V1809">
        <v>0</v>
      </c>
      <c r="W1809">
        <v>0</v>
      </c>
      <c r="X1809">
        <v>6</v>
      </c>
      <c r="Y1809">
        <v>0</v>
      </c>
      <c r="AA1809">
        <v>1</v>
      </c>
      <c r="AB1809">
        <v>8</v>
      </c>
      <c r="AC1809">
        <v>3</v>
      </c>
      <c r="AD1809">
        <v>0</v>
      </c>
      <c r="AE1809">
        <v>9</v>
      </c>
      <c r="AF1809" t="s">
        <v>126</v>
      </c>
      <c r="AG1809">
        <v>0</v>
      </c>
      <c r="AH1809">
        <v>3</v>
      </c>
      <c r="AI1809">
        <v>2</v>
      </c>
      <c r="AJ1809">
        <v>0</v>
      </c>
      <c r="AK1809" t="s">
        <v>603</v>
      </c>
      <c r="AL1809">
        <v>32.778654000000003</v>
      </c>
      <c r="AM1809" t="s">
        <v>604</v>
      </c>
      <c r="AN1809">
        <v>-117.074797</v>
      </c>
      <c r="AO1809">
        <v>25</v>
      </c>
      <c r="AP1809">
        <v>1500</v>
      </c>
      <c r="AQ1809" t="s">
        <v>129</v>
      </c>
      <c r="AR1809">
        <v>128</v>
      </c>
      <c r="AS1809">
        <v>-48</v>
      </c>
      <c r="AT1809">
        <v>-128</v>
      </c>
      <c r="BB1809" t="str">
        <f t="shared" si="696"/>
        <v>1200</v>
      </c>
      <c r="BC1809">
        <v>1</v>
      </c>
      <c r="BD1809" t="str">
        <f t="shared" si="697"/>
        <v xml:space="preserve">N1839R  </v>
      </c>
      <c r="BE1809">
        <v>1</v>
      </c>
      <c r="BJ1809">
        <v>1325</v>
      </c>
      <c r="BK1809">
        <v>-175</v>
      </c>
      <c r="BL1809" t="s">
        <v>130</v>
      </c>
      <c r="BM1809">
        <v>1</v>
      </c>
      <c r="BN1809">
        <v>1</v>
      </c>
      <c r="BO1809">
        <v>0</v>
      </c>
      <c r="BP1809">
        <v>0</v>
      </c>
      <c r="BS1809">
        <v>0</v>
      </c>
      <c r="BT1809">
        <v>0</v>
      </c>
      <c r="BU1809">
        <v>0</v>
      </c>
      <c r="CE1809" t="str">
        <f t="shared" si="703"/>
        <v>22:03:40.405</v>
      </c>
      <c r="CF1809">
        <v>404849232</v>
      </c>
      <c r="CS1809">
        <v>3</v>
      </c>
      <c r="CT1809">
        <v>2</v>
      </c>
      <c r="CU1809">
        <v>0</v>
      </c>
      <c r="CV1809">
        <v>2</v>
      </c>
      <c r="CW1809">
        <v>0</v>
      </c>
      <c r="CX1809">
        <v>2</v>
      </c>
      <c r="CY1809">
        <v>7</v>
      </c>
      <c r="CZ1809" t="s">
        <v>131</v>
      </c>
      <c r="DA1809">
        <v>286</v>
      </c>
      <c r="DB1809">
        <v>0</v>
      </c>
      <c r="DC1809" t="s">
        <v>132</v>
      </c>
      <c r="DD1809" t="s">
        <v>133</v>
      </c>
      <c r="DG1809">
        <v>16195430</v>
      </c>
      <c r="DI1809">
        <v>1</v>
      </c>
      <c r="DJ1809">
        <v>0</v>
      </c>
      <c r="DK1809">
        <v>1</v>
      </c>
      <c r="DL1809">
        <v>0</v>
      </c>
      <c r="DM1809">
        <v>0</v>
      </c>
      <c r="DN1809">
        <v>1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 t="shared" si="701"/>
        <v>07/09/2023 22:03:40.772</v>
      </c>
      <c r="C1810" t="str">
        <f t="shared" si="698"/>
        <v>FFDDD3C0</v>
      </c>
      <c r="D1810" t="s">
        <v>144</v>
      </c>
      <c r="E1810">
        <v>6</v>
      </c>
      <c r="H1810">
        <v>210</v>
      </c>
      <c r="I1810" t="s">
        <v>145</v>
      </c>
      <c r="J1810" t="s">
        <v>146</v>
      </c>
      <c r="K1810">
        <v>0</v>
      </c>
      <c r="L1810">
        <v>3</v>
      </c>
      <c r="M1810">
        <v>0</v>
      </c>
      <c r="N1810">
        <v>2</v>
      </c>
      <c r="O1810">
        <v>0</v>
      </c>
      <c r="P1810">
        <v>1</v>
      </c>
      <c r="Q1810">
        <v>0</v>
      </c>
      <c r="S1810" t="str">
        <f t="shared" si="702"/>
        <v>22:03:40.000</v>
      </c>
      <c r="T1810" t="str">
        <f t="shared" si="702"/>
        <v>22:03:40.000</v>
      </c>
      <c r="U1810" t="str">
        <f t="shared" si="695"/>
        <v>A14F74</v>
      </c>
      <c r="V1810">
        <v>0</v>
      </c>
      <c r="W1810">
        <v>0</v>
      </c>
      <c r="X1810">
        <v>6</v>
      </c>
      <c r="Y1810">
        <v>0</v>
      </c>
      <c r="AA1810">
        <v>1</v>
      </c>
      <c r="AB1810">
        <v>8</v>
      </c>
      <c r="AC1810">
        <v>3</v>
      </c>
      <c r="AD1810">
        <v>0</v>
      </c>
      <c r="AE1810">
        <v>9</v>
      </c>
      <c r="AF1810" t="s">
        <v>126</v>
      </c>
      <c r="AG1810">
        <v>0</v>
      </c>
      <c r="AH1810">
        <v>0</v>
      </c>
      <c r="AI1810">
        <v>2</v>
      </c>
      <c r="AJ1810">
        <v>0</v>
      </c>
      <c r="AK1810" t="s">
        <v>603</v>
      </c>
      <c r="AL1810">
        <v>32.778654000000003</v>
      </c>
      <c r="AM1810" t="s">
        <v>604</v>
      </c>
      <c r="AN1810">
        <v>-117.074797</v>
      </c>
      <c r="AO1810">
        <v>25</v>
      </c>
      <c r="AP1810">
        <v>1500</v>
      </c>
      <c r="AQ1810" t="s">
        <v>129</v>
      </c>
      <c r="AR1810">
        <v>128</v>
      </c>
      <c r="AS1810">
        <v>-48</v>
      </c>
      <c r="AT1810">
        <v>-128</v>
      </c>
      <c r="BB1810" t="str">
        <f t="shared" si="696"/>
        <v>1200</v>
      </c>
      <c r="BC1810">
        <v>1</v>
      </c>
      <c r="BD1810" t="str">
        <f t="shared" si="697"/>
        <v xml:space="preserve">N1839R  </v>
      </c>
      <c r="BE1810">
        <v>1</v>
      </c>
      <c r="BJ1810">
        <v>1325</v>
      </c>
      <c r="BK1810">
        <v>-175</v>
      </c>
      <c r="BL1810" t="s">
        <v>130</v>
      </c>
      <c r="BM1810">
        <v>1</v>
      </c>
      <c r="BN1810">
        <v>1</v>
      </c>
      <c r="BO1810">
        <v>0</v>
      </c>
      <c r="BP1810">
        <v>0</v>
      </c>
      <c r="BS1810">
        <v>0</v>
      </c>
      <c r="BT1810">
        <v>0</v>
      </c>
      <c r="BU1810">
        <v>0</v>
      </c>
      <c r="CE1810" t="str">
        <f t="shared" si="703"/>
        <v>22:03:40.405</v>
      </c>
      <c r="CF1810">
        <v>404849232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2</v>
      </c>
      <c r="CY1810">
        <v>7</v>
      </c>
      <c r="CZ1810" t="s">
        <v>131</v>
      </c>
      <c r="DA1810">
        <v>286</v>
      </c>
      <c r="DB1810">
        <v>0</v>
      </c>
      <c r="DC1810" t="s">
        <v>132</v>
      </c>
      <c r="DD1810" t="s">
        <v>133</v>
      </c>
      <c r="DG1810">
        <v>16195430</v>
      </c>
      <c r="DI1810">
        <v>1</v>
      </c>
      <c r="DJ1810">
        <v>0</v>
      </c>
      <c r="DK1810">
        <v>1</v>
      </c>
      <c r="DL1810">
        <v>0</v>
      </c>
      <c r="DM1810">
        <v>0</v>
      </c>
      <c r="DN1810">
        <v>1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"07/09/2023 22:03:41.600"</f>
        <v>07/09/2023 22:03:41.600</v>
      </c>
      <c r="C1811" t="str">
        <f t="shared" si="698"/>
        <v>FFDDD3C0</v>
      </c>
      <c r="D1811" t="s">
        <v>134</v>
      </c>
      <c r="E1811">
        <v>4</v>
      </c>
      <c r="H1811">
        <v>4</v>
      </c>
      <c r="I1811" t="s">
        <v>143</v>
      </c>
      <c r="J1811" t="s">
        <v>126</v>
      </c>
      <c r="K1811">
        <v>0</v>
      </c>
      <c r="L1811">
        <v>3</v>
      </c>
      <c r="M1811">
        <v>0</v>
      </c>
      <c r="N1811">
        <v>2</v>
      </c>
      <c r="O1811">
        <v>0</v>
      </c>
      <c r="P1811">
        <v>1</v>
      </c>
      <c r="Q1811">
        <v>0</v>
      </c>
      <c r="S1811" t="str">
        <f t="shared" ref="S1811:T1818" si="704">"22:03:41.000"</f>
        <v>22:03:41.000</v>
      </c>
      <c r="T1811" t="str">
        <f t="shared" si="704"/>
        <v>22:03:41.000</v>
      </c>
      <c r="U1811" t="str">
        <f t="shared" si="695"/>
        <v>A14F74</v>
      </c>
      <c r="V1811">
        <v>0</v>
      </c>
      <c r="W1811">
        <v>0</v>
      </c>
      <c r="X1811">
        <v>6</v>
      </c>
      <c r="Y1811">
        <v>0</v>
      </c>
      <c r="AA1811">
        <v>1</v>
      </c>
      <c r="AB1811">
        <v>8</v>
      </c>
      <c r="AC1811">
        <v>3</v>
      </c>
      <c r="AD1811">
        <v>0</v>
      </c>
      <c r="AE1811">
        <v>9</v>
      </c>
      <c r="AF1811" t="s">
        <v>126</v>
      </c>
      <c r="AG1811">
        <v>0</v>
      </c>
      <c r="AH1811">
        <v>3</v>
      </c>
      <c r="AI1811">
        <v>2</v>
      </c>
      <c r="AJ1811">
        <v>0</v>
      </c>
      <c r="AK1811" t="s">
        <v>605</v>
      </c>
      <c r="AL1811">
        <v>32.778440000000003</v>
      </c>
      <c r="AM1811" t="s">
        <v>606</v>
      </c>
      <c r="AN1811">
        <v>-117.074089</v>
      </c>
      <c r="AO1811">
        <v>25</v>
      </c>
      <c r="AP1811">
        <v>1500</v>
      </c>
      <c r="AQ1811" t="s">
        <v>129</v>
      </c>
      <c r="AR1811">
        <v>128</v>
      </c>
      <c r="AS1811">
        <v>-47</v>
      </c>
      <c r="AT1811">
        <v>-128</v>
      </c>
      <c r="BB1811" t="str">
        <f t="shared" si="696"/>
        <v>1200</v>
      </c>
      <c r="BC1811">
        <v>1</v>
      </c>
      <c r="BD1811" t="str">
        <f t="shared" si="697"/>
        <v xml:space="preserve">N1839R  </v>
      </c>
      <c r="BE1811">
        <v>1</v>
      </c>
      <c r="BJ1811">
        <v>1300</v>
      </c>
      <c r="BK1811">
        <v>-200</v>
      </c>
      <c r="BL1811" t="s">
        <v>130</v>
      </c>
      <c r="BM1811">
        <v>1</v>
      </c>
      <c r="BN1811">
        <v>1</v>
      </c>
      <c r="BO1811">
        <v>0</v>
      </c>
      <c r="BP1811">
        <v>0</v>
      </c>
      <c r="BS1811">
        <v>0</v>
      </c>
      <c r="BT1811">
        <v>0</v>
      </c>
      <c r="BU1811">
        <v>0</v>
      </c>
      <c r="CE1811" t="str">
        <f t="shared" ref="CE1811:CE1818" si="705">"22:03:41.373"</f>
        <v>22:03:41.373</v>
      </c>
      <c r="CF1811">
        <v>373341076</v>
      </c>
      <c r="CS1811">
        <v>3</v>
      </c>
      <c r="CT1811">
        <v>2</v>
      </c>
      <c r="CU1811">
        <v>0</v>
      </c>
      <c r="CV1811">
        <v>2</v>
      </c>
      <c r="CW1811">
        <v>0</v>
      </c>
      <c r="CX1811">
        <v>4</v>
      </c>
      <c r="CY1811">
        <v>7</v>
      </c>
      <c r="CZ1811" t="s">
        <v>131</v>
      </c>
      <c r="DA1811">
        <v>300</v>
      </c>
      <c r="DB1811">
        <v>0</v>
      </c>
      <c r="DC1811" t="s">
        <v>157</v>
      </c>
      <c r="DD1811" t="s">
        <v>158</v>
      </c>
      <c r="DG1811">
        <v>8367779</v>
      </c>
      <c r="DI1811">
        <v>1</v>
      </c>
      <c r="DJ1811">
        <v>0</v>
      </c>
      <c r="DK1811">
        <v>0</v>
      </c>
      <c r="DL1811">
        <v>0</v>
      </c>
      <c r="DM1811">
        <v>0</v>
      </c>
      <c r="DN1811">
        <v>1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"07/09/2023 22:03:41.616"</f>
        <v>07/09/2023 22:03:41.616</v>
      </c>
      <c r="C1812" t="str">
        <f t="shared" si="698"/>
        <v>FFDDD3C0</v>
      </c>
      <c r="D1812" t="s">
        <v>123</v>
      </c>
      <c r="E1812">
        <v>7</v>
      </c>
      <c r="F1812">
        <v>2007</v>
      </c>
      <c r="G1812" t="s">
        <v>124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0</v>
      </c>
      <c r="P1812">
        <v>1</v>
      </c>
      <c r="Q1812">
        <v>0</v>
      </c>
      <c r="S1812" t="str">
        <f t="shared" si="704"/>
        <v>22:03:41.000</v>
      </c>
      <c r="T1812" t="str">
        <f t="shared" si="704"/>
        <v>22:03:41.000</v>
      </c>
      <c r="U1812" t="str">
        <f t="shared" si="695"/>
        <v>A14F74</v>
      </c>
      <c r="V1812">
        <v>0</v>
      </c>
      <c r="W1812">
        <v>0</v>
      </c>
      <c r="X1812">
        <v>6</v>
      </c>
      <c r="Y1812">
        <v>0</v>
      </c>
      <c r="AA1812">
        <v>1</v>
      </c>
      <c r="AB1812">
        <v>8</v>
      </c>
      <c r="AC1812">
        <v>3</v>
      </c>
      <c r="AD1812">
        <v>0</v>
      </c>
      <c r="AE1812">
        <v>9</v>
      </c>
      <c r="AF1812" t="s">
        <v>126</v>
      </c>
      <c r="AG1812">
        <v>0</v>
      </c>
      <c r="AH1812">
        <v>3</v>
      </c>
      <c r="AI1812">
        <v>2</v>
      </c>
      <c r="AJ1812">
        <v>0</v>
      </c>
      <c r="AK1812" t="s">
        <v>605</v>
      </c>
      <c r="AL1812">
        <v>32.778440000000003</v>
      </c>
      <c r="AM1812" t="s">
        <v>606</v>
      </c>
      <c r="AN1812">
        <v>-117.074089</v>
      </c>
      <c r="AO1812">
        <v>25</v>
      </c>
      <c r="AP1812">
        <v>1500</v>
      </c>
      <c r="AQ1812" t="s">
        <v>129</v>
      </c>
      <c r="AR1812">
        <v>128</v>
      </c>
      <c r="AS1812">
        <v>-47</v>
      </c>
      <c r="AT1812">
        <v>-128</v>
      </c>
      <c r="BB1812" t="str">
        <f t="shared" si="696"/>
        <v>1200</v>
      </c>
      <c r="BC1812">
        <v>1</v>
      </c>
      <c r="BD1812" t="str">
        <f t="shared" si="697"/>
        <v xml:space="preserve">N1839R  </v>
      </c>
      <c r="BE1812">
        <v>1</v>
      </c>
      <c r="BJ1812">
        <v>1300</v>
      </c>
      <c r="BK1812">
        <v>-200</v>
      </c>
      <c r="BL1812" t="s">
        <v>130</v>
      </c>
      <c r="BM1812">
        <v>1</v>
      </c>
      <c r="BN1812">
        <v>1</v>
      </c>
      <c r="BO1812">
        <v>0</v>
      </c>
      <c r="BP1812">
        <v>0</v>
      </c>
      <c r="BS1812">
        <v>0</v>
      </c>
      <c r="BT1812">
        <v>0</v>
      </c>
      <c r="BU1812">
        <v>0</v>
      </c>
      <c r="CE1812" t="str">
        <f t="shared" si="705"/>
        <v>22:03:41.373</v>
      </c>
      <c r="CF1812">
        <v>373341076</v>
      </c>
      <c r="CS1812">
        <v>3</v>
      </c>
      <c r="CT1812">
        <v>2</v>
      </c>
      <c r="CU1812">
        <v>0</v>
      </c>
      <c r="CV1812">
        <v>2</v>
      </c>
      <c r="CW1812">
        <v>0</v>
      </c>
      <c r="CX1812">
        <v>4</v>
      </c>
      <c r="CY1812">
        <v>7</v>
      </c>
      <c r="CZ1812" t="s">
        <v>131</v>
      </c>
      <c r="DA1812">
        <v>300</v>
      </c>
      <c r="DB1812">
        <v>0</v>
      </c>
      <c r="DC1812" t="s">
        <v>157</v>
      </c>
      <c r="DD1812" t="s">
        <v>158</v>
      </c>
      <c r="DG1812">
        <v>8367779</v>
      </c>
      <c r="DI1812">
        <v>1</v>
      </c>
      <c r="DJ1812">
        <v>0</v>
      </c>
      <c r="DK1812">
        <v>1</v>
      </c>
      <c r="DL1812">
        <v>0</v>
      </c>
      <c r="DM1812">
        <v>0</v>
      </c>
      <c r="DN1812">
        <v>1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"07/09/2023 22:03:41.616"</f>
        <v>07/09/2023 22:03:41.616</v>
      </c>
      <c r="C1813" t="str">
        <f t="shared" si="698"/>
        <v>FFDDD3C0</v>
      </c>
      <c r="D1813" t="s">
        <v>138</v>
      </c>
      <c r="E1813">
        <v>20</v>
      </c>
      <c r="F1813">
        <v>1020</v>
      </c>
      <c r="G1813" t="s">
        <v>139</v>
      </c>
      <c r="J1813" t="s">
        <v>140</v>
      </c>
      <c r="K1813">
        <v>0</v>
      </c>
      <c r="L1813">
        <v>3</v>
      </c>
      <c r="M1813">
        <v>0</v>
      </c>
      <c r="N1813">
        <v>2</v>
      </c>
      <c r="O1813">
        <v>0</v>
      </c>
      <c r="P1813">
        <v>1</v>
      </c>
      <c r="Q1813">
        <v>0</v>
      </c>
      <c r="S1813" t="str">
        <f t="shared" si="704"/>
        <v>22:03:41.000</v>
      </c>
      <c r="T1813" t="str">
        <f t="shared" si="704"/>
        <v>22:03:41.000</v>
      </c>
      <c r="U1813" t="str">
        <f t="shared" si="695"/>
        <v>A14F74</v>
      </c>
      <c r="V1813">
        <v>0</v>
      </c>
      <c r="W1813">
        <v>0</v>
      </c>
      <c r="X1813">
        <v>6</v>
      </c>
      <c r="Y1813">
        <v>0</v>
      </c>
      <c r="AA1813">
        <v>1</v>
      </c>
      <c r="AB1813">
        <v>8</v>
      </c>
      <c r="AC1813">
        <v>3</v>
      </c>
      <c r="AD1813">
        <v>0</v>
      </c>
      <c r="AE1813">
        <v>9</v>
      </c>
      <c r="AF1813" t="s">
        <v>126</v>
      </c>
      <c r="AG1813">
        <v>0</v>
      </c>
      <c r="AH1813">
        <v>3</v>
      </c>
      <c r="AI1813">
        <v>2</v>
      </c>
      <c r="AJ1813">
        <v>0</v>
      </c>
      <c r="AK1813" t="s">
        <v>605</v>
      </c>
      <c r="AL1813">
        <v>32.778440000000003</v>
      </c>
      <c r="AM1813" t="s">
        <v>606</v>
      </c>
      <c r="AN1813">
        <v>-117.074089</v>
      </c>
      <c r="AO1813">
        <v>25</v>
      </c>
      <c r="AP1813">
        <v>1500</v>
      </c>
      <c r="AQ1813" t="s">
        <v>129</v>
      </c>
      <c r="AR1813">
        <v>128</v>
      </c>
      <c r="AS1813">
        <v>-47</v>
      </c>
      <c r="AT1813">
        <v>-128</v>
      </c>
      <c r="BB1813" t="str">
        <f t="shared" si="696"/>
        <v>1200</v>
      </c>
      <c r="BC1813">
        <v>1</v>
      </c>
      <c r="BD1813" t="str">
        <f t="shared" si="697"/>
        <v xml:space="preserve">N1839R  </v>
      </c>
      <c r="BE1813">
        <v>1</v>
      </c>
      <c r="BJ1813">
        <v>1300</v>
      </c>
      <c r="BK1813">
        <v>-200</v>
      </c>
      <c r="BL1813" t="s">
        <v>130</v>
      </c>
      <c r="BM1813">
        <v>1</v>
      </c>
      <c r="BN1813">
        <v>1</v>
      </c>
      <c r="BO1813">
        <v>0</v>
      </c>
      <c r="BP1813">
        <v>0</v>
      </c>
      <c r="BS1813">
        <v>0</v>
      </c>
      <c r="BT1813">
        <v>0</v>
      </c>
      <c r="BU1813">
        <v>0</v>
      </c>
      <c r="CE1813" t="str">
        <f t="shared" si="705"/>
        <v>22:03:41.373</v>
      </c>
      <c r="CF1813">
        <v>373341076</v>
      </c>
      <c r="CS1813">
        <v>3</v>
      </c>
      <c r="CT1813">
        <v>2</v>
      </c>
      <c r="CU1813">
        <v>0</v>
      </c>
      <c r="CV1813">
        <v>2</v>
      </c>
      <c r="CW1813">
        <v>0</v>
      </c>
      <c r="CX1813">
        <v>4</v>
      </c>
      <c r="CY1813">
        <v>7</v>
      </c>
      <c r="CZ1813" t="s">
        <v>131</v>
      </c>
      <c r="DA1813">
        <v>300</v>
      </c>
      <c r="DB1813">
        <v>0</v>
      </c>
      <c r="DC1813" t="s">
        <v>157</v>
      </c>
      <c r="DD1813" t="s">
        <v>158</v>
      </c>
      <c r="DG1813">
        <v>8367779</v>
      </c>
      <c r="DI1813">
        <v>1</v>
      </c>
      <c r="DJ1813">
        <v>0</v>
      </c>
      <c r="DK1813">
        <v>1</v>
      </c>
      <c r="DL1813">
        <v>0</v>
      </c>
      <c r="DM1813">
        <v>0</v>
      </c>
      <c r="DN1813">
        <v>1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"07/09/2023 22:03:41.631"</f>
        <v>07/09/2023 22:03:41.631</v>
      </c>
      <c r="C1814" t="str">
        <f t="shared" si="698"/>
        <v>FFDDD3C0</v>
      </c>
      <c r="D1814" t="s">
        <v>149</v>
      </c>
      <c r="E1814">
        <v>3</v>
      </c>
      <c r="H1814">
        <v>166</v>
      </c>
      <c r="I1814" t="s">
        <v>139</v>
      </c>
      <c r="J1814" t="s">
        <v>150</v>
      </c>
      <c r="K1814">
        <v>0</v>
      </c>
      <c r="L1814">
        <v>3</v>
      </c>
      <c r="M1814">
        <v>0</v>
      </c>
      <c r="N1814">
        <v>2</v>
      </c>
      <c r="O1814">
        <v>0</v>
      </c>
      <c r="P1814">
        <v>1</v>
      </c>
      <c r="Q1814">
        <v>0</v>
      </c>
      <c r="S1814" t="str">
        <f t="shared" si="704"/>
        <v>22:03:41.000</v>
      </c>
      <c r="T1814" t="str">
        <f t="shared" si="704"/>
        <v>22:03:41.000</v>
      </c>
      <c r="U1814" t="str">
        <f t="shared" si="695"/>
        <v>A14F74</v>
      </c>
      <c r="V1814">
        <v>0</v>
      </c>
      <c r="W1814">
        <v>0</v>
      </c>
      <c r="X1814">
        <v>6</v>
      </c>
      <c r="Y1814">
        <v>0</v>
      </c>
      <c r="AA1814">
        <v>1</v>
      </c>
      <c r="AB1814">
        <v>8</v>
      </c>
      <c r="AC1814">
        <v>3</v>
      </c>
      <c r="AD1814">
        <v>0</v>
      </c>
      <c r="AE1814">
        <v>9</v>
      </c>
      <c r="AF1814" t="s">
        <v>126</v>
      </c>
      <c r="AG1814">
        <v>0</v>
      </c>
      <c r="AH1814">
        <v>3</v>
      </c>
      <c r="AI1814">
        <v>2</v>
      </c>
      <c r="AJ1814">
        <v>0</v>
      </c>
      <c r="AK1814" t="s">
        <v>605</v>
      </c>
      <c r="AL1814">
        <v>32.778440000000003</v>
      </c>
      <c r="AM1814" t="s">
        <v>606</v>
      </c>
      <c r="AN1814">
        <v>-117.074089</v>
      </c>
      <c r="AO1814">
        <v>25</v>
      </c>
      <c r="AP1814">
        <v>1500</v>
      </c>
      <c r="AQ1814" t="s">
        <v>129</v>
      </c>
      <c r="AR1814">
        <v>128</v>
      </c>
      <c r="AS1814">
        <v>-47</v>
      </c>
      <c r="AT1814">
        <v>-128</v>
      </c>
      <c r="BB1814" t="str">
        <f t="shared" si="696"/>
        <v>1200</v>
      </c>
      <c r="BC1814">
        <v>1</v>
      </c>
      <c r="BD1814" t="str">
        <f t="shared" si="697"/>
        <v xml:space="preserve">N1839R  </v>
      </c>
      <c r="BE1814">
        <v>1</v>
      </c>
      <c r="BJ1814">
        <v>1300</v>
      </c>
      <c r="BK1814">
        <v>-200</v>
      </c>
      <c r="BL1814" t="s">
        <v>130</v>
      </c>
      <c r="BM1814">
        <v>1</v>
      </c>
      <c r="BN1814">
        <v>1</v>
      </c>
      <c r="BO1814">
        <v>0</v>
      </c>
      <c r="BP1814">
        <v>0</v>
      </c>
      <c r="BS1814">
        <v>0</v>
      </c>
      <c r="BT1814">
        <v>0</v>
      </c>
      <c r="BU1814">
        <v>0</v>
      </c>
      <c r="CE1814" t="str">
        <f t="shared" si="705"/>
        <v>22:03:41.373</v>
      </c>
      <c r="CF1814">
        <v>373341076</v>
      </c>
      <c r="CS1814">
        <v>3</v>
      </c>
      <c r="CT1814">
        <v>2</v>
      </c>
      <c r="CU1814">
        <v>0</v>
      </c>
      <c r="CV1814">
        <v>2</v>
      </c>
      <c r="CW1814">
        <v>0</v>
      </c>
      <c r="CX1814">
        <v>4</v>
      </c>
      <c r="CY1814">
        <v>7</v>
      </c>
      <c r="CZ1814" t="s">
        <v>131</v>
      </c>
      <c r="DA1814">
        <v>300</v>
      </c>
      <c r="DB1814">
        <v>0</v>
      </c>
      <c r="DC1814" t="s">
        <v>157</v>
      </c>
      <c r="DD1814" t="s">
        <v>158</v>
      </c>
      <c r="DG1814">
        <v>8367779</v>
      </c>
      <c r="DI1814">
        <v>1</v>
      </c>
      <c r="DJ1814">
        <v>0</v>
      </c>
      <c r="DK1814">
        <v>1</v>
      </c>
      <c r="DL1814">
        <v>0</v>
      </c>
      <c r="DM1814">
        <v>0</v>
      </c>
      <c r="DN1814">
        <v>1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"07/09/2023 22:03:41.631"</f>
        <v>07/09/2023 22:03:41.631</v>
      </c>
      <c r="C1815" t="str">
        <f t="shared" si="698"/>
        <v>FFDDD3C0</v>
      </c>
      <c r="D1815" t="s">
        <v>141</v>
      </c>
      <c r="E1815">
        <v>15</v>
      </c>
      <c r="J1815" t="s">
        <v>142</v>
      </c>
      <c r="K1815">
        <v>0</v>
      </c>
      <c r="L1815">
        <v>3</v>
      </c>
      <c r="M1815">
        <v>0</v>
      </c>
      <c r="N1815">
        <v>2</v>
      </c>
      <c r="O1815">
        <v>0</v>
      </c>
      <c r="P1815">
        <v>1</v>
      </c>
      <c r="Q1815">
        <v>0</v>
      </c>
      <c r="S1815" t="str">
        <f t="shared" si="704"/>
        <v>22:03:41.000</v>
      </c>
      <c r="T1815" t="str">
        <f t="shared" si="704"/>
        <v>22:03:41.000</v>
      </c>
      <c r="U1815" t="str">
        <f t="shared" si="695"/>
        <v>A14F74</v>
      </c>
      <c r="V1815">
        <v>0</v>
      </c>
      <c r="W1815">
        <v>0</v>
      </c>
      <c r="X1815">
        <v>6</v>
      </c>
      <c r="Y1815">
        <v>0</v>
      </c>
      <c r="AA1815">
        <v>1</v>
      </c>
      <c r="AB1815">
        <v>8</v>
      </c>
      <c r="AC1815">
        <v>3</v>
      </c>
      <c r="AD1815">
        <v>0</v>
      </c>
      <c r="AE1815">
        <v>9</v>
      </c>
      <c r="AF1815" t="s">
        <v>126</v>
      </c>
      <c r="AG1815">
        <v>0</v>
      </c>
      <c r="AH1815">
        <v>3</v>
      </c>
      <c r="AI1815">
        <v>2</v>
      </c>
      <c r="AJ1815">
        <v>0</v>
      </c>
      <c r="AK1815" t="s">
        <v>605</v>
      </c>
      <c r="AL1815">
        <v>32.778440000000003</v>
      </c>
      <c r="AM1815" t="s">
        <v>606</v>
      </c>
      <c r="AN1815">
        <v>-117.074089</v>
      </c>
      <c r="AO1815">
        <v>25</v>
      </c>
      <c r="AP1815">
        <v>1500</v>
      </c>
      <c r="AQ1815" t="s">
        <v>129</v>
      </c>
      <c r="AR1815">
        <v>128</v>
      </c>
      <c r="AS1815">
        <v>-47</v>
      </c>
      <c r="AT1815">
        <v>-128</v>
      </c>
      <c r="BB1815" t="str">
        <f t="shared" si="696"/>
        <v>1200</v>
      </c>
      <c r="BC1815">
        <v>1</v>
      </c>
      <c r="BD1815" t="str">
        <f t="shared" si="697"/>
        <v xml:space="preserve">N1839R  </v>
      </c>
      <c r="BE1815">
        <v>1</v>
      </c>
      <c r="BJ1815">
        <v>1300</v>
      </c>
      <c r="BK1815">
        <v>-200</v>
      </c>
      <c r="BL1815" t="s">
        <v>130</v>
      </c>
      <c r="BM1815">
        <v>1</v>
      </c>
      <c r="BN1815">
        <v>1</v>
      </c>
      <c r="BO1815">
        <v>0</v>
      </c>
      <c r="BP1815">
        <v>0</v>
      </c>
      <c r="BS1815">
        <v>0</v>
      </c>
      <c r="BT1815">
        <v>0</v>
      </c>
      <c r="BU1815">
        <v>0</v>
      </c>
      <c r="CE1815" t="str">
        <f t="shared" si="705"/>
        <v>22:03:41.373</v>
      </c>
      <c r="CF1815">
        <v>373341076</v>
      </c>
      <c r="CS1815">
        <v>3</v>
      </c>
      <c r="CT1815">
        <v>2</v>
      </c>
      <c r="CU1815">
        <v>0</v>
      </c>
      <c r="CV1815">
        <v>2</v>
      </c>
      <c r="CW1815">
        <v>0</v>
      </c>
      <c r="CX1815">
        <v>4</v>
      </c>
      <c r="CY1815">
        <v>7</v>
      </c>
      <c r="CZ1815" t="s">
        <v>131</v>
      </c>
      <c r="DA1815">
        <v>300</v>
      </c>
      <c r="DB1815">
        <v>0</v>
      </c>
      <c r="DC1815" t="s">
        <v>157</v>
      </c>
      <c r="DD1815" t="s">
        <v>158</v>
      </c>
      <c r="DG1815">
        <v>8367779</v>
      </c>
      <c r="DI1815">
        <v>1</v>
      </c>
      <c r="DJ1815">
        <v>0</v>
      </c>
      <c r="DK1815">
        <v>1</v>
      </c>
      <c r="DL1815">
        <v>0</v>
      </c>
      <c r="DM1815">
        <v>0</v>
      </c>
      <c r="DN1815">
        <v>1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"07/09/2023 22:03:41.631"</f>
        <v>07/09/2023 22:03:41.631</v>
      </c>
      <c r="C1816" t="str">
        <f t="shared" si="698"/>
        <v>FFDDD3C0</v>
      </c>
      <c r="D1816" t="s">
        <v>144</v>
      </c>
      <c r="E1816">
        <v>6</v>
      </c>
      <c r="H1816">
        <v>210</v>
      </c>
      <c r="I1816" t="s">
        <v>145</v>
      </c>
      <c r="J1816" t="s">
        <v>146</v>
      </c>
      <c r="K1816">
        <v>0</v>
      </c>
      <c r="L1816">
        <v>3</v>
      </c>
      <c r="M1816">
        <v>0</v>
      </c>
      <c r="N1816">
        <v>2</v>
      </c>
      <c r="O1816">
        <v>0</v>
      </c>
      <c r="P1816">
        <v>1</v>
      </c>
      <c r="Q1816">
        <v>0</v>
      </c>
      <c r="S1816" t="str">
        <f t="shared" si="704"/>
        <v>22:03:41.000</v>
      </c>
      <c r="T1816" t="str">
        <f t="shared" si="704"/>
        <v>22:03:41.000</v>
      </c>
      <c r="U1816" t="str">
        <f t="shared" si="695"/>
        <v>A14F74</v>
      </c>
      <c r="V1816">
        <v>0</v>
      </c>
      <c r="W1816">
        <v>0</v>
      </c>
      <c r="X1816">
        <v>6</v>
      </c>
      <c r="Y1816">
        <v>0</v>
      </c>
      <c r="AA1816">
        <v>1</v>
      </c>
      <c r="AB1816">
        <v>8</v>
      </c>
      <c r="AC1816">
        <v>3</v>
      </c>
      <c r="AD1816">
        <v>0</v>
      </c>
      <c r="AE1816">
        <v>9</v>
      </c>
      <c r="AF1816" t="s">
        <v>126</v>
      </c>
      <c r="AG1816">
        <v>0</v>
      </c>
      <c r="AH1816">
        <v>0</v>
      </c>
      <c r="AI1816">
        <v>2</v>
      </c>
      <c r="AJ1816">
        <v>0</v>
      </c>
      <c r="AK1816" t="s">
        <v>605</v>
      </c>
      <c r="AL1816">
        <v>32.778440000000003</v>
      </c>
      <c r="AM1816" t="s">
        <v>606</v>
      </c>
      <c r="AN1816">
        <v>-117.074089</v>
      </c>
      <c r="AO1816">
        <v>25</v>
      </c>
      <c r="AP1816">
        <v>1500</v>
      </c>
      <c r="AQ1816" t="s">
        <v>129</v>
      </c>
      <c r="AR1816">
        <v>128</v>
      </c>
      <c r="AS1816">
        <v>-47</v>
      </c>
      <c r="AT1816">
        <v>-128</v>
      </c>
      <c r="BB1816" t="str">
        <f t="shared" si="696"/>
        <v>1200</v>
      </c>
      <c r="BC1816">
        <v>1</v>
      </c>
      <c r="BD1816" t="str">
        <f t="shared" si="697"/>
        <v xml:space="preserve">N1839R  </v>
      </c>
      <c r="BE1816">
        <v>1</v>
      </c>
      <c r="BJ1816">
        <v>1300</v>
      </c>
      <c r="BK1816">
        <v>-200</v>
      </c>
      <c r="BL1816" t="s">
        <v>130</v>
      </c>
      <c r="BM1816">
        <v>1</v>
      </c>
      <c r="BN1816">
        <v>1</v>
      </c>
      <c r="BO1816">
        <v>0</v>
      </c>
      <c r="BP1816">
        <v>0</v>
      </c>
      <c r="BS1816">
        <v>0</v>
      </c>
      <c r="BT1816">
        <v>0</v>
      </c>
      <c r="BU1816">
        <v>0</v>
      </c>
      <c r="CE1816" t="str">
        <f t="shared" si="705"/>
        <v>22:03:41.373</v>
      </c>
      <c r="CF1816">
        <v>373341076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4</v>
      </c>
      <c r="CY1816">
        <v>7</v>
      </c>
      <c r="CZ1816" t="s">
        <v>131</v>
      </c>
      <c r="DA1816">
        <v>300</v>
      </c>
      <c r="DB1816">
        <v>0</v>
      </c>
      <c r="DC1816" t="s">
        <v>157</v>
      </c>
      <c r="DD1816" t="s">
        <v>158</v>
      </c>
      <c r="DG1816">
        <v>8367779</v>
      </c>
      <c r="DI1816">
        <v>1</v>
      </c>
      <c r="DJ1816">
        <v>0</v>
      </c>
      <c r="DK1816">
        <v>1</v>
      </c>
      <c r="DL1816">
        <v>0</v>
      </c>
      <c r="DM1816">
        <v>0</v>
      </c>
      <c r="DN1816">
        <v>1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"07/09/2023 22:03:41.631"</f>
        <v>07/09/2023 22:03:41.631</v>
      </c>
      <c r="C1817" t="str">
        <f t="shared" si="698"/>
        <v>FFDDD3C0</v>
      </c>
      <c r="D1817" t="s">
        <v>134</v>
      </c>
      <c r="E1817">
        <v>3</v>
      </c>
      <c r="H1817">
        <v>3</v>
      </c>
      <c r="I1817" t="s">
        <v>135</v>
      </c>
      <c r="J1817" t="s">
        <v>126</v>
      </c>
      <c r="K1817">
        <v>0</v>
      </c>
      <c r="L1817">
        <v>3</v>
      </c>
      <c r="M1817">
        <v>0</v>
      </c>
      <c r="N1817">
        <v>2</v>
      </c>
      <c r="O1817">
        <v>0</v>
      </c>
      <c r="P1817">
        <v>1</v>
      </c>
      <c r="Q1817">
        <v>0</v>
      </c>
      <c r="S1817" t="str">
        <f t="shared" si="704"/>
        <v>22:03:41.000</v>
      </c>
      <c r="T1817" t="str">
        <f t="shared" si="704"/>
        <v>22:03:41.000</v>
      </c>
      <c r="U1817" t="str">
        <f t="shared" si="695"/>
        <v>A14F74</v>
      </c>
      <c r="V1817">
        <v>0</v>
      </c>
      <c r="W1817">
        <v>0</v>
      </c>
      <c r="X1817">
        <v>6</v>
      </c>
      <c r="Y1817">
        <v>0</v>
      </c>
      <c r="AA1817">
        <v>1</v>
      </c>
      <c r="AB1817">
        <v>8</v>
      </c>
      <c r="AC1817">
        <v>3</v>
      </c>
      <c r="AD1817">
        <v>0</v>
      </c>
      <c r="AE1817">
        <v>9</v>
      </c>
      <c r="AF1817" t="s">
        <v>126</v>
      </c>
      <c r="AG1817">
        <v>0</v>
      </c>
      <c r="AH1817">
        <v>3</v>
      </c>
      <c r="AI1817">
        <v>2</v>
      </c>
      <c r="AJ1817">
        <v>0</v>
      </c>
      <c r="AK1817" t="s">
        <v>605</v>
      </c>
      <c r="AL1817">
        <v>32.778440000000003</v>
      </c>
      <c r="AM1817" t="s">
        <v>606</v>
      </c>
      <c r="AN1817">
        <v>-117.074089</v>
      </c>
      <c r="AO1817">
        <v>25</v>
      </c>
      <c r="AP1817">
        <v>1500</v>
      </c>
      <c r="AQ1817" t="s">
        <v>129</v>
      </c>
      <c r="AR1817">
        <v>128</v>
      </c>
      <c r="AS1817">
        <v>-47</v>
      </c>
      <c r="AT1817">
        <v>-128</v>
      </c>
      <c r="BB1817" t="str">
        <f t="shared" si="696"/>
        <v>1200</v>
      </c>
      <c r="BC1817">
        <v>1</v>
      </c>
      <c r="BD1817" t="str">
        <f t="shared" si="697"/>
        <v xml:space="preserve">N1839R  </v>
      </c>
      <c r="BE1817">
        <v>1</v>
      </c>
      <c r="BJ1817">
        <v>1300</v>
      </c>
      <c r="BK1817">
        <v>-200</v>
      </c>
      <c r="BL1817" t="s">
        <v>130</v>
      </c>
      <c r="BM1817">
        <v>1</v>
      </c>
      <c r="BN1817">
        <v>1</v>
      </c>
      <c r="BO1817">
        <v>0</v>
      </c>
      <c r="BP1817">
        <v>0</v>
      </c>
      <c r="BS1817">
        <v>0</v>
      </c>
      <c r="BT1817">
        <v>0</v>
      </c>
      <c r="BU1817">
        <v>0</v>
      </c>
      <c r="CE1817" t="str">
        <f t="shared" si="705"/>
        <v>22:03:41.373</v>
      </c>
      <c r="CF1817">
        <v>373341076</v>
      </c>
      <c r="CS1817">
        <v>3</v>
      </c>
      <c r="CT1817">
        <v>2</v>
      </c>
      <c r="CU1817">
        <v>0</v>
      </c>
      <c r="CV1817">
        <v>2</v>
      </c>
      <c r="CW1817">
        <v>0</v>
      </c>
      <c r="CX1817">
        <v>4</v>
      </c>
      <c r="CY1817">
        <v>7</v>
      </c>
      <c r="CZ1817" t="s">
        <v>131</v>
      </c>
      <c r="DA1817">
        <v>300</v>
      </c>
      <c r="DB1817">
        <v>0</v>
      </c>
      <c r="DC1817" t="s">
        <v>157</v>
      </c>
      <c r="DD1817" t="s">
        <v>158</v>
      </c>
      <c r="DG1817">
        <v>8367779</v>
      </c>
      <c r="DI1817">
        <v>1</v>
      </c>
      <c r="DJ1817">
        <v>0</v>
      </c>
      <c r="DK1817">
        <v>1</v>
      </c>
      <c r="DL1817">
        <v>0</v>
      </c>
      <c r="DM1817">
        <v>0</v>
      </c>
      <c r="DN1817">
        <v>1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"07/09/2023 22:03:41.647"</f>
        <v>07/09/2023 22:03:41.647</v>
      </c>
      <c r="C1818" t="str">
        <f t="shared" si="698"/>
        <v>FFDDD3C0</v>
      </c>
      <c r="D1818" t="s">
        <v>147</v>
      </c>
      <c r="E1818">
        <v>8</v>
      </c>
      <c r="H1818">
        <v>225</v>
      </c>
      <c r="I1818" t="s">
        <v>148</v>
      </c>
      <c r="J1818" t="s">
        <v>126</v>
      </c>
      <c r="K1818">
        <v>0</v>
      </c>
      <c r="L1818">
        <v>3</v>
      </c>
      <c r="M1818">
        <v>0</v>
      </c>
      <c r="N1818">
        <v>2</v>
      </c>
      <c r="O1818">
        <v>0</v>
      </c>
      <c r="P1818">
        <v>1</v>
      </c>
      <c r="Q1818">
        <v>0</v>
      </c>
      <c r="S1818" t="str">
        <f t="shared" si="704"/>
        <v>22:03:41.000</v>
      </c>
      <c r="T1818" t="str">
        <f t="shared" si="704"/>
        <v>22:03:41.000</v>
      </c>
      <c r="U1818" t="str">
        <f t="shared" si="695"/>
        <v>A14F74</v>
      </c>
      <c r="V1818">
        <v>0</v>
      </c>
      <c r="W1818">
        <v>0</v>
      </c>
      <c r="X1818">
        <v>6</v>
      </c>
      <c r="Y1818">
        <v>0</v>
      </c>
      <c r="AA1818">
        <v>1</v>
      </c>
      <c r="AB1818">
        <v>8</v>
      </c>
      <c r="AC1818">
        <v>3</v>
      </c>
      <c r="AD1818">
        <v>0</v>
      </c>
      <c r="AE1818">
        <v>9</v>
      </c>
      <c r="AF1818" t="s">
        <v>126</v>
      </c>
      <c r="AG1818">
        <v>0</v>
      </c>
      <c r="AH1818">
        <v>3</v>
      </c>
      <c r="AI1818">
        <v>2</v>
      </c>
      <c r="AJ1818">
        <v>0</v>
      </c>
      <c r="AK1818" t="s">
        <v>605</v>
      </c>
      <c r="AL1818">
        <v>32.778440000000003</v>
      </c>
      <c r="AM1818" t="s">
        <v>606</v>
      </c>
      <c r="AN1818">
        <v>-117.074089</v>
      </c>
      <c r="AO1818">
        <v>25</v>
      </c>
      <c r="AP1818">
        <v>1500</v>
      </c>
      <c r="AQ1818" t="s">
        <v>129</v>
      </c>
      <c r="AR1818">
        <v>128</v>
      </c>
      <c r="AS1818">
        <v>-47</v>
      </c>
      <c r="AT1818">
        <v>-128</v>
      </c>
      <c r="BB1818" t="str">
        <f t="shared" si="696"/>
        <v>1200</v>
      </c>
      <c r="BC1818">
        <v>1</v>
      </c>
      <c r="BD1818" t="str">
        <f t="shared" si="697"/>
        <v xml:space="preserve">N1839R  </v>
      </c>
      <c r="BE1818">
        <v>1</v>
      </c>
      <c r="BJ1818">
        <v>1300</v>
      </c>
      <c r="BK1818">
        <v>-200</v>
      </c>
      <c r="BL1818" t="s">
        <v>130</v>
      </c>
      <c r="BM1818">
        <v>1</v>
      </c>
      <c r="BN1818">
        <v>1</v>
      </c>
      <c r="BO1818">
        <v>0</v>
      </c>
      <c r="BP1818">
        <v>0</v>
      </c>
      <c r="BS1818">
        <v>0</v>
      </c>
      <c r="BT1818">
        <v>0</v>
      </c>
      <c r="BU1818">
        <v>0</v>
      </c>
      <c r="CE1818" t="str">
        <f t="shared" si="705"/>
        <v>22:03:41.373</v>
      </c>
      <c r="CF1818">
        <v>373341076</v>
      </c>
      <c r="CS1818">
        <v>3</v>
      </c>
      <c r="CT1818">
        <v>2</v>
      </c>
      <c r="CU1818">
        <v>0</v>
      </c>
      <c r="CV1818">
        <v>2</v>
      </c>
      <c r="CW1818">
        <v>0</v>
      </c>
      <c r="CX1818">
        <v>4</v>
      </c>
      <c r="CY1818">
        <v>7</v>
      </c>
      <c r="CZ1818" t="s">
        <v>131</v>
      </c>
      <c r="DA1818">
        <v>300</v>
      </c>
      <c r="DB1818">
        <v>0</v>
      </c>
      <c r="DC1818" t="s">
        <v>157</v>
      </c>
      <c r="DD1818" t="s">
        <v>158</v>
      </c>
      <c r="DG1818">
        <v>8367779</v>
      </c>
      <c r="DI1818">
        <v>1</v>
      </c>
      <c r="DJ1818">
        <v>0</v>
      </c>
      <c r="DK1818">
        <v>1</v>
      </c>
      <c r="DL1818">
        <v>0</v>
      </c>
      <c r="DM1818">
        <v>0</v>
      </c>
      <c r="DN1818">
        <v>1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"07/09/2023 22:03:43.053"</f>
        <v>07/09/2023 22:03:43.053</v>
      </c>
      <c r="C1819" t="str">
        <f t="shared" si="698"/>
        <v>FFDDD3C0</v>
      </c>
      <c r="D1819" t="s">
        <v>134</v>
      </c>
      <c r="E1819">
        <v>3</v>
      </c>
      <c r="H1819">
        <v>3</v>
      </c>
      <c r="I1819" t="s">
        <v>135</v>
      </c>
      <c r="J1819" t="s">
        <v>126</v>
      </c>
      <c r="K1819">
        <v>0</v>
      </c>
      <c r="L1819">
        <v>3</v>
      </c>
      <c r="M1819">
        <v>0</v>
      </c>
      <c r="N1819">
        <v>2</v>
      </c>
      <c r="O1819">
        <v>0</v>
      </c>
      <c r="P1819">
        <v>1</v>
      </c>
      <c r="Q1819">
        <v>0</v>
      </c>
      <c r="S1819" t="str">
        <f t="shared" ref="S1819:T1826" si="706">"22:03:42.000"</f>
        <v>22:03:42.000</v>
      </c>
      <c r="T1819" t="str">
        <f t="shared" si="706"/>
        <v>22:03:42.000</v>
      </c>
      <c r="U1819" t="str">
        <f t="shared" si="695"/>
        <v>A14F74</v>
      </c>
      <c r="V1819">
        <v>0</v>
      </c>
      <c r="W1819">
        <v>0</v>
      </c>
      <c r="X1819">
        <v>6</v>
      </c>
      <c r="Y1819">
        <v>0</v>
      </c>
      <c r="AA1819">
        <v>1</v>
      </c>
      <c r="AB1819">
        <v>8</v>
      </c>
      <c r="AC1819">
        <v>3</v>
      </c>
      <c r="AD1819">
        <v>0</v>
      </c>
      <c r="AE1819">
        <v>9</v>
      </c>
      <c r="AF1819" t="s">
        <v>126</v>
      </c>
      <c r="AG1819">
        <v>0</v>
      </c>
      <c r="AH1819">
        <v>3</v>
      </c>
      <c r="AI1819">
        <v>2</v>
      </c>
      <c r="AJ1819">
        <v>0</v>
      </c>
      <c r="AK1819" t="s">
        <v>607</v>
      </c>
      <c r="AL1819">
        <v>32.778246000000003</v>
      </c>
      <c r="AM1819" t="s">
        <v>608</v>
      </c>
      <c r="AN1819">
        <v>-117.073381</v>
      </c>
      <c r="AO1819">
        <v>25</v>
      </c>
      <c r="AP1819">
        <v>1500</v>
      </c>
      <c r="AQ1819" t="s">
        <v>129</v>
      </c>
      <c r="AR1819">
        <v>127</v>
      </c>
      <c r="AS1819">
        <v>-48</v>
      </c>
      <c r="AT1819">
        <v>0</v>
      </c>
      <c r="BB1819" t="str">
        <f t="shared" si="696"/>
        <v>1200</v>
      </c>
      <c r="BC1819">
        <v>1</v>
      </c>
      <c r="BD1819" t="str">
        <f t="shared" si="697"/>
        <v xml:space="preserve">N1839R  </v>
      </c>
      <c r="BE1819">
        <v>1</v>
      </c>
      <c r="BJ1819">
        <v>1300</v>
      </c>
      <c r="BK1819">
        <v>-200</v>
      </c>
      <c r="BL1819" t="s">
        <v>130</v>
      </c>
      <c r="BM1819">
        <v>1</v>
      </c>
      <c r="BN1819">
        <v>1</v>
      </c>
      <c r="BO1819">
        <v>0</v>
      </c>
      <c r="BP1819">
        <v>0</v>
      </c>
      <c r="BS1819">
        <v>0</v>
      </c>
      <c r="BT1819">
        <v>0</v>
      </c>
      <c r="BU1819">
        <v>0</v>
      </c>
      <c r="CE1819" t="str">
        <f t="shared" ref="CE1819:CE1826" si="707">"22:03:42.762"</f>
        <v>22:03:42.762</v>
      </c>
      <c r="CF1819">
        <v>761591867</v>
      </c>
      <c r="CS1819">
        <v>3</v>
      </c>
      <c r="CT1819">
        <v>2</v>
      </c>
      <c r="CU1819">
        <v>0</v>
      </c>
      <c r="CV1819">
        <v>2</v>
      </c>
      <c r="CW1819">
        <v>0</v>
      </c>
      <c r="CX1819">
        <v>5</v>
      </c>
      <c r="CY1819">
        <v>7</v>
      </c>
      <c r="CZ1819" t="s">
        <v>131</v>
      </c>
      <c r="DA1819">
        <v>300</v>
      </c>
      <c r="DB1819">
        <v>0</v>
      </c>
      <c r="DC1819" t="s">
        <v>157</v>
      </c>
      <c r="DD1819" t="s">
        <v>158</v>
      </c>
      <c r="DG1819">
        <v>8368081</v>
      </c>
      <c r="DI1819">
        <v>1</v>
      </c>
      <c r="DJ1819">
        <v>0</v>
      </c>
      <c r="DK1819">
        <v>0</v>
      </c>
      <c r="DL1819">
        <v>0</v>
      </c>
      <c r="DM1819">
        <v>0</v>
      </c>
      <c r="DN1819">
        <v>1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"07/09/2023 22:03:43.053"</f>
        <v>07/09/2023 22:03:43.053</v>
      </c>
      <c r="C1820" t="str">
        <f t="shared" si="698"/>
        <v>FFDDD3C0</v>
      </c>
      <c r="D1820" t="s">
        <v>147</v>
      </c>
      <c r="E1820">
        <v>8</v>
      </c>
      <c r="H1820">
        <v>225</v>
      </c>
      <c r="I1820" t="s">
        <v>148</v>
      </c>
      <c r="J1820" t="s">
        <v>126</v>
      </c>
      <c r="K1820">
        <v>0</v>
      </c>
      <c r="L1820">
        <v>3</v>
      </c>
      <c r="M1820">
        <v>0</v>
      </c>
      <c r="N1820">
        <v>2</v>
      </c>
      <c r="O1820">
        <v>0</v>
      </c>
      <c r="P1820">
        <v>1</v>
      </c>
      <c r="Q1820">
        <v>0</v>
      </c>
      <c r="S1820" t="str">
        <f t="shared" si="706"/>
        <v>22:03:42.000</v>
      </c>
      <c r="T1820" t="str">
        <f t="shared" si="706"/>
        <v>22:03:42.000</v>
      </c>
      <c r="U1820" t="str">
        <f t="shared" si="695"/>
        <v>A14F74</v>
      </c>
      <c r="V1820">
        <v>0</v>
      </c>
      <c r="W1820">
        <v>0</v>
      </c>
      <c r="X1820">
        <v>6</v>
      </c>
      <c r="Y1820">
        <v>0</v>
      </c>
      <c r="AA1820">
        <v>1</v>
      </c>
      <c r="AB1820">
        <v>8</v>
      </c>
      <c r="AC1820">
        <v>3</v>
      </c>
      <c r="AD1820">
        <v>0</v>
      </c>
      <c r="AE1820">
        <v>9</v>
      </c>
      <c r="AF1820" t="s">
        <v>126</v>
      </c>
      <c r="AG1820">
        <v>0</v>
      </c>
      <c r="AH1820">
        <v>3</v>
      </c>
      <c r="AI1820">
        <v>2</v>
      </c>
      <c r="AJ1820">
        <v>0</v>
      </c>
      <c r="AK1820" t="s">
        <v>607</v>
      </c>
      <c r="AL1820">
        <v>32.778246000000003</v>
      </c>
      <c r="AM1820" t="s">
        <v>608</v>
      </c>
      <c r="AN1820">
        <v>-117.073381</v>
      </c>
      <c r="AO1820">
        <v>25</v>
      </c>
      <c r="AP1820">
        <v>1500</v>
      </c>
      <c r="AQ1820" t="s">
        <v>129</v>
      </c>
      <c r="AR1820">
        <v>127</v>
      </c>
      <c r="AS1820">
        <v>-48</v>
      </c>
      <c r="AT1820">
        <v>0</v>
      </c>
      <c r="BB1820" t="str">
        <f t="shared" si="696"/>
        <v>1200</v>
      </c>
      <c r="BC1820">
        <v>1</v>
      </c>
      <c r="BD1820" t="str">
        <f t="shared" si="697"/>
        <v xml:space="preserve">N1839R  </v>
      </c>
      <c r="BE1820">
        <v>1</v>
      </c>
      <c r="BJ1820">
        <v>1300</v>
      </c>
      <c r="BK1820">
        <v>-200</v>
      </c>
      <c r="BL1820" t="s">
        <v>130</v>
      </c>
      <c r="BM1820">
        <v>1</v>
      </c>
      <c r="BN1820">
        <v>1</v>
      </c>
      <c r="BO1820">
        <v>0</v>
      </c>
      <c r="BP1820">
        <v>0</v>
      </c>
      <c r="BS1820">
        <v>0</v>
      </c>
      <c r="BT1820">
        <v>0</v>
      </c>
      <c r="BU1820">
        <v>0</v>
      </c>
      <c r="CE1820" t="str">
        <f t="shared" si="707"/>
        <v>22:03:42.762</v>
      </c>
      <c r="CF1820">
        <v>761591867</v>
      </c>
      <c r="CS1820">
        <v>3</v>
      </c>
      <c r="CT1820">
        <v>2</v>
      </c>
      <c r="CU1820">
        <v>0</v>
      </c>
      <c r="CV1820">
        <v>2</v>
      </c>
      <c r="CW1820">
        <v>0</v>
      </c>
      <c r="CX1820">
        <v>5</v>
      </c>
      <c r="CY1820">
        <v>7</v>
      </c>
      <c r="CZ1820" t="s">
        <v>131</v>
      </c>
      <c r="DA1820">
        <v>300</v>
      </c>
      <c r="DB1820">
        <v>0</v>
      </c>
      <c r="DC1820" t="s">
        <v>157</v>
      </c>
      <c r="DD1820" t="s">
        <v>158</v>
      </c>
      <c r="DG1820">
        <v>8368081</v>
      </c>
      <c r="DI1820">
        <v>1</v>
      </c>
      <c r="DJ1820">
        <v>0</v>
      </c>
      <c r="DK1820">
        <v>1</v>
      </c>
      <c r="DL1820">
        <v>0</v>
      </c>
      <c r="DM1820">
        <v>0</v>
      </c>
      <c r="DN1820">
        <v>1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"07/09/2023 22:03:43.053"</f>
        <v>07/09/2023 22:03:43.053</v>
      </c>
      <c r="C1821" t="str">
        <f t="shared" si="698"/>
        <v>FFDDD3C0</v>
      </c>
      <c r="D1821" t="s">
        <v>134</v>
      </c>
      <c r="E1821">
        <v>4</v>
      </c>
      <c r="H1821">
        <v>4</v>
      </c>
      <c r="I1821" t="s">
        <v>143</v>
      </c>
      <c r="J1821" t="s">
        <v>126</v>
      </c>
      <c r="K1821">
        <v>0</v>
      </c>
      <c r="L1821">
        <v>3</v>
      </c>
      <c r="M1821">
        <v>0</v>
      </c>
      <c r="N1821">
        <v>2</v>
      </c>
      <c r="O1821">
        <v>0</v>
      </c>
      <c r="P1821">
        <v>1</v>
      </c>
      <c r="Q1821">
        <v>0</v>
      </c>
      <c r="S1821" t="str">
        <f t="shared" si="706"/>
        <v>22:03:42.000</v>
      </c>
      <c r="T1821" t="str">
        <f t="shared" si="706"/>
        <v>22:03:42.000</v>
      </c>
      <c r="U1821" t="str">
        <f t="shared" si="695"/>
        <v>A14F74</v>
      </c>
      <c r="V1821">
        <v>0</v>
      </c>
      <c r="W1821">
        <v>0</v>
      </c>
      <c r="X1821">
        <v>6</v>
      </c>
      <c r="Y1821">
        <v>0</v>
      </c>
      <c r="AA1821">
        <v>1</v>
      </c>
      <c r="AB1821">
        <v>8</v>
      </c>
      <c r="AC1821">
        <v>3</v>
      </c>
      <c r="AD1821">
        <v>0</v>
      </c>
      <c r="AE1821">
        <v>9</v>
      </c>
      <c r="AF1821" t="s">
        <v>126</v>
      </c>
      <c r="AG1821">
        <v>0</v>
      </c>
      <c r="AH1821">
        <v>3</v>
      </c>
      <c r="AI1821">
        <v>2</v>
      </c>
      <c r="AJ1821">
        <v>0</v>
      </c>
      <c r="AK1821" t="s">
        <v>607</v>
      </c>
      <c r="AL1821">
        <v>32.778246000000003</v>
      </c>
      <c r="AM1821" t="s">
        <v>608</v>
      </c>
      <c r="AN1821">
        <v>-117.073381</v>
      </c>
      <c r="AO1821">
        <v>25</v>
      </c>
      <c r="AP1821">
        <v>1500</v>
      </c>
      <c r="AQ1821" t="s">
        <v>129</v>
      </c>
      <c r="AR1821">
        <v>127</v>
      </c>
      <c r="AS1821">
        <v>-48</v>
      </c>
      <c r="AT1821">
        <v>0</v>
      </c>
      <c r="BB1821" t="str">
        <f t="shared" si="696"/>
        <v>1200</v>
      </c>
      <c r="BC1821">
        <v>1</v>
      </c>
      <c r="BD1821" t="str">
        <f t="shared" si="697"/>
        <v xml:space="preserve">N1839R  </v>
      </c>
      <c r="BE1821">
        <v>1</v>
      </c>
      <c r="BJ1821">
        <v>1300</v>
      </c>
      <c r="BK1821">
        <v>-200</v>
      </c>
      <c r="BL1821" t="s">
        <v>130</v>
      </c>
      <c r="BM1821">
        <v>1</v>
      </c>
      <c r="BN1821">
        <v>1</v>
      </c>
      <c r="BO1821">
        <v>0</v>
      </c>
      <c r="BP1821">
        <v>0</v>
      </c>
      <c r="BS1821">
        <v>0</v>
      </c>
      <c r="BT1821">
        <v>0</v>
      </c>
      <c r="BU1821">
        <v>0</v>
      </c>
      <c r="CE1821" t="str">
        <f t="shared" si="707"/>
        <v>22:03:42.762</v>
      </c>
      <c r="CF1821">
        <v>761591867</v>
      </c>
      <c r="CS1821">
        <v>3</v>
      </c>
      <c r="CT1821">
        <v>2</v>
      </c>
      <c r="CU1821">
        <v>0</v>
      </c>
      <c r="CV1821">
        <v>2</v>
      </c>
      <c r="CW1821">
        <v>0</v>
      </c>
      <c r="CX1821">
        <v>5</v>
      </c>
      <c r="CY1821">
        <v>7</v>
      </c>
      <c r="CZ1821" t="s">
        <v>131</v>
      </c>
      <c r="DA1821">
        <v>300</v>
      </c>
      <c r="DB1821">
        <v>0</v>
      </c>
      <c r="DC1821" t="s">
        <v>157</v>
      </c>
      <c r="DD1821" t="s">
        <v>158</v>
      </c>
      <c r="DG1821">
        <v>8368081</v>
      </c>
      <c r="DI1821">
        <v>1</v>
      </c>
      <c r="DJ1821">
        <v>0</v>
      </c>
      <c r="DK1821">
        <v>1</v>
      </c>
      <c r="DL1821">
        <v>0</v>
      </c>
      <c r="DM1821">
        <v>0</v>
      </c>
      <c r="DN1821">
        <v>1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"07/09/2023 22:03:43.053"</f>
        <v>07/09/2023 22:03:43.053</v>
      </c>
      <c r="C1822" t="str">
        <f t="shared" si="698"/>
        <v>FFDDD3C0</v>
      </c>
      <c r="D1822" t="s">
        <v>123</v>
      </c>
      <c r="E1822">
        <v>7</v>
      </c>
      <c r="F1822">
        <v>2007</v>
      </c>
      <c r="G1822" t="s">
        <v>124</v>
      </c>
      <c r="J1822" t="s">
        <v>125</v>
      </c>
      <c r="K1822">
        <v>0</v>
      </c>
      <c r="L1822">
        <v>3</v>
      </c>
      <c r="M1822">
        <v>0</v>
      </c>
      <c r="N1822">
        <v>2</v>
      </c>
      <c r="O1822">
        <v>0</v>
      </c>
      <c r="P1822">
        <v>1</v>
      </c>
      <c r="Q1822">
        <v>0</v>
      </c>
      <c r="S1822" t="str">
        <f t="shared" si="706"/>
        <v>22:03:42.000</v>
      </c>
      <c r="T1822" t="str">
        <f t="shared" si="706"/>
        <v>22:03:42.000</v>
      </c>
      <c r="U1822" t="str">
        <f t="shared" si="695"/>
        <v>A14F74</v>
      </c>
      <c r="V1822">
        <v>0</v>
      </c>
      <c r="W1822">
        <v>0</v>
      </c>
      <c r="X1822">
        <v>6</v>
      </c>
      <c r="Y1822">
        <v>0</v>
      </c>
      <c r="AA1822">
        <v>1</v>
      </c>
      <c r="AB1822">
        <v>8</v>
      </c>
      <c r="AC1822">
        <v>3</v>
      </c>
      <c r="AD1822">
        <v>0</v>
      </c>
      <c r="AE1822">
        <v>9</v>
      </c>
      <c r="AF1822" t="s">
        <v>126</v>
      </c>
      <c r="AG1822">
        <v>0</v>
      </c>
      <c r="AH1822">
        <v>3</v>
      </c>
      <c r="AI1822">
        <v>2</v>
      </c>
      <c r="AJ1822">
        <v>0</v>
      </c>
      <c r="AK1822" t="s">
        <v>607</v>
      </c>
      <c r="AL1822">
        <v>32.778246000000003</v>
      </c>
      <c r="AM1822" t="s">
        <v>608</v>
      </c>
      <c r="AN1822">
        <v>-117.073381</v>
      </c>
      <c r="AO1822">
        <v>25</v>
      </c>
      <c r="AP1822">
        <v>1500</v>
      </c>
      <c r="AQ1822" t="s">
        <v>129</v>
      </c>
      <c r="AR1822">
        <v>127</v>
      </c>
      <c r="AS1822">
        <v>-48</v>
      </c>
      <c r="AT1822">
        <v>0</v>
      </c>
      <c r="BB1822" t="str">
        <f t="shared" si="696"/>
        <v>1200</v>
      </c>
      <c r="BC1822">
        <v>1</v>
      </c>
      <c r="BD1822" t="str">
        <f t="shared" si="697"/>
        <v xml:space="preserve">N1839R  </v>
      </c>
      <c r="BE1822">
        <v>1</v>
      </c>
      <c r="BJ1822">
        <v>1300</v>
      </c>
      <c r="BK1822">
        <v>-200</v>
      </c>
      <c r="BL1822" t="s">
        <v>130</v>
      </c>
      <c r="BM1822">
        <v>1</v>
      </c>
      <c r="BN1822">
        <v>1</v>
      </c>
      <c r="BO1822">
        <v>0</v>
      </c>
      <c r="BP1822">
        <v>0</v>
      </c>
      <c r="BS1822">
        <v>0</v>
      </c>
      <c r="BT1822">
        <v>0</v>
      </c>
      <c r="BU1822">
        <v>0</v>
      </c>
      <c r="CE1822" t="str">
        <f t="shared" si="707"/>
        <v>22:03:42.762</v>
      </c>
      <c r="CF1822">
        <v>761591867</v>
      </c>
      <c r="CS1822">
        <v>3</v>
      </c>
      <c r="CT1822">
        <v>2</v>
      </c>
      <c r="CU1822">
        <v>0</v>
      </c>
      <c r="CV1822">
        <v>2</v>
      </c>
      <c r="CW1822">
        <v>0</v>
      </c>
      <c r="CX1822">
        <v>5</v>
      </c>
      <c r="CY1822">
        <v>7</v>
      </c>
      <c r="CZ1822" t="s">
        <v>131</v>
      </c>
      <c r="DA1822">
        <v>300</v>
      </c>
      <c r="DB1822">
        <v>0</v>
      </c>
      <c r="DC1822" t="s">
        <v>157</v>
      </c>
      <c r="DD1822" t="s">
        <v>158</v>
      </c>
      <c r="DG1822">
        <v>8368081</v>
      </c>
      <c r="DI1822">
        <v>1</v>
      </c>
      <c r="DJ1822">
        <v>0</v>
      </c>
      <c r="DK1822">
        <v>1</v>
      </c>
      <c r="DL1822">
        <v>0</v>
      </c>
      <c r="DM1822">
        <v>0</v>
      </c>
      <c r="DN1822">
        <v>1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"07/09/2023 22:03:43.116"</f>
        <v>07/09/2023 22:03:43.116</v>
      </c>
      <c r="C1823" t="str">
        <f t="shared" si="698"/>
        <v>FFDDD3C0</v>
      </c>
      <c r="D1823" t="s">
        <v>138</v>
      </c>
      <c r="E1823">
        <v>20</v>
      </c>
      <c r="F1823">
        <v>1020</v>
      </c>
      <c r="G1823" t="s">
        <v>139</v>
      </c>
      <c r="J1823" t="s">
        <v>140</v>
      </c>
      <c r="K1823">
        <v>0</v>
      </c>
      <c r="L1823">
        <v>3</v>
      </c>
      <c r="M1823">
        <v>0</v>
      </c>
      <c r="N1823">
        <v>2</v>
      </c>
      <c r="O1823">
        <v>0</v>
      </c>
      <c r="P1823">
        <v>1</v>
      </c>
      <c r="Q1823">
        <v>0</v>
      </c>
      <c r="S1823" t="str">
        <f t="shared" si="706"/>
        <v>22:03:42.000</v>
      </c>
      <c r="T1823" t="str">
        <f t="shared" si="706"/>
        <v>22:03:42.000</v>
      </c>
      <c r="U1823" t="str">
        <f t="shared" si="695"/>
        <v>A14F74</v>
      </c>
      <c r="V1823">
        <v>0</v>
      </c>
      <c r="W1823">
        <v>0</v>
      </c>
      <c r="X1823">
        <v>6</v>
      </c>
      <c r="Y1823">
        <v>0</v>
      </c>
      <c r="AA1823">
        <v>1</v>
      </c>
      <c r="AB1823">
        <v>8</v>
      </c>
      <c r="AC1823">
        <v>3</v>
      </c>
      <c r="AD1823">
        <v>0</v>
      </c>
      <c r="AE1823">
        <v>9</v>
      </c>
      <c r="AF1823" t="s">
        <v>126</v>
      </c>
      <c r="AG1823">
        <v>0</v>
      </c>
      <c r="AH1823">
        <v>3</v>
      </c>
      <c r="AI1823">
        <v>2</v>
      </c>
      <c r="AJ1823">
        <v>0</v>
      </c>
      <c r="AK1823" t="s">
        <v>607</v>
      </c>
      <c r="AL1823">
        <v>32.778246000000003</v>
      </c>
      <c r="AM1823" t="s">
        <v>608</v>
      </c>
      <c r="AN1823">
        <v>-117.073381</v>
      </c>
      <c r="AO1823">
        <v>25</v>
      </c>
      <c r="AP1823">
        <v>1500</v>
      </c>
      <c r="AQ1823" t="s">
        <v>129</v>
      </c>
      <c r="AR1823">
        <v>127</v>
      </c>
      <c r="AS1823">
        <v>-48</v>
      </c>
      <c r="AT1823">
        <v>0</v>
      </c>
      <c r="BB1823" t="str">
        <f t="shared" si="696"/>
        <v>1200</v>
      </c>
      <c r="BC1823">
        <v>1</v>
      </c>
      <c r="BD1823" t="str">
        <f t="shared" si="697"/>
        <v xml:space="preserve">N1839R  </v>
      </c>
      <c r="BE1823">
        <v>1</v>
      </c>
      <c r="BJ1823">
        <v>1300</v>
      </c>
      <c r="BK1823">
        <v>-200</v>
      </c>
      <c r="BL1823" t="s">
        <v>130</v>
      </c>
      <c r="BM1823">
        <v>1</v>
      </c>
      <c r="BN1823">
        <v>1</v>
      </c>
      <c r="BO1823">
        <v>0</v>
      </c>
      <c r="BP1823">
        <v>0</v>
      </c>
      <c r="BS1823">
        <v>0</v>
      </c>
      <c r="BT1823">
        <v>0</v>
      </c>
      <c r="BU1823">
        <v>0</v>
      </c>
      <c r="CE1823" t="str">
        <f t="shared" si="707"/>
        <v>22:03:42.762</v>
      </c>
      <c r="CF1823">
        <v>761591867</v>
      </c>
      <c r="CS1823">
        <v>3</v>
      </c>
      <c r="CT1823">
        <v>2</v>
      </c>
      <c r="CU1823">
        <v>0</v>
      </c>
      <c r="CV1823">
        <v>2</v>
      </c>
      <c r="CW1823">
        <v>0</v>
      </c>
      <c r="CX1823">
        <v>5</v>
      </c>
      <c r="CY1823">
        <v>7</v>
      </c>
      <c r="CZ1823" t="s">
        <v>131</v>
      </c>
      <c r="DA1823">
        <v>300</v>
      </c>
      <c r="DB1823">
        <v>0</v>
      </c>
      <c r="DC1823" t="s">
        <v>157</v>
      </c>
      <c r="DD1823" t="s">
        <v>158</v>
      </c>
      <c r="DG1823">
        <v>8368081</v>
      </c>
      <c r="DI1823">
        <v>1</v>
      </c>
      <c r="DJ1823">
        <v>0</v>
      </c>
      <c r="DK1823">
        <v>1</v>
      </c>
      <c r="DL1823">
        <v>0</v>
      </c>
      <c r="DM1823">
        <v>0</v>
      </c>
      <c r="DN1823">
        <v>1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"07/09/2023 22:03:43.178"</f>
        <v>07/09/2023 22:03:43.178</v>
      </c>
      <c r="C1824" t="str">
        <f t="shared" si="698"/>
        <v>FFDDD3C0</v>
      </c>
      <c r="D1824" t="s">
        <v>149</v>
      </c>
      <c r="E1824">
        <v>3</v>
      </c>
      <c r="H1824">
        <v>166</v>
      </c>
      <c r="I1824" t="s">
        <v>139</v>
      </c>
      <c r="J1824" t="s">
        <v>150</v>
      </c>
      <c r="K1824">
        <v>0</v>
      </c>
      <c r="L1824">
        <v>3</v>
      </c>
      <c r="M1824">
        <v>0</v>
      </c>
      <c r="N1824">
        <v>2</v>
      </c>
      <c r="O1824">
        <v>0</v>
      </c>
      <c r="P1824">
        <v>1</v>
      </c>
      <c r="Q1824">
        <v>0</v>
      </c>
      <c r="S1824" t="str">
        <f t="shared" si="706"/>
        <v>22:03:42.000</v>
      </c>
      <c r="T1824" t="str">
        <f t="shared" si="706"/>
        <v>22:03:42.000</v>
      </c>
      <c r="U1824" t="str">
        <f t="shared" si="695"/>
        <v>A14F74</v>
      </c>
      <c r="V1824">
        <v>0</v>
      </c>
      <c r="W1824">
        <v>0</v>
      </c>
      <c r="X1824">
        <v>6</v>
      </c>
      <c r="Y1824">
        <v>0</v>
      </c>
      <c r="AA1824">
        <v>1</v>
      </c>
      <c r="AB1824">
        <v>8</v>
      </c>
      <c r="AC1824">
        <v>3</v>
      </c>
      <c r="AD1824">
        <v>0</v>
      </c>
      <c r="AE1824">
        <v>9</v>
      </c>
      <c r="AF1824" t="s">
        <v>126</v>
      </c>
      <c r="AG1824">
        <v>0</v>
      </c>
      <c r="AH1824">
        <v>3</v>
      </c>
      <c r="AI1824">
        <v>2</v>
      </c>
      <c r="AJ1824">
        <v>0</v>
      </c>
      <c r="AK1824" t="s">
        <v>607</v>
      </c>
      <c r="AL1824">
        <v>32.778246000000003</v>
      </c>
      <c r="AM1824" t="s">
        <v>608</v>
      </c>
      <c r="AN1824">
        <v>-117.073381</v>
      </c>
      <c r="AO1824">
        <v>25</v>
      </c>
      <c r="AP1824">
        <v>1500</v>
      </c>
      <c r="AQ1824" t="s">
        <v>129</v>
      </c>
      <c r="AR1824">
        <v>127</v>
      </c>
      <c r="AS1824">
        <v>-48</v>
      </c>
      <c r="AT1824">
        <v>0</v>
      </c>
      <c r="BB1824" t="str">
        <f t="shared" si="696"/>
        <v>1200</v>
      </c>
      <c r="BC1824">
        <v>1</v>
      </c>
      <c r="BD1824" t="str">
        <f t="shared" si="697"/>
        <v xml:space="preserve">N1839R  </v>
      </c>
      <c r="BE1824">
        <v>1</v>
      </c>
      <c r="BJ1824">
        <v>1300</v>
      </c>
      <c r="BK1824">
        <v>-200</v>
      </c>
      <c r="BL1824" t="s">
        <v>130</v>
      </c>
      <c r="BM1824">
        <v>1</v>
      </c>
      <c r="BN1824">
        <v>1</v>
      </c>
      <c r="BO1824">
        <v>0</v>
      </c>
      <c r="BP1824">
        <v>0</v>
      </c>
      <c r="BS1824">
        <v>0</v>
      </c>
      <c r="BT1824">
        <v>0</v>
      </c>
      <c r="BU1824">
        <v>0</v>
      </c>
      <c r="CE1824" t="str">
        <f t="shared" si="707"/>
        <v>22:03:42.762</v>
      </c>
      <c r="CF1824">
        <v>761591867</v>
      </c>
      <c r="CS1824">
        <v>3</v>
      </c>
      <c r="CT1824">
        <v>2</v>
      </c>
      <c r="CU1824">
        <v>0</v>
      </c>
      <c r="CV1824">
        <v>2</v>
      </c>
      <c r="CW1824">
        <v>0</v>
      </c>
      <c r="CX1824">
        <v>5</v>
      </c>
      <c r="CY1824">
        <v>7</v>
      </c>
      <c r="CZ1824" t="s">
        <v>131</v>
      </c>
      <c r="DA1824">
        <v>300</v>
      </c>
      <c r="DB1824">
        <v>0</v>
      </c>
      <c r="DC1824" t="s">
        <v>157</v>
      </c>
      <c r="DD1824" t="s">
        <v>158</v>
      </c>
      <c r="DG1824">
        <v>8368081</v>
      </c>
      <c r="DI1824">
        <v>1</v>
      </c>
      <c r="DJ1824">
        <v>0</v>
      </c>
      <c r="DK1824">
        <v>0</v>
      </c>
      <c r="DL1824">
        <v>0</v>
      </c>
      <c r="DM1824">
        <v>0</v>
      </c>
      <c r="DN1824">
        <v>1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"07/09/2023 22:03:43.178"</f>
        <v>07/09/2023 22:03:43.178</v>
      </c>
      <c r="C1825" t="str">
        <f t="shared" si="698"/>
        <v>FFDDD3C0</v>
      </c>
      <c r="D1825" t="s">
        <v>141</v>
      </c>
      <c r="E1825">
        <v>15</v>
      </c>
      <c r="J1825" t="s">
        <v>142</v>
      </c>
      <c r="K1825">
        <v>0</v>
      </c>
      <c r="L1825">
        <v>3</v>
      </c>
      <c r="M1825">
        <v>0</v>
      </c>
      <c r="N1825">
        <v>2</v>
      </c>
      <c r="O1825">
        <v>0</v>
      </c>
      <c r="P1825">
        <v>1</v>
      </c>
      <c r="Q1825">
        <v>0</v>
      </c>
      <c r="S1825" t="str">
        <f t="shared" si="706"/>
        <v>22:03:42.000</v>
      </c>
      <c r="T1825" t="str">
        <f t="shared" si="706"/>
        <v>22:03:42.000</v>
      </c>
      <c r="U1825" t="str">
        <f t="shared" si="695"/>
        <v>A14F74</v>
      </c>
      <c r="V1825">
        <v>0</v>
      </c>
      <c r="W1825">
        <v>0</v>
      </c>
      <c r="X1825">
        <v>6</v>
      </c>
      <c r="Y1825">
        <v>0</v>
      </c>
      <c r="AA1825">
        <v>1</v>
      </c>
      <c r="AB1825">
        <v>8</v>
      </c>
      <c r="AC1825">
        <v>3</v>
      </c>
      <c r="AD1825">
        <v>0</v>
      </c>
      <c r="AE1825">
        <v>9</v>
      </c>
      <c r="AF1825" t="s">
        <v>126</v>
      </c>
      <c r="AG1825">
        <v>0</v>
      </c>
      <c r="AH1825">
        <v>3</v>
      </c>
      <c r="AI1825">
        <v>2</v>
      </c>
      <c r="AJ1825">
        <v>0</v>
      </c>
      <c r="AK1825" t="s">
        <v>607</v>
      </c>
      <c r="AL1825">
        <v>32.778246000000003</v>
      </c>
      <c r="AM1825" t="s">
        <v>608</v>
      </c>
      <c r="AN1825">
        <v>-117.073381</v>
      </c>
      <c r="AO1825">
        <v>25</v>
      </c>
      <c r="AP1825">
        <v>1500</v>
      </c>
      <c r="AQ1825" t="s">
        <v>129</v>
      </c>
      <c r="AR1825">
        <v>127</v>
      </c>
      <c r="AS1825">
        <v>-48</v>
      </c>
      <c r="AT1825">
        <v>0</v>
      </c>
      <c r="BB1825" t="str">
        <f t="shared" si="696"/>
        <v>1200</v>
      </c>
      <c r="BC1825">
        <v>1</v>
      </c>
      <c r="BD1825" t="str">
        <f t="shared" si="697"/>
        <v xml:space="preserve">N1839R  </v>
      </c>
      <c r="BE1825">
        <v>1</v>
      </c>
      <c r="BJ1825">
        <v>1300</v>
      </c>
      <c r="BK1825">
        <v>-200</v>
      </c>
      <c r="BL1825" t="s">
        <v>130</v>
      </c>
      <c r="BM1825">
        <v>1</v>
      </c>
      <c r="BN1825">
        <v>1</v>
      </c>
      <c r="BO1825">
        <v>0</v>
      </c>
      <c r="BP1825">
        <v>0</v>
      </c>
      <c r="BS1825">
        <v>0</v>
      </c>
      <c r="BT1825">
        <v>0</v>
      </c>
      <c r="BU1825">
        <v>0</v>
      </c>
      <c r="CE1825" t="str">
        <f t="shared" si="707"/>
        <v>22:03:42.762</v>
      </c>
      <c r="CF1825">
        <v>761591867</v>
      </c>
      <c r="CS1825">
        <v>3</v>
      </c>
      <c r="CT1825">
        <v>2</v>
      </c>
      <c r="CU1825">
        <v>0</v>
      </c>
      <c r="CV1825">
        <v>2</v>
      </c>
      <c r="CW1825">
        <v>0</v>
      </c>
      <c r="CX1825">
        <v>5</v>
      </c>
      <c r="CY1825">
        <v>7</v>
      </c>
      <c r="CZ1825" t="s">
        <v>131</v>
      </c>
      <c r="DA1825">
        <v>300</v>
      </c>
      <c r="DB1825">
        <v>0</v>
      </c>
      <c r="DC1825" t="s">
        <v>157</v>
      </c>
      <c r="DD1825" t="s">
        <v>158</v>
      </c>
      <c r="DG1825">
        <v>8368081</v>
      </c>
      <c r="DI1825">
        <v>1</v>
      </c>
      <c r="DJ1825">
        <v>0</v>
      </c>
      <c r="DK1825">
        <v>1</v>
      </c>
      <c r="DL1825">
        <v>0</v>
      </c>
      <c r="DM1825">
        <v>0</v>
      </c>
      <c r="DN1825">
        <v>1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"07/09/2023 22:03:43.178"</f>
        <v>07/09/2023 22:03:43.178</v>
      </c>
      <c r="C1826" t="str">
        <f t="shared" si="698"/>
        <v>FFDDD3C0</v>
      </c>
      <c r="D1826" t="s">
        <v>144</v>
      </c>
      <c r="E1826">
        <v>6</v>
      </c>
      <c r="H1826">
        <v>210</v>
      </c>
      <c r="I1826" t="s">
        <v>145</v>
      </c>
      <c r="J1826" t="s">
        <v>146</v>
      </c>
      <c r="K1826">
        <v>0</v>
      </c>
      <c r="L1826">
        <v>3</v>
      </c>
      <c r="M1826">
        <v>0</v>
      </c>
      <c r="N1826">
        <v>2</v>
      </c>
      <c r="O1826">
        <v>0</v>
      </c>
      <c r="P1826">
        <v>1</v>
      </c>
      <c r="Q1826">
        <v>0</v>
      </c>
      <c r="S1826" t="str">
        <f t="shared" si="706"/>
        <v>22:03:42.000</v>
      </c>
      <c r="T1826" t="str">
        <f t="shared" si="706"/>
        <v>22:03:42.000</v>
      </c>
      <c r="U1826" t="str">
        <f t="shared" si="695"/>
        <v>A14F74</v>
      </c>
      <c r="V1826">
        <v>0</v>
      </c>
      <c r="W1826">
        <v>0</v>
      </c>
      <c r="X1826">
        <v>6</v>
      </c>
      <c r="Y1826">
        <v>0</v>
      </c>
      <c r="AA1826">
        <v>1</v>
      </c>
      <c r="AB1826">
        <v>8</v>
      </c>
      <c r="AC1826">
        <v>3</v>
      </c>
      <c r="AD1826">
        <v>0</v>
      </c>
      <c r="AE1826">
        <v>9</v>
      </c>
      <c r="AF1826" t="s">
        <v>126</v>
      </c>
      <c r="AG1826">
        <v>0</v>
      </c>
      <c r="AH1826">
        <v>0</v>
      </c>
      <c r="AI1826">
        <v>2</v>
      </c>
      <c r="AJ1826">
        <v>0</v>
      </c>
      <c r="AK1826" t="s">
        <v>607</v>
      </c>
      <c r="AL1826">
        <v>32.778246000000003</v>
      </c>
      <c r="AM1826" t="s">
        <v>608</v>
      </c>
      <c r="AN1826">
        <v>-117.073381</v>
      </c>
      <c r="AO1826">
        <v>25</v>
      </c>
      <c r="AP1826">
        <v>1500</v>
      </c>
      <c r="AQ1826" t="s">
        <v>129</v>
      </c>
      <c r="AR1826">
        <v>127</v>
      </c>
      <c r="AS1826">
        <v>-48</v>
      </c>
      <c r="AT1826">
        <v>0</v>
      </c>
      <c r="BB1826" t="str">
        <f t="shared" si="696"/>
        <v>1200</v>
      </c>
      <c r="BC1826">
        <v>1</v>
      </c>
      <c r="BD1826" t="str">
        <f t="shared" si="697"/>
        <v xml:space="preserve">N1839R  </v>
      </c>
      <c r="BE1826">
        <v>1</v>
      </c>
      <c r="BJ1826">
        <v>1300</v>
      </c>
      <c r="BK1826">
        <v>-200</v>
      </c>
      <c r="BL1826" t="s">
        <v>130</v>
      </c>
      <c r="BM1826">
        <v>1</v>
      </c>
      <c r="BN1826">
        <v>1</v>
      </c>
      <c r="BO1826">
        <v>0</v>
      </c>
      <c r="BP1826">
        <v>0</v>
      </c>
      <c r="BS1826">
        <v>0</v>
      </c>
      <c r="BT1826">
        <v>0</v>
      </c>
      <c r="BU1826">
        <v>0</v>
      </c>
      <c r="CE1826" t="str">
        <f t="shared" si="707"/>
        <v>22:03:42.762</v>
      </c>
      <c r="CF1826">
        <v>761591867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5</v>
      </c>
      <c r="CY1826">
        <v>7</v>
      </c>
      <c r="CZ1826" t="s">
        <v>131</v>
      </c>
      <c r="DA1826">
        <v>300</v>
      </c>
      <c r="DB1826">
        <v>0</v>
      </c>
      <c r="DC1826" t="s">
        <v>157</v>
      </c>
      <c r="DD1826" t="s">
        <v>158</v>
      </c>
      <c r="DG1826">
        <v>8368081</v>
      </c>
      <c r="DI1826">
        <v>1</v>
      </c>
      <c r="DJ1826">
        <v>0</v>
      </c>
      <c r="DK1826">
        <v>1</v>
      </c>
      <c r="DL1826">
        <v>0</v>
      </c>
      <c r="DM1826">
        <v>0</v>
      </c>
      <c r="DN1826">
        <v>1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 t="shared" ref="A1827:A1834" si="708">"07/09/2023 22:03:43.895"</f>
        <v>07/09/2023 22:03:43.895</v>
      </c>
      <c r="C1827" t="str">
        <f t="shared" si="698"/>
        <v>FFDDD3C0</v>
      </c>
      <c r="D1827" t="s">
        <v>141</v>
      </c>
      <c r="E1827">
        <v>15</v>
      </c>
      <c r="J1827" t="s">
        <v>142</v>
      </c>
      <c r="K1827">
        <v>0</v>
      </c>
      <c r="L1827">
        <v>3</v>
      </c>
      <c r="M1827">
        <v>0</v>
      </c>
      <c r="N1827">
        <v>2</v>
      </c>
      <c r="O1827">
        <v>0</v>
      </c>
      <c r="P1827">
        <v>1</v>
      </c>
      <c r="Q1827">
        <v>0</v>
      </c>
      <c r="S1827" t="str">
        <f t="shared" ref="S1827:T1834" si="709">"22:03:43.000"</f>
        <v>22:03:43.000</v>
      </c>
      <c r="T1827" t="str">
        <f t="shared" si="709"/>
        <v>22:03:43.000</v>
      </c>
      <c r="U1827" t="str">
        <f t="shared" si="695"/>
        <v>A14F74</v>
      </c>
      <c r="V1827">
        <v>0</v>
      </c>
      <c r="W1827">
        <v>0</v>
      </c>
      <c r="X1827">
        <v>6</v>
      </c>
      <c r="Y1827">
        <v>0</v>
      </c>
      <c r="AA1827">
        <v>1</v>
      </c>
      <c r="AB1827">
        <v>8</v>
      </c>
      <c r="AC1827">
        <v>3</v>
      </c>
      <c r="AD1827">
        <v>0</v>
      </c>
      <c r="AE1827">
        <v>9</v>
      </c>
      <c r="AF1827" t="s">
        <v>126</v>
      </c>
      <c r="AG1827">
        <v>0</v>
      </c>
      <c r="AH1827">
        <v>3</v>
      </c>
      <c r="AI1827">
        <v>2</v>
      </c>
      <c r="AJ1827">
        <v>0</v>
      </c>
      <c r="AK1827" t="s">
        <v>609</v>
      </c>
      <c r="AL1827">
        <v>32.778010000000002</v>
      </c>
      <c r="AM1827" t="s">
        <v>610</v>
      </c>
      <c r="AN1827">
        <v>-117.07267299999999</v>
      </c>
      <c r="AO1827">
        <v>25</v>
      </c>
      <c r="AP1827">
        <v>1500</v>
      </c>
      <c r="AQ1827" t="s">
        <v>129</v>
      </c>
      <c r="AR1827">
        <v>126</v>
      </c>
      <c r="AS1827">
        <v>-48</v>
      </c>
      <c r="AT1827">
        <v>64</v>
      </c>
      <c r="BB1827" t="str">
        <f t="shared" si="696"/>
        <v>1200</v>
      </c>
      <c r="BC1827">
        <v>1</v>
      </c>
      <c r="BD1827" t="str">
        <f t="shared" si="697"/>
        <v xml:space="preserve">N1839R  </v>
      </c>
      <c r="BE1827">
        <v>1</v>
      </c>
      <c r="BJ1827">
        <v>1300</v>
      </c>
      <c r="BK1827">
        <v>-200</v>
      </c>
      <c r="BL1827" t="s">
        <v>130</v>
      </c>
      <c r="BM1827">
        <v>1</v>
      </c>
      <c r="BN1827">
        <v>1</v>
      </c>
      <c r="BO1827">
        <v>0</v>
      </c>
      <c r="BP1827">
        <v>0</v>
      </c>
      <c r="BS1827">
        <v>0</v>
      </c>
      <c r="BT1827">
        <v>0</v>
      </c>
      <c r="BU1827">
        <v>0</v>
      </c>
      <c r="CE1827" t="str">
        <f t="shared" ref="CE1827:CE1834" si="710">"22:03:43.525"</f>
        <v>22:03:43.525</v>
      </c>
      <c r="CF1827">
        <v>525091457</v>
      </c>
      <c r="CS1827">
        <v>3</v>
      </c>
      <c r="CT1827">
        <v>2</v>
      </c>
      <c r="CU1827">
        <v>0</v>
      </c>
      <c r="CV1827">
        <v>2</v>
      </c>
      <c r="CW1827">
        <v>0</v>
      </c>
      <c r="CX1827">
        <v>5</v>
      </c>
      <c r="CY1827">
        <v>7</v>
      </c>
      <c r="CZ1827" t="s">
        <v>131</v>
      </c>
      <c r="DA1827">
        <v>300</v>
      </c>
      <c r="DB1827">
        <v>0</v>
      </c>
      <c r="DC1827" t="s">
        <v>157</v>
      </c>
      <c r="DD1827" t="s">
        <v>158</v>
      </c>
      <c r="DG1827">
        <v>8368268</v>
      </c>
      <c r="DI1827">
        <v>1</v>
      </c>
      <c r="DJ1827">
        <v>0</v>
      </c>
      <c r="DK1827">
        <v>0</v>
      </c>
      <c r="DL1827">
        <v>0</v>
      </c>
      <c r="DM1827">
        <v>0</v>
      </c>
      <c r="DN1827">
        <v>1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 t="shared" si="708"/>
        <v>07/09/2023 22:03:43.895</v>
      </c>
      <c r="C1828" t="str">
        <f t="shared" si="698"/>
        <v>FFDDD3C0</v>
      </c>
      <c r="D1828" t="s">
        <v>144</v>
      </c>
      <c r="E1828">
        <v>6</v>
      </c>
      <c r="H1828">
        <v>210</v>
      </c>
      <c r="I1828" t="s">
        <v>145</v>
      </c>
      <c r="J1828" t="s">
        <v>146</v>
      </c>
      <c r="K1828">
        <v>0</v>
      </c>
      <c r="L1828">
        <v>3</v>
      </c>
      <c r="M1828">
        <v>0</v>
      </c>
      <c r="N1828">
        <v>2</v>
      </c>
      <c r="O1828">
        <v>0</v>
      </c>
      <c r="P1828">
        <v>1</v>
      </c>
      <c r="Q1828">
        <v>0</v>
      </c>
      <c r="S1828" t="str">
        <f t="shared" si="709"/>
        <v>22:03:43.000</v>
      </c>
      <c r="T1828" t="str">
        <f t="shared" si="709"/>
        <v>22:03:43.000</v>
      </c>
      <c r="U1828" t="str">
        <f t="shared" si="695"/>
        <v>A14F74</v>
      </c>
      <c r="V1828">
        <v>0</v>
      </c>
      <c r="W1828">
        <v>0</v>
      </c>
      <c r="X1828">
        <v>6</v>
      </c>
      <c r="Y1828">
        <v>0</v>
      </c>
      <c r="AA1828">
        <v>1</v>
      </c>
      <c r="AB1828">
        <v>8</v>
      </c>
      <c r="AC1828">
        <v>3</v>
      </c>
      <c r="AD1828">
        <v>0</v>
      </c>
      <c r="AE1828">
        <v>9</v>
      </c>
      <c r="AF1828" t="s">
        <v>126</v>
      </c>
      <c r="AG1828">
        <v>0</v>
      </c>
      <c r="AH1828">
        <v>0</v>
      </c>
      <c r="AI1828">
        <v>2</v>
      </c>
      <c r="AJ1828">
        <v>0</v>
      </c>
      <c r="AK1828" t="s">
        <v>609</v>
      </c>
      <c r="AL1828">
        <v>32.778010000000002</v>
      </c>
      <c r="AM1828" t="s">
        <v>610</v>
      </c>
      <c r="AN1828">
        <v>-117.07267299999999</v>
      </c>
      <c r="AO1828">
        <v>25</v>
      </c>
      <c r="AP1828">
        <v>1500</v>
      </c>
      <c r="AQ1828" t="s">
        <v>129</v>
      </c>
      <c r="AR1828">
        <v>126</v>
      </c>
      <c r="AS1828">
        <v>-48</v>
      </c>
      <c r="AT1828">
        <v>64</v>
      </c>
      <c r="BB1828" t="str">
        <f t="shared" si="696"/>
        <v>1200</v>
      </c>
      <c r="BC1828">
        <v>1</v>
      </c>
      <c r="BD1828" t="str">
        <f t="shared" si="697"/>
        <v xml:space="preserve">N1839R  </v>
      </c>
      <c r="BE1828">
        <v>1</v>
      </c>
      <c r="BJ1828">
        <v>1300</v>
      </c>
      <c r="BK1828">
        <v>-200</v>
      </c>
      <c r="BL1828" t="s">
        <v>130</v>
      </c>
      <c r="BM1828">
        <v>1</v>
      </c>
      <c r="BN1828">
        <v>1</v>
      </c>
      <c r="BO1828">
        <v>0</v>
      </c>
      <c r="BP1828">
        <v>0</v>
      </c>
      <c r="BS1828">
        <v>0</v>
      </c>
      <c r="BT1828">
        <v>0</v>
      </c>
      <c r="BU1828">
        <v>0</v>
      </c>
      <c r="CE1828" t="str">
        <f t="shared" si="710"/>
        <v>22:03:43.525</v>
      </c>
      <c r="CF1828">
        <v>525091457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5</v>
      </c>
      <c r="CY1828">
        <v>7</v>
      </c>
      <c r="CZ1828" t="s">
        <v>131</v>
      </c>
      <c r="DA1828">
        <v>300</v>
      </c>
      <c r="DB1828">
        <v>0</v>
      </c>
      <c r="DC1828" t="s">
        <v>157</v>
      </c>
      <c r="DD1828" t="s">
        <v>158</v>
      </c>
      <c r="DG1828">
        <v>8368268</v>
      </c>
      <c r="DI1828">
        <v>1</v>
      </c>
      <c r="DJ1828">
        <v>0</v>
      </c>
      <c r="DK1828">
        <v>1</v>
      </c>
      <c r="DL1828">
        <v>0</v>
      </c>
      <c r="DM1828">
        <v>0</v>
      </c>
      <c r="DN1828">
        <v>1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 t="shared" si="708"/>
        <v>07/09/2023 22:03:43.895</v>
      </c>
      <c r="C1829" t="str">
        <f t="shared" si="698"/>
        <v>FFDDD3C0</v>
      </c>
      <c r="D1829" t="s">
        <v>147</v>
      </c>
      <c r="E1829">
        <v>8</v>
      </c>
      <c r="H1829">
        <v>225</v>
      </c>
      <c r="I1829" t="s">
        <v>148</v>
      </c>
      <c r="J1829" t="s">
        <v>126</v>
      </c>
      <c r="K1829">
        <v>0</v>
      </c>
      <c r="L1829">
        <v>3</v>
      </c>
      <c r="M1829">
        <v>0</v>
      </c>
      <c r="N1829">
        <v>2</v>
      </c>
      <c r="O1829">
        <v>0</v>
      </c>
      <c r="P1829">
        <v>1</v>
      </c>
      <c r="Q1829">
        <v>0</v>
      </c>
      <c r="S1829" t="str">
        <f t="shared" si="709"/>
        <v>22:03:43.000</v>
      </c>
      <c r="T1829" t="str">
        <f t="shared" si="709"/>
        <v>22:03:43.000</v>
      </c>
      <c r="U1829" t="str">
        <f t="shared" si="695"/>
        <v>A14F74</v>
      </c>
      <c r="V1829">
        <v>0</v>
      </c>
      <c r="W1829">
        <v>0</v>
      </c>
      <c r="X1829">
        <v>6</v>
      </c>
      <c r="Y1829">
        <v>0</v>
      </c>
      <c r="AA1829">
        <v>1</v>
      </c>
      <c r="AB1829">
        <v>8</v>
      </c>
      <c r="AC1829">
        <v>3</v>
      </c>
      <c r="AD1829">
        <v>0</v>
      </c>
      <c r="AE1829">
        <v>9</v>
      </c>
      <c r="AF1829" t="s">
        <v>126</v>
      </c>
      <c r="AG1829">
        <v>0</v>
      </c>
      <c r="AH1829">
        <v>3</v>
      </c>
      <c r="AI1829">
        <v>2</v>
      </c>
      <c r="AJ1829">
        <v>0</v>
      </c>
      <c r="AK1829" t="s">
        <v>609</v>
      </c>
      <c r="AL1829">
        <v>32.778010000000002</v>
      </c>
      <c r="AM1829" t="s">
        <v>610</v>
      </c>
      <c r="AN1829">
        <v>-117.07267299999999</v>
      </c>
      <c r="AO1829">
        <v>25</v>
      </c>
      <c r="AP1829">
        <v>1500</v>
      </c>
      <c r="AQ1829" t="s">
        <v>129</v>
      </c>
      <c r="AR1829">
        <v>126</v>
      </c>
      <c r="AS1829">
        <v>-48</v>
      </c>
      <c r="AT1829">
        <v>64</v>
      </c>
      <c r="BB1829" t="str">
        <f t="shared" si="696"/>
        <v>1200</v>
      </c>
      <c r="BC1829">
        <v>1</v>
      </c>
      <c r="BD1829" t="str">
        <f t="shared" si="697"/>
        <v xml:space="preserve">N1839R  </v>
      </c>
      <c r="BE1829">
        <v>1</v>
      </c>
      <c r="BJ1829">
        <v>1300</v>
      </c>
      <c r="BK1829">
        <v>-200</v>
      </c>
      <c r="BL1829" t="s">
        <v>130</v>
      </c>
      <c r="BM1829">
        <v>1</v>
      </c>
      <c r="BN1829">
        <v>1</v>
      </c>
      <c r="BO1829">
        <v>0</v>
      </c>
      <c r="BP1829">
        <v>0</v>
      </c>
      <c r="BS1829">
        <v>0</v>
      </c>
      <c r="BT1829">
        <v>0</v>
      </c>
      <c r="BU1829">
        <v>0</v>
      </c>
      <c r="CE1829" t="str">
        <f t="shared" si="710"/>
        <v>22:03:43.525</v>
      </c>
      <c r="CF1829">
        <v>525091457</v>
      </c>
      <c r="CS1829">
        <v>3</v>
      </c>
      <c r="CT1829">
        <v>2</v>
      </c>
      <c r="CU1829">
        <v>0</v>
      </c>
      <c r="CV1829">
        <v>2</v>
      </c>
      <c r="CW1829">
        <v>0</v>
      </c>
      <c r="CX1829">
        <v>5</v>
      </c>
      <c r="CY1829">
        <v>7</v>
      </c>
      <c r="CZ1829" t="s">
        <v>131</v>
      </c>
      <c r="DA1829">
        <v>300</v>
      </c>
      <c r="DB1829">
        <v>0</v>
      </c>
      <c r="DC1829" t="s">
        <v>157</v>
      </c>
      <c r="DD1829" t="s">
        <v>158</v>
      </c>
      <c r="DG1829">
        <v>8368268</v>
      </c>
      <c r="DI1829">
        <v>1</v>
      </c>
      <c r="DJ1829">
        <v>0</v>
      </c>
      <c r="DK1829">
        <v>1</v>
      </c>
      <c r="DL1829">
        <v>0</v>
      </c>
      <c r="DM1829">
        <v>0</v>
      </c>
      <c r="DN1829">
        <v>1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 t="shared" si="708"/>
        <v>07/09/2023 22:03:43.895</v>
      </c>
      <c r="C1830" t="str">
        <f t="shared" si="698"/>
        <v>FFDDD3C0</v>
      </c>
      <c r="D1830" t="s">
        <v>134</v>
      </c>
      <c r="E1830">
        <v>4</v>
      </c>
      <c r="H1830">
        <v>4</v>
      </c>
      <c r="I1830" t="s">
        <v>143</v>
      </c>
      <c r="J1830" t="s">
        <v>126</v>
      </c>
      <c r="K1830">
        <v>0</v>
      </c>
      <c r="L1830">
        <v>3</v>
      </c>
      <c r="M1830">
        <v>0</v>
      </c>
      <c r="N1830">
        <v>2</v>
      </c>
      <c r="O1830">
        <v>0</v>
      </c>
      <c r="P1830">
        <v>1</v>
      </c>
      <c r="Q1830">
        <v>0</v>
      </c>
      <c r="S1830" t="str">
        <f t="shared" si="709"/>
        <v>22:03:43.000</v>
      </c>
      <c r="T1830" t="str">
        <f t="shared" si="709"/>
        <v>22:03:43.000</v>
      </c>
      <c r="U1830" t="str">
        <f t="shared" si="695"/>
        <v>A14F74</v>
      </c>
      <c r="V1830">
        <v>0</v>
      </c>
      <c r="W1830">
        <v>0</v>
      </c>
      <c r="X1830">
        <v>6</v>
      </c>
      <c r="Y1830">
        <v>0</v>
      </c>
      <c r="AA1830">
        <v>1</v>
      </c>
      <c r="AB1830">
        <v>8</v>
      </c>
      <c r="AC1830">
        <v>3</v>
      </c>
      <c r="AD1830">
        <v>0</v>
      </c>
      <c r="AE1830">
        <v>9</v>
      </c>
      <c r="AF1830" t="s">
        <v>126</v>
      </c>
      <c r="AG1830">
        <v>0</v>
      </c>
      <c r="AH1830">
        <v>3</v>
      </c>
      <c r="AI1830">
        <v>2</v>
      </c>
      <c r="AJ1830">
        <v>0</v>
      </c>
      <c r="AK1830" t="s">
        <v>609</v>
      </c>
      <c r="AL1830">
        <v>32.778010000000002</v>
      </c>
      <c r="AM1830" t="s">
        <v>610</v>
      </c>
      <c r="AN1830">
        <v>-117.07267299999999</v>
      </c>
      <c r="AO1830">
        <v>25</v>
      </c>
      <c r="AP1830">
        <v>1500</v>
      </c>
      <c r="AQ1830" t="s">
        <v>129</v>
      </c>
      <c r="AR1830">
        <v>126</v>
      </c>
      <c r="AS1830">
        <v>-48</v>
      </c>
      <c r="AT1830">
        <v>64</v>
      </c>
      <c r="BB1830" t="str">
        <f t="shared" si="696"/>
        <v>1200</v>
      </c>
      <c r="BC1830">
        <v>1</v>
      </c>
      <c r="BD1830" t="str">
        <f t="shared" si="697"/>
        <v xml:space="preserve">N1839R  </v>
      </c>
      <c r="BE1830">
        <v>1</v>
      </c>
      <c r="BJ1830">
        <v>1300</v>
      </c>
      <c r="BK1830">
        <v>-200</v>
      </c>
      <c r="BL1830" t="s">
        <v>130</v>
      </c>
      <c r="BM1830">
        <v>1</v>
      </c>
      <c r="BN1830">
        <v>1</v>
      </c>
      <c r="BO1830">
        <v>0</v>
      </c>
      <c r="BP1830">
        <v>0</v>
      </c>
      <c r="BS1830">
        <v>0</v>
      </c>
      <c r="BT1830">
        <v>0</v>
      </c>
      <c r="BU1830">
        <v>0</v>
      </c>
      <c r="CE1830" t="str">
        <f t="shared" si="710"/>
        <v>22:03:43.525</v>
      </c>
      <c r="CF1830">
        <v>525091457</v>
      </c>
      <c r="CS1830">
        <v>3</v>
      </c>
      <c r="CT1830">
        <v>2</v>
      </c>
      <c r="CU1830">
        <v>0</v>
      </c>
      <c r="CV1830">
        <v>2</v>
      </c>
      <c r="CW1830">
        <v>0</v>
      </c>
      <c r="CX1830">
        <v>5</v>
      </c>
      <c r="CY1830">
        <v>7</v>
      </c>
      <c r="CZ1830" t="s">
        <v>131</v>
      </c>
      <c r="DA1830">
        <v>300</v>
      </c>
      <c r="DB1830">
        <v>0</v>
      </c>
      <c r="DC1830" t="s">
        <v>157</v>
      </c>
      <c r="DD1830" t="s">
        <v>158</v>
      </c>
      <c r="DG1830">
        <v>8368268</v>
      </c>
      <c r="DI1830">
        <v>1</v>
      </c>
      <c r="DJ1830">
        <v>0</v>
      </c>
      <c r="DK1830">
        <v>1</v>
      </c>
      <c r="DL1830">
        <v>0</v>
      </c>
      <c r="DM1830">
        <v>0</v>
      </c>
      <c r="DN1830">
        <v>1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 t="shared" si="708"/>
        <v>07/09/2023 22:03:43.895</v>
      </c>
      <c r="C1831" t="str">
        <f t="shared" si="698"/>
        <v>FFDDD3C0</v>
      </c>
      <c r="D1831" t="s">
        <v>134</v>
      </c>
      <c r="E1831">
        <v>3</v>
      </c>
      <c r="H1831">
        <v>3</v>
      </c>
      <c r="I1831" t="s">
        <v>135</v>
      </c>
      <c r="J1831" t="s">
        <v>126</v>
      </c>
      <c r="K1831">
        <v>0</v>
      </c>
      <c r="L1831">
        <v>3</v>
      </c>
      <c r="M1831">
        <v>0</v>
      </c>
      <c r="N1831">
        <v>2</v>
      </c>
      <c r="O1831">
        <v>0</v>
      </c>
      <c r="P1831">
        <v>1</v>
      </c>
      <c r="Q1831">
        <v>0</v>
      </c>
      <c r="S1831" t="str">
        <f t="shared" si="709"/>
        <v>22:03:43.000</v>
      </c>
      <c r="T1831" t="str">
        <f t="shared" si="709"/>
        <v>22:03:43.000</v>
      </c>
      <c r="U1831" t="str">
        <f t="shared" si="695"/>
        <v>A14F74</v>
      </c>
      <c r="V1831">
        <v>0</v>
      </c>
      <c r="W1831">
        <v>0</v>
      </c>
      <c r="X1831">
        <v>6</v>
      </c>
      <c r="Y1831">
        <v>0</v>
      </c>
      <c r="AA1831">
        <v>1</v>
      </c>
      <c r="AB1831">
        <v>8</v>
      </c>
      <c r="AC1831">
        <v>3</v>
      </c>
      <c r="AD1831">
        <v>0</v>
      </c>
      <c r="AE1831">
        <v>9</v>
      </c>
      <c r="AF1831" t="s">
        <v>126</v>
      </c>
      <c r="AG1831">
        <v>0</v>
      </c>
      <c r="AH1831">
        <v>3</v>
      </c>
      <c r="AI1831">
        <v>2</v>
      </c>
      <c r="AJ1831">
        <v>0</v>
      </c>
      <c r="AK1831" t="s">
        <v>609</v>
      </c>
      <c r="AL1831">
        <v>32.778010000000002</v>
      </c>
      <c r="AM1831" t="s">
        <v>610</v>
      </c>
      <c r="AN1831">
        <v>-117.07267299999999</v>
      </c>
      <c r="AO1831">
        <v>25</v>
      </c>
      <c r="AP1831">
        <v>1500</v>
      </c>
      <c r="AQ1831" t="s">
        <v>129</v>
      </c>
      <c r="AR1831">
        <v>126</v>
      </c>
      <c r="AS1831">
        <v>-48</v>
      </c>
      <c r="AT1831">
        <v>64</v>
      </c>
      <c r="BB1831" t="str">
        <f t="shared" si="696"/>
        <v>1200</v>
      </c>
      <c r="BC1831">
        <v>1</v>
      </c>
      <c r="BD1831" t="str">
        <f t="shared" si="697"/>
        <v xml:space="preserve">N1839R  </v>
      </c>
      <c r="BE1831">
        <v>1</v>
      </c>
      <c r="BJ1831">
        <v>1300</v>
      </c>
      <c r="BK1831">
        <v>-200</v>
      </c>
      <c r="BL1831" t="s">
        <v>130</v>
      </c>
      <c r="BM1831">
        <v>1</v>
      </c>
      <c r="BN1831">
        <v>1</v>
      </c>
      <c r="BO1831">
        <v>0</v>
      </c>
      <c r="BP1831">
        <v>0</v>
      </c>
      <c r="BS1831">
        <v>0</v>
      </c>
      <c r="BT1831">
        <v>0</v>
      </c>
      <c r="BU1831">
        <v>0</v>
      </c>
      <c r="CE1831" t="str">
        <f t="shared" si="710"/>
        <v>22:03:43.525</v>
      </c>
      <c r="CF1831">
        <v>525091457</v>
      </c>
      <c r="CS1831">
        <v>3</v>
      </c>
      <c r="CT1831">
        <v>2</v>
      </c>
      <c r="CU1831">
        <v>0</v>
      </c>
      <c r="CV1831">
        <v>2</v>
      </c>
      <c r="CW1831">
        <v>0</v>
      </c>
      <c r="CX1831">
        <v>5</v>
      </c>
      <c r="CY1831">
        <v>7</v>
      </c>
      <c r="CZ1831" t="s">
        <v>131</v>
      </c>
      <c r="DA1831">
        <v>300</v>
      </c>
      <c r="DB1831">
        <v>0</v>
      </c>
      <c r="DC1831" t="s">
        <v>157</v>
      </c>
      <c r="DD1831" t="s">
        <v>158</v>
      </c>
      <c r="DG1831">
        <v>8368268</v>
      </c>
      <c r="DI1831">
        <v>1</v>
      </c>
      <c r="DJ1831">
        <v>0</v>
      </c>
      <c r="DK1831">
        <v>1</v>
      </c>
      <c r="DL1831">
        <v>0</v>
      </c>
      <c r="DM1831">
        <v>0</v>
      </c>
      <c r="DN1831">
        <v>1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 t="shared" si="708"/>
        <v>07/09/2023 22:03:43.895</v>
      </c>
      <c r="C1832" t="str">
        <f t="shared" si="698"/>
        <v>FFDDD3C0</v>
      </c>
      <c r="D1832" t="s">
        <v>123</v>
      </c>
      <c r="E1832">
        <v>7</v>
      </c>
      <c r="F1832">
        <v>2007</v>
      </c>
      <c r="G1832" t="s">
        <v>124</v>
      </c>
      <c r="J1832" t="s">
        <v>125</v>
      </c>
      <c r="K1832">
        <v>0</v>
      </c>
      <c r="L1832">
        <v>3</v>
      </c>
      <c r="M1832">
        <v>0</v>
      </c>
      <c r="N1832">
        <v>2</v>
      </c>
      <c r="O1832">
        <v>0</v>
      </c>
      <c r="P1832">
        <v>1</v>
      </c>
      <c r="Q1832">
        <v>0</v>
      </c>
      <c r="S1832" t="str">
        <f t="shared" si="709"/>
        <v>22:03:43.000</v>
      </c>
      <c r="T1832" t="str">
        <f t="shared" si="709"/>
        <v>22:03:43.000</v>
      </c>
      <c r="U1832" t="str">
        <f t="shared" si="695"/>
        <v>A14F74</v>
      </c>
      <c r="V1832">
        <v>0</v>
      </c>
      <c r="W1832">
        <v>0</v>
      </c>
      <c r="X1832">
        <v>6</v>
      </c>
      <c r="Y1832">
        <v>0</v>
      </c>
      <c r="AA1832">
        <v>1</v>
      </c>
      <c r="AB1832">
        <v>8</v>
      </c>
      <c r="AC1832">
        <v>3</v>
      </c>
      <c r="AD1832">
        <v>0</v>
      </c>
      <c r="AE1832">
        <v>9</v>
      </c>
      <c r="AF1832" t="s">
        <v>126</v>
      </c>
      <c r="AG1832">
        <v>0</v>
      </c>
      <c r="AH1832">
        <v>3</v>
      </c>
      <c r="AI1832">
        <v>2</v>
      </c>
      <c r="AJ1832">
        <v>0</v>
      </c>
      <c r="AK1832" t="s">
        <v>609</v>
      </c>
      <c r="AL1832">
        <v>32.778010000000002</v>
      </c>
      <c r="AM1832" t="s">
        <v>610</v>
      </c>
      <c r="AN1832">
        <v>-117.07267299999999</v>
      </c>
      <c r="AO1832">
        <v>25</v>
      </c>
      <c r="AP1832">
        <v>1500</v>
      </c>
      <c r="AQ1832" t="s">
        <v>129</v>
      </c>
      <c r="AR1832">
        <v>126</v>
      </c>
      <c r="AS1832">
        <v>-48</v>
      </c>
      <c r="AT1832">
        <v>64</v>
      </c>
      <c r="BB1832" t="str">
        <f t="shared" si="696"/>
        <v>1200</v>
      </c>
      <c r="BC1832">
        <v>1</v>
      </c>
      <c r="BD1832" t="str">
        <f t="shared" si="697"/>
        <v xml:space="preserve">N1839R  </v>
      </c>
      <c r="BE1832">
        <v>1</v>
      </c>
      <c r="BJ1832">
        <v>1300</v>
      </c>
      <c r="BK1832">
        <v>-200</v>
      </c>
      <c r="BL1832" t="s">
        <v>130</v>
      </c>
      <c r="BM1832">
        <v>1</v>
      </c>
      <c r="BN1832">
        <v>1</v>
      </c>
      <c r="BO1832">
        <v>0</v>
      </c>
      <c r="BP1832">
        <v>0</v>
      </c>
      <c r="BS1832">
        <v>0</v>
      </c>
      <c r="BT1832">
        <v>0</v>
      </c>
      <c r="BU1832">
        <v>0</v>
      </c>
      <c r="CE1832" t="str">
        <f t="shared" si="710"/>
        <v>22:03:43.525</v>
      </c>
      <c r="CF1832">
        <v>525091457</v>
      </c>
      <c r="CS1832">
        <v>3</v>
      </c>
      <c r="CT1832">
        <v>2</v>
      </c>
      <c r="CU1832">
        <v>0</v>
      </c>
      <c r="CV1832">
        <v>2</v>
      </c>
      <c r="CW1832">
        <v>0</v>
      </c>
      <c r="CX1832">
        <v>5</v>
      </c>
      <c r="CY1832">
        <v>7</v>
      </c>
      <c r="CZ1832" t="s">
        <v>131</v>
      </c>
      <c r="DA1832">
        <v>300</v>
      </c>
      <c r="DB1832">
        <v>0</v>
      </c>
      <c r="DC1832" t="s">
        <v>157</v>
      </c>
      <c r="DD1832" t="s">
        <v>158</v>
      </c>
      <c r="DG1832">
        <v>8368268</v>
      </c>
      <c r="DI1832">
        <v>1</v>
      </c>
      <c r="DJ1832">
        <v>0</v>
      </c>
      <c r="DK1832">
        <v>1</v>
      </c>
      <c r="DL1832">
        <v>0</v>
      </c>
      <c r="DM1832">
        <v>0</v>
      </c>
      <c r="DN1832">
        <v>1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 t="shared" si="708"/>
        <v>07/09/2023 22:03:43.895</v>
      </c>
      <c r="C1833" t="str">
        <f t="shared" si="698"/>
        <v>FFDDD3C0</v>
      </c>
      <c r="D1833" t="s">
        <v>138</v>
      </c>
      <c r="E1833">
        <v>20</v>
      </c>
      <c r="F1833">
        <v>1020</v>
      </c>
      <c r="G1833" t="s">
        <v>139</v>
      </c>
      <c r="J1833" t="s">
        <v>140</v>
      </c>
      <c r="K1833">
        <v>0</v>
      </c>
      <c r="L1833">
        <v>3</v>
      </c>
      <c r="M1833">
        <v>0</v>
      </c>
      <c r="N1833">
        <v>2</v>
      </c>
      <c r="O1833">
        <v>0</v>
      </c>
      <c r="P1833">
        <v>1</v>
      </c>
      <c r="Q1833">
        <v>0</v>
      </c>
      <c r="S1833" t="str">
        <f t="shared" si="709"/>
        <v>22:03:43.000</v>
      </c>
      <c r="T1833" t="str">
        <f t="shared" si="709"/>
        <v>22:03:43.000</v>
      </c>
      <c r="U1833" t="str">
        <f t="shared" si="695"/>
        <v>A14F74</v>
      </c>
      <c r="V1833">
        <v>0</v>
      </c>
      <c r="W1833">
        <v>0</v>
      </c>
      <c r="X1833">
        <v>6</v>
      </c>
      <c r="Y1833">
        <v>0</v>
      </c>
      <c r="AA1833">
        <v>1</v>
      </c>
      <c r="AB1833">
        <v>8</v>
      </c>
      <c r="AC1833">
        <v>3</v>
      </c>
      <c r="AD1833">
        <v>0</v>
      </c>
      <c r="AE1833">
        <v>9</v>
      </c>
      <c r="AF1833" t="s">
        <v>126</v>
      </c>
      <c r="AG1833">
        <v>0</v>
      </c>
      <c r="AH1833">
        <v>3</v>
      </c>
      <c r="AI1833">
        <v>2</v>
      </c>
      <c r="AJ1833">
        <v>0</v>
      </c>
      <c r="AK1833" t="s">
        <v>609</v>
      </c>
      <c r="AL1833">
        <v>32.778010000000002</v>
      </c>
      <c r="AM1833" t="s">
        <v>610</v>
      </c>
      <c r="AN1833">
        <v>-117.07267299999999</v>
      </c>
      <c r="AO1833">
        <v>25</v>
      </c>
      <c r="AP1833">
        <v>1500</v>
      </c>
      <c r="AQ1833" t="s">
        <v>129</v>
      </c>
      <c r="AR1833">
        <v>126</v>
      </c>
      <c r="AS1833">
        <v>-48</v>
      </c>
      <c r="AT1833">
        <v>64</v>
      </c>
      <c r="BB1833" t="str">
        <f t="shared" si="696"/>
        <v>1200</v>
      </c>
      <c r="BC1833">
        <v>1</v>
      </c>
      <c r="BD1833" t="str">
        <f t="shared" si="697"/>
        <v xml:space="preserve">N1839R  </v>
      </c>
      <c r="BE1833">
        <v>1</v>
      </c>
      <c r="BJ1833">
        <v>1300</v>
      </c>
      <c r="BK1833">
        <v>-200</v>
      </c>
      <c r="BL1833" t="s">
        <v>130</v>
      </c>
      <c r="BM1833">
        <v>1</v>
      </c>
      <c r="BN1833">
        <v>1</v>
      </c>
      <c r="BO1833">
        <v>0</v>
      </c>
      <c r="BP1833">
        <v>0</v>
      </c>
      <c r="BS1833">
        <v>0</v>
      </c>
      <c r="BT1833">
        <v>0</v>
      </c>
      <c r="BU1833">
        <v>0</v>
      </c>
      <c r="CE1833" t="str">
        <f t="shared" si="710"/>
        <v>22:03:43.525</v>
      </c>
      <c r="CF1833">
        <v>525091457</v>
      </c>
      <c r="CS1833">
        <v>3</v>
      </c>
      <c r="CT1833">
        <v>2</v>
      </c>
      <c r="CU1833">
        <v>0</v>
      </c>
      <c r="CV1833">
        <v>2</v>
      </c>
      <c r="CW1833">
        <v>0</v>
      </c>
      <c r="CX1833">
        <v>5</v>
      </c>
      <c r="CY1833">
        <v>7</v>
      </c>
      <c r="CZ1833" t="s">
        <v>131</v>
      </c>
      <c r="DA1833">
        <v>300</v>
      </c>
      <c r="DB1833">
        <v>0</v>
      </c>
      <c r="DC1833" t="s">
        <v>157</v>
      </c>
      <c r="DD1833" t="s">
        <v>158</v>
      </c>
      <c r="DG1833">
        <v>8368268</v>
      </c>
      <c r="DI1833">
        <v>1</v>
      </c>
      <c r="DJ1833">
        <v>0</v>
      </c>
      <c r="DK1833">
        <v>1</v>
      </c>
      <c r="DL1833">
        <v>0</v>
      </c>
      <c r="DM1833">
        <v>0</v>
      </c>
      <c r="DN1833">
        <v>1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 t="shared" si="708"/>
        <v>07/09/2023 22:03:43.895</v>
      </c>
      <c r="C1834" t="str">
        <f t="shared" si="698"/>
        <v>FFDDD3C0</v>
      </c>
      <c r="D1834" t="s">
        <v>149</v>
      </c>
      <c r="E1834">
        <v>3</v>
      </c>
      <c r="H1834">
        <v>166</v>
      </c>
      <c r="I1834" t="s">
        <v>139</v>
      </c>
      <c r="J1834" t="s">
        <v>150</v>
      </c>
      <c r="K1834">
        <v>0</v>
      </c>
      <c r="L1834">
        <v>3</v>
      </c>
      <c r="M1834">
        <v>0</v>
      </c>
      <c r="N1834">
        <v>2</v>
      </c>
      <c r="O1834">
        <v>0</v>
      </c>
      <c r="P1834">
        <v>1</v>
      </c>
      <c r="Q1834">
        <v>0</v>
      </c>
      <c r="S1834" t="str">
        <f t="shared" si="709"/>
        <v>22:03:43.000</v>
      </c>
      <c r="T1834" t="str">
        <f t="shared" si="709"/>
        <v>22:03:43.000</v>
      </c>
      <c r="U1834" t="str">
        <f t="shared" si="695"/>
        <v>A14F74</v>
      </c>
      <c r="V1834">
        <v>0</v>
      </c>
      <c r="W1834">
        <v>0</v>
      </c>
      <c r="X1834">
        <v>6</v>
      </c>
      <c r="Y1834">
        <v>0</v>
      </c>
      <c r="AA1834">
        <v>1</v>
      </c>
      <c r="AB1834">
        <v>8</v>
      </c>
      <c r="AC1834">
        <v>3</v>
      </c>
      <c r="AD1834">
        <v>0</v>
      </c>
      <c r="AE1834">
        <v>9</v>
      </c>
      <c r="AF1834" t="s">
        <v>126</v>
      </c>
      <c r="AG1834">
        <v>0</v>
      </c>
      <c r="AH1834">
        <v>3</v>
      </c>
      <c r="AI1834">
        <v>2</v>
      </c>
      <c r="AJ1834">
        <v>0</v>
      </c>
      <c r="AK1834" t="s">
        <v>609</v>
      </c>
      <c r="AL1834">
        <v>32.778010000000002</v>
      </c>
      <c r="AM1834" t="s">
        <v>610</v>
      </c>
      <c r="AN1834">
        <v>-117.07267299999999</v>
      </c>
      <c r="AO1834">
        <v>25</v>
      </c>
      <c r="AP1834">
        <v>1500</v>
      </c>
      <c r="AQ1834" t="s">
        <v>129</v>
      </c>
      <c r="AR1834">
        <v>126</v>
      </c>
      <c r="AS1834">
        <v>-48</v>
      </c>
      <c r="AT1834">
        <v>64</v>
      </c>
      <c r="BB1834" t="str">
        <f t="shared" si="696"/>
        <v>1200</v>
      </c>
      <c r="BC1834">
        <v>1</v>
      </c>
      <c r="BD1834" t="str">
        <f t="shared" si="697"/>
        <v xml:space="preserve">N1839R  </v>
      </c>
      <c r="BE1834">
        <v>1</v>
      </c>
      <c r="BJ1834">
        <v>1300</v>
      </c>
      <c r="BK1834">
        <v>-200</v>
      </c>
      <c r="BL1834" t="s">
        <v>130</v>
      </c>
      <c r="BM1834">
        <v>1</v>
      </c>
      <c r="BN1834">
        <v>1</v>
      </c>
      <c r="BO1834">
        <v>0</v>
      </c>
      <c r="BP1834">
        <v>0</v>
      </c>
      <c r="BS1834">
        <v>0</v>
      </c>
      <c r="BT1834">
        <v>0</v>
      </c>
      <c r="BU1834">
        <v>0</v>
      </c>
      <c r="CE1834" t="str">
        <f t="shared" si="710"/>
        <v>22:03:43.525</v>
      </c>
      <c r="CF1834">
        <v>525091457</v>
      </c>
      <c r="CS1834">
        <v>3</v>
      </c>
      <c r="CT1834">
        <v>2</v>
      </c>
      <c r="CU1834">
        <v>0</v>
      </c>
      <c r="CV1834">
        <v>2</v>
      </c>
      <c r="CW1834">
        <v>0</v>
      </c>
      <c r="CX1834">
        <v>5</v>
      </c>
      <c r="CY1834">
        <v>7</v>
      </c>
      <c r="CZ1834" t="s">
        <v>131</v>
      </c>
      <c r="DA1834">
        <v>300</v>
      </c>
      <c r="DB1834">
        <v>0</v>
      </c>
      <c r="DC1834" t="s">
        <v>157</v>
      </c>
      <c r="DD1834" t="s">
        <v>158</v>
      </c>
      <c r="DG1834">
        <v>8368268</v>
      </c>
      <c r="DI1834">
        <v>1</v>
      </c>
      <c r="DJ1834">
        <v>0</v>
      </c>
      <c r="DK1834">
        <v>1</v>
      </c>
      <c r="DL1834">
        <v>0</v>
      </c>
      <c r="DM1834">
        <v>0</v>
      </c>
      <c r="DN1834">
        <v>1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 t="shared" ref="A1835:A1842" si="711">"07/09/2023 22:03:45.209"</f>
        <v>07/09/2023 22:03:45.209</v>
      </c>
      <c r="C1835" t="str">
        <f t="shared" si="698"/>
        <v>FFDDD3C0</v>
      </c>
      <c r="D1835" t="s">
        <v>138</v>
      </c>
      <c r="E1835">
        <v>20</v>
      </c>
      <c r="F1835">
        <v>1020</v>
      </c>
      <c r="G1835" t="s">
        <v>139</v>
      </c>
      <c r="J1835" t="s">
        <v>140</v>
      </c>
      <c r="K1835">
        <v>0</v>
      </c>
      <c r="L1835">
        <v>3</v>
      </c>
      <c r="M1835">
        <v>0</v>
      </c>
      <c r="N1835">
        <v>2</v>
      </c>
      <c r="O1835">
        <v>0</v>
      </c>
      <c r="P1835">
        <v>1</v>
      </c>
      <c r="Q1835">
        <v>0</v>
      </c>
      <c r="S1835" t="str">
        <f t="shared" ref="S1835:T1842" si="712">"22:03:44.000"</f>
        <v>22:03:44.000</v>
      </c>
      <c r="T1835" t="str">
        <f t="shared" si="712"/>
        <v>22:03:44.000</v>
      </c>
      <c r="U1835" t="str">
        <f t="shared" si="695"/>
        <v>A14F74</v>
      </c>
      <c r="V1835">
        <v>0</v>
      </c>
      <c r="W1835">
        <v>0</v>
      </c>
      <c r="X1835">
        <v>6</v>
      </c>
      <c r="Y1835">
        <v>0</v>
      </c>
      <c r="AA1835">
        <v>1</v>
      </c>
      <c r="AB1835">
        <v>8</v>
      </c>
      <c r="AC1835">
        <v>3</v>
      </c>
      <c r="AD1835">
        <v>0</v>
      </c>
      <c r="AE1835">
        <v>9</v>
      </c>
      <c r="AF1835" t="s">
        <v>126</v>
      </c>
      <c r="AG1835">
        <v>0</v>
      </c>
      <c r="AH1835">
        <v>3</v>
      </c>
      <c r="AI1835">
        <v>2</v>
      </c>
      <c r="AJ1835">
        <v>0</v>
      </c>
      <c r="AK1835" t="s">
        <v>611</v>
      </c>
      <c r="AL1835">
        <v>32.777774000000001</v>
      </c>
      <c r="AM1835" t="s">
        <v>612</v>
      </c>
      <c r="AN1835">
        <v>-117.071986</v>
      </c>
      <c r="AO1835">
        <v>25</v>
      </c>
      <c r="AP1835">
        <v>1500</v>
      </c>
      <c r="AQ1835" t="s">
        <v>129</v>
      </c>
      <c r="AR1835">
        <v>126</v>
      </c>
      <c r="AS1835">
        <v>-48</v>
      </c>
      <c r="AT1835">
        <v>128</v>
      </c>
      <c r="BB1835" t="str">
        <f t="shared" si="696"/>
        <v>1200</v>
      </c>
      <c r="BC1835">
        <v>1</v>
      </c>
      <c r="BD1835" t="str">
        <f t="shared" si="697"/>
        <v xml:space="preserve">N1839R  </v>
      </c>
      <c r="BE1835">
        <v>1</v>
      </c>
      <c r="BJ1835">
        <v>1300</v>
      </c>
      <c r="BK1835">
        <v>-200</v>
      </c>
      <c r="BL1835" t="s">
        <v>130</v>
      </c>
      <c r="BM1835">
        <v>1</v>
      </c>
      <c r="BN1835">
        <v>1</v>
      </c>
      <c r="BO1835">
        <v>0</v>
      </c>
      <c r="BP1835">
        <v>0</v>
      </c>
      <c r="BS1835">
        <v>0</v>
      </c>
      <c r="BT1835">
        <v>0</v>
      </c>
      <c r="BU1835">
        <v>0</v>
      </c>
      <c r="CE1835" t="str">
        <f t="shared" ref="CE1835:CE1842" si="713">"22:03:44.730"</f>
        <v>22:03:44.730</v>
      </c>
      <c r="CF1835">
        <v>729591683</v>
      </c>
      <c r="CS1835">
        <v>3</v>
      </c>
      <c r="CT1835">
        <v>2</v>
      </c>
      <c r="CU1835">
        <v>0</v>
      </c>
      <c r="CV1835">
        <v>2</v>
      </c>
      <c r="CW1835">
        <v>0</v>
      </c>
      <c r="CX1835">
        <v>5</v>
      </c>
      <c r="CY1835">
        <v>7</v>
      </c>
      <c r="CZ1835" t="s">
        <v>131</v>
      </c>
      <c r="DA1835">
        <v>300</v>
      </c>
      <c r="DB1835">
        <v>0</v>
      </c>
      <c r="DC1835" t="s">
        <v>157</v>
      </c>
      <c r="DD1835" t="s">
        <v>158</v>
      </c>
      <c r="DG1835">
        <v>8368553</v>
      </c>
      <c r="DI1835">
        <v>1</v>
      </c>
      <c r="DJ1835">
        <v>0</v>
      </c>
      <c r="DK1835">
        <v>0</v>
      </c>
      <c r="DL1835">
        <v>0</v>
      </c>
      <c r="DM1835">
        <v>0</v>
      </c>
      <c r="DN1835">
        <v>1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 t="shared" si="711"/>
        <v>07/09/2023 22:03:45.209</v>
      </c>
      <c r="C1836" t="str">
        <f t="shared" si="698"/>
        <v>FFDDD3C0</v>
      </c>
      <c r="D1836" t="s">
        <v>149</v>
      </c>
      <c r="E1836">
        <v>3</v>
      </c>
      <c r="H1836">
        <v>166</v>
      </c>
      <c r="I1836" t="s">
        <v>139</v>
      </c>
      <c r="J1836" t="s">
        <v>150</v>
      </c>
      <c r="K1836">
        <v>0</v>
      </c>
      <c r="L1836">
        <v>3</v>
      </c>
      <c r="M1836">
        <v>0</v>
      </c>
      <c r="N1836">
        <v>2</v>
      </c>
      <c r="O1836">
        <v>0</v>
      </c>
      <c r="P1836">
        <v>1</v>
      </c>
      <c r="Q1836">
        <v>0</v>
      </c>
      <c r="S1836" t="str">
        <f t="shared" si="712"/>
        <v>22:03:44.000</v>
      </c>
      <c r="T1836" t="str">
        <f t="shared" si="712"/>
        <v>22:03:44.000</v>
      </c>
      <c r="U1836" t="str">
        <f t="shared" si="695"/>
        <v>A14F74</v>
      </c>
      <c r="V1836">
        <v>0</v>
      </c>
      <c r="W1836">
        <v>0</v>
      </c>
      <c r="X1836">
        <v>6</v>
      </c>
      <c r="Y1836">
        <v>0</v>
      </c>
      <c r="AA1836">
        <v>1</v>
      </c>
      <c r="AB1836">
        <v>8</v>
      </c>
      <c r="AC1836">
        <v>3</v>
      </c>
      <c r="AD1836">
        <v>0</v>
      </c>
      <c r="AE1836">
        <v>9</v>
      </c>
      <c r="AF1836" t="s">
        <v>126</v>
      </c>
      <c r="AG1836">
        <v>0</v>
      </c>
      <c r="AH1836">
        <v>3</v>
      </c>
      <c r="AI1836">
        <v>2</v>
      </c>
      <c r="AJ1836">
        <v>0</v>
      </c>
      <c r="AK1836" t="s">
        <v>611</v>
      </c>
      <c r="AL1836">
        <v>32.777774000000001</v>
      </c>
      <c r="AM1836" t="s">
        <v>612</v>
      </c>
      <c r="AN1836">
        <v>-117.071986</v>
      </c>
      <c r="AO1836">
        <v>25</v>
      </c>
      <c r="AP1836">
        <v>1500</v>
      </c>
      <c r="AQ1836" t="s">
        <v>129</v>
      </c>
      <c r="AR1836">
        <v>126</v>
      </c>
      <c r="AS1836">
        <v>-48</v>
      </c>
      <c r="AT1836">
        <v>128</v>
      </c>
      <c r="BB1836" t="str">
        <f t="shared" si="696"/>
        <v>1200</v>
      </c>
      <c r="BC1836">
        <v>1</v>
      </c>
      <c r="BD1836" t="str">
        <f t="shared" si="697"/>
        <v xml:space="preserve">N1839R  </v>
      </c>
      <c r="BE1836">
        <v>1</v>
      </c>
      <c r="BJ1836">
        <v>1300</v>
      </c>
      <c r="BK1836">
        <v>-200</v>
      </c>
      <c r="BL1836" t="s">
        <v>130</v>
      </c>
      <c r="BM1836">
        <v>1</v>
      </c>
      <c r="BN1836">
        <v>1</v>
      </c>
      <c r="BO1836">
        <v>0</v>
      </c>
      <c r="BP1836">
        <v>0</v>
      </c>
      <c r="BS1836">
        <v>0</v>
      </c>
      <c r="BT1836">
        <v>0</v>
      </c>
      <c r="BU1836">
        <v>0</v>
      </c>
      <c r="CE1836" t="str">
        <f t="shared" si="713"/>
        <v>22:03:44.730</v>
      </c>
      <c r="CF1836">
        <v>729591683</v>
      </c>
      <c r="CS1836">
        <v>3</v>
      </c>
      <c r="CT1836">
        <v>2</v>
      </c>
      <c r="CU1836">
        <v>0</v>
      </c>
      <c r="CV1836">
        <v>2</v>
      </c>
      <c r="CW1836">
        <v>0</v>
      </c>
      <c r="CX1836">
        <v>5</v>
      </c>
      <c r="CY1836">
        <v>7</v>
      </c>
      <c r="CZ1836" t="s">
        <v>131</v>
      </c>
      <c r="DA1836">
        <v>300</v>
      </c>
      <c r="DB1836">
        <v>0</v>
      </c>
      <c r="DC1836" t="s">
        <v>157</v>
      </c>
      <c r="DD1836" t="s">
        <v>158</v>
      </c>
      <c r="DG1836">
        <v>8368553</v>
      </c>
      <c r="DI1836">
        <v>1</v>
      </c>
      <c r="DJ1836">
        <v>0</v>
      </c>
      <c r="DK1836">
        <v>1</v>
      </c>
      <c r="DL1836">
        <v>0</v>
      </c>
      <c r="DM1836">
        <v>0</v>
      </c>
      <c r="DN1836">
        <v>1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 t="shared" si="711"/>
        <v>07/09/2023 22:03:45.209</v>
      </c>
      <c r="C1837" t="str">
        <f t="shared" si="698"/>
        <v>FFDDD3C0</v>
      </c>
      <c r="D1837" t="s">
        <v>141</v>
      </c>
      <c r="E1837">
        <v>15</v>
      </c>
      <c r="J1837" t="s">
        <v>142</v>
      </c>
      <c r="K1837">
        <v>0</v>
      </c>
      <c r="L1837">
        <v>3</v>
      </c>
      <c r="M1837">
        <v>0</v>
      </c>
      <c r="N1837">
        <v>2</v>
      </c>
      <c r="O1837">
        <v>0</v>
      </c>
      <c r="P1837">
        <v>1</v>
      </c>
      <c r="Q1837">
        <v>0</v>
      </c>
      <c r="S1837" t="str">
        <f t="shared" si="712"/>
        <v>22:03:44.000</v>
      </c>
      <c r="T1837" t="str">
        <f t="shared" si="712"/>
        <v>22:03:44.000</v>
      </c>
      <c r="U1837" t="str">
        <f t="shared" si="695"/>
        <v>A14F74</v>
      </c>
      <c r="V1837">
        <v>0</v>
      </c>
      <c r="W1837">
        <v>0</v>
      </c>
      <c r="X1837">
        <v>6</v>
      </c>
      <c r="Y1837">
        <v>0</v>
      </c>
      <c r="AA1837">
        <v>1</v>
      </c>
      <c r="AB1837">
        <v>8</v>
      </c>
      <c r="AC1837">
        <v>3</v>
      </c>
      <c r="AD1837">
        <v>0</v>
      </c>
      <c r="AE1837">
        <v>9</v>
      </c>
      <c r="AF1837" t="s">
        <v>126</v>
      </c>
      <c r="AG1837">
        <v>0</v>
      </c>
      <c r="AH1837">
        <v>3</v>
      </c>
      <c r="AI1837">
        <v>2</v>
      </c>
      <c r="AJ1837">
        <v>0</v>
      </c>
      <c r="AK1837" t="s">
        <v>611</v>
      </c>
      <c r="AL1837">
        <v>32.777774000000001</v>
      </c>
      <c r="AM1837" t="s">
        <v>612</v>
      </c>
      <c r="AN1837">
        <v>-117.071986</v>
      </c>
      <c r="AO1837">
        <v>25</v>
      </c>
      <c r="AP1837">
        <v>1500</v>
      </c>
      <c r="AQ1837" t="s">
        <v>129</v>
      </c>
      <c r="AR1837">
        <v>126</v>
      </c>
      <c r="AS1837">
        <v>-48</v>
      </c>
      <c r="AT1837">
        <v>128</v>
      </c>
      <c r="BB1837" t="str">
        <f t="shared" si="696"/>
        <v>1200</v>
      </c>
      <c r="BC1837">
        <v>1</v>
      </c>
      <c r="BD1837" t="str">
        <f t="shared" si="697"/>
        <v xml:space="preserve">N1839R  </v>
      </c>
      <c r="BE1837">
        <v>1</v>
      </c>
      <c r="BJ1837">
        <v>1300</v>
      </c>
      <c r="BK1837">
        <v>-200</v>
      </c>
      <c r="BL1837" t="s">
        <v>130</v>
      </c>
      <c r="BM1837">
        <v>1</v>
      </c>
      <c r="BN1837">
        <v>1</v>
      </c>
      <c r="BO1837">
        <v>0</v>
      </c>
      <c r="BP1837">
        <v>0</v>
      </c>
      <c r="BS1837">
        <v>0</v>
      </c>
      <c r="BT1837">
        <v>0</v>
      </c>
      <c r="BU1837">
        <v>0</v>
      </c>
      <c r="CE1837" t="str">
        <f t="shared" si="713"/>
        <v>22:03:44.730</v>
      </c>
      <c r="CF1837">
        <v>729591683</v>
      </c>
      <c r="CS1837">
        <v>3</v>
      </c>
      <c r="CT1837">
        <v>2</v>
      </c>
      <c r="CU1837">
        <v>0</v>
      </c>
      <c r="CV1837">
        <v>2</v>
      </c>
      <c r="CW1837">
        <v>0</v>
      </c>
      <c r="CX1837">
        <v>5</v>
      </c>
      <c r="CY1837">
        <v>7</v>
      </c>
      <c r="CZ1837" t="s">
        <v>131</v>
      </c>
      <c r="DA1837">
        <v>300</v>
      </c>
      <c r="DB1837">
        <v>0</v>
      </c>
      <c r="DC1837" t="s">
        <v>157</v>
      </c>
      <c r="DD1837" t="s">
        <v>158</v>
      </c>
      <c r="DG1837">
        <v>8368553</v>
      </c>
      <c r="DI1837">
        <v>1</v>
      </c>
      <c r="DJ1837">
        <v>0</v>
      </c>
      <c r="DK1837">
        <v>1</v>
      </c>
      <c r="DL1837">
        <v>0</v>
      </c>
      <c r="DM1837">
        <v>0</v>
      </c>
      <c r="DN1837">
        <v>1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 t="shared" si="711"/>
        <v>07/09/2023 22:03:45.209</v>
      </c>
      <c r="C1838" t="str">
        <f t="shared" si="698"/>
        <v>FFDDD3C0</v>
      </c>
      <c r="D1838" t="s">
        <v>144</v>
      </c>
      <c r="E1838">
        <v>6</v>
      </c>
      <c r="H1838">
        <v>210</v>
      </c>
      <c r="I1838" t="s">
        <v>145</v>
      </c>
      <c r="J1838" t="s">
        <v>146</v>
      </c>
      <c r="K1838">
        <v>0</v>
      </c>
      <c r="L1838">
        <v>3</v>
      </c>
      <c r="M1838">
        <v>0</v>
      </c>
      <c r="N1838">
        <v>2</v>
      </c>
      <c r="O1838">
        <v>0</v>
      </c>
      <c r="P1838">
        <v>1</v>
      </c>
      <c r="Q1838">
        <v>0</v>
      </c>
      <c r="S1838" t="str">
        <f t="shared" si="712"/>
        <v>22:03:44.000</v>
      </c>
      <c r="T1838" t="str">
        <f t="shared" si="712"/>
        <v>22:03:44.000</v>
      </c>
      <c r="U1838" t="str">
        <f t="shared" si="695"/>
        <v>A14F74</v>
      </c>
      <c r="V1838">
        <v>0</v>
      </c>
      <c r="W1838">
        <v>0</v>
      </c>
      <c r="X1838">
        <v>6</v>
      </c>
      <c r="Y1838">
        <v>0</v>
      </c>
      <c r="AA1838">
        <v>1</v>
      </c>
      <c r="AB1838">
        <v>8</v>
      </c>
      <c r="AC1838">
        <v>3</v>
      </c>
      <c r="AD1838">
        <v>0</v>
      </c>
      <c r="AE1838">
        <v>9</v>
      </c>
      <c r="AF1838" t="s">
        <v>126</v>
      </c>
      <c r="AG1838">
        <v>0</v>
      </c>
      <c r="AH1838">
        <v>0</v>
      </c>
      <c r="AI1838">
        <v>2</v>
      </c>
      <c r="AJ1838">
        <v>0</v>
      </c>
      <c r="AK1838" t="s">
        <v>611</v>
      </c>
      <c r="AL1838">
        <v>32.777774000000001</v>
      </c>
      <c r="AM1838" t="s">
        <v>612</v>
      </c>
      <c r="AN1838">
        <v>-117.071986</v>
      </c>
      <c r="AO1838">
        <v>25</v>
      </c>
      <c r="AP1838">
        <v>1500</v>
      </c>
      <c r="AQ1838" t="s">
        <v>129</v>
      </c>
      <c r="AR1838">
        <v>126</v>
      </c>
      <c r="AS1838">
        <v>-48</v>
      </c>
      <c r="AT1838">
        <v>128</v>
      </c>
      <c r="BB1838" t="str">
        <f t="shared" si="696"/>
        <v>1200</v>
      </c>
      <c r="BC1838">
        <v>1</v>
      </c>
      <c r="BD1838" t="str">
        <f t="shared" si="697"/>
        <v xml:space="preserve">N1839R  </v>
      </c>
      <c r="BE1838">
        <v>1</v>
      </c>
      <c r="BJ1838">
        <v>1300</v>
      </c>
      <c r="BK1838">
        <v>-200</v>
      </c>
      <c r="BL1838" t="s">
        <v>130</v>
      </c>
      <c r="BM1838">
        <v>1</v>
      </c>
      <c r="BN1838">
        <v>1</v>
      </c>
      <c r="BO1838">
        <v>0</v>
      </c>
      <c r="BP1838">
        <v>0</v>
      </c>
      <c r="BS1838">
        <v>0</v>
      </c>
      <c r="BT1838">
        <v>0</v>
      </c>
      <c r="BU1838">
        <v>0</v>
      </c>
      <c r="CE1838" t="str">
        <f t="shared" si="713"/>
        <v>22:03:44.730</v>
      </c>
      <c r="CF1838">
        <v>729591683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5</v>
      </c>
      <c r="CY1838">
        <v>7</v>
      </c>
      <c r="CZ1838" t="s">
        <v>131</v>
      </c>
      <c r="DA1838">
        <v>300</v>
      </c>
      <c r="DB1838">
        <v>0</v>
      </c>
      <c r="DC1838" t="s">
        <v>157</v>
      </c>
      <c r="DD1838" t="s">
        <v>158</v>
      </c>
      <c r="DG1838">
        <v>8368553</v>
      </c>
      <c r="DI1838">
        <v>1</v>
      </c>
      <c r="DJ1838">
        <v>0</v>
      </c>
      <c r="DK1838">
        <v>1</v>
      </c>
      <c r="DL1838">
        <v>0</v>
      </c>
      <c r="DM1838">
        <v>0</v>
      </c>
      <c r="DN1838">
        <v>1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 t="shared" si="711"/>
        <v>07/09/2023 22:03:45.209</v>
      </c>
      <c r="C1839" t="str">
        <f t="shared" si="698"/>
        <v>FFDDD3C0</v>
      </c>
      <c r="D1839" t="s">
        <v>134</v>
      </c>
      <c r="E1839">
        <v>3</v>
      </c>
      <c r="H1839">
        <v>3</v>
      </c>
      <c r="I1839" t="s">
        <v>135</v>
      </c>
      <c r="J1839" t="s">
        <v>126</v>
      </c>
      <c r="K1839">
        <v>0</v>
      </c>
      <c r="L1839">
        <v>3</v>
      </c>
      <c r="M1839">
        <v>0</v>
      </c>
      <c r="N1839">
        <v>2</v>
      </c>
      <c r="O1839">
        <v>0</v>
      </c>
      <c r="P1839">
        <v>1</v>
      </c>
      <c r="Q1839">
        <v>0</v>
      </c>
      <c r="S1839" t="str">
        <f t="shared" si="712"/>
        <v>22:03:44.000</v>
      </c>
      <c r="T1839" t="str">
        <f t="shared" si="712"/>
        <v>22:03:44.000</v>
      </c>
      <c r="U1839" t="str">
        <f t="shared" si="695"/>
        <v>A14F74</v>
      </c>
      <c r="V1839">
        <v>0</v>
      </c>
      <c r="W1839">
        <v>0</v>
      </c>
      <c r="X1839">
        <v>6</v>
      </c>
      <c r="Y1839">
        <v>0</v>
      </c>
      <c r="AA1839">
        <v>1</v>
      </c>
      <c r="AB1839">
        <v>8</v>
      </c>
      <c r="AC1839">
        <v>3</v>
      </c>
      <c r="AD1839">
        <v>0</v>
      </c>
      <c r="AE1839">
        <v>9</v>
      </c>
      <c r="AF1839" t="s">
        <v>126</v>
      </c>
      <c r="AG1839">
        <v>0</v>
      </c>
      <c r="AH1839">
        <v>3</v>
      </c>
      <c r="AI1839">
        <v>2</v>
      </c>
      <c r="AJ1839">
        <v>0</v>
      </c>
      <c r="AK1839" t="s">
        <v>611</v>
      </c>
      <c r="AL1839">
        <v>32.777774000000001</v>
      </c>
      <c r="AM1839" t="s">
        <v>612</v>
      </c>
      <c r="AN1839">
        <v>-117.071986</v>
      </c>
      <c r="AO1839">
        <v>25</v>
      </c>
      <c r="AP1839">
        <v>1500</v>
      </c>
      <c r="AQ1839" t="s">
        <v>129</v>
      </c>
      <c r="AR1839">
        <v>126</v>
      </c>
      <c r="AS1839">
        <v>-48</v>
      </c>
      <c r="AT1839">
        <v>128</v>
      </c>
      <c r="BB1839" t="str">
        <f t="shared" si="696"/>
        <v>1200</v>
      </c>
      <c r="BC1839">
        <v>1</v>
      </c>
      <c r="BD1839" t="str">
        <f t="shared" si="697"/>
        <v xml:space="preserve">N1839R  </v>
      </c>
      <c r="BE1839">
        <v>1</v>
      </c>
      <c r="BJ1839">
        <v>1300</v>
      </c>
      <c r="BK1839">
        <v>-200</v>
      </c>
      <c r="BL1839" t="s">
        <v>130</v>
      </c>
      <c r="BM1839">
        <v>1</v>
      </c>
      <c r="BN1839">
        <v>1</v>
      </c>
      <c r="BO1839">
        <v>0</v>
      </c>
      <c r="BP1839">
        <v>0</v>
      </c>
      <c r="BS1839">
        <v>0</v>
      </c>
      <c r="BT1839">
        <v>0</v>
      </c>
      <c r="BU1839">
        <v>0</v>
      </c>
      <c r="CE1839" t="str">
        <f t="shared" si="713"/>
        <v>22:03:44.730</v>
      </c>
      <c r="CF1839">
        <v>729591683</v>
      </c>
      <c r="CS1839">
        <v>3</v>
      </c>
      <c r="CT1839">
        <v>2</v>
      </c>
      <c r="CU1839">
        <v>0</v>
      </c>
      <c r="CV1839">
        <v>2</v>
      </c>
      <c r="CW1839">
        <v>0</v>
      </c>
      <c r="CX1839">
        <v>5</v>
      </c>
      <c r="CY1839">
        <v>7</v>
      </c>
      <c r="CZ1839" t="s">
        <v>131</v>
      </c>
      <c r="DA1839">
        <v>300</v>
      </c>
      <c r="DB1839">
        <v>0</v>
      </c>
      <c r="DC1839" t="s">
        <v>157</v>
      </c>
      <c r="DD1839" t="s">
        <v>158</v>
      </c>
      <c r="DG1839">
        <v>8368553</v>
      </c>
      <c r="DI1839">
        <v>1</v>
      </c>
      <c r="DJ1839">
        <v>0</v>
      </c>
      <c r="DK1839">
        <v>1</v>
      </c>
      <c r="DL1839">
        <v>0</v>
      </c>
      <c r="DM1839">
        <v>0</v>
      </c>
      <c r="DN1839">
        <v>1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 t="shared" si="711"/>
        <v>07/09/2023 22:03:45.209</v>
      </c>
      <c r="C1840" t="str">
        <f t="shared" si="698"/>
        <v>FFDDD3C0</v>
      </c>
      <c r="D1840" t="s">
        <v>147</v>
      </c>
      <c r="E1840">
        <v>8</v>
      </c>
      <c r="H1840">
        <v>225</v>
      </c>
      <c r="I1840" t="s">
        <v>148</v>
      </c>
      <c r="J1840" t="s">
        <v>126</v>
      </c>
      <c r="K1840">
        <v>0</v>
      </c>
      <c r="L1840">
        <v>3</v>
      </c>
      <c r="M1840">
        <v>0</v>
      </c>
      <c r="N1840">
        <v>2</v>
      </c>
      <c r="O1840">
        <v>0</v>
      </c>
      <c r="P1840">
        <v>1</v>
      </c>
      <c r="Q1840">
        <v>0</v>
      </c>
      <c r="S1840" t="str">
        <f t="shared" si="712"/>
        <v>22:03:44.000</v>
      </c>
      <c r="T1840" t="str">
        <f t="shared" si="712"/>
        <v>22:03:44.000</v>
      </c>
      <c r="U1840" t="str">
        <f t="shared" si="695"/>
        <v>A14F74</v>
      </c>
      <c r="V1840">
        <v>0</v>
      </c>
      <c r="W1840">
        <v>0</v>
      </c>
      <c r="X1840">
        <v>6</v>
      </c>
      <c r="Y1840">
        <v>0</v>
      </c>
      <c r="AA1840">
        <v>1</v>
      </c>
      <c r="AB1840">
        <v>8</v>
      </c>
      <c r="AC1840">
        <v>3</v>
      </c>
      <c r="AD1840">
        <v>0</v>
      </c>
      <c r="AE1840">
        <v>9</v>
      </c>
      <c r="AF1840" t="s">
        <v>126</v>
      </c>
      <c r="AG1840">
        <v>0</v>
      </c>
      <c r="AH1840">
        <v>3</v>
      </c>
      <c r="AI1840">
        <v>2</v>
      </c>
      <c r="AJ1840">
        <v>0</v>
      </c>
      <c r="AK1840" t="s">
        <v>611</v>
      </c>
      <c r="AL1840">
        <v>32.777774000000001</v>
      </c>
      <c r="AM1840" t="s">
        <v>612</v>
      </c>
      <c r="AN1840">
        <v>-117.071986</v>
      </c>
      <c r="AO1840">
        <v>25</v>
      </c>
      <c r="AP1840">
        <v>1500</v>
      </c>
      <c r="AQ1840" t="s">
        <v>129</v>
      </c>
      <c r="AR1840">
        <v>126</v>
      </c>
      <c r="AS1840">
        <v>-48</v>
      </c>
      <c r="AT1840">
        <v>128</v>
      </c>
      <c r="BB1840" t="str">
        <f t="shared" si="696"/>
        <v>1200</v>
      </c>
      <c r="BC1840">
        <v>1</v>
      </c>
      <c r="BD1840" t="str">
        <f t="shared" si="697"/>
        <v xml:space="preserve">N1839R  </v>
      </c>
      <c r="BE1840">
        <v>1</v>
      </c>
      <c r="BJ1840">
        <v>1300</v>
      </c>
      <c r="BK1840">
        <v>-200</v>
      </c>
      <c r="BL1840" t="s">
        <v>130</v>
      </c>
      <c r="BM1840">
        <v>1</v>
      </c>
      <c r="BN1840">
        <v>1</v>
      </c>
      <c r="BO1840">
        <v>0</v>
      </c>
      <c r="BP1840">
        <v>0</v>
      </c>
      <c r="BS1840">
        <v>0</v>
      </c>
      <c r="BT1840">
        <v>0</v>
      </c>
      <c r="BU1840">
        <v>0</v>
      </c>
      <c r="CE1840" t="str">
        <f t="shared" si="713"/>
        <v>22:03:44.730</v>
      </c>
      <c r="CF1840">
        <v>729591683</v>
      </c>
      <c r="CS1840">
        <v>3</v>
      </c>
      <c r="CT1840">
        <v>2</v>
      </c>
      <c r="CU1840">
        <v>0</v>
      </c>
      <c r="CV1840">
        <v>2</v>
      </c>
      <c r="CW1840">
        <v>0</v>
      </c>
      <c r="CX1840">
        <v>5</v>
      </c>
      <c r="CY1840">
        <v>7</v>
      </c>
      <c r="CZ1840" t="s">
        <v>131</v>
      </c>
      <c r="DA1840">
        <v>300</v>
      </c>
      <c r="DB1840">
        <v>0</v>
      </c>
      <c r="DC1840" t="s">
        <v>157</v>
      </c>
      <c r="DD1840" t="s">
        <v>158</v>
      </c>
      <c r="DG1840">
        <v>8368553</v>
      </c>
      <c r="DI1840">
        <v>1</v>
      </c>
      <c r="DJ1840">
        <v>0</v>
      </c>
      <c r="DK1840">
        <v>1</v>
      </c>
      <c r="DL1840">
        <v>0</v>
      </c>
      <c r="DM1840">
        <v>0</v>
      </c>
      <c r="DN1840">
        <v>1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 t="shared" si="711"/>
        <v>07/09/2023 22:03:45.209</v>
      </c>
      <c r="C1841" t="str">
        <f t="shared" si="698"/>
        <v>FFDDD3C0</v>
      </c>
      <c r="D1841" t="s">
        <v>134</v>
      </c>
      <c r="E1841">
        <v>4</v>
      </c>
      <c r="H1841">
        <v>4</v>
      </c>
      <c r="I1841" t="s">
        <v>143</v>
      </c>
      <c r="J1841" t="s">
        <v>126</v>
      </c>
      <c r="K1841">
        <v>0</v>
      </c>
      <c r="L1841">
        <v>3</v>
      </c>
      <c r="M1841">
        <v>0</v>
      </c>
      <c r="N1841">
        <v>2</v>
      </c>
      <c r="O1841">
        <v>0</v>
      </c>
      <c r="P1841">
        <v>1</v>
      </c>
      <c r="Q1841">
        <v>0</v>
      </c>
      <c r="S1841" t="str">
        <f t="shared" si="712"/>
        <v>22:03:44.000</v>
      </c>
      <c r="T1841" t="str">
        <f t="shared" si="712"/>
        <v>22:03:44.000</v>
      </c>
      <c r="U1841" t="str">
        <f t="shared" si="695"/>
        <v>A14F74</v>
      </c>
      <c r="V1841">
        <v>0</v>
      </c>
      <c r="W1841">
        <v>0</v>
      </c>
      <c r="X1841">
        <v>6</v>
      </c>
      <c r="Y1841">
        <v>0</v>
      </c>
      <c r="AA1841">
        <v>1</v>
      </c>
      <c r="AB1841">
        <v>8</v>
      </c>
      <c r="AC1841">
        <v>3</v>
      </c>
      <c r="AD1841">
        <v>0</v>
      </c>
      <c r="AE1841">
        <v>9</v>
      </c>
      <c r="AF1841" t="s">
        <v>126</v>
      </c>
      <c r="AG1841">
        <v>0</v>
      </c>
      <c r="AH1841">
        <v>3</v>
      </c>
      <c r="AI1841">
        <v>2</v>
      </c>
      <c r="AJ1841">
        <v>0</v>
      </c>
      <c r="AK1841" t="s">
        <v>611</v>
      </c>
      <c r="AL1841">
        <v>32.777774000000001</v>
      </c>
      <c r="AM1841" t="s">
        <v>612</v>
      </c>
      <c r="AN1841">
        <v>-117.071986</v>
      </c>
      <c r="AO1841">
        <v>25</v>
      </c>
      <c r="AP1841">
        <v>1500</v>
      </c>
      <c r="AQ1841" t="s">
        <v>129</v>
      </c>
      <c r="AR1841">
        <v>126</v>
      </c>
      <c r="AS1841">
        <v>-48</v>
      </c>
      <c r="AT1841">
        <v>128</v>
      </c>
      <c r="BB1841" t="str">
        <f t="shared" si="696"/>
        <v>1200</v>
      </c>
      <c r="BC1841">
        <v>1</v>
      </c>
      <c r="BD1841" t="str">
        <f t="shared" si="697"/>
        <v xml:space="preserve">N1839R  </v>
      </c>
      <c r="BE1841">
        <v>1</v>
      </c>
      <c r="BJ1841">
        <v>1300</v>
      </c>
      <c r="BK1841">
        <v>-200</v>
      </c>
      <c r="BL1841" t="s">
        <v>130</v>
      </c>
      <c r="BM1841">
        <v>1</v>
      </c>
      <c r="BN1841">
        <v>1</v>
      </c>
      <c r="BO1841">
        <v>0</v>
      </c>
      <c r="BP1841">
        <v>0</v>
      </c>
      <c r="BS1841">
        <v>0</v>
      </c>
      <c r="BT1841">
        <v>0</v>
      </c>
      <c r="BU1841">
        <v>0</v>
      </c>
      <c r="CE1841" t="str">
        <f t="shared" si="713"/>
        <v>22:03:44.730</v>
      </c>
      <c r="CF1841">
        <v>729591683</v>
      </c>
      <c r="CS1841">
        <v>3</v>
      </c>
      <c r="CT1841">
        <v>2</v>
      </c>
      <c r="CU1841">
        <v>0</v>
      </c>
      <c r="CV1841">
        <v>2</v>
      </c>
      <c r="CW1841">
        <v>0</v>
      </c>
      <c r="CX1841">
        <v>5</v>
      </c>
      <c r="CY1841">
        <v>7</v>
      </c>
      <c r="CZ1841" t="s">
        <v>131</v>
      </c>
      <c r="DA1841">
        <v>300</v>
      </c>
      <c r="DB1841">
        <v>0</v>
      </c>
      <c r="DC1841" t="s">
        <v>157</v>
      </c>
      <c r="DD1841" t="s">
        <v>158</v>
      </c>
      <c r="DG1841">
        <v>8368553</v>
      </c>
      <c r="DI1841">
        <v>1</v>
      </c>
      <c r="DJ1841">
        <v>0</v>
      </c>
      <c r="DK1841">
        <v>1</v>
      </c>
      <c r="DL1841">
        <v>0</v>
      </c>
      <c r="DM1841">
        <v>0</v>
      </c>
      <c r="DN1841">
        <v>1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 t="shared" si="711"/>
        <v>07/09/2023 22:03:45.209</v>
      </c>
      <c r="C1842" t="str">
        <f t="shared" si="698"/>
        <v>FFDDD3C0</v>
      </c>
      <c r="D1842" t="s">
        <v>123</v>
      </c>
      <c r="E1842">
        <v>7</v>
      </c>
      <c r="F1842">
        <v>2007</v>
      </c>
      <c r="G1842" t="s">
        <v>124</v>
      </c>
      <c r="J1842" t="s">
        <v>125</v>
      </c>
      <c r="K1842">
        <v>0</v>
      </c>
      <c r="L1842">
        <v>3</v>
      </c>
      <c r="M1842">
        <v>0</v>
      </c>
      <c r="N1842">
        <v>2</v>
      </c>
      <c r="O1842">
        <v>0</v>
      </c>
      <c r="P1842">
        <v>1</v>
      </c>
      <c r="Q1842">
        <v>0</v>
      </c>
      <c r="S1842" t="str">
        <f t="shared" si="712"/>
        <v>22:03:44.000</v>
      </c>
      <c r="T1842" t="str">
        <f t="shared" si="712"/>
        <v>22:03:44.000</v>
      </c>
      <c r="U1842" t="str">
        <f t="shared" si="695"/>
        <v>A14F74</v>
      </c>
      <c r="V1842">
        <v>0</v>
      </c>
      <c r="W1842">
        <v>0</v>
      </c>
      <c r="X1842">
        <v>6</v>
      </c>
      <c r="Y1842">
        <v>0</v>
      </c>
      <c r="AA1842">
        <v>1</v>
      </c>
      <c r="AB1842">
        <v>8</v>
      </c>
      <c r="AC1842">
        <v>3</v>
      </c>
      <c r="AD1842">
        <v>0</v>
      </c>
      <c r="AE1842">
        <v>9</v>
      </c>
      <c r="AF1842" t="s">
        <v>126</v>
      </c>
      <c r="AG1842">
        <v>0</v>
      </c>
      <c r="AH1842">
        <v>3</v>
      </c>
      <c r="AI1842">
        <v>2</v>
      </c>
      <c r="AJ1842">
        <v>0</v>
      </c>
      <c r="AK1842" t="s">
        <v>611</v>
      </c>
      <c r="AL1842">
        <v>32.777774000000001</v>
      </c>
      <c r="AM1842" t="s">
        <v>612</v>
      </c>
      <c r="AN1842">
        <v>-117.071986</v>
      </c>
      <c r="AO1842">
        <v>25</v>
      </c>
      <c r="AP1842">
        <v>1500</v>
      </c>
      <c r="AQ1842" t="s">
        <v>129</v>
      </c>
      <c r="AR1842">
        <v>126</v>
      </c>
      <c r="AS1842">
        <v>-48</v>
      </c>
      <c r="AT1842">
        <v>128</v>
      </c>
      <c r="BB1842" t="str">
        <f t="shared" si="696"/>
        <v>1200</v>
      </c>
      <c r="BC1842">
        <v>1</v>
      </c>
      <c r="BD1842" t="str">
        <f t="shared" si="697"/>
        <v xml:space="preserve">N1839R  </v>
      </c>
      <c r="BE1842">
        <v>1</v>
      </c>
      <c r="BJ1842">
        <v>1300</v>
      </c>
      <c r="BK1842">
        <v>-200</v>
      </c>
      <c r="BL1842" t="s">
        <v>130</v>
      </c>
      <c r="BM1842">
        <v>1</v>
      </c>
      <c r="BN1842">
        <v>1</v>
      </c>
      <c r="BO1842">
        <v>0</v>
      </c>
      <c r="BP1842">
        <v>0</v>
      </c>
      <c r="BS1842">
        <v>0</v>
      </c>
      <c r="BT1842">
        <v>0</v>
      </c>
      <c r="BU1842">
        <v>0</v>
      </c>
      <c r="CE1842" t="str">
        <f t="shared" si="713"/>
        <v>22:03:44.730</v>
      </c>
      <c r="CF1842">
        <v>729591683</v>
      </c>
      <c r="CS1842">
        <v>3</v>
      </c>
      <c r="CT1842">
        <v>2</v>
      </c>
      <c r="CU1842">
        <v>0</v>
      </c>
      <c r="CV1842">
        <v>2</v>
      </c>
      <c r="CW1842">
        <v>0</v>
      </c>
      <c r="CX1842">
        <v>5</v>
      </c>
      <c r="CY1842">
        <v>7</v>
      </c>
      <c r="CZ1842" t="s">
        <v>131</v>
      </c>
      <c r="DA1842">
        <v>300</v>
      </c>
      <c r="DB1842">
        <v>0</v>
      </c>
      <c r="DC1842" t="s">
        <v>157</v>
      </c>
      <c r="DD1842" t="s">
        <v>158</v>
      </c>
      <c r="DG1842">
        <v>8368553</v>
      </c>
      <c r="DI1842">
        <v>1</v>
      </c>
      <c r="DJ1842">
        <v>0</v>
      </c>
      <c r="DK1842">
        <v>1</v>
      </c>
      <c r="DL1842">
        <v>0</v>
      </c>
      <c r="DM1842">
        <v>0</v>
      </c>
      <c r="DN1842">
        <v>1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 t="shared" ref="A1843:A1850" si="714">"07/09/2023 22:03:45.818"</f>
        <v>07/09/2023 22:03:45.818</v>
      </c>
      <c r="C1843" t="str">
        <f t="shared" si="698"/>
        <v>FFDDD3C0</v>
      </c>
      <c r="D1843" t="s">
        <v>144</v>
      </c>
      <c r="E1843">
        <v>6</v>
      </c>
      <c r="H1843">
        <v>210</v>
      </c>
      <c r="I1843" t="s">
        <v>145</v>
      </c>
      <c r="J1843" t="s">
        <v>146</v>
      </c>
      <c r="K1843">
        <v>0</v>
      </c>
      <c r="L1843">
        <v>3</v>
      </c>
      <c r="M1843">
        <v>0</v>
      </c>
      <c r="N1843">
        <v>2</v>
      </c>
      <c r="O1843">
        <v>0</v>
      </c>
      <c r="P1843">
        <v>1</v>
      </c>
      <c r="Q1843">
        <v>0</v>
      </c>
      <c r="S1843" t="str">
        <f t="shared" ref="S1843:T1850" si="715">"22:03:45.000"</f>
        <v>22:03:45.000</v>
      </c>
      <c r="T1843" t="str">
        <f t="shared" si="715"/>
        <v>22:03:45.000</v>
      </c>
      <c r="U1843" t="str">
        <f t="shared" si="695"/>
        <v>A14F74</v>
      </c>
      <c r="V1843">
        <v>0</v>
      </c>
      <c r="W1843">
        <v>0</v>
      </c>
      <c r="X1843">
        <v>6</v>
      </c>
      <c r="Y1843">
        <v>0</v>
      </c>
      <c r="AA1843">
        <v>1</v>
      </c>
      <c r="AB1843">
        <v>8</v>
      </c>
      <c r="AC1843">
        <v>3</v>
      </c>
      <c r="AD1843">
        <v>0</v>
      </c>
      <c r="AE1843">
        <v>9</v>
      </c>
      <c r="AF1843" t="s">
        <v>126</v>
      </c>
      <c r="AG1843">
        <v>0</v>
      </c>
      <c r="AH1843">
        <v>0</v>
      </c>
      <c r="AI1843">
        <v>2</v>
      </c>
      <c r="AJ1843">
        <v>0</v>
      </c>
      <c r="AK1843" t="s">
        <v>613</v>
      </c>
      <c r="AL1843">
        <v>32.777560000000001</v>
      </c>
      <c r="AM1843" t="s">
        <v>614</v>
      </c>
      <c r="AN1843">
        <v>-117.07129999999999</v>
      </c>
      <c r="AO1843">
        <v>25</v>
      </c>
      <c r="AP1843">
        <v>1500</v>
      </c>
      <c r="AQ1843" t="s">
        <v>129</v>
      </c>
      <c r="AR1843">
        <v>125</v>
      </c>
      <c r="AS1843">
        <v>-48</v>
      </c>
      <c r="AT1843">
        <v>128</v>
      </c>
      <c r="BB1843" t="str">
        <f t="shared" si="696"/>
        <v>1200</v>
      </c>
      <c r="BC1843">
        <v>1</v>
      </c>
      <c r="BD1843" t="str">
        <f t="shared" si="697"/>
        <v xml:space="preserve">N1839R  </v>
      </c>
      <c r="BE1843">
        <v>1</v>
      </c>
      <c r="BJ1843">
        <v>1300</v>
      </c>
      <c r="BK1843">
        <v>-200</v>
      </c>
      <c r="BL1843" t="s">
        <v>130</v>
      </c>
      <c r="BM1843">
        <v>1</v>
      </c>
      <c r="BN1843">
        <v>1</v>
      </c>
      <c r="BO1843">
        <v>0</v>
      </c>
      <c r="BP1843">
        <v>0</v>
      </c>
      <c r="BS1843">
        <v>0</v>
      </c>
      <c r="BT1843">
        <v>0</v>
      </c>
      <c r="BU1843">
        <v>0</v>
      </c>
      <c r="CE1843" t="str">
        <f t="shared" ref="CE1843:CE1850" si="716">"22:03:45.488"</f>
        <v>22:03:45.488</v>
      </c>
      <c r="CF1843">
        <v>487591319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5</v>
      </c>
      <c r="CY1843">
        <v>7</v>
      </c>
      <c r="CZ1843" t="s">
        <v>131</v>
      </c>
      <c r="DA1843">
        <v>300</v>
      </c>
      <c r="DB1843">
        <v>0</v>
      </c>
      <c r="DC1843" t="s">
        <v>157</v>
      </c>
      <c r="DD1843" t="s">
        <v>158</v>
      </c>
      <c r="DG1843">
        <v>8368726</v>
      </c>
      <c r="DI1843">
        <v>1</v>
      </c>
      <c r="DJ1843">
        <v>0</v>
      </c>
      <c r="DK1843">
        <v>0</v>
      </c>
      <c r="DL1843">
        <v>0</v>
      </c>
      <c r="DM1843">
        <v>0</v>
      </c>
      <c r="DN1843">
        <v>1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 t="shared" si="714"/>
        <v>07/09/2023 22:03:45.818</v>
      </c>
      <c r="C1844" t="str">
        <f t="shared" si="698"/>
        <v>FFDDD3C0</v>
      </c>
      <c r="D1844" t="s">
        <v>134</v>
      </c>
      <c r="E1844">
        <v>3</v>
      </c>
      <c r="H1844">
        <v>3</v>
      </c>
      <c r="I1844" t="s">
        <v>135</v>
      </c>
      <c r="J1844" t="s">
        <v>126</v>
      </c>
      <c r="K1844">
        <v>0</v>
      </c>
      <c r="L1844">
        <v>3</v>
      </c>
      <c r="M1844">
        <v>0</v>
      </c>
      <c r="N1844">
        <v>2</v>
      </c>
      <c r="O1844">
        <v>0</v>
      </c>
      <c r="P1844">
        <v>1</v>
      </c>
      <c r="Q1844">
        <v>0</v>
      </c>
      <c r="S1844" t="str">
        <f t="shared" si="715"/>
        <v>22:03:45.000</v>
      </c>
      <c r="T1844" t="str">
        <f t="shared" si="715"/>
        <v>22:03:45.000</v>
      </c>
      <c r="U1844" t="str">
        <f t="shared" si="695"/>
        <v>A14F74</v>
      </c>
      <c r="V1844">
        <v>0</v>
      </c>
      <c r="W1844">
        <v>0</v>
      </c>
      <c r="X1844">
        <v>6</v>
      </c>
      <c r="Y1844">
        <v>0</v>
      </c>
      <c r="AA1844">
        <v>1</v>
      </c>
      <c r="AB1844">
        <v>8</v>
      </c>
      <c r="AC1844">
        <v>3</v>
      </c>
      <c r="AD1844">
        <v>0</v>
      </c>
      <c r="AE1844">
        <v>9</v>
      </c>
      <c r="AF1844" t="s">
        <v>126</v>
      </c>
      <c r="AG1844">
        <v>0</v>
      </c>
      <c r="AH1844">
        <v>3</v>
      </c>
      <c r="AI1844">
        <v>2</v>
      </c>
      <c r="AJ1844">
        <v>0</v>
      </c>
      <c r="AK1844" t="s">
        <v>613</v>
      </c>
      <c r="AL1844">
        <v>32.777560000000001</v>
      </c>
      <c r="AM1844" t="s">
        <v>614</v>
      </c>
      <c r="AN1844">
        <v>-117.07129999999999</v>
      </c>
      <c r="AO1844">
        <v>25</v>
      </c>
      <c r="AP1844">
        <v>1500</v>
      </c>
      <c r="AQ1844" t="s">
        <v>129</v>
      </c>
      <c r="AR1844">
        <v>125</v>
      </c>
      <c r="AS1844">
        <v>-48</v>
      </c>
      <c r="AT1844">
        <v>128</v>
      </c>
      <c r="BB1844" t="str">
        <f t="shared" si="696"/>
        <v>1200</v>
      </c>
      <c r="BC1844">
        <v>1</v>
      </c>
      <c r="BD1844" t="str">
        <f t="shared" si="697"/>
        <v xml:space="preserve">N1839R  </v>
      </c>
      <c r="BE1844">
        <v>1</v>
      </c>
      <c r="BJ1844">
        <v>1300</v>
      </c>
      <c r="BK1844">
        <v>-200</v>
      </c>
      <c r="BL1844" t="s">
        <v>130</v>
      </c>
      <c r="BM1844">
        <v>1</v>
      </c>
      <c r="BN1844">
        <v>1</v>
      </c>
      <c r="BO1844">
        <v>0</v>
      </c>
      <c r="BP1844">
        <v>0</v>
      </c>
      <c r="BS1844">
        <v>0</v>
      </c>
      <c r="BT1844">
        <v>0</v>
      </c>
      <c r="BU1844">
        <v>0</v>
      </c>
      <c r="CE1844" t="str">
        <f t="shared" si="716"/>
        <v>22:03:45.488</v>
      </c>
      <c r="CF1844">
        <v>487591319</v>
      </c>
      <c r="CS1844">
        <v>3</v>
      </c>
      <c r="CT1844">
        <v>2</v>
      </c>
      <c r="CU1844">
        <v>0</v>
      </c>
      <c r="CV1844">
        <v>2</v>
      </c>
      <c r="CW1844">
        <v>0</v>
      </c>
      <c r="CX1844">
        <v>5</v>
      </c>
      <c r="CY1844">
        <v>7</v>
      </c>
      <c r="CZ1844" t="s">
        <v>131</v>
      </c>
      <c r="DA1844">
        <v>300</v>
      </c>
      <c r="DB1844">
        <v>0</v>
      </c>
      <c r="DC1844" t="s">
        <v>157</v>
      </c>
      <c r="DD1844" t="s">
        <v>158</v>
      </c>
      <c r="DG1844">
        <v>8368726</v>
      </c>
      <c r="DI1844">
        <v>1</v>
      </c>
      <c r="DJ1844">
        <v>0</v>
      </c>
      <c r="DK1844">
        <v>1</v>
      </c>
      <c r="DL1844">
        <v>0</v>
      </c>
      <c r="DM1844">
        <v>0</v>
      </c>
      <c r="DN1844">
        <v>1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 t="shared" si="714"/>
        <v>07/09/2023 22:03:45.818</v>
      </c>
      <c r="C1845" t="str">
        <f t="shared" si="698"/>
        <v>FFDDD3C0</v>
      </c>
      <c r="D1845" t="s">
        <v>147</v>
      </c>
      <c r="E1845">
        <v>8</v>
      </c>
      <c r="H1845">
        <v>225</v>
      </c>
      <c r="I1845" t="s">
        <v>148</v>
      </c>
      <c r="J1845" t="s">
        <v>126</v>
      </c>
      <c r="K1845">
        <v>0</v>
      </c>
      <c r="L1845">
        <v>3</v>
      </c>
      <c r="M1845">
        <v>0</v>
      </c>
      <c r="N1845">
        <v>2</v>
      </c>
      <c r="O1845">
        <v>0</v>
      </c>
      <c r="P1845">
        <v>1</v>
      </c>
      <c r="Q1845">
        <v>0</v>
      </c>
      <c r="S1845" t="str">
        <f t="shared" si="715"/>
        <v>22:03:45.000</v>
      </c>
      <c r="T1845" t="str">
        <f t="shared" si="715"/>
        <v>22:03:45.000</v>
      </c>
      <c r="U1845" t="str">
        <f t="shared" si="695"/>
        <v>A14F74</v>
      </c>
      <c r="V1845">
        <v>0</v>
      </c>
      <c r="W1845">
        <v>0</v>
      </c>
      <c r="X1845">
        <v>6</v>
      </c>
      <c r="Y1845">
        <v>0</v>
      </c>
      <c r="AA1845">
        <v>1</v>
      </c>
      <c r="AB1845">
        <v>8</v>
      </c>
      <c r="AC1845">
        <v>3</v>
      </c>
      <c r="AD1845">
        <v>0</v>
      </c>
      <c r="AE1845">
        <v>9</v>
      </c>
      <c r="AF1845" t="s">
        <v>126</v>
      </c>
      <c r="AG1845">
        <v>0</v>
      </c>
      <c r="AH1845">
        <v>3</v>
      </c>
      <c r="AI1845">
        <v>2</v>
      </c>
      <c r="AJ1845">
        <v>0</v>
      </c>
      <c r="AK1845" t="s">
        <v>613</v>
      </c>
      <c r="AL1845">
        <v>32.777560000000001</v>
      </c>
      <c r="AM1845" t="s">
        <v>614</v>
      </c>
      <c r="AN1845">
        <v>-117.07129999999999</v>
      </c>
      <c r="AO1845">
        <v>25</v>
      </c>
      <c r="AP1845">
        <v>1500</v>
      </c>
      <c r="AQ1845" t="s">
        <v>129</v>
      </c>
      <c r="AR1845">
        <v>125</v>
      </c>
      <c r="AS1845">
        <v>-48</v>
      </c>
      <c r="AT1845">
        <v>128</v>
      </c>
      <c r="BB1845" t="str">
        <f t="shared" si="696"/>
        <v>1200</v>
      </c>
      <c r="BC1845">
        <v>1</v>
      </c>
      <c r="BD1845" t="str">
        <f t="shared" si="697"/>
        <v xml:space="preserve">N1839R  </v>
      </c>
      <c r="BE1845">
        <v>1</v>
      </c>
      <c r="BJ1845">
        <v>1300</v>
      </c>
      <c r="BK1845">
        <v>-200</v>
      </c>
      <c r="BL1845" t="s">
        <v>130</v>
      </c>
      <c r="BM1845">
        <v>1</v>
      </c>
      <c r="BN1845">
        <v>1</v>
      </c>
      <c r="BO1845">
        <v>0</v>
      </c>
      <c r="BP1845">
        <v>0</v>
      </c>
      <c r="BS1845">
        <v>0</v>
      </c>
      <c r="BT1845">
        <v>0</v>
      </c>
      <c r="BU1845">
        <v>0</v>
      </c>
      <c r="CE1845" t="str">
        <f t="shared" si="716"/>
        <v>22:03:45.488</v>
      </c>
      <c r="CF1845">
        <v>487591319</v>
      </c>
      <c r="CS1845">
        <v>3</v>
      </c>
      <c r="CT1845">
        <v>2</v>
      </c>
      <c r="CU1845">
        <v>0</v>
      </c>
      <c r="CV1845">
        <v>2</v>
      </c>
      <c r="CW1845">
        <v>0</v>
      </c>
      <c r="CX1845">
        <v>5</v>
      </c>
      <c r="CY1845">
        <v>7</v>
      </c>
      <c r="CZ1845" t="s">
        <v>131</v>
      </c>
      <c r="DA1845">
        <v>300</v>
      </c>
      <c r="DB1845">
        <v>0</v>
      </c>
      <c r="DC1845" t="s">
        <v>157</v>
      </c>
      <c r="DD1845" t="s">
        <v>158</v>
      </c>
      <c r="DG1845">
        <v>8368726</v>
      </c>
      <c r="DI1845">
        <v>1</v>
      </c>
      <c r="DJ1845">
        <v>0</v>
      </c>
      <c r="DK1845">
        <v>1</v>
      </c>
      <c r="DL1845">
        <v>0</v>
      </c>
      <c r="DM1845">
        <v>0</v>
      </c>
      <c r="DN1845">
        <v>1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 t="shared" si="714"/>
        <v>07/09/2023 22:03:45.818</v>
      </c>
      <c r="C1846" t="str">
        <f t="shared" si="698"/>
        <v>FFDDD3C0</v>
      </c>
      <c r="D1846" t="s">
        <v>134</v>
      </c>
      <c r="E1846">
        <v>4</v>
      </c>
      <c r="H1846">
        <v>4</v>
      </c>
      <c r="I1846" t="s">
        <v>143</v>
      </c>
      <c r="J1846" t="s">
        <v>126</v>
      </c>
      <c r="K1846">
        <v>0</v>
      </c>
      <c r="L1846">
        <v>3</v>
      </c>
      <c r="M1846">
        <v>0</v>
      </c>
      <c r="N1846">
        <v>2</v>
      </c>
      <c r="O1846">
        <v>0</v>
      </c>
      <c r="P1846">
        <v>1</v>
      </c>
      <c r="Q1846">
        <v>0</v>
      </c>
      <c r="S1846" t="str">
        <f t="shared" si="715"/>
        <v>22:03:45.000</v>
      </c>
      <c r="T1846" t="str">
        <f t="shared" si="715"/>
        <v>22:03:45.000</v>
      </c>
      <c r="U1846" t="str">
        <f t="shared" si="695"/>
        <v>A14F74</v>
      </c>
      <c r="V1846">
        <v>0</v>
      </c>
      <c r="W1846">
        <v>0</v>
      </c>
      <c r="X1846">
        <v>6</v>
      </c>
      <c r="Y1846">
        <v>0</v>
      </c>
      <c r="AA1846">
        <v>1</v>
      </c>
      <c r="AB1846">
        <v>8</v>
      </c>
      <c r="AC1846">
        <v>3</v>
      </c>
      <c r="AD1846">
        <v>0</v>
      </c>
      <c r="AE1846">
        <v>9</v>
      </c>
      <c r="AF1846" t="s">
        <v>126</v>
      </c>
      <c r="AG1846">
        <v>0</v>
      </c>
      <c r="AH1846">
        <v>3</v>
      </c>
      <c r="AI1846">
        <v>2</v>
      </c>
      <c r="AJ1846">
        <v>0</v>
      </c>
      <c r="AK1846" t="s">
        <v>613</v>
      </c>
      <c r="AL1846">
        <v>32.777560000000001</v>
      </c>
      <c r="AM1846" t="s">
        <v>614</v>
      </c>
      <c r="AN1846">
        <v>-117.07129999999999</v>
      </c>
      <c r="AO1846">
        <v>25</v>
      </c>
      <c r="AP1846">
        <v>1500</v>
      </c>
      <c r="AQ1846" t="s">
        <v>129</v>
      </c>
      <c r="AR1846">
        <v>125</v>
      </c>
      <c r="AS1846">
        <v>-48</v>
      </c>
      <c r="AT1846">
        <v>128</v>
      </c>
      <c r="BB1846" t="str">
        <f t="shared" si="696"/>
        <v>1200</v>
      </c>
      <c r="BC1846">
        <v>1</v>
      </c>
      <c r="BD1846" t="str">
        <f t="shared" si="697"/>
        <v xml:space="preserve">N1839R  </v>
      </c>
      <c r="BE1846">
        <v>1</v>
      </c>
      <c r="BJ1846">
        <v>1300</v>
      </c>
      <c r="BK1846">
        <v>-200</v>
      </c>
      <c r="BL1846" t="s">
        <v>130</v>
      </c>
      <c r="BM1846">
        <v>1</v>
      </c>
      <c r="BN1846">
        <v>1</v>
      </c>
      <c r="BO1846">
        <v>0</v>
      </c>
      <c r="BP1846">
        <v>0</v>
      </c>
      <c r="BS1846">
        <v>0</v>
      </c>
      <c r="BT1846">
        <v>0</v>
      </c>
      <c r="BU1846">
        <v>0</v>
      </c>
      <c r="CE1846" t="str">
        <f t="shared" si="716"/>
        <v>22:03:45.488</v>
      </c>
      <c r="CF1846">
        <v>487591319</v>
      </c>
      <c r="CS1846">
        <v>3</v>
      </c>
      <c r="CT1846">
        <v>2</v>
      </c>
      <c r="CU1846">
        <v>0</v>
      </c>
      <c r="CV1846">
        <v>2</v>
      </c>
      <c r="CW1846">
        <v>0</v>
      </c>
      <c r="CX1846">
        <v>5</v>
      </c>
      <c r="CY1846">
        <v>7</v>
      </c>
      <c r="CZ1846" t="s">
        <v>131</v>
      </c>
      <c r="DA1846">
        <v>300</v>
      </c>
      <c r="DB1846">
        <v>0</v>
      </c>
      <c r="DC1846" t="s">
        <v>157</v>
      </c>
      <c r="DD1846" t="s">
        <v>158</v>
      </c>
      <c r="DG1846">
        <v>8368726</v>
      </c>
      <c r="DI1846">
        <v>1</v>
      </c>
      <c r="DJ1846">
        <v>0</v>
      </c>
      <c r="DK1846">
        <v>1</v>
      </c>
      <c r="DL1846">
        <v>0</v>
      </c>
      <c r="DM1846">
        <v>0</v>
      </c>
      <c r="DN1846">
        <v>1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 t="shared" si="714"/>
        <v>07/09/2023 22:03:45.818</v>
      </c>
      <c r="C1847" t="str">
        <f t="shared" si="698"/>
        <v>FFDDD3C0</v>
      </c>
      <c r="D1847" t="s">
        <v>123</v>
      </c>
      <c r="E1847">
        <v>7</v>
      </c>
      <c r="F1847">
        <v>2007</v>
      </c>
      <c r="G1847" t="s">
        <v>124</v>
      </c>
      <c r="J1847" t="s">
        <v>125</v>
      </c>
      <c r="K1847">
        <v>0</v>
      </c>
      <c r="L1847">
        <v>3</v>
      </c>
      <c r="M1847">
        <v>0</v>
      </c>
      <c r="N1847">
        <v>2</v>
      </c>
      <c r="O1847">
        <v>0</v>
      </c>
      <c r="P1847">
        <v>1</v>
      </c>
      <c r="Q1847">
        <v>0</v>
      </c>
      <c r="S1847" t="str">
        <f t="shared" si="715"/>
        <v>22:03:45.000</v>
      </c>
      <c r="T1847" t="str">
        <f t="shared" si="715"/>
        <v>22:03:45.000</v>
      </c>
      <c r="U1847" t="str">
        <f t="shared" si="695"/>
        <v>A14F74</v>
      </c>
      <c r="V1847">
        <v>0</v>
      </c>
      <c r="W1847">
        <v>0</v>
      </c>
      <c r="X1847">
        <v>6</v>
      </c>
      <c r="Y1847">
        <v>0</v>
      </c>
      <c r="AA1847">
        <v>1</v>
      </c>
      <c r="AB1847">
        <v>8</v>
      </c>
      <c r="AC1847">
        <v>3</v>
      </c>
      <c r="AD1847">
        <v>0</v>
      </c>
      <c r="AE1847">
        <v>9</v>
      </c>
      <c r="AF1847" t="s">
        <v>126</v>
      </c>
      <c r="AG1847">
        <v>0</v>
      </c>
      <c r="AH1847">
        <v>3</v>
      </c>
      <c r="AI1847">
        <v>2</v>
      </c>
      <c r="AJ1847">
        <v>0</v>
      </c>
      <c r="AK1847" t="s">
        <v>613</v>
      </c>
      <c r="AL1847">
        <v>32.777560000000001</v>
      </c>
      <c r="AM1847" t="s">
        <v>614</v>
      </c>
      <c r="AN1847">
        <v>-117.07129999999999</v>
      </c>
      <c r="AO1847">
        <v>25</v>
      </c>
      <c r="AP1847">
        <v>1500</v>
      </c>
      <c r="AQ1847" t="s">
        <v>129</v>
      </c>
      <c r="AR1847">
        <v>125</v>
      </c>
      <c r="AS1847">
        <v>-48</v>
      </c>
      <c r="AT1847">
        <v>128</v>
      </c>
      <c r="BB1847" t="str">
        <f t="shared" si="696"/>
        <v>1200</v>
      </c>
      <c r="BC1847">
        <v>1</v>
      </c>
      <c r="BD1847" t="str">
        <f t="shared" si="697"/>
        <v xml:space="preserve">N1839R  </v>
      </c>
      <c r="BE1847">
        <v>1</v>
      </c>
      <c r="BJ1847">
        <v>1300</v>
      </c>
      <c r="BK1847">
        <v>-200</v>
      </c>
      <c r="BL1847" t="s">
        <v>130</v>
      </c>
      <c r="BM1847">
        <v>1</v>
      </c>
      <c r="BN1847">
        <v>1</v>
      </c>
      <c r="BO1847">
        <v>0</v>
      </c>
      <c r="BP1847">
        <v>0</v>
      </c>
      <c r="BS1847">
        <v>0</v>
      </c>
      <c r="BT1847">
        <v>0</v>
      </c>
      <c r="BU1847">
        <v>0</v>
      </c>
      <c r="CE1847" t="str">
        <f t="shared" si="716"/>
        <v>22:03:45.488</v>
      </c>
      <c r="CF1847">
        <v>487591319</v>
      </c>
      <c r="CS1847">
        <v>3</v>
      </c>
      <c r="CT1847">
        <v>2</v>
      </c>
      <c r="CU1847">
        <v>0</v>
      </c>
      <c r="CV1847">
        <v>2</v>
      </c>
      <c r="CW1847">
        <v>0</v>
      </c>
      <c r="CX1847">
        <v>5</v>
      </c>
      <c r="CY1847">
        <v>7</v>
      </c>
      <c r="CZ1847" t="s">
        <v>131</v>
      </c>
      <c r="DA1847">
        <v>300</v>
      </c>
      <c r="DB1847">
        <v>0</v>
      </c>
      <c r="DC1847" t="s">
        <v>157</v>
      </c>
      <c r="DD1847" t="s">
        <v>158</v>
      </c>
      <c r="DG1847">
        <v>8368726</v>
      </c>
      <c r="DI1847">
        <v>1</v>
      </c>
      <c r="DJ1847">
        <v>0</v>
      </c>
      <c r="DK1847">
        <v>1</v>
      </c>
      <c r="DL1847">
        <v>0</v>
      </c>
      <c r="DM1847">
        <v>0</v>
      </c>
      <c r="DN1847">
        <v>1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 t="shared" si="714"/>
        <v>07/09/2023 22:03:45.818</v>
      </c>
      <c r="C1848" t="str">
        <f t="shared" si="698"/>
        <v>FFDDD3C0</v>
      </c>
      <c r="D1848" t="s">
        <v>138</v>
      </c>
      <c r="E1848">
        <v>20</v>
      </c>
      <c r="F1848">
        <v>1020</v>
      </c>
      <c r="G1848" t="s">
        <v>139</v>
      </c>
      <c r="J1848" t="s">
        <v>140</v>
      </c>
      <c r="K1848">
        <v>0</v>
      </c>
      <c r="L1848">
        <v>3</v>
      </c>
      <c r="M1848">
        <v>0</v>
      </c>
      <c r="N1848">
        <v>2</v>
      </c>
      <c r="O1848">
        <v>0</v>
      </c>
      <c r="P1848">
        <v>1</v>
      </c>
      <c r="Q1848">
        <v>0</v>
      </c>
      <c r="S1848" t="str">
        <f t="shared" si="715"/>
        <v>22:03:45.000</v>
      </c>
      <c r="T1848" t="str">
        <f t="shared" si="715"/>
        <v>22:03:45.000</v>
      </c>
      <c r="U1848" t="str">
        <f t="shared" si="695"/>
        <v>A14F74</v>
      </c>
      <c r="V1848">
        <v>0</v>
      </c>
      <c r="W1848">
        <v>0</v>
      </c>
      <c r="X1848">
        <v>6</v>
      </c>
      <c r="Y1848">
        <v>0</v>
      </c>
      <c r="AA1848">
        <v>1</v>
      </c>
      <c r="AB1848">
        <v>8</v>
      </c>
      <c r="AC1848">
        <v>3</v>
      </c>
      <c r="AD1848">
        <v>0</v>
      </c>
      <c r="AE1848">
        <v>9</v>
      </c>
      <c r="AF1848" t="s">
        <v>126</v>
      </c>
      <c r="AG1848">
        <v>0</v>
      </c>
      <c r="AH1848">
        <v>3</v>
      </c>
      <c r="AI1848">
        <v>2</v>
      </c>
      <c r="AJ1848">
        <v>0</v>
      </c>
      <c r="AK1848" t="s">
        <v>613</v>
      </c>
      <c r="AL1848">
        <v>32.777560000000001</v>
      </c>
      <c r="AM1848" t="s">
        <v>614</v>
      </c>
      <c r="AN1848">
        <v>-117.07129999999999</v>
      </c>
      <c r="AO1848">
        <v>25</v>
      </c>
      <c r="AP1848">
        <v>1500</v>
      </c>
      <c r="AQ1848" t="s">
        <v>129</v>
      </c>
      <c r="AR1848">
        <v>125</v>
      </c>
      <c r="AS1848">
        <v>-48</v>
      </c>
      <c r="AT1848">
        <v>128</v>
      </c>
      <c r="BB1848" t="str">
        <f t="shared" si="696"/>
        <v>1200</v>
      </c>
      <c r="BC1848">
        <v>1</v>
      </c>
      <c r="BD1848" t="str">
        <f t="shared" si="697"/>
        <v xml:space="preserve">N1839R  </v>
      </c>
      <c r="BE1848">
        <v>1</v>
      </c>
      <c r="BJ1848">
        <v>1300</v>
      </c>
      <c r="BK1848">
        <v>-200</v>
      </c>
      <c r="BL1848" t="s">
        <v>130</v>
      </c>
      <c r="BM1848">
        <v>1</v>
      </c>
      <c r="BN1848">
        <v>1</v>
      </c>
      <c r="BO1848">
        <v>0</v>
      </c>
      <c r="BP1848">
        <v>0</v>
      </c>
      <c r="BS1848">
        <v>0</v>
      </c>
      <c r="BT1848">
        <v>0</v>
      </c>
      <c r="BU1848">
        <v>0</v>
      </c>
      <c r="CE1848" t="str">
        <f t="shared" si="716"/>
        <v>22:03:45.488</v>
      </c>
      <c r="CF1848">
        <v>487591319</v>
      </c>
      <c r="CS1848">
        <v>3</v>
      </c>
      <c r="CT1848">
        <v>2</v>
      </c>
      <c r="CU1848">
        <v>0</v>
      </c>
      <c r="CV1848">
        <v>2</v>
      </c>
      <c r="CW1848">
        <v>0</v>
      </c>
      <c r="CX1848">
        <v>5</v>
      </c>
      <c r="CY1848">
        <v>7</v>
      </c>
      <c r="CZ1848" t="s">
        <v>131</v>
      </c>
      <c r="DA1848">
        <v>300</v>
      </c>
      <c r="DB1848">
        <v>0</v>
      </c>
      <c r="DC1848" t="s">
        <v>157</v>
      </c>
      <c r="DD1848" t="s">
        <v>158</v>
      </c>
      <c r="DG1848">
        <v>8368726</v>
      </c>
      <c r="DI1848">
        <v>1</v>
      </c>
      <c r="DJ1848">
        <v>0</v>
      </c>
      <c r="DK1848">
        <v>1</v>
      </c>
      <c r="DL1848">
        <v>0</v>
      </c>
      <c r="DM1848">
        <v>0</v>
      </c>
      <c r="DN1848">
        <v>1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 t="shared" si="714"/>
        <v>07/09/2023 22:03:45.818</v>
      </c>
      <c r="C1849" t="str">
        <f t="shared" si="698"/>
        <v>FFDDD3C0</v>
      </c>
      <c r="D1849" t="s">
        <v>149</v>
      </c>
      <c r="E1849">
        <v>3</v>
      </c>
      <c r="H1849">
        <v>166</v>
      </c>
      <c r="I1849" t="s">
        <v>139</v>
      </c>
      <c r="J1849" t="s">
        <v>150</v>
      </c>
      <c r="K1849">
        <v>0</v>
      </c>
      <c r="L1849">
        <v>3</v>
      </c>
      <c r="M1849">
        <v>0</v>
      </c>
      <c r="N1849">
        <v>2</v>
      </c>
      <c r="O1849">
        <v>0</v>
      </c>
      <c r="P1849">
        <v>1</v>
      </c>
      <c r="Q1849">
        <v>0</v>
      </c>
      <c r="S1849" t="str">
        <f t="shared" si="715"/>
        <v>22:03:45.000</v>
      </c>
      <c r="T1849" t="str">
        <f t="shared" si="715"/>
        <v>22:03:45.000</v>
      </c>
      <c r="U1849" t="str">
        <f t="shared" si="695"/>
        <v>A14F74</v>
      </c>
      <c r="V1849">
        <v>0</v>
      </c>
      <c r="W1849">
        <v>0</v>
      </c>
      <c r="X1849">
        <v>6</v>
      </c>
      <c r="Y1849">
        <v>0</v>
      </c>
      <c r="AA1849">
        <v>1</v>
      </c>
      <c r="AB1849">
        <v>8</v>
      </c>
      <c r="AC1849">
        <v>3</v>
      </c>
      <c r="AD1849">
        <v>0</v>
      </c>
      <c r="AE1849">
        <v>9</v>
      </c>
      <c r="AF1849" t="s">
        <v>126</v>
      </c>
      <c r="AG1849">
        <v>0</v>
      </c>
      <c r="AH1849">
        <v>3</v>
      </c>
      <c r="AI1849">
        <v>2</v>
      </c>
      <c r="AJ1849">
        <v>0</v>
      </c>
      <c r="AK1849" t="s">
        <v>613</v>
      </c>
      <c r="AL1849">
        <v>32.777560000000001</v>
      </c>
      <c r="AM1849" t="s">
        <v>614</v>
      </c>
      <c r="AN1849">
        <v>-117.07129999999999</v>
      </c>
      <c r="AO1849">
        <v>25</v>
      </c>
      <c r="AP1849">
        <v>1500</v>
      </c>
      <c r="AQ1849" t="s">
        <v>129</v>
      </c>
      <c r="AR1849">
        <v>125</v>
      </c>
      <c r="AS1849">
        <v>-48</v>
      </c>
      <c r="AT1849">
        <v>128</v>
      </c>
      <c r="BB1849" t="str">
        <f t="shared" si="696"/>
        <v>1200</v>
      </c>
      <c r="BC1849">
        <v>1</v>
      </c>
      <c r="BD1849" t="str">
        <f t="shared" si="697"/>
        <v xml:space="preserve">N1839R  </v>
      </c>
      <c r="BE1849">
        <v>1</v>
      </c>
      <c r="BJ1849">
        <v>1300</v>
      </c>
      <c r="BK1849">
        <v>-200</v>
      </c>
      <c r="BL1849" t="s">
        <v>130</v>
      </c>
      <c r="BM1849">
        <v>1</v>
      </c>
      <c r="BN1849">
        <v>1</v>
      </c>
      <c r="BO1849">
        <v>0</v>
      </c>
      <c r="BP1849">
        <v>0</v>
      </c>
      <c r="BS1849">
        <v>0</v>
      </c>
      <c r="BT1849">
        <v>0</v>
      </c>
      <c r="BU1849">
        <v>0</v>
      </c>
      <c r="CE1849" t="str">
        <f t="shared" si="716"/>
        <v>22:03:45.488</v>
      </c>
      <c r="CF1849">
        <v>487591319</v>
      </c>
      <c r="CS1849">
        <v>3</v>
      </c>
      <c r="CT1849">
        <v>2</v>
      </c>
      <c r="CU1849">
        <v>0</v>
      </c>
      <c r="CV1849">
        <v>2</v>
      </c>
      <c r="CW1849">
        <v>0</v>
      </c>
      <c r="CX1849">
        <v>5</v>
      </c>
      <c r="CY1849">
        <v>7</v>
      </c>
      <c r="CZ1849" t="s">
        <v>131</v>
      </c>
      <c r="DA1849">
        <v>300</v>
      </c>
      <c r="DB1849">
        <v>0</v>
      </c>
      <c r="DC1849" t="s">
        <v>157</v>
      </c>
      <c r="DD1849" t="s">
        <v>158</v>
      </c>
      <c r="DG1849">
        <v>8368726</v>
      </c>
      <c r="DI1849">
        <v>1</v>
      </c>
      <c r="DJ1849">
        <v>0</v>
      </c>
      <c r="DK1849">
        <v>1</v>
      </c>
      <c r="DL1849">
        <v>0</v>
      </c>
      <c r="DM1849">
        <v>0</v>
      </c>
      <c r="DN1849">
        <v>1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 t="shared" si="714"/>
        <v>07/09/2023 22:03:45.818</v>
      </c>
      <c r="C1850" t="str">
        <f t="shared" si="698"/>
        <v>FFDDD3C0</v>
      </c>
      <c r="D1850" t="s">
        <v>141</v>
      </c>
      <c r="E1850">
        <v>15</v>
      </c>
      <c r="J1850" t="s">
        <v>142</v>
      </c>
      <c r="K1850">
        <v>0</v>
      </c>
      <c r="L1850">
        <v>3</v>
      </c>
      <c r="M1850">
        <v>0</v>
      </c>
      <c r="N1850">
        <v>2</v>
      </c>
      <c r="O1850">
        <v>0</v>
      </c>
      <c r="P1850">
        <v>1</v>
      </c>
      <c r="Q1850">
        <v>0</v>
      </c>
      <c r="S1850" t="str">
        <f t="shared" si="715"/>
        <v>22:03:45.000</v>
      </c>
      <c r="T1850" t="str">
        <f t="shared" si="715"/>
        <v>22:03:45.000</v>
      </c>
      <c r="U1850" t="str">
        <f t="shared" si="695"/>
        <v>A14F74</v>
      </c>
      <c r="V1850">
        <v>0</v>
      </c>
      <c r="W1850">
        <v>0</v>
      </c>
      <c r="X1850">
        <v>6</v>
      </c>
      <c r="Y1850">
        <v>0</v>
      </c>
      <c r="AA1850">
        <v>1</v>
      </c>
      <c r="AB1850">
        <v>8</v>
      </c>
      <c r="AC1850">
        <v>3</v>
      </c>
      <c r="AD1850">
        <v>0</v>
      </c>
      <c r="AE1850">
        <v>9</v>
      </c>
      <c r="AF1850" t="s">
        <v>126</v>
      </c>
      <c r="AG1850">
        <v>0</v>
      </c>
      <c r="AH1850">
        <v>3</v>
      </c>
      <c r="AI1850">
        <v>2</v>
      </c>
      <c r="AJ1850">
        <v>0</v>
      </c>
      <c r="AK1850" t="s">
        <v>613</v>
      </c>
      <c r="AL1850">
        <v>32.777560000000001</v>
      </c>
      <c r="AM1850" t="s">
        <v>614</v>
      </c>
      <c r="AN1850">
        <v>-117.07129999999999</v>
      </c>
      <c r="AO1850">
        <v>25</v>
      </c>
      <c r="AP1850">
        <v>1500</v>
      </c>
      <c r="AQ1850" t="s">
        <v>129</v>
      </c>
      <c r="AR1850">
        <v>125</v>
      </c>
      <c r="AS1850">
        <v>-48</v>
      </c>
      <c r="AT1850">
        <v>128</v>
      </c>
      <c r="BB1850" t="str">
        <f t="shared" si="696"/>
        <v>1200</v>
      </c>
      <c r="BC1850">
        <v>1</v>
      </c>
      <c r="BD1850" t="str">
        <f t="shared" si="697"/>
        <v xml:space="preserve">N1839R  </v>
      </c>
      <c r="BE1850">
        <v>1</v>
      </c>
      <c r="BJ1850">
        <v>1300</v>
      </c>
      <c r="BK1850">
        <v>-200</v>
      </c>
      <c r="BL1850" t="s">
        <v>130</v>
      </c>
      <c r="BM1850">
        <v>1</v>
      </c>
      <c r="BN1850">
        <v>1</v>
      </c>
      <c r="BO1850">
        <v>0</v>
      </c>
      <c r="BP1850">
        <v>0</v>
      </c>
      <c r="BS1850">
        <v>0</v>
      </c>
      <c r="BT1850">
        <v>0</v>
      </c>
      <c r="BU1850">
        <v>0</v>
      </c>
      <c r="CE1850" t="str">
        <f t="shared" si="716"/>
        <v>22:03:45.488</v>
      </c>
      <c r="CF1850">
        <v>487591319</v>
      </c>
      <c r="CS1850">
        <v>3</v>
      </c>
      <c r="CT1850">
        <v>2</v>
      </c>
      <c r="CU1850">
        <v>0</v>
      </c>
      <c r="CV1850">
        <v>2</v>
      </c>
      <c r="CW1850">
        <v>0</v>
      </c>
      <c r="CX1850">
        <v>5</v>
      </c>
      <c r="CY1850">
        <v>7</v>
      </c>
      <c r="CZ1850" t="s">
        <v>131</v>
      </c>
      <c r="DA1850">
        <v>300</v>
      </c>
      <c r="DB1850">
        <v>0</v>
      </c>
      <c r="DC1850" t="s">
        <v>157</v>
      </c>
      <c r="DD1850" t="s">
        <v>158</v>
      </c>
      <c r="DG1850">
        <v>8368726</v>
      </c>
      <c r="DI1850">
        <v>1</v>
      </c>
      <c r="DJ1850">
        <v>0</v>
      </c>
      <c r="DK1850">
        <v>1</v>
      </c>
      <c r="DL1850">
        <v>0</v>
      </c>
      <c r="DM1850">
        <v>0</v>
      </c>
      <c r="DN1850">
        <v>1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 t="shared" ref="A1851:A1858" si="717">"07/09/2023 22:03:46.615"</f>
        <v>07/09/2023 22:03:46.615</v>
      </c>
      <c r="C1851" t="str">
        <f t="shared" si="698"/>
        <v>FFDDD3C0</v>
      </c>
      <c r="D1851" t="s">
        <v>134</v>
      </c>
      <c r="E1851">
        <v>3</v>
      </c>
      <c r="H1851">
        <v>3</v>
      </c>
      <c r="I1851" t="s">
        <v>135</v>
      </c>
      <c r="J1851" t="s">
        <v>126</v>
      </c>
      <c r="K1851">
        <v>0</v>
      </c>
      <c r="L1851">
        <v>3</v>
      </c>
      <c r="M1851">
        <v>0</v>
      </c>
      <c r="N1851">
        <v>2</v>
      </c>
      <c r="O1851">
        <v>0</v>
      </c>
      <c r="P1851">
        <v>1</v>
      </c>
      <c r="Q1851">
        <v>0</v>
      </c>
      <c r="S1851" t="str">
        <f t="shared" ref="S1851:T1858" si="718">"22:03:46.000"</f>
        <v>22:03:46.000</v>
      </c>
      <c r="T1851" t="str">
        <f t="shared" si="718"/>
        <v>22:03:46.000</v>
      </c>
      <c r="U1851" t="str">
        <f t="shared" si="695"/>
        <v>A14F74</v>
      </c>
      <c r="V1851">
        <v>0</v>
      </c>
      <c r="W1851">
        <v>0</v>
      </c>
      <c r="X1851">
        <v>6</v>
      </c>
      <c r="Y1851">
        <v>0</v>
      </c>
      <c r="AA1851">
        <v>1</v>
      </c>
      <c r="AB1851">
        <v>8</v>
      </c>
      <c r="AC1851">
        <v>3</v>
      </c>
      <c r="AD1851">
        <v>0</v>
      </c>
      <c r="AE1851">
        <v>9</v>
      </c>
      <c r="AF1851" t="s">
        <v>126</v>
      </c>
      <c r="AG1851">
        <v>0</v>
      </c>
      <c r="AH1851">
        <v>3</v>
      </c>
      <c r="AI1851">
        <v>2</v>
      </c>
      <c r="AJ1851">
        <v>0</v>
      </c>
      <c r="AK1851" t="s">
        <v>615</v>
      </c>
      <c r="AL1851">
        <v>32.777344999999997</v>
      </c>
      <c r="AM1851" t="s">
        <v>616</v>
      </c>
      <c r="AN1851">
        <v>-117.07059099999999</v>
      </c>
      <c r="AO1851">
        <v>25</v>
      </c>
      <c r="AP1851">
        <v>1600</v>
      </c>
      <c r="AQ1851" t="s">
        <v>129</v>
      </c>
      <c r="AR1851">
        <v>126</v>
      </c>
      <c r="AS1851">
        <v>-47</v>
      </c>
      <c r="AT1851">
        <v>128</v>
      </c>
      <c r="BB1851" t="str">
        <f t="shared" si="696"/>
        <v>1200</v>
      </c>
      <c r="BC1851">
        <v>1</v>
      </c>
      <c r="BD1851" t="str">
        <f t="shared" si="697"/>
        <v xml:space="preserve">N1839R  </v>
      </c>
      <c r="BE1851">
        <v>1</v>
      </c>
      <c r="BJ1851">
        <v>1300</v>
      </c>
      <c r="BK1851">
        <v>-300</v>
      </c>
      <c r="BL1851" t="s">
        <v>130</v>
      </c>
      <c r="BM1851">
        <v>1</v>
      </c>
      <c r="BN1851">
        <v>1</v>
      </c>
      <c r="BO1851">
        <v>0</v>
      </c>
      <c r="BP1851">
        <v>0</v>
      </c>
      <c r="BS1851">
        <v>0</v>
      </c>
      <c r="BT1851">
        <v>0</v>
      </c>
      <c r="BU1851">
        <v>0</v>
      </c>
      <c r="CE1851" t="str">
        <f t="shared" ref="CE1851:CE1858" si="719">"22:03:46.308"</f>
        <v>22:03:46.308</v>
      </c>
      <c r="CF1851">
        <v>308347964</v>
      </c>
      <c r="CS1851">
        <v>3</v>
      </c>
      <c r="CT1851">
        <v>2</v>
      </c>
      <c r="CU1851">
        <v>0</v>
      </c>
      <c r="CV1851">
        <v>2</v>
      </c>
      <c r="CW1851">
        <v>0</v>
      </c>
      <c r="CX1851">
        <v>2</v>
      </c>
      <c r="CY1851">
        <v>7</v>
      </c>
      <c r="CZ1851" t="s">
        <v>131</v>
      </c>
      <c r="DA1851">
        <v>286</v>
      </c>
      <c r="DB1851">
        <v>0</v>
      </c>
      <c r="DC1851" t="s">
        <v>132</v>
      </c>
      <c r="DD1851" t="s">
        <v>133</v>
      </c>
      <c r="DG1851">
        <v>16197337</v>
      </c>
      <c r="DI1851">
        <v>1</v>
      </c>
      <c r="DJ1851">
        <v>0</v>
      </c>
      <c r="DK1851">
        <v>0</v>
      </c>
      <c r="DL1851">
        <v>0</v>
      </c>
      <c r="DM1851">
        <v>0</v>
      </c>
      <c r="DN1851">
        <v>1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 t="shared" si="717"/>
        <v>07/09/2023 22:03:46.615</v>
      </c>
      <c r="C1852" t="str">
        <f t="shared" si="698"/>
        <v>FFDDD3C0</v>
      </c>
      <c r="D1852" t="s">
        <v>147</v>
      </c>
      <c r="E1852">
        <v>8</v>
      </c>
      <c r="H1852">
        <v>225</v>
      </c>
      <c r="I1852" t="s">
        <v>148</v>
      </c>
      <c r="J1852" t="s">
        <v>126</v>
      </c>
      <c r="K1852">
        <v>0</v>
      </c>
      <c r="L1852">
        <v>3</v>
      </c>
      <c r="M1852">
        <v>0</v>
      </c>
      <c r="N1852">
        <v>2</v>
      </c>
      <c r="O1852">
        <v>0</v>
      </c>
      <c r="P1852">
        <v>1</v>
      </c>
      <c r="Q1852">
        <v>0</v>
      </c>
      <c r="S1852" t="str">
        <f t="shared" si="718"/>
        <v>22:03:46.000</v>
      </c>
      <c r="T1852" t="str">
        <f t="shared" si="718"/>
        <v>22:03:46.000</v>
      </c>
      <c r="U1852" t="str">
        <f t="shared" si="695"/>
        <v>A14F74</v>
      </c>
      <c r="V1852">
        <v>0</v>
      </c>
      <c r="W1852">
        <v>0</v>
      </c>
      <c r="X1852">
        <v>6</v>
      </c>
      <c r="Y1852">
        <v>0</v>
      </c>
      <c r="AA1852">
        <v>1</v>
      </c>
      <c r="AB1852">
        <v>8</v>
      </c>
      <c r="AC1852">
        <v>3</v>
      </c>
      <c r="AD1852">
        <v>0</v>
      </c>
      <c r="AE1852">
        <v>9</v>
      </c>
      <c r="AF1852" t="s">
        <v>126</v>
      </c>
      <c r="AG1852">
        <v>0</v>
      </c>
      <c r="AH1852">
        <v>3</v>
      </c>
      <c r="AI1852">
        <v>2</v>
      </c>
      <c r="AJ1852">
        <v>0</v>
      </c>
      <c r="AK1852" t="s">
        <v>615</v>
      </c>
      <c r="AL1852">
        <v>32.777344999999997</v>
      </c>
      <c r="AM1852" t="s">
        <v>616</v>
      </c>
      <c r="AN1852">
        <v>-117.07059099999999</v>
      </c>
      <c r="AO1852">
        <v>25</v>
      </c>
      <c r="AP1852">
        <v>1600</v>
      </c>
      <c r="AQ1852" t="s">
        <v>129</v>
      </c>
      <c r="AR1852">
        <v>126</v>
      </c>
      <c r="AS1852">
        <v>-47</v>
      </c>
      <c r="AT1852">
        <v>128</v>
      </c>
      <c r="BB1852" t="str">
        <f t="shared" si="696"/>
        <v>1200</v>
      </c>
      <c r="BC1852">
        <v>1</v>
      </c>
      <c r="BD1852" t="str">
        <f t="shared" si="697"/>
        <v xml:space="preserve">N1839R  </v>
      </c>
      <c r="BE1852">
        <v>1</v>
      </c>
      <c r="BJ1852">
        <v>1300</v>
      </c>
      <c r="BK1852">
        <v>-300</v>
      </c>
      <c r="BL1852" t="s">
        <v>130</v>
      </c>
      <c r="BM1852">
        <v>1</v>
      </c>
      <c r="BN1852">
        <v>1</v>
      </c>
      <c r="BO1852">
        <v>0</v>
      </c>
      <c r="BP1852">
        <v>0</v>
      </c>
      <c r="BS1852">
        <v>0</v>
      </c>
      <c r="BT1852">
        <v>0</v>
      </c>
      <c r="BU1852">
        <v>0</v>
      </c>
      <c r="CE1852" t="str">
        <f t="shared" si="719"/>
        <v>22:03:46.308</v>
      </c>
      <c r="CF1852">
        <v>308347964</v>
      </c>
      <c r="CS1852">
        <v>3</v>
      </c>
      <c r="CT1852">
        <v>2</v>
      </c>
      <c r="CU1852">
        <v>0</v>
      </c>
      <c r="CV1852">
        <v>2</v>
      </c>
      <c r="CW1852">
        <v>0</v>
      </c>
      <c r="CX1852">
        <v>2</v>
      </c>
      <c r="CY1852">
        <v>7</v>
      </c>
      <c r="CZ1852" t="s">
        <v>131</v>
      </c>
      <c r="DA1852">
        <v>286</v>
      </c>
      <c r="DB1852">
        <v>0</v>
      </c>
      <c r="DC1852" t="s">
        <v>132</v>
      </c>
      <c r="DD1852" t="s">
        <v>133</v>
      </c>
      <c r="DG1852">
        <v>16197337</v>
      </c>
      <c r="DI1852">
        <v>1</v>
      </c>
      <c r="DJ1852">
        <v>0</v>
      </c>
      <c r="DK1852">
        <v>0</v>
      </c>
      <c r="DL1852">
        <v>0</v>
      </c>
      <c r="DM1852">
        <v>0</v>
      </c>
      <c r="DN1852">
        <v>1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 t="shared" si="717"/>
        <v>07/09/2023 22:03:46.615</v>
      </c>
      <c r="C1853" t="str">
        <f t="shared" si="698"/>
        <v>FFDDD3C0</v>
      </c>
      <c r="D1853" t="s">
        <v>134</v>
      </c>
      <c r="E1853">
        <v>4</v>
      </c>
      <c r="H1853">
        <v>4</v>
      </c>
      <c r="I1853" t="s">
        <v>143</v>
      </c>
      <c r="J1853" t="s">
        <v>126</v>
      </c>
      <c r="K1853">
        <v>0</v>
      </c>
      <c r="L1853">
        <v>3</v>
      </c>
      <c r="M1853">
        <v>0</v>
      </c>
      <c r="N1853">
        <v>2</v>
      </c>
      <c r="O1853">
        <v>0</v>
      </c>
      <c r="P1853">
        <v>1</v>
      </c>
      <c r="Q1853">
        <v>0</v>
      </c>
      <c r="S1853" t="str">
        <f t="shared" si="718"/>
        <v>22:03:46.000</v>
      </c>
      <c r="T1853" t="str">
        <f t="shared" si="718"/>
        <v>22:03:46.000</v>
      </c>
      <c r="U1853" t="str">
        <f t="shared" si="695"/>
        <v>A14F74</v>
      </c>
      <c r="V1853">
        <v>0</v>
      </c>
      <c r="W1853">
        <v>0</v>
      </c>
      <c r="X1853">
        <v>6</v>
      </c>
      <c r="Y1853">
        <v>0</v>
      </c>
      <c r="AA1853">
        <v>1</v>
      </c>
      <c r="AB1853">
        <v>8</v>
      </c>
      <c r="AC1853">
        <v>3</v>
      </c>
      <c r="AD1853">
        <v>0</v>
      </c>
      <c r="AE1853">
        <v>9</v>
      </c>
      <c r="AF1853" t="s">
        <v>126</v>
      </c>
      <c r="AG1853">
        <v>0</v>
      </c>
      <c r="AH1853">
        <v>3</v>
      </c>
      <c r="AI1853">
        <v>2</v>
      </c>
      <c r="AJ1853">
        <v>0</v>
      </c>
      <c r="AK1853" t="s">
        <v>615</v>
      </c>
      <c r="AL1853">
        <v>32.777344999999997</v>
      </c>
      <c r="AM1853" t="s">
        <v>616</v>
      </c>
      <c r="AN1853">
        <v>-117.07059099999999</v>
      </c>
      <c r="AO1853">
        <v>25</v>
      </c>
      <c r="AP1853">
        <v>1600</v>
      </c>
      <c r="AQ1853" t="s">
        <v>129</v>
      </c>
      <c r="AR1853">
        <v>126</v>
      </c>
      <c r="AS1853">
        <v>-47</v>
      </c>
      <c r="AT1853">
        <v>128</v>
      </c>
      <c r="BB1853" t="str">
        <f t="shared" si="696"/>
        <v>1200</v>
      </c>
      <c r="BC1853">
        <v>1</v>
      </c>
      <c r="BD1853" t="str">
        <f t="shared" si="697"/>
        <v xml:space="preserve">N1839R  </v>
      </c>
      <c r="BE1853">
        <v>1</v>
      </c>
      <c r="BJ1853">
        <v>1300</v>
      </c>
      <c r="BK1853">
        <v>-300</v>
      </c>
      <c r="BL1853" t="s">
        <v>130</v>
      </c>
      <c r="BM1853">
        <v>1</v>
      </c>
      <c r="BN1853">
        <v>1</v>
      </c>
      <c r="BO1853">
        <v>0</v>
      </c>
      <c r="BP1853">
        <v>0</v>
      </c>
      <c r="BS1853">
        <v>0</v>
      </c>
      <c r="BT1853">
        <v>0</v>
      </c>
      <c r="BU1853">
        <v>0</v>
      </c>
      <c r="CE1853" t="str">
        <f t="shared" si="719"/>
        <v>22:03:46.308</v>
      </c>
      <c r="CF1853">
        <v>308347964</v>
      </c>
      <c r="CS1853">
        <v>3</v>
      </c>
      <c r="CT1853">
        <v>2</v>
      </c>
      <c r="CU1853">
        <v>0</v>
      </c>
      <c r="CV1853">
        <v>2</v>
      </c>
      <c r="CW1853">
        <v>0</v>
      </c>
      <c r="CX1853">
        <v>2</v>
      </c>
      <c r="CY1853">
        <v>7</v>
      </c>
      <c r="CZ1853" t="s">
        <v>131</v>
      </c>
      <c r="DA1853">
        <v>286</v>
      </c>
      <c r="DB1853">
        <v>0</v>
      </c>
      <c r="DC1853" t="s">
        <v>132</v>
      </c>
      <c r="DD1853" t="s">
        <v>133</v>
      </c>
      <c r="DG1853">
        <v>16197337</v>
      </c>
      <c r="DI1853">
        <v>1</v>
      </c>
      <c r="DJ1853">
        <v>0</v>
      </c>
      <c r="DK1853">
        <v>1</v>
      </c>
      <c r="DL1853">
        <v>0</v>
      </c>
      <c r="DM1853">
        <v>0</v>
      </c>
      <c r="DN1853">
        <v>1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 t="shared" si="717"/>
        <v>07/09/2023 22:03:46.615</v>
      </c>
      <c r="C1854" t="str">
        <f t="shared" si="698"/>
        <v>FFDDD3C0</v>
      </c>
      <c r="D1854" t="s">
        <v>123</v>
      </c>
      <c r="E1854">
        <v>7</v>
      </c>
      <c r="F1854">
        <v>2007</v>
      </c>
      <c r="G1854" t="s">
        <v>124</v>
      </c>
      <c r="J1854" t="s">
        <v>125</v>
      </c>
      <c r="K1854">
        <v>0</v>
      </c>
      <c r="L1854">
        <v>3</v>
      </c>
      <c r="M1854">
        <v>0</v>
      </c>
      <c r="N1854">
        <v>2</v>
      </c>
      <c r="O1854">
        <v>0</v>
      </c>
      <c r="P1854">
        <v>1</v>
      </c>
      <c r="Q1854">
        <v>0</v>
      </c>
      <c r="S1854" t="str">
        <f t="shared" si="718"/>
        <v>22:03:46.000</v>
      </c>
      <c r="T1854" t="str">
        <f t="shared" si="718"/>
        <v>22:03:46.000</v>
      </c>
      <c r="U1854" t="str">
        <f t="shared" si="695"/>
        <v>A14F74</v>
      </c>
      <c r="V1854">
        <v>0</v>
      </c>
      <c r="W1854">
        <v>0</v>
      </c>
      <c r="X1854">
        <v>6</v>
      </c>
      <c r="Y1854">
        <v>0</v>
      </c>
      <c r="AA1854">
        <v>1</v>
      </c>
      <c r="AB1854">
        <v>8</v>
      </c>
      <c r="AC1854">
        <v>3</v>
      </c>
      <c r="AD1854">
        <v>0</v>
      </c>
      <c r="AE1854">
        <v>9</v>
      </c>
      <c r="AF1854" t="s">
        <v>126</v>
      </c>
      <c r="AG1854">
        <v>0</v>
      </c>
      <c r="AH1854">
        <v>3</v>
      </c>
      <c r="AI1854">
        <v>2</v>
      </c>
      <c r="AJ1854">
        <v>0</v>
      </c>
      <c r="AK1854" t="s">
        <v>615</v>
      </c>
      <c r="AL1854">
        <v>32.777344999999997</v>
      </c>
      <c r="AM1854" t="s">
        <v>616</v>
      </c>
      <c r="AN1854">
        <v>-117.07059099999999</v>
      </c>
      <c r="AO1854">
        <v>25</v>
      </c>
      <c r="AP1854">
        <v>1600</v>
      </c>
      <c r="AQ1854" t="s">
        <v>129</v>
      </c>
      <c r="AR1854">
        <v>126</v>
      </c>
      <c r="AS1854">
        <v>-47</v>
      </c>
      <c r="AT1854">
        <v>128</v>
      </c>
      <c r="BB1854" t="str">
        <f t="shared" si="696"/>
        <v>1200</v>
      </c>
      <c r="BC1854">
        <v>1</v>
      </c>
      <c r="BD1854" t="str">
        <f t="shared" si="697"/>
        <v xml:space="preserve">N1839R  </v>
      </c>
      <c r="BE1854">
        <v>1</v>
      </c>
      <c r="BJ1854">
        <v>1300</v>
      </c>
      <c r="BK1854">
        <v>-300</v>
      </c>
      <c r="BL1854" t="s">
        <v>130</v>
      </c>
      <c r="BM1854">
        <v>1</v>
      </c>
      <c r="BN1854">
        <v>1</v>
      </c>
      <c r="BO1854">
        <v>0</v>
      </c>
      <c r="BP1854">
        <v>0</v>
      </c>
      <c r="BS1854">
        <v>0</v>
      </c>
      <c r="BT1854">
        <v>0</v>
      </c>
      <c r="BU1854">
        <v>0</v>
      </c>
      <c r="CE1854" t="str">
        <f t="shared" si="719"/>
        <v>22:03:46.308</v>
      </c>
      <c r="CF1854">
        <v>308347964</v>
      </c>
      <c r="CS1854">
        <v>3</v>
      </c>
      <c r="CT1854">
        <v>2</v>
      </c>
      <c r="CU1854">
        <v>0</v>
      </c>
      <c r="CV1854">
        <v>2</v>
      </c>
      <c r="CW1854">
        <v>0</v>
      </c>
      <c r="CX1854">
        <v>2</v>
      </c>
      <c r="CY1854">
        <v>7</v>
      </c>
      <c r="CZ1854" t="s">
        <v>131</v>
      </c>
      <c r="DA1854">
        <v>286</v>
      </c>
      <c r="DB1854">
        <v>0</v>
      </c>
      <c r="DC1854" t="s">
        <v>132</v>
      </c>
      <c r="DD1854" t="s">
        <v>133</v>
      </c>
      <c r="DG1854">
        <v>16197337</v>
      </c>
      <c r="DI1854">
        <v>1</v>
      </c>
      <c r="DJ1854">
        <v>0</v>
      </c>
      <c r="DK1854">
        <v>1</v>
      </c>
      <c r="DL1854">
        <v>0</v>
      </c>
      <c r="DM1854">
        <v>0</v>
      </c>
      <c r="DN1854">
        <v>1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 t="shared" si="717"/>
        <v>07/09/2023 22:03:46.615</v>
      </c>
      <c r="C1855" t="str">
        <f t="shared" si="698"/>
        <v>FFDDD3C0</v>
      </c>
      <c r="D1855" t="s">
        <v>138</v>
      </c>
      <c r="E1855">
        <v>20</v>
      </c>
      <c r="F1855">
        <v>1020</v>
      </c>
      <c r="G1855" t="s">
        <v>139</v>
      </c>
      <c r="J1855" t="s">
        <v>140</v>
      </c>
      <c r="K1855">
        <v>0</v>
      </c>
      <c r="L1855">
        <v>3</v>
      </c>
      <c r="M1855">
        <v>0</v>
      </c>
      <c r="N1855">
        <v>2</v>
      </c>
      <c r="O1855">
        <v>0</v>
      </c>
      <c r="P1855">
        <v>1</v>
      </c>
      <c r="Q1855">
        <v>0</v>
      </c>
      <c r="S1855" t="str">
        <f t="shared" si="718"/>
        <v>22:03:46.000</v>
      </c>
      <c r="T1855" t="str">
        <f t="shared" si="718"/>
        <v>22:03:46.000</v>
      </c>
      <c r="U1855" t="str">
        <f t="shared" si="695"/>
        <v>A14F74</v>
      </c>
      <c r="V1855">
        <v>0</v>
      </c>
      <c r="W1855">
        <v>0</v>
      </c>
      <c r="X1855">
        <v>6</v>
      </c>
      <c r="Y1855">
        <v>0</v>
      </c>
      <c r="AA1855">
        <v>1</v>
      </c>
      <c r="AB1855">
        <v>8</v>
      </c>
      <c r="AC1855">
        <v>3</v>
      </c>
      <c r="AD1855">
        <v>0</v>
      </c>
      <c r="AE1855">
        <v>9</v>
      </c>
      <c r="AF1855" t="s">
        <v>126</v>
      </c>
      <c r="AG1855">
        <v>0</v>
      </c>
      <c r="AH1855">
        <v>3</v>
      </c>
      <c r="AI1855">
        <v>2</v>
      </c>
      <c r="AJ1855">
        <v>0</v>
      </c>
      <c r="AK1855" t="s">
        <v>615</v>
      </c>
      <c r="AL1855">
        <v>32.777344999999997</v>
      </c>
      <c r="AM1855" t="s">
        <v>616</v>
      </c>
      <c r="AN1855">
        <v>-117.07059099999999</v>
      </c>
      <c r="AO1855">
        <v>25</v>
      </c>
      <c r="AP1855">
        <v>1600</v>
      </c>
      <c r="AQ1855" t="s">
        <v>129</v>
      </c>
      <c r="AR1855">
        <v>126</v>
      </c>
      <c r="AS1855">
        <v>-47</v>
      </c>
      <c r="AT1855">
        <v>128</v>
      </c>
      <c r="BB1855" t="str">
        <f t="shared" si="696"/>
        <v>1200</v>
      </c>
      <c r="BC1855">
        <v>1</v>
      </c>
      <c r="BD1855" t="str">
        <f t="shared" si="697"/>
        <v xml:space="preserve">N1839R  </v>
      </c>
      <c r="BE1855">
        <v>1</v>
      </c>
      <c r="BJ1855">
        <v>1300</v>
      </c>
      <c r="BK1855">
        <v>-300</v>
      </c>
      <c r="BL1855" t="s">
        <v>130</v>
      </c>
      <c r="BM1855">
        <v>1</v>
      </c>
      <c r="BN1855">
        <v>1</v>
      </c>
      <c r="BO1855">
        <v>0</v>
      </c>
      <c r="BP1855">
        <v>0</v>
      </c>
      <c r="BS1855">
        <v>0</v>
      </c>
      <c r="BT1855">
        <v>0</v>
      </c>
      <c r="BU1855">
        <v>0</v>
      </c>
      <c r="CE1855" t="str">
        <f t="shared" si="719"/>
        <v>22:03:46.308</v>
      </c>
      <c r="CF1855">
        <v>308347964</v>
      </c>
      <c r="CS1855">
        <v>3</v>
      </c>
      <c r="CT1855">
        <v>2</v>
      </c>
      <c r="CU1855">
        <v>0</v>
      </c>
      <c r="CV1855">
        <v>2</v>
      </c>
      <c r="CW1855">
        <v>0</v>
      </c>
      <c r="CX1855">
        <v>2</v>
      </c>
      <c r="CY1855">
        <v>7</v>
      </c>
      <c r="CZ1855" t="s">
        <v>131</v>
      </c>
      <c r="DA1855">
        <v>286</v>
      </c>
      <c r="DB1855">
        <v>0</v>
      </c>
      <c r="DC1855" t="s">
        <v>132</v>
      </c>
      <c r="DD1855" t="s">
        <v>133</v>
      </c>
      <c r="DG1855">
        <v>16197337</v>
      </c>
      <c r="DI1855">
        <v>1</v>
      </c>
      <c r="DJ1855">
        <v>0</v>
      </c>
      <c r="DK1855">
        <v>1</v>
      </c>
      <c r="DL1855">
        <v>0</v>
      </c>
      <c r="DM1855">
        <v>0</v>
      </c>
      <c r="DN1855">
        <v>1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 t="shared" si="717"/>
        <v>07/09/2023 22:03:46.615</v>
      </c>
      <c r="C1856" t="str">
        <f t="shared" si="698"/>
        <v>FFDDD3C0</v>
      </c>
      <c r="D1856" t="s">
        <v>149</v>
      </c>
      <c r="E1856">
        <v>3</v>
      </c>
      <c r="H1856">
        <v>166</v>
      </c>
      <c r="I1856" t="s">
        <v>139</v>
      </c>
      <c r="J1856" t="s">
        <v>150</v>
      </c>
      <c r="K1856">
        <v>0</v>
      </c>
      <c r="L1856">
        <v>3</v>
      </c>
      <c r="M1856">
        <v>0</v>
      </c>
      <c r="N1856">
        <v>2</v>
      </c>
      <c r="O1856">
        <v>0</v>
      </c>
      <c r="P1856">
        <v>1</v>
      </c>
      <c r="Q1856">
        <v>0</v>
      </c>
      <c r="S1856" t="str">
        <f t="shared" si="718"/>
        <v>22:03:46.000</v>
      </c>
      <c r="T1856" t="str">
        <f t="shared" si="718"/>
        <v>22:03:46.000</v>
      </c>
      <c r="U1856" t="str">
        <f t="shared" si="695"/>
        <v>A14F74</v>
      </c>
      <c r="V1856">
        <v>0</v>
      </c>
      <c r="W1856">
        <v>0</v>
      </c>
      <c r="X1856">
        <v>6</v>
      </c>
      <c r="Y1856">
        <v>0</v>
      </c>
      <c r="AA1856">
        <v>1</v>
      </c>
      <c r="AB1856">
        <v>8</v>
      </c>
      <c r="AC1856">
        <v>3</v>
      </c>
      <c r="AD1856">
        <v>0</v>
      </c>
      <c r="AE1856">
        <v>9</v>
      </c>
      <c r="AF1856" t="s">
        <v>126</v>
      </c>
      <c r="AG1856">
        <v>0</v>
      </c>
      <c r="AH1856">
        <v>3</v>
      </c>
      <c r="AI1856">
        <v>2</v>
      </c>
      <c r="AJ1856">
        <v>0</v>
      </c>
      <c r="AK1856" t="s">
        <v>615</v>
      </c>
      <c r="AL1856">
        <v>32.777344999999997</v>
      </c>
      <c r="AM1856" t="s">
        <v>616</v>
      </c>
      <c r="AN1856">
        <v>-117.07059099999999</v>
      </c>
      <c r="AO1856">
        <v>25</v>
      </c>
      <c r="AP1856">
        <v>1600</v>
      </c>
      <c r="AQ1856" t="s">
        <v>129</v>
      </c>
      <c r="AR1856">
        <v>126</v>
      </c>
      <c r="AS1856">
        <v>-47</v>
      </c>
      <c r="AT1856">
        <v>128</v>
      </c>
      <c r="BB1856" t="str">
        <f t="shared" si="696"/>
        <v>1200</v>
      </c>
      <c r="BC1856">
        <v>1</v>
      </c>
      <c r="BD1856" t="str">
        <f t="shared" si="697"/>
        <v xml:space="preserve">N1839R  </v>
      </c>
      <c r="BE1856">
        <v>1</v>
      </c>
      <c r="BJ1856">
        <v>1300</v>
      </c>
      <c r="BK1856">
        <v>-300</v>
      </c>
      <c r="BL1856" t="s">
        <v>130</v>
      </c>
      <c r="BM1856">
        <v>1</v>
      </c>
      <c r="BN1856">
        <v>1</v>
      </c>
      <c r="BO1856">
        <v>0</v>
      </c>
      <c r="BP1856">
        <v>0</v>
      </c>
      <c r="BS1856">
        <v>0</v>
      </c>
      <c r="BT1856">
        <v>0</v>
      </c>
      <c r="BU1856">
        <v>0</v>
      </c>
      <c r="CE1856" t="str">
        <f t="shared" si="719"/>
        <v>22:03:46.308</v>
      </c>
      <c r="CF1856">
        <v>308347964</v>
      </c>
      <c r="CS1856">
        <v>3</v>
      </c>
      <c r="CT1856">
        <v>2</v>
      </c>
      <c r="CU1856">
        <v>0</v>
      </c>
      <c r="CV1856">
        <v>2</v>
      </c>
      <c r="CW1856">
        <v>0</v>
      </c>
      <c r="CX1856">
        <v>2</v>
      </c>
      <c r="CY1856">
        <v>7</v>
      </c>
      <c r="CZ1856" t="s">
        <v>131</v>
      </c>
      <c r="DA1856">
        <v>286</v>
      </c>
      <c r="DB1856">
        <v>0</v>
      </c>
      <c r="DC1856" t="s">
        <v>132</v>
      </c>
      <c r="DD1856" t="s">
        <v>133</v>
      </c>
      <c r="DG1856">
        <v>16197337</v>
      </c>
      <c r="DI1856">
        <v>1</v>
      </c>
      <c r="DJ1856">
        <v>0</v>
      </c>
      <c r="DK1856">
        <v>1</v>
      </c>
      <c r="DL1856">
        <v>0</v>
      </c>
      <c r="DM1856">
        <v>0</v>
      </c>
      <c r="DN1856">
        <v>1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 t="shared" si="717"/>
        <v>07/09/2023 22:03:46.615</v>
      </c>
      <c r="C1857" t="str">
        <f t="shared" si="698"/>
        <v>FFDDD3C0</v>
      </c>
      <c r="D1857" t="s">
        <v>141</v>
      </c>
      <c r="E1857">
        <v>15</v>
      </c>
      <c r="J1857" t="s">
        <v>142</v>
      </c>
      <c r="K1857">
        <v>0</v>
      </c>
      <c r="L1857">
        <v>3</v>
      </c>
      <c r="M1857">
        <v>0</v>
      </c>
      <c r="N1857">
        <v>2</v>
      </c>
      <c r="O1857">
        <v>0</v>
      </c>
      <c r="P1857">
        <v>1</v>
      </c>
      <c r="Q1857">
        <v>0</v>
      </c>
      <c r="S1857" t="str">
        <f t="shared" si="718"/>
        <v>22:03:46.000</v>
      </c>
      <c r="T1857" t="str">
        <f t="shared" si="718"/>
        <v>22:03:46.000</v>
      </c>
      <c r="U1857" t="str">
        <f t="shared" si="695"/>
        <v>A14F74</v>
      </c>
      <c r="V1857">
        <v>0</v>
      </c>
      <c r="W1857">
        <v>0</v>
      </c>
      <c r="X1857">
        <v>6</v>
      </c>
      <c r="Y1857">
        <v>0</v>
      </c>
      <c r="AA1857">
        <v>1</v>
      </c>
      <c r="AB1857">
        <v>8</v>
      </c>
      <c r="AC1857">
        <v>3</v>
      </c>
      <c r="AD1857">
        <v>0</v>
      </c>
      <c r="AE1857">
        <v>9</v>
      </c>
      <c r="AF1857" t="s">
        <v>126</v>
      </c>
      <c r="AG1857">
        <v>0</v>
      </c>
      <c r="AH1857">
        <v>3</v>
      </c>
      <c r="AI1857">
        <v>2</v>
      </c>
      <c r="AJ1857">
        <v>0</v>
      </c>
      <c r="AK1857" t="s">
        <v>615</v>
      </c>
      <c r="AL1857">
        <v>32.777344999999997</v>
      </c>
      <c r="AM1857" t="s">
        <v>616</v>
      </c>
      <c r="AN1857">
        <v>-117.07059099999999</v>
      </c>
      <c r="AO1857">
        <v>25</v>
      </c>
      <c r="AP1857">
        <v>1600</v>
      </c>
      <c r="AQ1857" t="s">
        <v>129</v>
      </c>
      <c r="AR1857">
        <v>126</v>
      </c>
      <c r="AS1857">
        <v>-47</v>
      </c>
      <c r="AT1857">
        <v>128</v>
      </c>
      <c r="BB1857" t="str">
        <f t="shared" si="696"/>
        <v>1200</v>
      </c>
      <c r="BC1857">
        <v>1</v>
      </c>
      <c r="BD1857" t="str">
        <f t="shared" si="697"/>
        <v xml:space="preserve">N1839R  </v>
      </c>
      <c r="BE1857">
        <v>1</v>
      </c>
      <c r="BJ1857">
        <v>1300</v>
      </c>
      <c r="BK1857">
        <v>-300</v>
      </c>
      <c r="BL1857" t="s">
        <v>130</v>
      </c>
      <c r="BM1857">
        <v>1</v>
      </c>
      <c r="BN1857">
        <v>1</v>
      </c>
      <c r="BO1857">
        <v>0</v>
      </c>
      <c r="BP1857">
        <v>0</v>
      </c>
      <c r="BS1857">
        <v>0</v>
      </c>
      <c r="BT1857">
        <v>0</v>
      </c>
      <c r="BU1857">
        <v>0</v>
      </c>
      <c r="CE1857" t="str">
        <f t="shared" si="719"/>
        <v>22:03:46.308</v>
      </c>
      <c r="CF1857">
        <v>308347964</v>
      </c>
      <c r="CS1857">
        <v>3</v>
      </c>
      <c r="CT1857">
        <v>2</v>
      </c>
      <c r="CU1857">
        <v>0</v>
      </c>
      <c r="CV1857">
        <v>2</v>
      </c>
      <c r="CW1857">
        <v>0</v>
      </c>
      <c r="CX1857">
        <v>2</v>
      </c>
      <c r="CY1857">
        <v>7</v>
      </c>
      <c r="CZ1857" t="s">
        <v>131</v>
      </c>
      <c r="DA1857">
        <v>286</v>
      </c>
      <c r="DB1857">
        <v>0</v>
      </c>
      <c r="DC1857" t="s">
        <v>132</v>
      </c>
      <c r="DD1857" t="s">
        <v>133</v>
      </c>
      <c r="DG1857">
        <v>16197337</v>
      </c>
      <c r="DI1857">
        <v>1</v>
      </c>
      <c r="DJ1857">
        <v>0</v>
      </c>
      <c r="DK1857">
        <v>1</v>
      </c>
      <c r="DL1857">
        <v>0</v>
      </c>
      <c r="DM1857">
        <v>0</v>
      </c>
      <c r="DN1857">
        <v>1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 t="shared" si="717"/>
        <v>07/09/2023 22:03:46.615</v>
      </c>
      <c r="C1858" t="str">
        <f t="shared" si="698"/>
        <v>FFDDD3C0</v>
      </c>
      <c r="D1858" t="s">
        <v>144</v>
      </c>
      <c r="E1858">
        <v>6</v>
      </c>
      <c r="H1858">
        <v>210</v>
      </c>
      <c r="I1858" t="s">
        <v>145</v>
      </c>
      <c r="J1858" t="s">
        <v>146</v>
      </c>
      <c r="K1858">
        <v>0</v>
      </c>
      <c r="L1858">
        <v>3</v>
      </c>
      <c r="M1858">
        <v>0</v>
      </c>
      <c r="N1858">
        <v>2</v>
      </c>
      <c r="O1858">
        <v>0</v>
      </c>
      <c r="P1858">
        <v>1</v>
      </c>
      <c r="Q1858">
        <v>0</v>
      </c>
      <c r="S1858" t="str">
        <f t="shared" si="718"/>
        <v>22:03:46.000</v>
      </c>
      <c r="T1858" t="str">
        <f t="shared" si="718"/>
        <v>22:03:46.000</v>
      </c>
      <c r="U1858" t="str">
        <f t="shared" ref="U1858:U1921" si="720">"A14F74"</f>
        <v>A14F74</v>
      </c>
      <c r="V1858">
        <v>0</v>
      </c>
      <c r="W1858">
        <v>0</v>
      </c>
      <c r="X1858">
        <v>6</v>
      </c>
      <c r="Y1858">
        <v>0</v>
      </c>
      <c r="AA1858">
        <v>1</v>
      </c>
      <c r="AB1858">
        <v>8</v>
      </c>
      <c r="AC1858">
        <v>3</v>
      </c>
      <c r="AD1858">
        <v>0</v>
      </c>
      <c r="AE1858">
        <v>9</v>
      </c>
      <c r="AF1858" t="s">
        <v>126</v>
      </c>
      <c r="AG1858">
        <v>0</v>
      </c>
      <c r="AH1858">
        <v>0</v>
      </c>
      <c r="AI1858">
        <v>2</v>
      </c>
      <c r="AJ1858">
        <v>0</v>
      </c>
      <c r="AK1858" t="s">
        <v>615</v>
      </c>
      <c r="AL1858">
        <v>32.777344999999997</v>
      </c>
      <c r="AM1858" t="s">
        <v>616</v>
      </c>
      <c r="AN1858">
        <v>-117.07059099999999</v>
      </c>
      <c r="AO1858">
        <v>25</v>
      </c>
      <c r="AP1858">
        <v>1600</v>
      </c>
      <c r="AQ1858" t="s">
        <v>129</v>
      </c>
      <c r="AR1858">
        <v>126</v>
      </c>
      <c r="AS1858">
        <v>-47</v>
      </c>
      <c r="AT1858">
        <v>128</v>
      </c>
      <c r="BB1858" t="str">
        <f t="shared" ref="BB1858:BB1921" si="721">"1200"</f>
        <v>1200</v>
      </c>
      <c r="BC1858">
        <v>1</v>
      </c>
      <c r="BD1858" t="str">
        <f t="shared" ref="BD1858:BD1921" si="722">"N1839R  "</f>
        <v xml:space="preserve">N1839R  </v>
      </c>
      <c r="BE1858">
        <v>1</v>
      </c>
      <c r="BJ1858">
        <v>1300</v>
      </c>
      <c r="BK1858">
        <v>-300</v>
      </c>
      <c r="BL1858" t="s">
        <v>130</v>
      </c>
      <c r="BM1858">
        <v>1</v>
      </c>
      <c r="BN1858">
        <v>1</v>
      </c>
      <c r="BO1858">
        <v>0</v>
      </c>
      <c r="BP1858">
        <v>0</v>
      </c>
      <c r="BS1858">
        <v>0</v>
      </c>
      <c r="BT1858">
        <v>0</v>
      </c>
      <c r="BU1858">
        <v>0</v>
      </c>
      <c r="CE1858" t="str">
        <f t="shared" si="719"/>
        <v>22:03:46.308</v>
      </c>
      <c r="CF1858">
        <v>308347964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2</v>
      </c>
      <c r="CY1858">
        <v>7</v>
      </c>
      <c r="CZ1858" t="s">
        <v>131</v>
      </c>
      <c r="DA1858">
        <v>286</v>
      </c>
      <c r="DB1858">
        <v>0</v>
      </c>
      <c r="DC1858" t="s">
        <v>132</v>
      </c>
      <c r="DD1858" t="s">
        <v>133</v>
      </c>
      <c r="DG1858">
        <v>16197337</v>
      </c>
      <c r="DI1858">
        <v>1</v>
      </c>
      <c r="DJ1858">
        <v>0</v>
      </c>
      <c r="DK1858">
        <v>1</v>
      </c>
      <c r="DL1858">
        <v>0</v>
      </c>
      <c r="DM1858">
        <v>0</v>
      </c>
      <c r="DN1858">
        <v>1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>"07/09/2023 22:03:49.178"</f>
        <v>07/09/2023 22:03:49.178</v>
      </c>
      <c r="C1859" t="str">
        <f t="shared" ref="C1859:C1922" si="723">"FFDDD3C0"</f>
        <v>FFDDD3C0</v>
      </c>
      <c r="D1859" t="s">
        <v>134</v>
      </c>
      <c r="E1859">
        <v>4</v>
      </c>
      <c r="H1859">
        <v>4</v>
      </c>
      <c r="I1859" t="s">
        <v>143</v>
      </c>
      <c r="J1859" t="s">
        <v>126</v>
      </c>
      <c r="K1859">
        <v>0</v>
      </c>
      <c r="L1859">
        <v>3</v>
      </c>
      <c r="M1859">
        <v>0</v>
      </c>
      <c r="N1859">
        <v>2</v>
      </c>
      <c r="O1859">
        <v>0</v>
      </c>
      <c r="P1859">
        <v>1</v>
      </c>
      <c r="Q1859">
        <v>0</v>
      </c>
      <c r="S1859" t="str">
        <f t="shared" ref="S1859:T1866" si="724">"22:03:48.000"</f>
        <v>22:03:48.000</v>
      </c>
      <c r="T1859" t="str">
        <f t="shared" si="724"/>
        <v>22:03:48.000</v>
      </c>
      <c r="U1859" t="str">
        <f t="shared" si="720"/>
        <v>A14F74</v>
      </c>
      <c r="V1859">
        <v>0</v>
      </c>
      <c r="W1859">
        <v>0</v>
      </c>
      <c r="X1859">
        <v>6</v>
      </c>
      <c r="Y1859">
        <v>0</v>
      </c>
      <c r="AA1859">
        <v>1</v>
      </c>
      <c r="AB1859">
        <v>8</v>
      </c>
      <c r="AC1859">
        <v>3</v>
      </c>
      <c r="AD1859">
        <v>0</v>
      </c>
      <c r="AE1859">
        <v>9</v>
      </c>
      <c r="AF1859" t="s">
        <v>126</v>
      </c>
      <c r="AG1859">
        <v>0</v>
      </c>
      <c r="AH1859">
        <v>3</v>
      </c>
      <c r="AI1859">
        <v>2</v>
      </c>
      <c r="AJ1859">
        <v>0</v>
      </c>
      <c r="AK1859" t="s">
        <v>617</v>
      </c>
      <c r="AL1859">
        <v>32.776873000000002</v>
      </c>
      <c r="AM1859" t="s">
        <v>618</v>
      </c>
      <c r="AN1859">
        <v>-117.06921800000001</v>
      </c>
      <c r="AO1859">
        <v>25</v>
      </c>
      <c r="AP1859">
        <v>1600</v>
      </c>
      <c r="AQ1859" t="s">
        <v>129</v>
      </c>
      <c r="AR1859">
        <v>127</v>
      </c>
      <c r="AS1859">
        <v>-39</v>
      </c>
      <c r="AT1859">
        <v>320</v>
      </c>
      <c r="BB1859" t="str">
        <f t="shared" si="721"/>
        <v>1200</v>
      </c>
      <c r="BC1859">
        <v>1</v>
      </c>
      <c r="BD1859" t="str">
        <f t="shared" si="722"/>
        <v xml:space="preserve">N1839R  </v>
      </c>
      <c r="BE1859">
        <v>1</v>
      </c>
      <c r="BJ1859">
        <v>1300</v>
      </c>
      <c r="BK1859">
        <v>-300</v>
      </c>
      <c r="BL1859" t="s">
        <v>130</v>
      </c>
      <c r="BM1859">
        <v>1</v>
      </c>
      <c r="BN1859">
        <v>1</v>
      </c>
      <c r="BO1859">
        <v>0</v>
      </c>
      <c r="BP1859">
        <v>0</v>
      </c>
      <c r="BS1859">
        <v>0</v>
      </c>
      <c r="BT1859">
        <v>0</v>
      </c>
      <c r="BU1859">
        <v>0</v>
      </c>
      <c r="CE1859" t="str">
        <f t="shared" ref="CE1859:CE1866" si="725">"22:03:48.874"</f>
        <v>22:03:48.874</v>
      </c>
      <c r="CF1859">
        <v>874097959</v>
      </c>
      <c r="CS1859">
        <v>3</v>
      </c>
      <c r="CT1859">
        <v>2</v>
      </c>
      <c r="CU1859">
        <v>0</v>
      </c>
      <c r="CV1859">
        <v>2</v>
      </c>
      <c r="CW1859">
        <v>0</v>
      </c>
      <c r="CX1859">
        <v>4</v>
      </c>
      <c r="CY1859">
        <v>7</v>
      </c>
      <c r="CZ1859" t="s">
        <v>131</v>
      </c>
      <c r="DA1859">
        <v>286</v>
      </c>
      <c r="DB1859">
        <v>0</v>
      </c>
      <c r="DC1859" t="s">
        <v>132</v>
      </c>
      <c r="DD1859" t="s">
        <v>133</v>
      </c>
      <c r="DG1859">
        <v>16198190</v>
      </c>
      <c r="DI1859">
        <v>1</v>
      </c>
      <c r="DJ1859">
        <v>0</v>
      </c>
      <c r="DK1859">
        <v>0</v>
      </c>
      <c r="DL1859">
        <v>0</v>
      </c>
      <c r="DM1859">
        <v>0</v>
      </c>
      <c r="DN1859">
        <v>1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"07/09/2023 22:03:49.225"</f>
        <v>07/09/2023 22:03:49.225</v>
      </c>
      <c r="C1860" t="str">
        <f t="shared" si="723"/>
        <v>FFDDD3C0</v>
      </c>
      <c r="D1860" t="s">
        <v>123</v>
      </c>
      <c r="E1860">
        <v>7</v>
      </c>
      <c r="F1860">
        <v>2007</v>
      </c>
      <c r="G1860" t="s">
        <v>124</v>
      </c>
      <c r="J1860" t="s">
        <v>125</v>
      </c>
      <c r="K1860">
        <v>0</v>
      </c>
      <c r="L1860">
        <v>3</v>
      </c>
      <c r="M1860">
        <v>0</v>
      </c>
      <c r="N1860">
        <v>2</v>
      </c>
      <c r="O1860">
        <v>0</v>
      </c>
      <c r="P1860">
        <v>1</v>
      </c>
      <c r="Q1860">
        <v>0</v>
      </c>
      <c r="S1860" t="str">
        <f t="shared" si="724"/>
        <v>22:03:48.000</v>
      </c>
      <c r="T1860" t="str">
        <f t="shared" si="724"/>
        <v>22:03:48.000</v>
      </c>
      <c r="U1860" t="str">
        <f t="shared" si="720"/>
        <v>A14F74</v>
      </c>
      <c r="V1860">
        <v>0</v>
      </c>
      <c r="W1860">
        <v>0</v>
      </c>
      <c r="X1860">
        <v>6</v>
      </c>
      <c r="Y1860">
        <v>0</v>
      </c>
      <c r="AA1860">
        <v>1</v>
      </c>
      <c r="AB1860">
        <v>8</v>
      </c>
      <c r="AC1860">
        <v>3</v>
      </c>
      <c r="AD1860">
        <v>0</v>
      </c>
      <c r="AE1860">
        <v>9</v>
      </c>
      <c r="AF1860" t="s">
        <v>126</v>
      </c>
      <c r="AG1860">
        <v>0</v>
      </c>
      <c r="AH1860">
        <v>3</v>
      </c>
      <c r="AI1860">
        <v>2</v>
      </c>
      <c r="AJ1860">
        <v>0</v>
      </c>
      <c r="AK1860" t="s">
        <v>617</v>
      </c>
      <c r="AL1860">
        <v>32.776873000000002</v>
      </c>
      <c r="AM1860" t="s">
        <v>618</v>
      </c>
      <c r="AN1860">
        <v>-117.06921800000001</v>
      </c>
      <c r="AO1860">
        <v>25</v>
      </c>
      <c r="AP1860">
        <v>1600</v>
      </c>
      <c r="AQ1860" t="s">
        <v>129</v>
      </c>
      <c r="AR1860">
        <v>127</v>
      </c>
      <c r="AS1860">
        <v>-39</v>
      </c>
      <c r="AT1860">
        <v>320</v>
      </c>
      <c r="BB1860" t="str">
        <f t="shared" si="721"/>
        <v>1200</v>
      </c>
      <c r="BC1860">
        <v>1</v>
      </c>
      <c r="BD1860" t="str">
        <f t="shared" si="722"/>
        <v xml:space="preserve">N1839R  </v>
      </c>
      <c r="BE1860">
        <v>1</v>
      </c>
      <c r="BJ1860">
        <v>1300</v>
      </c>
      <c r="BK1860">
        <v>-300</v>
      </c>
      <c r="BL1860" t="s">
        <v>130</v>
      </c>
      <c r="BM1860">
        <v>1</v>
      </c>
      <c r="BN1860">
        <v>1</v>
      </c>
      <c r="BO1860">
        <v>0</v>
      </c>
      <c r="BP1860">
        <v>0</v>
      </c>
      <c r="BS1860">
        <v>0</v>
      </c>
      <c r="BT1860">
        <v>0</v>
      </c>
      <c r="BU1860">
        <v>0</v>
      </c>
      <c r="CE1860" t="str">
        <f t="shared" si="725"/>
        <v>22:03:48.874</v>
      </c>
      <c r="CF1860">
        <v>874097959</v>
      </c>
      <c r="CS1860">
        <v>3</v>
      </c>
      <c r="CT1860">
        <v>2</v>
      </c>
      <c r="CU1860">
        <v>0</v>
      </c>
      <c r="CV1860">
        <v>2</v>
      </c>
      <c r="CW1860">
        <v>0</v>
      </c>
      <c r="CX1860">
        <v>4</v>
      </c>
      <c r="CY1860">
        <v>7</v>
      </c>
      <c r="CZ1860" t="s">
        <v>131</v>
      </c>
      <c r="DA1860">
        <v>286</v>
      </c>
      <c r="DB1860">
        <v>0</v>
      </c>
      <c r="DC1860" t="s">
        <v>132</v>
      </c>
      <c r="DD1860" t="s">
        <v>133</v>
      </c>
      <c r="DG1860">
        <v>16198190</v>
      </c>
      <c r="DI1860">
        <v>1</v>
      </c>
      <c r="DJ1860">
        <v>0</v>
      </c>
      <c r="DK1860">
        <v>1</v>
      </c>
      <c r="DL1860">
        <v>0</v>
      </c>
      <c r="DM1860">
        <v>0</v>
      </c>
      <c r="DN1860">
        <v>1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"07/09/2023 22:03:49.225"</f>
        <v>07/09/2023 22:03:49.225</v>
      </c>
      <c r="C1861" t="str">
        <f t="shared" si="723"/>
        <v>FFDDD3C0</v>
      </c>
      <c r="D1861" t="s">
        <v>138</v>
      </c>
      <c r="E1861">
        <v>20</v>
      </c>
      <c r="F1861">
        <v>1020</v>
      </c>
      <c r="G1861" t="s">
        <v>139</v>
      </c>
      <c r="J1861" t="s">
        <v>140</v>
      </c>
      <c r="K1861">
        <v>0</v>
      </c>
      <c r="L1861">
        <v>3</v>
      </c>
      <c r="M1861">
        <v>0</v>
      </c>
      <c r="N1861">
        <v>2</v>
      </c>
      <c r="O1861">
        <v>0</v>
      </c>
      <c r="P1861">
        <v>1</v>
      </c>
      <c r="Q1861">
        <v>0</v>
      </c>
      <c r="S1861" t="str">
        <f t="shared" si="724"/>
        <v>22:03:48.000</v>
      </c>
      <c r="T1861" t="str">
        <f t="shared" si="724"/>
        <v>22:03:48.000</v>
      </c>
      <c r="U1861" t="str">
        <f t="shared" si="720"/>
        <v>A14F74</v>
      </c>
      <c r="V1861">
        <v>0</v>
      </c>
      <c r="W1861">
        <v>0</v>
      </c>
      <c r="X1861">
        <v>6</v>
      </c>
      <c r="Y1861">
        <v>0</v>
      </c>
      <c r="AA1861">
        <v>1</v>
      </c>
      <c r="AB1861">
        <v>8</v>
      </c>
      <c r="AC1861">
        <v>3</v>
      </c>
      <c r="AD1861">
        <v>0</v>
      </c>
      <c r="AE1861">
        <v>9</v>
      </c>
      <c r="AF1861" t="s">
        <v>126</v>
      </c>
      <c r="AG1861">
        <v>0</v>
      </c>
      <c r="AH1861">
        <v>3</v>
      </c>
      <c r="AI1861">
        <v>2</v>
      </c>
      <c r="AJ1861">
        <v>0</v>
      </c>
      <c r="AK1861" t="s">
        <v>617</v>
      </c>
      <c r="AL1861">
        <v>32.776873000000002</v>
      </c>
      <c r="AM1861" t="s">
        <v>618</v>
      </c>
      <c r="AN1861">
        <v>-117.06921800000001</v>
      </c>
      <c r="AO1861">
        <v>25</v>
      </c>
      <c r="AP1861">
        <v>1600</v>
      </c>
      <c r="AQ1861" t="s">
        <v>129</v>
      </c>
      <c r="AR1861">
        <v>127</v>
      </c>
      <c r="AS1861">
        <v>-39</v>
      </c>
      <c r="AT1861">
        <v>320</v>
      </c>
      <c r="BB1861" t="str">
        <f t="shared" si="721"/>
        <v>1200</v>
      </c>
      <c r="BC1861">
        <v>1</v>
      </c>
      <c r="BD1861" t="str">
        <f t="shared" si="722"/>
        <v xml:space="preserve">N1839R  </v>
      </c>
      <c r="BE1861">
        <v>1</v>
      </c>
      <c r="BJ1861">
        <v>1300</v>
      </c>
      <c r="BK1861">
        <v>-300</v>
      </c>
      <c r="BL1861" t="s">
        <v>130</v>
      </c>
      <c r="BM1861">
        <v>1</v>
      </c>
      <c r="BN1861">
        <v>1</v>
      </c>
      <c r="BO1861">
        <v>0</v>
      </c>
      <c r="BP1861">
        <v>0</v>
      </c>
      <c r="BS1861">
        <v>0</v>
      </c>
      <c r="BT1861">
        <v>0</v>
      </c>
      <c r="BU1861">
        <v>0</v>
      </c>
      <c r="CE1861" t="str">
        <f t="shared" si="725"/>
        <v>22:03:48.874</v>
      </c>
      <c r="CF1861">
        <v>874097959</v>
      </c>
      <c r="CS1861">
        <v>3</v>
      </c>
      <c r="CT1861">
        <v>2</v>
      </c>
      <c r="CU1861">
        <v>0</v>
      </c>
      <c r="CV1861">
        <v>2</v>
      </c>
      <c r="CW1861">
        <v>0</v>
      </c>
      <c r="CX1861">
        <v>4</v>
      </c>
      <c r="CY1861">
        <v>7</v>
      </c>
      <c r="CZ1861" t="s">
        <v>131</v>
      </c>
      <c r="DA1861">
        <v>286</v>
      </c>
      <c r="DB1861">
        <v>0</v>
      </c>
      <c r="DC1861" t="s">
        <v>132</v>
      </c>
      <c r="DD1861" t="s">
        <v>133</v>
      </c>
      <c r="DG1861">
        <v>16198190</v>
      </c>
      <c r="DI1861">
        <v>1</v>
      </c>
      <c r="DJ1861">
        <v>0</v>
      </c>
      <c r="DK1861">
        <v>1</v>
      </c>
      <c r="DL1861">
        <v>0</v>
      </c>
      <c r="DM1861">
        <v>0</v>
      </c>
      <c r="DN1861">
        <v>1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"07/09/2023 22:03:49.225"</f>
        <v>07/09/2023 22:03:49.225</v>
      </c>
      <c r="C1862" t="str">
        <f t="shared" si="723"/>
        <v>FFDDD3C0</v>
      </c>
      <c r="D1862" t="s">
        <v>149</v>
      </c>
      <c r="E1862">
        <v>3</v>
      </c>
      <c r="H1862">
        <v>166</v>
      </c>
      <c r="I1862" t="s">
        <v>139</v>
      </c>
      <c r="J1862" t="s">
        <v>150</v>
      </c>
      <c r="K1862">
        <v>0</v>
      </c>
      <c r="L1862">
        <v>3</v>
      </c>
      <c r="M1862">
        <v>0</v>
      </c>
      <c r="N1862">
        <v>2</v>
      </c>
      <c r="O1862">
        <v>0</v>
      </c>
      <c r="P1862">
        <v>1</v>
      </c>
      <c r="Q1862">
        <v>0</v>
      </c>
      <c r="S1862" t="str">
        <f t="shared" si="724"/>
        <v>22:03:48.000</v>
      </c>
      <c r="T1862" t="str">
        <f t="shared" si="724"/>
        <v>22:03:48.000</v>
      </c>
      <c r="U1862" t="str">
        <f t="shared" si="720"/>
        <v>A14F74</v>
      </c>
      <c r="V1862">
        <v>0</v>
      </c>
      <c r="W1862">
        <v>0</v>
      </c>
      <c r="X1862">
        <v>6</v>
      </c>
      <c r="Y1862">
        <v>0</v>
      </c>
      <c r="AA1862">
        <v>1</v>
      </c>
      <c r="AB1862">
        <v>8</v>
      </c>
      <c r="AC1862">
        <v>3</v>
      </c>
      <c r="AD1862">
        <v>0</v>
      </c>
      <c r="AE1862">
        <v>9</v>
      </c>
      <c r="AF1862" t="s">
        <v>126</v>
      </c>
      <c r="AG1862">
        <v>0</v>
      </c>
      <c r="AH1862">
        <v>3</v>
      </c>
      <c r="AI1862">
        <v>2</v>
      </c>
      <c r="AJ1862">
        <v>0</v>
      </c>
      <c r="AK1862" t="s">
        <v>617</v>
      </c>
      <c r="AL1862">
        <v>32.776873000000002</v>
      </c>
      <c r="AM1862" t="s">
        <v>618</v>
      </c>
      <c r="AN1862">
        <v>-117.06921800000001</v>
      </c>
      <c r="AO1862">
        <v>25</v>
      </c>
      <c r="AP1862">
        <v>1600</v>
      </c>
      <c r="AQ1862" t="s">
        <v>129</v>
      </c>
      <c r="AR1862">
        <v>127</v>
      </c>
      <c r="AS1862">
        <v>-39</v>
      </c>
      <c r="AT1862">
        <v>320</v>
      </c>
      <c r="BB1862" t="str">
        <f t="shared" si="721"/>
        <v>1200</v>
      </c>
      <c r="BC1862">
        <v>1</v>
      </c>
      <c r="BD1862" t="str">
        <f t="shared" si="722"/>
        <v xml:space="preserve">N1839R  </v>
      </c>
      <c r="BE1862">
        <v>1</v>
      </c>
      <c r="BJ1862">
        <v>1300</v>
      </c>
      <c r="BK1862">
        <v>-300</v>
      </c>
      <c r="BL1862" t="s">
        <v>130</v>
      </c>
      <c r="BM1862">
        <v>1</v>
      </c>
      <c r="BN1862">
        <v>1</v>
      </c>
      <c r="BO1862">
        <v>0</v>
      </c>
      <c r="BP1862">
        <v>0</v>
      </c>
      <c r="BS1862">
        <v>0</v>
      </c>
      <c r="BT1862">
        <v>0</v>
      </c>
      <c r="BU1862">
        <v>0</v>
      </c>
      <c r="CE1862" t="str">
        <f t="shared" si="725"/>
        <v>22:03:48.874</v>
      </c>
      <c r="CF1862">
        <v>874097959</v>
      </c>
      <c r="CS1862">
        <v>3</v>
      </c>
      <c r="CT1862">
        <v>2</v>
      </c>
      <c r="CU1862">
        <v>0</v>
      </c>
      <c r="CV1862">
        <v>2</v>
      </c>
      <c r="CW1862">
        <v>0</v>
      </c>
      <c r="CX1862">
        <v>4</v>
      </c>
      <c r="CY1862">
        <v>7</v>
      </c>
      <c r="CZ1862" t="s">
        <v>131</v>
      </c>
      <c r="DA1862">
        <v>286</v>
      </c>
      <c r="DB1862">
        <v>0</v>
      </c>
      <c r="DC1862" t="s">
        <v>132</v>
      </c>
      <c r="DD1862" t="s">
        <v>133</v>
      </c>
      <c r="DG1862">
        <v>16198190</v>
      </c>
      <c r="DI1862">
        <v>1</v>
      </c>
      <c r="DJ1862">
        <v>0</v>
      </c>
      <c r="DK1862">
        <v>1</v>
      </c>
      <c r="DL1862">
        <v>0</v>
      </c>
      <c r="DM1862">
        <v>0</v>
      </c>
      <c r="DN1862">
        <v>1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"07/09/2023 22:03:49.225"</f>
        <v>07/09/2023 22:03:49.225</v>
      </c>
      <c r="C1863" t="str">
        <f t="shared" si="723"/>
        <v>FFDDD3C0</v>
      </c>
      <c r="D1863" t="s">
        <v>141</v>
      </c>
      <c r="E1863">
        <v>15</v>
      </c>
      <c r="J1863" t="s">
        <v>142</v>
      </c>
      <c r="K1863">
        <v>0</v>
      </c>
      <c r="L1863">
        <v>3</v>
      </c>
      <c r="M1863">
        <v>0</v>
      </c>
      <c r="N1863">
        <v>2</v>
      </c>
      <c r="O1863">
        <v>0</v>
      </c>
      <c r="P1863">
        <v>1</v>
      </c>
      <c r="Q1863">
        <v>0</v>
      </c>
      <c r="S1863" t="str">
        <f t="shared" si="724"/>
        <v>22:03:48.000</v>
      </c>
      <c r="T1863" t="str">
        <f t="shared" si="724"/>
        <v>22:03:48.000</v>
      </c>
      <c r="U1863" t="str">
        <f t="shared" si="720"/>
        <v>A14F74</v>
      </c>
      <c r="V1863">
        <v>0</v>
      </c>
      <c r="W1863">
        <v>0</v>
      </c>
      <c r="X1863">
        <v>6</v>
      </c>
      <c r="Y1863">
        <v>0</v>
      </c>
      <c r="AA1863">
        <v>1</v>
      </c>
      <c r="AB1863">
        <v>8</v>
      </c>
      <c r="AC1863">
        <v>3</v>
      </c>
      <c r="AD1863">
        <v>0</v>
      </c>
      <c r="AE1863">
        <v>9</v>
      </c>
      <c r="AF1863" t="s">
        <v>126</v>
      </c>
      <c r="AG1863">
        <v>0</v>
      </c>
      <c r="AH1863">
        <v>3</v>
      </c>
      <c r="AI1863">
        <v>2</v>
      </c>
      <c r="AJ1863">
        <v>0</v>
      </c>
      <c r="AK1863" t="s">
        <v>617</v>
      </c>
      <c r="AL1863">
        <v>32.776873000000002</v>
      </c>
      <c r="AM1863" t="s">
        <v>618</v>
      </c>
      <c r="AN1863">
        <v>-117.06921800000001</v>
      </c>
      <c r="AO1863">
        <v>25</v>
      </c>
      <c r="AP1863">
        <v>1600</v>
      </c>
      <c r="AQ1863" t="s">
        <v>129</v>
      </c>
      <c r="AR1863">
        <v>127</v>
      </c>
      <c r="AS1863">
        <v>-39</v>
      </c>
      <c r="AT1863">
        <v>320</v>
      </c>
      <c r="BB1863" t="str">
        <f t="shared" si="721"/>
        <v>1200</v>
      </c>
      <c r="BC1863">
        <v>1</v>
      </c>
      <c r="BD1863" t="str">
        <f t="shared" si="722"/>
        <v xml:space="preserve">N1839R  </v>
      </c>
      <c r="BE1863">
        <v>1</v>
      </c>
      <c r="BJ1863">
        <v>1300</v>
      </c>
      <c r="BK1863">
        <v>-300</v>
      </c>
      <c r="BL1863" t="s">
        <v>130</v>
      </c>
      <c r="BM1863">
        <v>1</v>
      </c>
      <c r="BN1863">
        <v>1</v>
      </c>
      <c r="BO1863">
        <v>0</v>
      </c>
      <c r="BP1863">
        <v>0</v>
      </c>
      <c r="BS1863">
        <v>0</v>
      </c>
      <c r="BT1863">
        <v>0</v>
      </c>
      <c r="BU1863">
        <v>0</v>
      </c>
      <c r="CE1863" t="str">
        <f t="shared" si="725"/>
        <v>22:03:48.874</v>
      </c>
      <c r="CF1863">
        <v>874097959</v>
      </c>
      <c r="CS1863">
        <v>3</v>
      </c>
      <c r="CT1863">
        <v>2</v>
      </c>
      <c r="CU1863">
        <v>0</v>
      </c>
      <c r="CV1863">
        <v>2</v>
      </c>
      <c r="CW1863">
        <v>0</v>
      </c>
      <c r="CX1863">
        <v>4</v>
      </c>
      <c r="CY1863">
        <v>7</v>
      </c>
      <c r="CZ1863" t="s">
        <v>131</v>
      </c>
      <c r="DA1863">
        <v>286</v>
      </c>
      <c r="DB1863">
        <v>0</v>
      </c>
      <c r="DC1863" t="s">
        <v>132</v>
      </c>
      <c r="DD1863" t="s">
        <v>133</v>
      </c>
      <c r="DG1863">
        <v>16198190</v>
      </c>
      <c r="DI1863">
        <v>1</v>
      </c>
      <c r="DJ1863">
        <v>0</v>
      </c>
      <c r="DK1863">
        <v>1</v>
      </c>
      <c r="DL1863">
        <v>0</v>
      </c>
      <c r="DM1863">
        <v>0</v>
      </c>
      <c r="DN1863">
        <v>1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"07/09/2023 22:03:49.225"</f>
        <v>07/09/2023 22:03:49.225</v>
      </c>
      <c r="C1864" t="str">
        <f t="shared" si="723"/>
        <v>FFDDD3C0</v>
      </c>
      <c r="D1864" t="s">
        <v>144</v>
      </c>
      <c r="E1864">
        <v>6</v>
      </c>
      <c r="H1864">
        <v>210</v>
      </c>
      <c r="I1864" t="s">
        <v>145</v>
      </c>
      <c r="J1864" t="s">
        <v>146</v>
      </c>
      <c r="K1864">
        <v>0</v>
      </c>
      <c r="L1864">
        <v>3</v>
      </c>
      <c r="M1864">
        <v>0</v>
      </c>
      <c r="N1864">
        <v>2</v>
      </c>
      <c r="O1864">
        <v>0</v>
      </c>
      <c r="P1864">
        <v>1</v>
      </c>
      <c r="Q1864">
        <v>0</v>
      </c>
      <c r="S1864" t="str">
        <f t="shared" si="724"/>
        <v>22:03:48.000</v>
      </c>
      <c r="T1864" t="str">
        <f t="shared" si="724"/>
        <v>22:03:48.000</v>
      </c>
      <c r="U1864" t="str">
        <f t="shared" si="720"/>
        <v>A14F74</v>
      </c>
      <c r="V1864">
        <v>0</v>
      </c>
      <c r="W1864">
        <v>0</v>
      </c>
      <c r="X1864">
        <v>6</v>
      </c>
      <c r="Y1864">
        <v>0</v>
      </c>
      <c r="AA1864">
        <v>1</v>
      </c>
      <c r="AB1864">
        <v>8</v>
      </c>
      <c r="AC1864">
        <v>3</v>
      </c>
      <c r="AD1864">
        <v>0</v>
      </c>
      <c r="AE1864">
        <v>9</v>
      </c>
      <c r="AF1864" t="s">
        <v>126</v>
      </c>
      <c r="AG1864">
        <v>0</v>
      </c>
      <c r="AH1864">
        <v>0</v>
      </c>
      <c r="AI1864">
        <v>2</v>
      </c>
      <c r="AJ1864">
        <v>0</v>
      </c>
      <c r="AK1864" t="s">
        <v>617</v>
      </c>
      <c r="AL1864">
        <v>32.776873000000002</v>
      </c>
      <c r="AM1864" t="s">
        <v>618</v>
      </c>
      <c r="AN1864">
        <v>-117.06921800000001</v>
      </c>
      <c r="AO1864">
        <v>25</v>
      </c>
      <c r="AP1864">
        <v>1600</v>
      </c>
      <c r="AQ1864" t="s">
        <v>129</v>
      </c>
      <c r="AR1864">
        <v>127</v>
      </c>
      <c r="AS1864">
        <v>-39</v>
      </c>
      <c r="AT1864">
        <v>320</v>
      </c>
      <c r="BB1864" t="str">
        <f t="shared" si="721"/>
        <v>1200</v>
      </c>
      <c r="BC1864">
        <v>1</v>
      </c>
      <c r="BD1864" t="str">
        <f t="shared" si="722"/>
        <v xml:space="preserve">N1839R  </v>
      </c>
      <c r="BE1864">
        <v>1</v>
      </c>
      <c r="BJ1864">
        <v>1300</v>
      </c>
      <c r="BK1864">
        <v>-300</v>
      </c>
      <c r="BL1864" t="s">
        <v>130</v>
      </c>
      <c r="BM1864">
        <v>1</v>
      </c>
      <c r="BN1864">
        <v>1</v>
      </c>
      <c r="BO1864">
        <v>0</v>
      </c>
      <c r="BP1864">
        <v>0</v>
      </c>
      <c r="BS1864">
        <v>0</v>
      </c>
      <c r="BT1864">
        <v>0</v>
      </c>
      <c r="BU1864">
        <v>0</v>
      </c>
      <c r="CE1864" t="str">
        <f t="shared" si="725"/>
        <v>22:03:48.874</v>
      </c>
      <c r="CF1864">
        <v>874097959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4</v>
      </c>
      <c r="CY1864">
        <v>7</v>
      </c>
      <c r="CZ1864" t="s">
        <v>131</v>
      </c>
      <c r="DA1864">
        <v>286</v>
      </c>
      <c r="DB1864">
        <v>0</v>
      </c>
      <c r="DC1864" t="s">
        <v>132</v>
      </c>
      <c r="DD1864" t="s">
        <v>133</v>
      </c>
      <c r="DG1864">
        <v>16198190</v>
      </c>
      <c r="DI1864">
        <v>1</v>
      </c>
      <c r="DJ1864">
        <v>0</v>
      </c>
      <c r="DK1864">
        <v>1</v>
      </c>
      <c r="DL1864">
        <v>0</v>
      </c>
      <c r="DM1864">
        <v>0</v>
      </c>
      <c r="DN1864">
        <v>1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>"07/09/2023 22:03:49.303"</f>
        <v>07/09/2023 22:03:49.303</v>
      </c>
      <c r="C1865" t="str">
        <f t="shared" si="723"/>
        <v>FFDDD3C0</v>
      </c>
      <c r="D1865" t="s">
        <v>134</v>
      </c>
      <c r="E1865">
        <v>3</v>
      </c>
      <c r="H1865">
        <v>3</v>
      </c>
      <c r="I1865" t="s">
        <v>135</v>
      </c>
      <c r="J1865" t="s">
        <v>126</v>
      </c>
      <c r="K1865">
        <v>0</v>
      </c>
      <c r="L1865">
        <v>3</v>
      </c>
      <c r="M1865">
        <v>0</v>
      </c>
      <c r="N1865">
        <v>2</v>
      </c>
      <c r="O1865">
        <v>0</v>
      </c>
      <c r="P1865">
        <v>1</v>
      </c>
      <c r="Q1865">
        <v>0</v>
      </c>
      <c r="S1865" t="str">
        <f t="shared" si="724"/>
        <v>22:03:48.000</v>
      </c>
      <c r="T1865" t="str">
        <f t="shared" si="724"/>
        <v>22:03:48.000</v>
      </c>
      <c r="U1865" t="str">
        <f t="shared" si="720"/>
        <v>A14F74</v>
      </c>
      <c r="V1865">
        <v>0</v>
      </c>
      <c r="W1865">
        <v>0</v>
      </c>
      <c r="X1865">
        <v>6</v>
      </c>
      <c r="Y1865">
        <v>0</v>
      </c>
      <c r="AA1865">
        <v>1</v>
      </c>
      <c r="AB1865">
        <v>8</v>
      </c>
      <c r="AC1865">
        <v>3</v>
      </c>
      <c r="AD1865">
        <v>0</v>
      </c>
      <c r="AE1865">
        <v>9</v>
      </c>
      <c r="AF1865" t="s">
        <v>126</v>
      </c>
      <c r="AG1865">
        <v>0</v>
      </c>
      <c r="AH1865">
        <v>3</v>
      </c>
      <c r="AI1865">
        <v>2</v>
      </c>
      <c r="AJ1865">
        <v>0</v>
      </c>
      <c r="AK1865" t="s">
        <v>617</v>
      </c>
      <c r="AL1865">
        <v>32.776873000000002</v>
      </c>
      <c r="AM1865" t="s">
        <v>618</v>
      </c>
      <c r="AN1865">
        <v>-117.06921800000001</v>
      </c>
      <c r="AO1865">
        <v>25</v>
      </c>
      <c r="AP1865">
        <v>1600</v>
      </c>
      <c r="AQ1865" t="s">
        <v>129</v>
      </c>
      <c r="AR1865">
        <v>127</v>
      </c>
      <c r="AS1865">
        <v>-39</v>
      </c>
      <c r="AT1865">
        <v>320</v>
      </c>
      <c r="BB1865" t="str">
        <f t="shared" si="721"/>
        <v>1200</v>
      </c>
      <c r="BC1865">
        <v>1</v>
      </c>
      <c r="BD1865" t="str">
        <f t="shared" si="722"/>
        <v xml:space="preserve">N1839R  </v>
      </c>
      <c r="BE1865">
        <v>1</v>
      </c>
      <c r="BJ1865">
        <v>1300</v>
      </c>
      <c r="BK1865">
        <v>-300</v>
      </c>
      <c r="BL1865" t="s">
        <v>130</v>
      </c>
      <c r="BM1865">
        <v>1</v>
      </c>
      <c r="BN1865">
        <v>1</v>
      </c>
      <c r="BO1865">
        <v>0</v>
      </c>
      <c r="BP1865">
        <v>0</v>
      </c>
      <c r="BS1865">
        <v>0</v>
      </c>
      <c r="BT1865">
        <v>0</v>
      </c>
      <c r="BU1865">
        <v>0</v>
      </c>
      <c r="CE1865" t="str">
        <f t="shared" si="725"/>
        <v>22:03:48.874</v>
      </c>
      <c r="CF1865">
        <v>874097959</v>
      </c>
      <c r="CS1865">
        <v>3</v>
      </c>
      <c r="CT1865">
        <v>2</v>
      </c>
      <c r="CU1865">
        <v>0</v>
      </c>
      <c r="CV1865">
        <v>2</v>
      </c>
      <c r="CW1865">
        <v>0</v>
      </c>
      <c r="CX1865">
        <v>4</v>
      </c>
      <c r="CY1865">
        <v>7</v>
      </c>
      <c r="CZ1865" t="s">
        <v>131</v>
      </c>
      <c r="DA1865">
        <v>286</v>
      </c>
      <c r="DB1865">
        <v>0</v>
      </c>
      <c r="DC1865" t="s">
        <v>132</v>
      </c>
      <c r="DD1865" t="s">
        <v>133</v>
      </c>
      <c r="DG1865">
        <v>16198190</v>
      </c>
      <c r="DI1865">
        <v>1</v>
      </c>
      <c r="DJ1865">
        <v>0</v>
      </c>
      <c r="DK1865">
        <v>1</v>
      </c>
      <c r="DL1865">
        <v>0</v>
      </c>
      <c r="DM1865">
        <v>0</v>
      </c>
      <c r="DN1865">
        <v>1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>"07/09/2023 22:03:49.319"</f>
        <v>07/09/2023 22:03:49.319</v>
      </c>
      <c r="C1866" t="str">
        <f t="shared" si="723"/>
        <v>FFDDD3C0</v>
      </c>
      <c r="D1866" t="s">
        <v>147</v>
      </c>
      <c r="E1866">
        <v>8</v>
      </c>
      <c r="H1866">
        <v>225</v>
      </c>
      <c r="I1866" t="s">
        <v>148</v>
      </c>
      <c r="J1866" t="s">
        <v>126</v>
      </c>
      <c r="K1866">
        <v>0</v>
      </c>
      <c r="L1866">
        <v>3</v>
      </c>
      <c r="M1866">
        <v>0</v>
      </c>
      <c r="N1866">
        <v>2</v>
      </c>
      <c r="O1866">
        <v>0</v>
      </c>
      <c r="P1866">
        <v>1</v>
      </c>
      <c r="Q1866">
        <v>0</v>
      </c>
      <c r="S1866" t="str">
        <f t="shared" si="724"/>
        <v>22:03:48.000</v>
      </c>
      <c r="T1866" t="str">
        <f t="shared" si="724"/>
        <v>22:03:48.000</v>
      </c>
      <c r="U1866" t="str">
        <f t="shared" si="720"/>
        <v>A14F74</v>
      </c>
      <c r="V1866">
        <v>0</v>
      </c>
      <c r="W1866">
        <v>0</v>
      </c>
      <c r="X1866">
        <v>6</v>
      </c>
      <c r="Y1866">
        <v>0</v>
      </c>
      <c r="AA1866">
        <v>1</v>
      </c>
      <c r="AB1866">
        <v>8</v>
      </c>
      <c r="AC1866">
        <v>3</v>
      </c>
      <c r="AD1866">
        <v>0</v>
      </c>
      <c r="AE1866">
        <v>9</v>
      </c>
      <c r="AF1866" t="s">
        <v>126</v>
      </c>
      <c r="AG1866">
        <v>0</v>
      </c>
      <c r="AH1866">
        <v>3</v>
      </c>
      <c r="AI1866">
        <v>2</v>
      </c>
      <c r="AJ1866">
        <v>0</v>
      </c>
      <c r="AK1866" t="s">
        <v>617</v>
      </c>
      <c r="AL1866">
        <v>32.776873000000002</v>
      </c>
      <c r="AM1866" t="s">
        <v>618</v>
      </c>
      <c r="AN1866">
        <v>-117.06921800000001</v>
      </c>
      <c r="AO1866">
        <v>25</v>
      </c>
      <c r="AP1866">
        <v>1600</v>
      </c>
      <c r="AQ1866" t="s">
        <v>129</v>
      </c>
      <c r="AR1866">
        <v>127</v>
      </c>
      <c r="AS1866">
        <v>-39</v>
      </c>
      <c r="AT1866">
        <v>320</v>
      </c>
      <c r="BB1866" t="str">
        <f t="shared" si="721"/>
        <v>1200</v>
      </c>
      <c r="BC1866">
        <v>1</v>
      </c>
      <c r="BD1866" t="str">
        <f t="shared" si="722"/>
        <v xml:space="preserve">N1839R  </v>
      </c>
      <c r="BE1866">
        <v>1</v>
      </c>
      <c r="BJ1866">
        <v>1300</v>
      </c>
      <c r="BK1866">
        <v>-300</v>
      </c>
      <c r="BL1866" t="s">
        <v>130</v>
      </c>
      <c r="BM1866">
        <v>1</v>
      </c>
      <c r="BN1866">
        <v>1</v>
      </c>
      <c r="BO1866">
        <v>0</v>
      </c>
      <c r="BP1866">
        <v>0</v>
      </c>
      <c r="BS1866">
        <v>0</v>
      </c>
      <c r="BT1866">
        <v>0</v>
      </c>
      <c r="BU1866">
        <v>0</v>
      </c>
      <c r="CE1866" t="str">
        <f t="shared" si="725"/>
        <v>22:03:48.874</v>
      </c>
      <c r="CF1866">
        <v>874097959</v>
      </c>
      <c r="CS1866">
        <v>3</v>
      </c>
      <c r="CT1866">
        <v>2</v>
      </c>
      <c r="CU1866">
        <v>0</v>
      </c>
      <c r="CV1866">
        <v>2</v>
      </c>
      <c r="CW1866">
        <v>0</v>
      </c>
      <c r="CX1866">
        <v>4</v>
      </c>
      <c r="CY1866">
        <v>7</v>
      </c>
      <c r="CZ1866" t="s">
        <v>131</v>
      </c>
      <c r="DA1866">
        <v>286</v>
      </c>
      <c r="DB1866">
        <v>0</v>
      </c>
      <c r="DC1866" t="s">
        <v>132</v>
      </c>
      <c r="DD1866" t="s">
        <v>133</v>
      </c>
      <c r="DG1866">
        <v>16198190</v>
      </c>
      <c r="DI1866">
        <v>1</v>
      </c>
      <c r="DJ1866">
        <v>0</v>
      </c>
      <c r="DK1866">
        <v>1</v>
      </c>
      <c r="DL1866">
        <v>0</v>
      </c>
      <c r="DM1866">
        <v>0</v>
      </c>
      <c r="DN1866">
        <v>1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>"07/09/2023 22:03:50.492"</f>
        <v>07/09/2023 22:03:50.492</v>
      </c>
      <c r="C1867" t="str">
        <f t="shared" si="723"/>
        <v>FFDDD3C0</v>
      </c>
      <c r="D1867" t="s">
        <v>144</v>
      </c>
      <c r="E1867">
        <v>6</v>
      </c>
      <c r="H1867">
        <v>210</v>
      </c>
      <c r="I1867" t="s">
        <v>145</v>
      </c>
      <c r="J1867" t="s">
        <v>146</v>
      </c>
      <c r="K1867">
        <v>0</v>
      </c>
      <c r="L1867">
        <v>3</v>
      </c>
      <c r="M1867">
        <v>0</v>
      </c>
      <c r="N1867">
        <v>2</v>
      </c>
      <c r="O1867">
        <v>0</v>
      </c>
      <c r="P1867">
        <v>1</v>
      </c>
      <c r="Q1867">
        <v>0</v>
      </c>
      <c r="S1867" t="str">
        <f t="shared" ref="S1867:T1874" si="726">"22:03:50.000"</f>
        <v>22:03:50.000</v>
      </c>
      <c r="T1867" t="str">
        <f t="shared" si="726"/>
        <v>22:03:50.000</v>
      </c>
      <c r="U1867" t="str">
        <f t="shared" si="720"/>
        <v>A14F74</v>
      </c>
      <c r="V1867">
        <v>0</v>
      </c>
      <c r="W1867">
        <v>0</v>
      </c>
      <c r="X1867">
        <v>6</v>
      </c>
      <c r="Y1867">
        <v>0</v>
      </c>
      <c r="AA1867">
        <v>1</v>
      </c>
      <c r="AB1867">
        <v>8</v>
      </c>
      <c r="AC1867">
        <v>3</v>
      </c>
      <c r="AD1867">
        <v>0</v>
      </c>
      <c r="AE1867">
        <v>9</v>
      </c>
      <c r="AF1867" t="s">
        <v>126</v>
      </c>
      <c r="AG1867">
        <v>0</v>
      </c>
      <c r="AH1867">
        <v>0</v>
      </c>
      <c r="AI1867">
        <v>2</v>
      </c>
      <c r="AJ1867">
        <v>0</v>
      </c>
      <c r="AK1867" t="s">
        <v>619</v>
      </c>
      <c r="AL1867">
        <v>32.776487000000003</v>
      </c>
      <c r="AM1867" t="s">
        <v>620</v>
      </c>
      <c r="AN1867">
        <v>-117.067823</v>
      </c>
      <c r="AO1867">
        <v>25</v>
      </c>
      <c r="AP1867">
        <v>1600</v>
      </c>
      <c r="AQ1867" t="s">
        <v>129</v>
      </c>
      <c r="AR1867">
        <v>123</v>
      </c>
      <c r="AS1867">
        <v>-46</v>
      </c>
      <c r="AT1867">
        <v>320</v>
      </c>
      <c r="BB1867" t="str">
        <f t="shared" si="721"/>
        <v>1200</v>
      </c>
      <c r="BC1867">
        <v>1</v>
      </c>
      <c r="BD1867" t="str">
        <f t="shared" si="722"/>
        <v xml:space="preserve">N1839R  </v>
      </c>
      <c r="BE1867">
        <v>1</v>
      </c>
      <c r="BJ1867">
        <v>1325</v>
      </c>
      <c r="BK1867">
        <v>-275</v>
      </c>
      <c r="BL1867" t="s">
        <v>130</v>
      </c>
      <c r="BM1867">
        <v>1</v>
      </c>
      <c r="BN1867">
        <v>1</v>
      </c>
      <c r="BO1867">
        <v>0</v>
      </c>
      <c r="BP1867">
        <v>0</v>
      </c>
      <c r="BS1867">
        <v>0</v>
      </c>
      <c r="BT1867">
        <v>0</v>
      </c>
      <c r="BU1867">
        <v>0</v>
      </c>
      <c r="CE1867" t="str">
        <f t="shared" ref="CE1867:CE1874" si="727">"22:03:50.251"</f>
        <v>22:03:50.251</v>
      </c>
      <c r="CF1867">
        <v>251091183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5</v>
      </c>
      <c r="CY1867">
        <v>7</v>
      </c>
      <c r="CZ1867" t="s">
        <v>131</v>
      </c>
      <c r="DA1867">
        <v>300</v>
      </c>
      <c r="DB1867">
        <v>0</v>
      </c>
      <c r="DC1867" t="s">
        <v>157</v>
      </c>
      <c r="DD1867" t="s">
        <v>158</v>
      </c>
      <c r="DG1867">
        <v>8369735</v>
      </c>
      <c r="DI1867">
        <v>1</v>
      </c>
      <c r="DJ1867">
        <v>0</v>
      </c>
      <c r="DK1867">
        <v>0</v>
      </c>
      <c r="DL1867">
        <v>0</v>
      </c>
      <c r="DM1867">
        <v>0</v>
      </c>
      <c r="DN1867">
        <v>1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 t="shared" ref="A1868:A1874" si="728">"07/09/2023 22:03:50.554"</f>
        <v>07/09/2023 22:03:50.554</v>
      </c>
      <c r="C1868" t="str">
        <f t="shared" si="723"/>
        <v>FFDDD3C0</v>
      </c>
      <c r="D1868" t="s">
        <v>134</v>
      </c>
      <c r="E1868">
        <v>3</v>
      </c>
      <c r="H1868">
        <v>3</v>
      </c>
      <c r="I1868" t="s">
        <v>135</v>
      </c>
      <c r="J1868" t="s">
        <v>126</v>
      </c>
      <c r="K1868">
        <v>0</v>
      </c>
      <c r="L1868">
        <v>3</v>
      </c>
      <c r="M1868">
        <v>0</v>
      </c>
      <c r="N1868">
        <v>2</v>
      </c>
      <c r="O1868">
        <v>0</v>
      </c>
      <c r="P1868">
        <v>1</v>
      </c>
      <c r="Q1868">
        <v>0</v>
      </c>
      <c r="S1868" t="str">
        <f t="shared" si="726"/>
        <v>22:03:50.000</v>
      </c>
      <c r="T1868" t="str">
        <f t="shared" si="726"/>
        <v>22:03:50.000</v>
      </c>
      <c r="U1868" t="str">
        <f t="shared" si="720"/>
        <v>A14F74</v>
      </c>
      <c r="V1868">
        <v>0</v>
      </c>
      <c r="W1868">
        <v>0</v>
      </c>
      <c r="X1868">
        <v>6</v>
      </c>
      <c r="Y1868">
        <v>0</v>
      </c>
      <c r="AA1868">
        <v>1</v>
      </c>
      <c r="AB1868">
        <v>8</v>
      </c>
      <c r="AC1868">
        <v>3</v>
      </c>
      <c r="AD1868">
        <v>0</v>
      </c>
      <c r="AE1868">
        <v>9</v>
      </c>
      <c r="AF1868" t="s">
        <v>126</v>
      </c>
      <c r="AG1868">
        <v>0</v>
      </c>
      <c r="AH1868">
        <v>3</v>
      </c>
      <c r="AI1868">
        <v>2</v>
      </c>
      <c r="AJ1868">
        <v>0</v>
      </c>
      <c r="AK1868" t="s">
        <v>619</v>
      </c>
      <c r="AL1868">
        <v>32.776487000000003</v>
      </c>
      <c r="AM1868" t="s">
        <v>620</v>
      </c>
      <c r="AN1868">
        <v>-117.067823</v>
      </c>
      <c r="AO1868">
        <v>25</v>
      </c>
      <c r="AP1868">
        <v>1600</v>
      </c>
      <c r="AQ1868" t="s">
        <v>129</v>
      </c>
      <c r="AR1868">
        <v>123</v>
      </c>
      <c r="AS1868">
        <v>-46</v>
      </c>
      <c r="AT1868">
        <v>320</v>
      </c>
      <c r="BB1868" t="str">
        <f t="shared" si="721"/>
        <v>1200</v>
      </c>
      <c r="BC1868">
        <v>1</v>
      </c>
      <c r="BD1868" t="str">
        <f t="shared" si="722"/>
        <v xml:space="preserve">N1839R  </v>
      </c>
      <c r="BE1868">
        <v>1</v>
      </c>
      <c r="BJ1868">
        <v>1325</v>
      </c>
      <c r="BK1868">
        <v>-275</v>
      </c>
      <c r="BL1868" t="s">
        <v>130</v>
      </c>
      <c r="BM1868">
        <v>1</v>
      </c>
      <c r="BN1868">
        <v>1</v>
      </c>
      <c r="BO1868">
        <v>0</v>
      </c>
      <c r="BP1868">
        <v>0</v>
      </c>
      <c r="BS1868">
        <v>0</v>
      </c>
      <c r="BT1868">
        <v>0</v>
      </c>
      <c r="BU1868">
        <v>0</v>
      </c>
      <c r="CE1868" t="str">
        <f t="shared" si="727"/>
        <v>22:03:50.251</v>
      </c>
      <c r="CF1868">
        <v>251091183</v>
      </c>
      <c r="CS1868">
        <v>3</v>
      </c>
      <c r="CT1868">
        <v>2</v>
      </c>
      <c r="CU1868">
        <v>0</v>
      </c>
      <c r="CV1868">
        <v>2</v>
      </c>
      <c r="CW1868">
        <v>0</v>
      </c>
      <c r="CX1868">
        <v>5</v>
      </c>
      <c r="CY1868">
        <v>7</v>
      </c>
      <c r="CZ1868" t="s">
        <v>131</v>
      </c>
      <c r="DA1868">
        <v>300</v>
      </c>
      <c r="DB1868">
        <v>0</v>
      </c>
      <c r="DC1868" t="s">
        <v>157</v>
      </c>
      <c r="DD1868" t="s">
        <v>158</v>
      </c>
      <c r="DG1868">
        <v>8369735</v>
      </c>
      <c r="DI1868">
        <v>1</v>
      </c>
      <c r="DJ1868">
        <v>0</v>
      </c>
      <c r="DK1868">
        <v>1</v>
      </c>
      <c r="DL1868">
        <v>0</v>
      </c>
      <c r="DM1868">
        <v>0</v>
      </c>
      <c r="DN1868">
        <v>1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 t="shared" si="728"/>
        <v>07/09/2023 22:03:50.554</v>
      </c>
      <c r="C1869" t="str">
        <f t="shared" si="723"/>
        <v>FFDDD3C0</v>
      </c>
      <c r="D1869" t="s">
        <v>147</v>
      </c>
      <c r="E1869">
        <v>8</v>
      </c>
      <c r="H1869">
        <v>225</v>
      </c>
      <c r="I1869" t="s">
        <v>148</v>
      </c>
      <c r="J1869" t="s">
        <v>126</v>
      </c>
      <c r="K1869">
        <v>0</v>
      </c>
      <c r="L1869">
        <v>3</v>
      </c>
      <c r="M1869">
        <v>0</v>
      </c>
      <c r="N1869">
        <v>2</v>
      </c>
      <c r="O1869">
        <v>0</v>
      </c>
      <c r="P1869">
        <v>1</v>
      </c>
      <c r="Q1869">
        <v>0</v>
      </c>
      <c r="S1869" t="str">
        <f t="shared" si="726"/>
        <v>22:03:50.000</v>
      </c>
      <c r="T1869" t="str">
        <f t="shared" si="726"/>
        <v>22:03:50.000</v>
      </c>
      <c r="U1869" t="str">
        <f t="shared" si="720"/>
        <v>A14F74</v>
      </c>
      <c r="V1869">
        <v>0</v>
      </c>
      <c r="W1869">
        <v>0</v>
      </c>
      <c r="X1869">
        <v>6</v>
      </c>
      <c r="Y1869">
        <v>0</v>
      </c>
      <c r="AA1869">
        <v>1</v>
      </c>
      <c r="AB1869">
        <v>8</v>
      </c>
      <c r="AC1869">
        <v>3</v>
      </c>
      <c r="AD1869">
        <v>0</v>
      </c>
      <c r="AE1869">
        <v>9</v>
      </c>
      <c r="AF1869" t="s">
        <v>126</v>
      </c>
      <c r="AG1869">
        <v>0</v>
      </c>
      <c r="AH1869">
        <v>3</v>
      </c>
      <c r="AI1869">
        <v>2</v>
      </c>
      <c r="AJ1869">
        <v>0</v>
      </c>
      <c r="AK1869" t="s">
        <v>619</v>
      </c>
      <c r="AL1869">
        <v>32.776487000000003</v>
      </c>
      <c r="AM1869" t="s">
        <v>620</v>
      </c>
      <c r="AN1869">
        <v>-117.067823</v>
      </c>
      <c r="AO1869">
        <v>25</v>
      </c>
      <c r="AP1869">
        <v>1600</v>
      </c>
      <c r="AQ1869" t="s">
        <v>129</v>
      </c>
      <c r="AR1869">
        <v>123</v>
      </c>
      <c r="AS1869">
        <v>-46</v>
      </c>
      <c r="AT1869">
        <v>320</v>
      </c>
      <c r="BB1869" t="str">
        <f t="shared" si="721"/>
        <v>1200</v>
      </c>
      <c r="BC1869">
        <v>1</v>
      </c>
      <c r="BD1869" t="str">
        <f t="shared" si="722"/>
        <v xml:space="preserve">N1839R  </v>
      </c>
      <c r="BE1869">
        <v>1</v>
      </c>
      <c r="BJ1869">
        <v>1325</v>
      </c>
      <c r="BK1869">
        <v>-275</v>
      </c>
      <c r="BL1869" t="s">
        <v>130</v>
      </c>
      <c r="BM1869">
        <v>1</v>
      </c>
      <c r="BN1869">
        <v>1</v>
      </c>
      <c r="BO1869">
        <v>0</v>
      </c>
      <c r="BP1869">
        <v>0</v>
      </c>
      <c r="BS1869">
        <v>0</v>
      </c>
      <c r="BT1869">
        <v>0</v>
      </c>
      <c r="BU1869">
        <v>0</v>
      </c>
      <c r="CE1869" t="str">
        <f t="shared" si="727"/>
        <v>22:03:50.251</v>
      </c>
      <c r="CF1869">
        <v>251091183</v>
      </c>
      <c r="CS1869">
        <v>3</v>
      </c>
      <c r="CT1869">
        <v>2</v>
      </c>
      <c r="CU1869">
        <v>0</v>
      </c>
      <c r="CV1869">
        <v>2</v>
      </c>
      <c r="CW1869">
        <v>0</v>
      </c>
      <c r="CX1869">
        <v>5</v>
      </c>
      <c r="CY1869">
        <v>7</v>
      </c>
      <c r="CZ1869" t="s">
        <v>131</v>
      </c>
      <c r="DA1869">
        <v>300</v>
      </c>
      <c r="DB1869">
        <v>0</v>
      </c>
      <c r="DC1869" t="s">
        <v>157</v>
      </c>
      <c r="DD1869" t="s">
        <v>158</v>
      </c>
      <c r="DG1869">
        <v>8369735</v>
      </c>
      <c r="DI1869">
        <v>1</v>
      </c>
      <c r="DJ1869">
        <v>0</v>
      </c>
      <c r="DK1869">
        <v>1</v>
      </c>
      <c r="DL1869">
        <v>0</v>
      </c>
      <c r="DM1869">
        <v>0</v>
      </c>
      <c r="DN1869">
        <v>1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 t="shared" si="728"/>
        <v>07/09/2023 22:03:50.554</v>
      </c>
      <c r="C1870" t="str">
        <f t="shared" si="723"/>
        <v>FFDDD3C0</v>
      </c>
      <c r="D1870" t="s">
        <v>134</v>
      </c>
      <c r="E1870">
        <v>4</v>
      </c>
      <c r="H1870">
        <v>4</v>
      </c>
      <c r="I1870" t="s">
        <v>143</v>
      </c>
      <c r="J1870" t="s">
        <v>126</v>
      </c>
      <c r="K1870">
        <v>0</v>
      </c>
      <c r="L1870">
        <v>3</v>
      </c>
      <c r="M1870">
        <v>0</v>
      </c>
      <c r="N1870">
        <v>2</v>
      </c>
      <c r="O1870">
        <v>0</v>
      </c>
      <c r="P1870">
        <v>1</v>
      </c>
      <c r="Q1870">
        <v>0</v>
      </c>
      <c r="S1870" t="str">
        <f t="shared" si="726"/>
        <v>22:03:50.000</v>
      </c>
      <c r="T1870" t="str">
        <f t="shared" si="726"/>
        <v>22:03:50.000</v>
      </c>
      <c r="U1870" t="str">
        <f t="shared" si="720"/>
        <v>A14F74</v>
      </c>
      <c r="V1870">
        <v>0</v>
      </c>
      <c r="W1870">
        <v>0</v>
      </c>
      <c r="X1870">
        <v>6</v>
      </c>
      <c r="Y1870">
        <v>0</v>
      </c>
      <c r="AA1870">
        <v>1</v>
      </c>
      <c r="AB1870">
        <v>8</v>
      </c>
      <c r="AC1870">
        <v>3</v>
      </c>
      <c r="AD1870">
        <v>0</v>
      </c>
      <c r="AE1870">
        <v>9</v>
      </c>
      <c r="AF1870" t="s">
        <v>126</v>
      </c>
      <c r="AG1870">
        <v>0</v>
      </c>
      <c r="AH1870">
        <v>3</v>
      </c>
      <c r="AI1870">
        <v>2</v>
      </c>
      <c r="AJ1870">
        <v>0</v>
      </c>
      <c r="AK1870" t="s">
        <v>619</v>
      </c>
      <c r="AL1870">
        <v>32.776487000000003</v>
      </c>
      <c r="AM1870" t="s">
        <v>620</v>
      </c>
      <c r="AN1870">
        <v>-117.067823</v>
      </c>
      <c r="AO1870">
        <v>25</v>
      </c>
      <c r="AP1870">
        <v>1600</v>
      </c>
      <c r="AQ1870" t="s">
        <v>129</v>
      </c>
      <c r="AR1870">
        <v>123</v>
      </c>
      <c r="AS1870">
        <v>-46</v>
      </c>
      <c r="AT1870">
        <v>320</v>
      </c>
      <c r="BB1870" t="str">
        <f t="shared" si="721"/>
        <v>1200</v>
      </c>
      <c r="BC1870">
        <v>1</v>
      </c>
      <c r="BD1870" t="str">
        <f t="shared" si="722"/>
        <v xml:space="preserve">N1839R  </v>
      </c>
      <c r="BE1870">
        <v>1</v>
      </c>
      <c r="BJ1870">
        <v>1325</v>
      </c>
      <c r="BK1870">
        <v>-275</v>
      </c>
      <c r="BL1870" t="s">
        <v>130</v>
      </c>
      <c r="BM1870">
        <v>1</v>
      </c>
      <c r="BN1870">
        <v>1</v>
      </c>
      <c r="BO1870">
        <v>0</v>
      </c>
      <c r="BP1870">
        <v>0</v>
      </c>
      <c r="BS1870">
        <v>0</v>
      </c>
      <c r="BT1870">
        <v>0</v>
      </c>
      <c r="BU1870">
        <v>0</v>
      </c>
      <c r="CE1870" t="str">
        <f t="shared" si="727"/>
        <v>22:03:50.251</v>
      </c>
      <c r="CF1870">
        <v>251091183</v>
      </c>
      <c r="CS1870">
        <v>3</v>
      </c>
      <c r="CT1870">
        <v>2</v>
      </c>
      <c r="CU1870">
        <v>0</v>
      </c>
      <c r="CV1870">
        <v>2</v>
      </c>
      <c r="CW1870">
        <v>0</v>
      </c>
      <c r="CX1870">
        <v>5</v>
      </c>
      <c r="CY1870">
        <v>7</v>
      </c>
      <c r="CZ1870" t="s">
        <v>131</v>
      </c>
      <c r="DA1870">
        <v>300</v>
      </c>
      <c r="DB1870">
        <v>0</v>
      </c>
      <c r="DC1870" t="s">
        <v>157</v>
      </c>
      <c r="DD1870" t="s">
        <v>158</v>
      </c>
      <c r="DG1870">
        <v>8369735</v>
      </c>
      <c r="DI1870">
        <v>1</v>
      </c>
      <c r="DJ1870">
        <v>0</v>
      </c>
      <c r="DK1870">
        <v>1</v>
      </c>
      <c r="DL1870">
        <v>0</v>
      </c>
      <c r="DM1870">
        <v>0</v>
      </c>
      <c r="DN1870">
        <v>1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 t="shared" si="728"/>
        <v>07/09/2023 22:03:50.554</v>
      </c>
      <c r="C1871" t="str">
        <f t="shared" si="723"/>
        <v>FFDDD3C0</v>
      </c>
      <c r="D1871" t="s">
        <v>123</v>
      </c>
      <c r="E1871">
        <v>7</v>
      </c>
      <c r="F1871">
        <v>2007</v>
      </c>
      <c r="G1871" t="s">
        <v>124</v>
      </c>
      <c r="J1871" t="s">
        <v>125</v>
      </c>
      <c r="K1871">
        <v>0</v>
      </c>
      <c r="L1871">
        <v>3</v>
      </c>
      <c r="M1871">
        <v>0</v>
      </c>
      <c r="N1871">
        <v>2</v>
      </c>
      <c r="O1871">
        <v>0</v>
      </c>
      <c r="P1871">
        <v>1</v>
      </c>
      <c r="Q1871">
        <v>0</v>
      </c>
      <c r="S1871" t="str">
        <f t="shared" si="726"/>
        <v>22:03:50.000</v>
      </c>
      <c r="T1871" t="str">
        <f t="shared" si="726"/>
        <v>22:03:50.000</v>
      </c>
      <c r="U1871" t="str">
        <f t="shared" si="720"/>
        <v>A14F74</v>
      </c>
      <c r="V1871">
        <v>0</v>
      </c>
      <c r="W1871">
        <v>0</v>
      </c>
      <c r="X1871">
        <v>6</v>
      </c>
      <c r="Y1871">
        <v>0</v>
      </c>
      <c r="AA1871">
        <v>1</v>
      </c>
      <c r="AB1871">
        <v>8</v>
      </c>
      <c r="AC1871">
        <v>3</v>
      </c>
      <c r="AD1871">
        <v>0</v>
      </c>
      <c r="AE1871">
        <v>9</v>
      </c>
      <c r="AF1871" t="s">
        <v>126</v>
      </c>
      <c r="AG1871">
        <v>0</v>
      </c>
      <c r="AH1871">
        <v>3</v>
      </c>
      <c r="AI1871">
        <v>2</v>
      </c>
      <c r="AJ1871">
        <v>0</v>
      </c>
      <c r="AK1871" t="s">
        <v>619</v>
      </c>
      <c r="AL1871">
        <v>32.776487000000003</v>
      </c>
      <c r="AM1871" t="s">
        <v>620</v>
      </c>
      <c r="AN1871">
        <v>-117.067823</v>
      </c>
      <c r="AO1871">
        <v>25</v>
      </c>
      <c r="AP1871">
        <v>1600</v>
      </c>
      <c r="AQ1871" t="s">
        <v>129</v>
      </c>
      <c r="AR1871">
        <v>123</v>
      </c>
      <c r="AS1871">
        <v>-46</v>
      </c>
      <c r="AT1871">
        <v>320</v>
      </c>
      <c r="BB1871" t="str">
        <f t="shared" si="721"/>
        <v>1200</v>
      </c>
      <c r="BC1871">
        <v>1</v>
      </c>
      <c r="BD1871" t="str">
        <f t="shared" si="722"/>
        <v xml:space="preserve">N1839R  </v>
      </c>
      <c r="BE1871">
        <v>1</v>
      </c>
      <c r="BJ1871">
        <v>1325</v>
      </c>
      <c r="BK1871">
        <v>-275</v>
      </c>
      <c r="BL1871" t="s">
        <v>130</v>
      </c>
      <c r="BM1871">
        <v>1</v>
      </c>
      <c r="BN1871">
        <v>1</v>
      </c>
      <c r="BO1871">
        <v>0</v>
      </c>
      <c r="BP1871">
        <v>0</v>
      </c>
      <c r="BS1871">
        <v>0</v>
      </c>
      <c r="BT1871">
        <v>0</v>
      </c>
      <c r="BU1871">
        <v>0</v>
      </c>
      <c r="CE1871" t="str">
        <f t="shared" si="727"/>
        <v>22:03:50.251</v>
      </c>
      <c r="CF1871">
        <v>251091183</v>
      </c>
      <c r="CS1871">
        <v>3</v>
      </c>
      <c r="CT1871">
        <v>2</v>
      </c>
      <c r="CU1871">
        <v>0</v>
      </c>
      <c r="CV1871">
        <v>2</v>
      </c>
      <c r="CW1871">
        <v>0</v>
      </c>
      <c r="CX1871">
        <v>5</v>
      </c>
      <c r="CY1871">
        <v>7</v>
      </c>
      <c r="CZ1871" t="s">
        <v>131</v>
      </c>
      <c r="DA1871">
        <v>300</v>
      </c>
      <c r="DB1871">
        <v>0</v>
      </c>
      <c r="DC1871" t="s">
        <v>157</v>
      </c>
      <c r="DD1871" t="s">
        <v>158</v>
      </c>
      <c r="DG1871">
        <v>8369735</v>
      </c>
      <c r="DI1871">
        <v>1</v>
      </c>
      <c r="DJ1871">
        <v>0</v>
      </c>
      <c r="DK1871">
        <v>1</v>
      </c>
      <c r="DL1871">
        <v>0</v>
      </c>
      <c r="DM1871">
        <v>0</v>
      </c>
      <c r="DN1871">
        <v>1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 t="shared" si="728"/>
        <v>07/09/2023 22:03:50.554</v>
      </c>
      <c r="C1872" t="str">
        <f t="shared" si="723"/>
        <v>FFDDD3C0</v>
      </c>
      <c r="D1872" t="s">
        <v>138</v>
      </c>
      <c r="E1872">
        <v>20</v>
      </c>
      <c r="F1872">
        <v>1020</v>
      </c>
      <c r="G1872" t="s">
        <v>139</v>
      </c>
      <c r="J1872" t="s">
        <v>140</v>
      </c>
      <c r="K1872">
        <v>0</v>
      </c>
      <c r="L1872">
        <v>3</v>
      </c>
      <c r="M1872">
        <v>0</v>
      </c>
      <c r="N1872">
        <v>2</v>
      </c>
      <c r="O1872">
        <v>0</v>
      </c>
      <c r="P1872">
        <v>1</v>
      </c>
      <c r="Q1872">
        <v>0</v>
      </c>
      <c r="S1872" t="str">
        <f t="shared" si="726"/>
        <v>22:03:50.000</v>
      </c>
      <c r="T1872" t="str">
        <f t="shared" si="726"/>
        <v>22:03:50.000</v>
      </c>
      <c r="U1872" t="str">
        <f t="shared" si="720"/>
        <v>A14F74</v>
      </c>
      <c r="V1872">
        <v>0</v>
      </c>
      <c r="W1872">
        <v>0</v>
      </c>
      <c r="X1872">
        <v>6</v>
      </c>
      <c r="Y1872">
        <v>0</v>
      </c>
      <c r="AA1872">
        <v>1</v>
      </c>
      <c r="AB1872">
        <v>8</v>
      </c>
      <c r="AC1872">
        <v>3</v>
      </c>
      <c r="AD1872">
        <v>0</v>
      </c>
      <c r="AE1872">
        <v>9</v>
      </c>
      <c r="AF1872" t="s">
        <v>126</v>
      </c>
      <c r="AG1872">
        <v>0</v>
      </c>
      <c r="AH1872">
        <v>3</v>
      </c>
      <c r="AI1872">
        <v>2</v>
      </c>
      <c r="AJ1872">
        <v>0</v>
      </c>
      <c r="AK1872" t="s">
        <v>619</v>
      </c>
      <c r="AL1872">
        <v>32.776487000000003</v>
      </c>
      <c r="AM1872" t="s">
        <v>620</v>
      </c>
      <c r="AN1872">
        <v>-117.067823</v>
      </c>
      <c r="AO1872">
        <v>25</v>
      </c>
      <c r="AP1872">
        <v>1600</v>
      </c>
      <c r="AQ1872" t="s">
        <v>129</v>
      </c>
      <c r="AR1872">
        <v>123</v>
      </c>
      <c r="AS1872">
        <v>-46</v>
      </c>
      <c r="AT1872">
        <v>320</v>
      </c>
      <c r="BB1872" t="str">
        <f t="shared" si="721"/>
        <v>1200</v>
      </c>
      <c r="BC1872">
        <v>1</v>
      </c>
      <c r="BD1872" t="str">
        <f t="shared" si="722"/>
        <v xml:space="preserve">N1839R  </v>
      </c>
      <c r="BE1872">
        <v>1</v>
      </c>
      <c r="BJ1872">
        <v>1325</v>
      </c>
      <c r="BK1872">
        <v>-275</v>
      </c>
      <c r="BL1872" t="s">
        <v>130</v>
      </c>
      <c r="BM1872">
        <v>1</v>
      </c>
      <c r="BN1872">
        <v>1</v>
      </c>
      <c r="BO1872">
        <v>0</v>
      </c>
      <c r="BP1872">
        <v>0</v>
      </c>
      <c r="BS1872">
        <v>0</v>
      </c>
      <c r="BT1872">
        <v>0</v>
      </c>
      <c r="BU1872">
        <v>0</v>
      </c>
      <c r="CE1872" t="str">
        <f t="shared" si="727"/>
        <v>22:03:50.251</v>
      </c>
      <c r="CF1872">
        <v>251091183</v>
      </c>
      <c r="CS1872">
        <v>3</v>
      </c>
      <c r="CT1872">
        <v>2</v>
      </c>
      <c r="CU1872">
        <v>0</v>
      </c>
      <c r="CV1872">
        <v>2</v>
      </c>
      <c r="CW1872">
        <v>0</v>
      </c>
      <c r="CX1872">
        <v>5</v>
      </c>
      <c r="CY1872">
        <v>7</v>
      </c>
      <c r="CZ1872" t="s">
        <v>131</v>
      </c>
      <c r="DA1872">
        <v>300</v>
      </c>
      <c r="DB1872">
        <v>0</v>
      </c>
      <c r="DC1872" t="s">
        <v>157</v>
      </c>
      <c r="DD1872" t="s">
        <v>158</v>
      </c>
      <c r="DG1872">
        <v>8369735</v>
      </c>
      <c r="DI1872">
        <v>1</v>
      </c>
      <c r="DJ1872">
        <v>0</v>
      </c>
      <c r="DK1872">
        <v>1</v>
      </c>
      <c r="DL1872">
        <v>0</v>
      </c>
      <c r="DM1872">
        <v>0</v>
      </c>
      <c r="DN1872">
        <v>1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 t="shared" si="728"/>
        <v>07/09/2023 22:03:50.554</v>
      </c>
      <c r="C1873" t="str">
        <f t="shared" si="723"/>
        <v>FFDDD3C0</v>
      </c>
      <c r="D1873" t="s">
        <v>149</v>
      </c>
      <c r="E1873">
        <v>3</v>
      </c>
      <c r="H1873">
        <v>166</v>
      </c>
      <c r="I1873" t="s">
        <v>139</v>
      </c>
      <c r="J1873" t="s">
        <v>150</v>
      </c>
      <c r="K1873">
        <v>0</v>
      </c>
      <c r="L1873">
        <v>3</v>
      </c>
      <c r="M1873">
        <v>0</v>
      </c>
      <c r="N1873">
        <v>2</v>
      </c>
      <c r="O1873">
        <v>0</v>
      </c>
      <c r="P1873">
        <v>1</v>
      </c>
      <c r="Q1873">
        <v>0</v>
      </c>
      <c r="S1873" t="str">
        <f t="shared" si="726"/>
        <v>22:03:50.000</v>
      </c>
      <c r="T1873" t="str">
        <f t="shared" si="726"/>
        <v>22:03:50.000</v>
      </c>
      <c r="U1873" t="str">
        <f t="shared" si="720"/>
        <v>A14F74</v>
      </c>
      <c r="V1873">
        <v>0</v>
      </c>
      <c r="W1873">
        <v>0</v>
      </c>
      <c r="X1873">
        <v>6</v>
      </c>
      <c r="Y1873">
        <v>0</v>
      </c>
      <c r="AA1873">
        <v>1</v>
      </c>
      <c r="AB1873">
        <v>8</v>
      </c>
      <c r="AC1873">
        <v>3</v>
      </c>
      <c r="AD1873">
        <v>0</v>
      </c>
      <c r="AE1873">
        <v>9</v>
      </c>
      <c r="AF1873" t="s">
        <v>126</v>
      </c>
      <c r="AG1873">
        <v>0</v>
      </c>
      <c r="AH1873">
        <v>3</v>
      </c>
      <c r="AI1873">
        <v>2</v>
      </c>
      <c r="AJ1873">
        <v>0</v>
      </c>
      <c r="AK1873" t="s">
        <v>619</v>
      </c>
      <c r="AL1873">
        <v>32.776487000000003</v>
      </c>
      <c r="AM1873" t="s">
        <v>620</v>
      </c>
      <c r="AN1873">
        <v>-117.067823</v>
      </c>
      <c r="AO1873">
        <v>25</v>
      </c>
      <c r="AP1873">
        <v>1600</v>
      </c>
      <c r="AQ1873" t="s">
        <v>129</v>
      </c>
      <c r="AR1873">
        <v>123</v>
      </c>
      <c r="AS1873">
        <v>-46</v>
      </c>
      <c r="AT1873">
        <v>320</v>
      </c>
      <c r="BB1873" t="str">
        <f t="shared" si="721"/>
        <v>1200</v>
      </c>
      <c r="BC1873">
        <v>1</v>
      </c>
      <c r="BD1873" t="str">
        <f t="shared" si="722"/>
        <v xml:space="preserve">N1839R  </v>
      </c>
      <c r="BE1873">
        <v>1</v>
      </c>
      <c r="BJ1873">
        <v>1325</v>
      </c>
      <c r="BK1873">
        <v>-275</v>
      </c>
      <c r="BL1873" t="s">
        <v>130</v>
      </c>
      <c r="BM1873">
        <v>1</v>
      </c>
      <c r="BN1873">
        <v>1</v>
      </c>
      <c r="BO1873">
        <v>0</v>
      </c>
      <c r="BP1873">
        <v>0</v>
      </c>
      <c r="BS1873">
        <v>0</v>
      </c>
      <c r="BT1873">
        <v>0</v>
      </c>
      <c r="BU1873">
        <v>0</v>
      </c>
      <c r="CE1873" t="str">
        <f t="shared" si="727"/>
        <v>22:03:50.251</v>
      </c>
      <c r="CF1873">
        <v>251091183</v>
      </c>
      <c r="CS1873">
        <v>3</v>
      </c>
      <c r="CT1873">
        <v>2</v>
      </c>
      <c r="CU1873">
        <v>0</v>
      </c>
      <c r="CV1873">
        <v>2</v>
      </c>
      <c r="CW1873">
        <v>0</v>
      </c>
      <c r="CX1873">
        <v>5</v>
      </c>
      <c r="CY1873">
        <v>7</v>
      </c>
      <c r="CZ1873" t="s">
        <v>131</v>
      </c>
      <c r="DA1873">
        <v>300</v>
      </c>
      <c r="DB1873">
        <v>0</v>
      </c>
      <c r="DC1873" t="s">
        <v>157</v>
      </c>
      <c r="DD1873" t="s">
        <v>158</v>
      </c>
      <c r="DG1873">
        <v>8369735</v>
      </c>
      <c r="DI1873">
        <v>1</v>
      </c>
      <c r="DJ1873">
        <v>0</v>
      </c>
      <c r="DK1873">
        <v>1</v>
      </c>
      <c r="DL1873">
        <v>0</v>
      </c>
      <c r="DM1873">
        <v>0</v>
      </c>
      <c r="DN1873">
        <v>1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 t="shared" si="728"/>
        <v>07/09/2023 22:03:50.554</v>
      </c>
      <c r="C1874" t="str">
        <f t="shared" si="723"/>
        <v>FFDDD3C0</v>
      </c>
      <c r="D1874" t="s">
        <v>141</v>
      </c>
      <c r="E1874">
        <v>15</v>
      </c>
      <c r="J1874" t="s">
        <v>142</v>
      </c>
      <c r="K1874">
        <v>0</v>
      </c>
      <c r="L1874">
        <v>3</v>
      </c>
      <c r="M1874">
        <v>0</v>
      </c>
      <c r="N1874">
        <v>2</v>
      </c>
      <c r="O1874">
        <v>0</v>
      </c>
      <c r="P1874">
        <v>1</v>
      </c>
      <c r="Q1874">
        <v>0</v>
      </c>
      <c r="S1874" t="str">
        <f t="shared" si="726"/>
        <v>22:03:50.000</v>
      </c>
      <c r="T1874" t="str">
        <f t="shared" si="726"/>
        <v>22:03:50.000</v>
      </c>
      <c r="U1874" t="str">
        <f t="shared" si="720"/>
        <v>A14F74</v>
      </c>
      <c r="V1874">
        <v>0</v>
      </c>
      <c r="W1874">
        <v>0</v>
      </c>
      <c r="X1874">
        <v>6</v>
      </c>
      <c r="Y1874">
        <v>0</v>
      </c>
      <c r="AA1874">
        <v>1</v>
      </c>
      <c r="AB1874">
        <v>8</v>
      </c>
      <c r="AC1874">
        <v>3</v>
      </c>
      <c r="AD1874">
        <v>0</v>
      </c>
      <c r="AE1874">
        <v>9</v>
      </c>
      <c r="AF1874" t="s">
        <v>126</v>
      </c>
      <c r="AG1874">
        <v>0</v>
      </c>
      <c r="AH1874">
        <v>3</v>
      </c>
      <c r="AI1874">
        <v>2</v>
      </c>
      <c r="AJ1874">
        <v>0</v>
      </c>
      <c r="AK1874" t="s">
        <v>619</v>
      </c>
      <c r="AL1874">
        <v>32.776487000000003</v>
      </c>
      <c r="AM1874" t="s">
        <v>620</v>
      </c>
      <c r="AN1874">
        <v>-117.067823</v>
      </c>
      <c r="AO1874">
        <v>25</v>
      </c>
      <c r="AP1874">
        <v>1600</v>
      </c>
      <c r="AQ1874" t="s">
        <v>129</v>
      </c>
      <c r="AR1874">
        <v>123</v>
      </c>
      <c r="AS1874">
        <v>-46</v>
      </c>
      <c r="AT1874">
        <v>320</v>
      </c>
      <c r="BB1874" t="str">
        <f t="shared" si="721"/>
        <v>1200</v>
      </c>
      <c r="BC1874">
        <v>1</v>
      </c>
      <c r="BD1874" t="str">
        <f t="shared" si="722"/>
        <v xml:space="preserve">N1839R  </v>
      </c>
      <c r="BE1874">
        <v>1</v>
      </c>
      <c r="BJ1874">
        <v>1325</v>
      </c>
      <c r="BK1874">
        <v>-275</v>
      </c>
      <c r="BL1874" t="s">
        <v>130</v>
      </c>
      <c r="BM1874">
        <v>1</v>
      </c>
      <c r="BN1874">
        <v>1</v>
      </c>
      <c r="BO1874">
        <v>0</v>
      </c>
      <c r="BP1874">
        <v>0</v>
      </c>
      <c r="BS1874">
        <v>0</v>
      </c>
      <c r="BT1874">
        <v>0</v>
      </c>
      <c r="BU1874">
        <v>0</v>
      </c>
      <c r="CE1874" t="str">
        <f t="shared" si="727"/>
        <v>22:03:50.251</v>
      </c>
      <c r="CF1874">
        <v>251091183</v>
      </c>
      <c r="CS1874">
        <v>3</v>
      </c>
      <c r="CT1874">
        <v>2</v>
      </c>
      <c r="CU1874">
        <v>0</v>
      </c>
      <c r="CV1874">
        <v>2</v>
      </c>
      <c r="CW1874">
        <v>0</v>
      </c>
      <c r="CX1874">
        <v>5</v>
      </c>
      <c r="CY1874">
        <v>7</v>
      </c>
      <c r="CZ1874" t="s">
        <v>131</v>
      </c>
      <c r="DA1874">
        <v>300</v>
      </c>
      <c r="DB1874">
        <v>0</v>
      </c>
      <c r="DC1874" t="s">
        <v>157</v>
      </c>
      <c r="DD1874" t="s">
        <v>158</v>
      </c>
      <c r="DG1874">
        <v>8369735</v>
      </c>
      <c r="DI1874">
        <v>1</v>
      </c>
      <c r="DJ1874">
        <v>0</v>
      </c>
      <c r="DK1874">
        <v>1</v>
      </c>
      <c r="DL1874">
        <v>0</v>
      </c>
      <c r="DM1874">
        <v>0</v>
      </c>
      <c r="DN1874">
        <v>1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 t="shared" ref="A1875:A1881" si="729">"07/09/2023 22:03:51.648"</f>
        <v>07/09/2023 22:03:51.648</v>
      </c>
      <c r="C1875" t="str">
        <f t="shared" si="723"/>
        <v>FFDDD3C0</v>
      </c>
      <c r="D1875" t="s">
        <v>134</v>
      </c>
      <c r="E1875">
        <v>4</v>
      </c>
      <c r="H1875">
        <v>4</v>
      </c>
      <c r="I1875" t="s">
        <v>143</v>
      </c>
      <c r="J1875" t="s">
        <v>126</v>
      </c>
      <c r="K1875">
        <v>0</v>
      </c>
      <c r="L1875">
        <v>3</v>
      </c>
      <c r="M1875">
        <v>0</v>
      </c>
      <c r="N1875">
        <v>2</v>
      </c>
      <c r="O1875">
        <v>0</v>
      </c>
      <c r="P1875">
        <v>1</v>
      </c>
      <c r="Q1875">
        <v>0</v>
      </c>
      <c r="S1875" t="str">
        <f t="shared" ref="S1875:T1882" si="730">"22:03:51.000"</f>
        <v>22:03:51.000</v>
      </c>
      <c r="T1875" t="str">
        <f t="shared" si="730"/>
        <v>22:03:51.000</v>
      </c>
      <c r="U1875" t="str">
        <f t="shared" si="720"/>
        <v>A14F74</v>
      </c>
      <c r="V1875">
        <v>0</v>
      </c>
      <c r="W1875">
        <v>0</v>
      </c>
      <c r="X1875">
        <v>6</v>
      </c>
      <c r="Y1875">
        <v>0</v>
      </c>
      <c r="AA1875">
        <v>1</v>
      </c>
      <c r="AB1875">
        <v>8</v>
      </c>
      <c r="AC1875">
        <v>3</v>
      </c>
      <c r="AD1875">
        <v>0</v>
      </c>
      <c r="AE1875">
        <v>9</v>
      </c>
      <c r="AF1875" t="s">
        <v>126</v>
      </c>
      <c r="AG1875">
        <v>0</v>
      </c>
      <c r="AH1875">
        <v>3</v>
      </c>
      <c r="AI1875">
        <v>2</v>
      </c>
      <c r="AJ1875">
        <v>0</v>
      </c>
      <c r="AK1875" t="s">
        <v>621</v>
      </c>
      <c r="AL1875">
        <v>32.776251000000002</v>
      </c>
      <c r="AM1875" t="s">
        <v>622</v>
      </c>
      <c r="AN1875">
        <v>-117.06715800000001</v>
      </c>
      <c r="AO1875">
        <v>25</v>
      </c>
      <c r="AP1875">
        <v>1600</v>
      </c>
      <c r="AQ1875" t="s">
        <v>129</v>
      </c>
      <c r="AR1875">
        <v>124</v>
      </c>
      <c r="AS1875">
        <v>-45</v>
      </c>
      <c r="AT1875">
        <v>256</v>
      </c>
      <c r="BB1875" t="str">
        <f t="shared" si="721"/>
        <v>1200</v>
      </c>
      <c r="BC1875">
        <v>1</v>
      </c>
      <c r="BD1875" t="str">
        <f t="shared" si="722"/>
        <v xml:space="preserve">N1839R  </v>
      </c>
      <c r="BE1875">
        <v>1</v>
      </c>
      <c r="BJ1875">
        <v>1325</v>
      </c>
      <c r="BK1875">
        <v>-275</v>
      </c>
      <c r="BL1875" t="s">
        <v>130</v>
      </c>
      <c r="BM1875">
        <v>1</v>
      </c>
      <c r="BN1875">
        <v>1</v>
      </c>
      <c r="BO1875">
        <v>0</v>
      </c>
      <c r="BP1875">
        <v>0</v>
      </c>
      <c r="BS1875">
        <v>0</v>
      </c>
      <c r="BT1875">
        <v>0</v>
      </c>
      <c r="BU1875">
        <v>0</v>
      </c>
      <c r="CE1875" t="str">
        <f t="shared" ref="CE1875:CE1882" si="731">"22:03:51.394"</f>
        <v>22:03:51.394</v>
      </c>
      <c r="CF1875">
        <v>394091330</v>
      </c>
      <c r="CS1875">
        <v>3</v>
      </c>
      <c r="CT1875">
        <v>2</v>
      </c>
      <c r="CU1875">
        <v>0</v>
      </c>
      <c r="CV1875">
        <v>2</v>
      </c>
      <c r="CW1875">
        <v>0</v>
      </c>
      <c r="CX1875">
        <v>5</v>
      </c>
      <c r="CY1875">
        <v>7</v>
      </c>
      <c r="CZ1875" t="s">
        <v>131</v>
      </c>
      <c r="DA1875">
        <v>300</v>
      </c>
      <c r="DB1875">
        <v>0</v>
      </c>
      <c r="DC1875" t="s">
        <v>157</v>
      </c>
      <c r="DD1875" t="s">
        <v>158</v>
      </c>
      <c r="DG1875">
        <v>8369993</v>
      </c>
      <c r="DI1875">
        <v>1</v>
      </c>
      <c r="DJ1875">
        <v>0</v>
      </c>
      <c r="DK1875">
        <v>0</v>
      </c>
      <c r="DL1875">
        <v>0</v>
      </c>
      <c r="DM1875">
        <v>0</v>
      </c>
      <c r="DN1875">
        <v>1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 t="shared" si="729"/>
        <v>07/09/2023 22:03:51.648</v>
      </c>
      <c r="C1876" t="str">
        <f t="shared" si="723"/>
        <v>FFDDD3C0</v>
      </c>
      <c r="D1876" t="s">
        <v>123</v>
      </c>
      <c r="E1876">
        <v>7</v>
      </c>
      <c r="F1876">
        <v>2007</v>
      </c>
      <c r="G1876" t="s">
        <v>124</v>
      </c>
      <c r="J1876" t="s">
        <v>125</v>
      </c>
      <c r="K1876">
        <v>0</v>
      </c>
      <c r="L1876">
        <v>3</v>
      </c>
      <c r="M1876">
        <v>0</v>
      </c>
      <c r="N1876">
        <v>2</v>
      </c>
      <c r="O1876">
        <v>0</v>
      </c>
      <c r="P1876">
        <v>1</v>
      </c>
      <c r="Q1876">
        <v>0</v>
      </c>
      <c r="S1876" t="str">
        <f t="shared" si="730"/>
        <v>22:03:51.000</v>
      </c>
      <c r="T1876" t="str">
        <f t="shared" si="730"/>
        <v>22:03:51.000</v>
      </c>
      <c r="U1876" t="str">
        <f t="shared" si="720"/>
        <v>A14F74</v>
      </c>
      <c r="V1876">
        <v>0</v>
      </c>
      <c r="W1876">
        <v>0</v>
      </c>
      <c r="X1876">
        <v>6</v>
      </c>
      <c r="Y1876">
        <v>0</v>
      </c>
      <c r="AA1876">
        <v>1</v>
      </c>
      <c r="AB1876">
        <v>8</v>
      </c>
      <c r="AC1876">
        <v>3</v>
      </c>
      <c r="AD1876">
        <v>0</v>
      </c>
      <c r="AE1876">
        <v>9</v>
      </c>
      <c r="AF1876" t="s">
        <v>126</v>
      </c>
      <c r="AG1876">
        <v>0</v>
      </c>
      <c r="AH1876">
        <v>3</v>
      </c>
      <c r="AI1876">
        <v>2</v>
      </c>
      <c r="AJ1876">
        <v>0</v>
      </c>
      <c r="AK1876" t="s">
        <v>621</v>
      </c>
      <c r="AL1876">
        <v>32.776251000000002</v>
      </c>
      <c r="AM1876" t="s">
        <v>622</v>
      </c>
      <c r="AN1876">
        <v>-117.06715800000001</v>
      </c>
      <c r="AO1876">
        <v>25</v>
      </c>
      <c r="AP1876">
        <v>1600</v>
      </c>
      <c r="AQ1876" t="s">
        <v>129</v>
      </c>
      <c r="AR1876">
        <v>124</v>
      </c>
      <c r="AS1876">
        <v>-45</v>
      </c>
      <c r="AT1876">
        <v>256</v>
      </c>
      <c r="BB1876" t="str">
        <f t="shared" si="721"/>
        <v>1200</v>
      </c>
      <c r="BC1876">
        <v>1</v>
      </c>
      <c r="BD1876" t="str">
        <f t="shared" si="722"/>
        <v xml:space="preserve">N1839R  </v>
      </c>
      <c r="BE1876">
        <v>1</v>
      </c>
      <c r="BJ1876">
        <v>1325</v>
      </c>
      <c r="BK1876">
        <v>-275</v>
      </c>
      <c r="BL1876" t="s">
        <v>130</v>
      </c>
      <c r="BM1876">
        <v>1</v>
      </c>
      <c r="BN1876">
        <v>1</v>
      </c>
      <c r="BO1876">
        <v>0</v>
      </c>
      <c r="BP1876">
        <v>0</v>
      </c>
      <c r="BS1876">
        <v>0</v>
      </c>
      <c r="BT1876">
        <v>0</v>
      </c>
      <c r="BU1876">
        <v>0</v>
      </c>
      <c r="CE1876" t="str">
        <f t="shared" si="731"/>
        <v>22:03:51.394</v>
      </c>
      <c r="CF1876">
        <v>394091330</v>
      </c>
      <c r="CS1876">
        <v>3</v>
      </c>
      <c r="CT1876">
        <v>2</v>
      </c>
      <c r="CU1876">
        <v>0</v>
      </c>
      <c r="CV1876">
        <v>2</v>
      </c>
      <c r="CW1876">
        <v>0</v>
      </c>
      <c r="CX1876">
        <v>5</v>
      </c>
      <c r="CY1876">
        <v>7</v>
      </c>
      <c r="CZ1876" t="s">
        <v>131</v>
      </c>
      <c r="DA1876">
        <v>300</v>
      </c>
      <c r="DB1876">
        <v>0</v>
      </c>
      <c r="DC1876" t="s">
        <v>157</v>
      </c>
      <c r="DD1876" t="s">
        <v>158</v>
      </c>
      <c r="DG1876">
        <v>8369993</v>
      </c>
      <c r="DI1876">
        <v>1</v>
      </c>
      <c r="DJ1876">
        <v>0</v>
      </c>
      <c r="DK1876">
        <v>1</v>
      </c>
      <c r="DL1876">
        <v>0</v>
      </c>
      <c r="DM1876">
        <v>0</v>
      </c>
      <c r="DN1876">
        <v>1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 t="shared" si="729"/>
        <v>07/09/2023 22:03:51.648</v>
      </c>
      <c r="C1877" t="str">
        <f t="shared" si="723"/>
        <v>FFDDD3C0</v>
      </c>
      <c r="D1877" t="s">
        <v>138</v>
      </c>
      <c r="E1877">
        <v>20</v>
      </c>
      <c r="F1877">
        <v>1020</v>
      </c>
      <c r="G1877" t="s">
        <v>139</v>
      </c>
      <c r="J1877" t="s">
        <v>140</v>
      </c>
      <c r="K1877">
        <v>0</v>
      </c>
      <c r="L1877">
        <v>3</v>
      </c>
      <c r="M1877">
        <v>0</v>
      </c>
      <c r="N1877">
        <v>2</v>
      </c>
      <c r="O1877">
        <v>0</v>
      </c>
      <c r="P1877">
        <v>1</v>
      </c>
      <c r="Q1877">
        <v>0</v>
      </c>
      <c r="S1877" t="str">
        <f t="shared" si="730"/>
        <v>22:03:51.000</v>
      </c>
      <c r="T1877" t="str">
        <f t="shared" si="730"/>
        <v>22:03:51.000</v>
      </c>
      <c r="U1877" t="str">
        <f t="shared" si="720"/>
        <v>A14F74</v>
      </c>
      <c r="V1877">
        <v>0</v>
      </c>
      <c r="W1877">
        <v>0</v>
      </c>
      <c r="X1877">
        <v>6</v>
      </c>
      <c r="Y1877">
        <v>0</v>
      </c>
      <c r="AA1877">
        <v>1</v>
      </c>
      <c r="AB1877">
        <v>8</v>
      </c>
      <c r="AC1877">
        <v>3</v>
      </c>
      <c r="AD1877">
        <v>0</v>
      </c>
      <c r="AE1877">
        <v>9</v>
      </c>
      <c r="AF1877" t="s">
        <v>126</v>
      </c>
      <c r="AG1877">
        <v>0</v>
      </c>
      <c r="AH1877">
        <v>3</v>
      </c>
      <c r="AI1877">
        <v>2</v>
      </c>
      <c r="AJ1877">
        <v>0</v>
      </c>
      <c r="AK1877" t="s">
        <v>621</v>
      </c>
      <c r="AL1877">
        <v>32.776251000000002</v>
      </c>
      <c r="AM1877" t="s">
        <v>622</v>
      </c>
      <c r="AN1877">
        <v>-117.06715800000001</v>
      </c>
      <c r="AO1877">
        <v>25</v>
      </c>
      <c r="AP1877">
        <v>1600</v>
      </c>
      <c r="AQ1877" t="s">
        <v>129</v>
      </c>
      <c r="AR1877">
        <v>124</v>
      </c>
      <c r="AS1877">
        <v>-45</v>
      </c>
      <c r="AT1877">
        <v>256</v>
      </c>
      <c r="BB1877" t="str">
        <f t="shared" si="721"/>
        <v>1200</v>
      </c>
      <c r="BC1877">
        <v>1</v>
      </c>
      <c r="BD1877" t="str">
        <f t="shared" si="722"/>
        <v xml:space="preserve">N1839R  </v>
      </c>
      <c r="BE1877">
        <v>1</v>
      </c>
      <c r="BJ1877">
        <v>1325</v>
      </c>
      <c r="BK1877">
        <v>-275</v>
      </c>
      <c r="BL1877" t="s">
        <v>130</v>
      </c>
      <c r="BM1877">
        <v>1</v>
      </c>
      <c r="BN1877">
        <v>1</v>
      </c>
      <c r="BO1877">
        <v>0</v>
      </c>
      <c r="BP1877">
        <v>0</v>
      </c>
      <c r="BS1877">
        <v>0</v>
      </c>
      <c r="BT1877">
        <v>0</v>
      </c>
      <c r="BU1877">
        <v>0</v>
      </c>
      <c r="CE1877" t="str">
        <f t="shared" si="731"/>
        <v>22:03:51.394</v>
      </c>
      <c r="CF1877">
        <v>394091330</v>
      </c>
      <c r="CS1877">
        <v>3</v>
      </c>
      <c r="CT1877">
        <v>2</v>
      </c>
      <c r="CU1877">
        <v>0</v>
      </c>
      <c r="CV1877">
        <v>2</v>
      </c>
      <c r="CW1877">
        <v>0</v>
      </c>
      <c r="CX1877">
        <v>5</v>
      </c>
      <c r="CY1877">
        <v>7</v>
      </c>
      <c r="CZ1877" t="s">
        <v>131</v>
      </c>
      <c r="DA1877">
        <v>300</v>
      </c>
      <c r="DB1877">
        <v>0</v>
      </c>
      <c r="DC1877" t="s">
        <v>157</v>
      </c>
      <c r="DD1877" t="s">
        <v>158</v>
      </c>
      <c r="DG1877">
        <v>8369993</v>
      </c>
      <c r="DI1877">
        <v>1</v>
      </c>
      <c r="DJ1877">
        <v>0</v>
      </c>
      <c r="DK1877">
        <v>1</v>
      </c>
      <c r="DL1877">
        <v>0</v>
      </c>
      <c r="DM1877">
        <v>0</v>
      </c>
      <c r="DN1877">
        <v>1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 t="shared" si="729"/>
        <v>07/09/2023 22:03:51.648</v>
      </c>
      <c r="C1878" t="str">
        <f t="shared" si="723"/>
        <v>FFDDD3C0</v>
      </c>
      <c r="D1878" t="s">
        <v>149</v>
      </c>
      <c r="E1878">
        <v>3</v>
      </c>
      <c r="H1878">
        <v>166</v>
      </c>
      <c r="I1878" t="s">
        <v>139</v>
      </c>
      <c r="J1878" t="s">
        <v>150</v>
      </c>
      <c r="K1878">
        <v>0</v>
      </c>
      <c r="L1878">
        <v>3</v>
      </c>
      <c r="M1878">
        <v>0</v>
      </c>
      <c r="N1878">
        <v>2</v>
      </c>
      <c r="O1878">
        <v>0</v>
      </c>
      <c r="P1878">
        <v>1</v>
      </c>
      <c r="Q1878">
        <v>0</v>
      </c>
      <c r="S1878" t="str">
        <f t="shared" si="730"/>
        <v>22:03:51.000</v>
      </c>
      <c r="T1878" t="str">
        <f t="shared" si="730"/>
        <v>22:03:51.000</v>
      </c>
      <c r="U1878" t="str">
        <f t="shared" si="720"/>
        <v>A14F74</v>
      </c>
      <c r="V1878">
        <v>0</v>
      </c>
      <c r="W1878">
        <v>0</v>
      </c>
      <c r="X1878">
        <v>6</v>
      </c>
      <c r="Y1878">
        <v>0</v>
      </c>
      <c r="AA1878">
        <v>1</v>
      </c>
      <c r="AB1878">
        <v>8</v>
      </c>
      <c r="AC1878">
        <v>3</v>
      </c>
      <c r="AD1878">
        <v>0</v>
      </c>
      <c r="AE1878">
        <v>9</v>
      </c>
      <c r="AF1878" t="s">
        <v>126</v>
      </c>
      <c r="AG1878">
        <v>0</v>
      </c>
      <c r="AH1878">
        <v>3</v>
      </c>
      <c r="AI1878">
        <v>2</v>
      </c>
      <c r="AJ1878">
        <v>0</v>
      </c>
      <c r="AK1878" t="s">
        <v>621</v>
      </c>
      <c r="AL1878">
        <v>32.776251000000002</v>
      </c>
      <c r="AM1878" t="s">
        <v>622</v>
      </c>
      <c r="AN1878">
        <v>-117.06715800000001</v>
      </c>
      <c r="AO1878">
        <v>25</v>
      </c>
      <c r="AP1878">
        <v>1600</v>
      </c>
      <c r="AQ1878" t="s">
        <v>129</v>
      </c>
      <c r="AR1878">
        <v>124</v>
      </c>
      <c r="AS1878">
        <v>-45</v>
      </c>
      <c r="AT1878">
        <v>256</v>
      </c>
      <c r="BB1878" t="str">
        <f t="shared" si="721"/>
        <v>1200</v>
      </c>
      <c r="BC1878">
        <v>1</v>
      </c>
      <c r="BD1878" t="str">
        <f t="shared" si="722"/>
        <v xml:space="preserve">N1839R  </v>
      </c>
      <c r="BE1878">
        <v>1</v>
      </c>
      <c r="BJ1878">
        <v>1325</v>
      </c>
      <c r="BK1878">
        <v>-275</v>
      </c>
      <c r="BL1878" t="s">
        <v>130</v>
      </c>
      <c r="BM1878">
        <v>1</v>
      </c>
      <c r="BN1878">
        <v>1</v>
      </c>
      <c r="BO1878">
        <v>0</v>
      </c>
      <c r="BP1878">
        <v>0</v>
      </c>
      <c r="BS1878">
        <v>0</v>
      </c>
      <c r="BT1878">
        <v>0</v>
      </c>
      <c r="BU1878">
        <v>0</v>
      </c>
      <c r="CE1878" t="str">
        <f t="shared" si="731"/>
        <v>22:03:51.394</v>
      </c>
      <c r="CF1878">
        <v>394091330</v>
      </c>
      <c r="CS1878">
        <v>3</v>
      </c>
      <c r="CT1878">
        <v>2</v>
      </c>
      <c r="CU1878">
        <v>0</v>
      </c>
      <c r="CV1878">
        <v>2</v>
      </c>
      <c r="CW1878">
        <v>0</v>
      </c>
      <c r="CX1878">
        <v>5</v>
      </c>
      <c r="CY1878">
        <v>7</v>
      </c>
      <c r="CZ1878" t="s">
        <v>131</v>
      </c>
      <c r="DA1878">
        <v>300</v>
      </c>
      <c r="DB1878">
        <v>0</v>
      </c>
      <c r="DC1878" t="s">
        <v>157</v>
      </c>
      <c r="DD1878" t="s">
        <v>158</v>
      </c>
      <c r="DG1878">
        <v>8369993</v>
      </c>
      <c r="DI1878">
        <v>1</v>
      </c>
      <c r="DJ1878">
        <v>0</v>
      </c>
      <c r="DK1878">
        <v>1</v>
      </c>
      <c r="DL1878">
        <v>0</v>
      </c>
      <c r="DM1878">
        <v>0</v>
      </c>
      <c r="DN1878">
        <v>1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 t="shared" si="729"/>
        <v>07/09/2023 22:03:51.648</v>
      </c>
      <c r="C1879" t="str">
        <f t="shared" si="723"/>
        <v>FFDDD3C0</v>
      </c>
      <c r="D1879" t="s">
        <v>141</v>
      </c>
      <c r="E1879">
        <v>15</v>
      </c>
      <c r="J1879" t="s">
        <v>142</v>
      </c>
      <c r="K1879">
        <v>0</v>
      </c>
      <c r="L1879">
        <v>3</v>
      </c>
      <c r="M1879">
        <v>0</v>
      </c>
      <c r="N1879">
        <v>2</v>
      </c>
      <c r="O1879">
        <v>0</v>
      </c>
      <c r="P1879">
        <v>1</v>
      </c>
      <c r="Q1879">
        <v>0</v>
      </c>
      <c r="S1879" t="str">
        <f t="shared" si="730"/>
        <v>22:03:51.000</v>
      </c>
      <c r="T1879" t="str">
        <f t="shared" si="730"/>
        <v>22:03:51.000</v>
      </c>
      <c r="U1879" t="str">
        <f t="shared" si="720"/>
        <v>A14F74</v>
      </c>
      <c r="V1879">
        <v>0</v>
      </c>
      <c r="W1879">
        <v>0</v>
      </c>
      <c r="X1879">
        <v>6</v>
      </c>
      <c r="Y1879">
        <v>0</v>
      </c>
      <c r="AA1879">
        <v>1</v>
      </c>
      <c r="AB1879">
        <v>8</v>
      </c>
      <c r="AC1879">
        <v>3</v>
      </c>
      <c r="AD1879">
        <v>0</v>
      </c>
      <c r="AE1879">
        <v>9</v>
      </c>
      <c r="AF1879" t="s">
        <v>126</v>
      </c>
      <c r="AG1879">
        <v>0</v>
      </c>
      <c r="AH1879">
        <v>3</v>
      </c>
      <c r="AI1879">
        <v>2</v>
      </c>
      <c r="AJ1879">
        <v>0</v>
      </c>
      <c r="AK1879" t="s">
        <v>621</v>
      </c>
      <c r="AL1879">
        <v>32.776251000000002</v>
      </c>
      <c r="AM1879" t="s">
        <v>622</v>
      </c>
      <c r="AN1879">
        <v>-117.06715800000001</v>
      </c>
      <c r="AO1879">
        <v>25</v>
      </c>
      <c r="AP1879">
        <v>1600</v>
      </c>
      <c r="AQ1879" t="s">
        <v>129</v>
      </c>
      <c r="AR1879">
        <v>124</v>
      </c>
      <c r="AS1879">
        <v>-45</v>
      </c>
      <c r="AT1879">
        <v>256</v>
      </c>
      <c r="BB1879" t="str">
        <f t="shared" si="721"/>
        <v>1200</v>
      </c>
      <c r="BC1879">
        <v>1</v>
      </c>
      <c r="BD1879" t="str">
        <f t="shared" si="722"/>
        <v xml:space="preserve">N1839R  </v>
      </c>
      <c r="BE1879">
        <v>1</v>
      </c>
      <c r="BJ1879">
        <v>1325</v>
      </c>
      <c r="BK1879">
        <v>-275</v>
      </c>
      <c r="BL1879" t="s">
        <v>130</v>
      </c>
      <c r="BM1879">
        <v>1</v>
      </c>
      <c r="BN1879">
        <v>1</v>
      </c>
      <c r="BO1879">
        <v>0</v>
      </c>
      <c r="BP1879">
        <v>0</v>
      </c>
      <c r="BS1879">
        <v>0</v>
      </c>
      <c r="BT1879">
        <v>0</v>
      </c>
      <c r="BU1879">
        <v>0</v>
      </c>
      <c r="CE1879" t="str">
        <f t="shared" si="731"/>
        <v>22:03:51.394</v>
      </c>
      <c r="CF1879">
        <v>394091330</v>
      </c>
      <c r="CS1879">
        <v>3</v>
      </c>
      <c r="CT1879">
        <v>2</v>
      </c>
      <c r="CU1879">
        <v>0</v>
      </c>
      <c r="CV1879">
        <v>2</v>
      </c>
      <c r="CW1879">
        <v>0</v>
      </c>
      <c r="CX1879">
        <v>5</v>
      </c>
      <c r="CY1879">
        <v>7</v>
      </c>
      <c r="CZ1879" t="s">
        <v>131</v>
      </c>
      <c r="DA1879">
        <v>300</v>
      </c>
      <c r="DB1879">
        <v>0</v>
      </c>
      <c r="DC1879" t="s">
        <v>157</v>
      </c>
      <c r="DD1879" t="s">
        <v>158</v>
      </c>
      <c r="DG1879">
        <v>8369993</v>
      </c>
      <c r="DI1879">
        <v>1</v>
      </c>
      <c r="DJ1879">
        <v>0</v>
      </c>
      <c r="DK1879">
        <v>1</v>
      </c>
      <c r="DL1879">
        <v>0</v>
      </c>
      <c r="DM1879">
        <v>0</v>
      </c>
      <c r="DN1879">
        <v>1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 t="shared" si="729"/>
        <v>07/09/2023 22:03:51.648</v>
      </c>
      <c r="C1880" t="str">
        <f t="shared" si="723"/>
        <v>FFDDD3C0</v>
      </c>
      <c r="D1880" t="s">
        <v>144</v>
      </c>
      <c r="E1880">
        <v>6</v>
      </c>
      <c r="H1880">
        <v>210</v>
      </c>
      <c r="I1880" t="s">
        <v>145</v>
      </c>
      <c r="J1880" t="s">
        <v>146</v>
      </c>
      <c r="K1880">
        <v>0</v>
      </c>
      <c r="L1880">
        <v>3</v>
      </c>
      <c r="M1880">
        <v>0</v>
      </c>
      <c r="N1880">
        <v>2</v>
      </c>
      <c r="O1880">
        <v>0</v>
      </c>
      <c r="P1880">
        <v>1</v>
      </c>
      <c r="Q1880">
        <v>0</v>
      </c>
      <c r="S1880" t="str">
        <f t="shared" si="730"/>
        <v>22:03:51.000</v>
      </c>
      <c r="T1880" t="str">
        <f t="shared" si="730"/>
        <v>22:03:51.000</v>
      </c>
      <c r="U1880" t="str">
        <f t="shared" si="720"/>
        <v>A14F74</v>
      </c>
      <c r="V1880">
        <v>0</v>
      </c>
      <c r="W1880">
        <v>0</v>
      </c>
      <c r="X1880">
        <v>6</v>
      </c>
      <c r="Y1880">
        <v>0</v>
      </c>
      <c r="AA1880">
        <v>1</v>
      </c>
      <c r="AB1880">
        <v>8</v>
      </c>
      <c r="AC1880">
        <v>3</v>
      </c>
      <c r="AD1880">
        <v>0</v>
      </c>
      <c r="AE1880">
        <v>9</v>
      </c>
      <c r="AF1880" t="s">
        <v>126</v>
      </c>
      <c r="AG1880">
        <v>0</v>
      </c>
      <c r="AH1880">
        <v>0</v>
      </c>
      <c r="AI1880">
        <v>2</v>
      </c>
      <c r="AJ1880">
        <v>0</v>
      </c>
      <c r="AK1880" t="s">
        <v>621</v>
      </c>
      <c r="AL1880">
        <v>32.776251000000002</v>
      </c>
      <c r="AM1880" t="s">
        <v>622</v>
      </c>
      <c r="AN1880">
        <v>-117.06715800000001</v>
      </c>
      <c r="AO1880">
        <v>25</v>
      </c>
      <c r="AP1880">
        <v>1600</v>
      </c>
      <c r="AQ1880" t="s">
        <v>129</v>
      </c>
      <c r="AR1880">
        <v>124</v>
      </c>
      <c r="AS1880">
        <v>-45</v>
      </c>
      <c r="AT1880">
        <v>256</v>
      </c>
      <c r="BB1880" t="str">
        <f t="shared" si="721"/>
        <v>1200</v>
      </c>
      <c r="BC1880">
        <v>1</v>
      </c>
      <c r="BD1880" t="str">
        <f t="shared" si="722"/>
        <v xml:space="preserve">N1839R  </v>
      </c>
      <c r="BE1880">
        <v>1</v>
      </c>
      <c r="BJ1880">
        <v>1325</v>
      </c>
      <c r="BK1880">
        <v>-275</v>
      </c>
      <c r="BL1880" t="s">
        <v>130</v>
      </c>
      <c r="BM1880">
        <v>1</v>
      </c>
      <c r="BN1880">
        <v>1</v>
      </c>
      <c r="BO1880">
        <v>0</v>
      </c>
      <c r="BP1880">
        <v>0</v>
      </c>
      <c r="BS1880">
        <v>0</v>
      </c>
      <c r="BT1880">
        <v>0</v>
      </c>
      <c r="BU1880">
        <v>0</v>
      </c>
      <c r="CE1880" t="str">
        <f t="shared" si="731"/>
        <v>22:03:51.394</v>
      </c>
      <c r="CF1880">
        <v>394091330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5</v>
      </c>
      <c r="CY1880">
        <v>7</v>
      </c>
      <c r="CZ1880" t="s">
        <v>131</v>
      </c>
      <c r="DA1880">
        <v>300</v>
      </c>
      <c r="DB1880">
        <v>0</v>
      </c>
      <c r="DC1880" t="s">
        <v>157</v>
      </c>
      <c r="DD1880" t="s">
        <v>158</v>
      </c>
      <c r="DG1880">
        <v>8369993</v>
      </c>
      <c r="DI1880">
        <v>1</v>
      </c>
      <c r="DJ1880">
        <v>0</v>
      </c>
      <c r="DK1880">
        <v>1</v>
      </c>
      <c r="DL1880">
        <v>0</v>
      </c>
      <c r="DM1880">
        <v>0</v>
      </c>
      <c r="DN1880">
        <v>1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 t="shared" si="729"/>
        <v>07/09/2023 22:03:51.648</v>
      </c>
      <c r="C1881" t="str">
        <f t="shared" si="723"/>
        <v>FFDDD3C0</v>
      </c>
      <c r="D1881" t="s">
        <v>134</v>
      </c>
      <c r="E1881">
        <v>3</v>
      </c>
      <c r="H1881">
        <v>3</v>
      </c>
      <c r="I1881" t="s">
        <v>135</v>
      </c>
      <c r="J1881" t="s">
        <v>126</v>
      </c>
      <c r="K1881">
        <v>0</v>
      </c>
      <c r="L1881">
        <v>3</v>
      </c>
      <c r="M1881">
        <v>0</v>
      </c>
      <c r="N1881">
        <v>2</v>
      </c>
      <c r="O1881">
        <v>0</v>
      </c>
      <c r="P1881">
        <v>1</v>
      </c>
      <c r="Q1881">
        <v>0</v>
      </c>
      <c r="S1881" t="str">
        <f t="shared" si="730"/>
        <v>22:03:51.000</v>
      </c>
      <c r="T1881" t="str">
        <f t="shared" si="730"/>
        <v>22:03:51.000</v>
      </c>
      <c r="U1881" t="str">
        <f t="shared" si="720"/>
        <v>A14F74</v>
      </c>
      <c r="V1881">
        <v>0</v>
      </c>
      <c r="W1881">
        <v>0</v>
      </c>
      <c r="X1881">
        <v>6</v>
      </c>
      <c r="Y1881">
        <v>0</v>
      </c>
      <c r="AA1881">
        <v>1</v>
      </c>
      <c r="AB1881">
        <v>8</v>
      </c>
      <c r="AC1881">
        <v>3</v>
      </c>
      <c r="AD1881">
        <v>0</v>
      </c>
      <c r="AE1881">
        <v>9</v>
      </c>
      <c r="AF1881" t="s">
        <v>126</v>
      </c>
      <c r="AG1881">
        <v>0</v>
      </c>
      <c r="AH1881">
        <v>3</v>
      </c>
      <c r="AI1881">
        <v>2</v>
      </c>
      <c r="AJ1881">
        <v>0</v>
      </c>
      <c r="AK1881" t="s">
        <v>621</v>
      </c>
      <c r="AL1881">
        <v>32.776251000000002</v>
      </c>
      <c r="AM1881" t="s">
        <v>622</v>
      </c>
      <c r="AN1881">
        <v>-117.06715800000001</v>
      </c>
      <c r="AO1881">
        <v>25</v>
      </c>
      <c r="AP1881">
        <v>1600</v>
      </c>
      <c r="AQ1881" t="s">
        <v>129</v>
      </c>
      <c r="AR1881">
        <v>124</v>
      </c>
      <c r="AS1881">
        <v>-45</v>
      </c>
      <c r="AT1881">
        <v>256</v>
      </c>
      <c r="BB1881" t="str">
        <f t="shared" si="721"/>
        <v>1200</v>
      </c>
      <c r="BC1881">
        <v>1</v>
      </c>
      <c r="BD1881" t="str">
        <f t="shared" si="722"/>
        <v xml:space="preserve">N1839R  </v>
      </c>
      <c r="BE1881">
        <v>1</v>
      </c>
      <c r="BJ1881">
        <v>1325</v>
      </c>
      <c r="BK1881">
        <v>-275</v>
      </c>
      <c r="BL1881" t="s">
        <v>130</v>
      </c>
      <c r="BM1881">
        <v>1</v>
      </c>
      <c r="BN1881">
        <v>1</v>
      </c>
      <c r="BO1881">
        <v>0</v>
      </c>
      <c r="BP1881">
        <v>0</v>
      </c>
      <c r="BS1881">
        <v>0</v>
      </c>
      <c r="BT1881">
        <v>0</v>
      </c>
      <c r="BU1881">
        <v>0</v>
      </c>
      <c r="CE1881" t="str">
        <f t="shared" si="731"/>
        <v>22:03:51.394</v>
      </c>
      <c r="CF1881">
        <v>394091330</v>
      </c>
      <c r="CS1881">
        <v>3</v>
      </c>
      <c r="CT1881">
        <v>2</v>
      </c>
      <c r="CU1881">
        <v>0</v>
      </c>
      <c r="CV1881">
        <v>2</v>
      </c>
      <c r="CW1881">
        <v>0</v>
      </c>
      <c r="CX1881">
        <v>5</v>
      </c>
      <c r="CY1881">
        <v>7</v>
      </c>
      <c r="CZ1881" t="s">
        <v>131</v>
      </c>
      <c r="DA1881">
        <v>300</v>
      </c>
      <c r="DB1881">
        <v>0</v>
      </c>
      <c r="DC1881" t="s">
        <v>157</v>
      </c>
      <c r="DD1881" t="s">
        <v>158</v>
      </c>
      <c r="DG1881">
        <v>8369993</v>
      </c>
      <c r="DI1881">
        <v>1</v>
      </c>
      <c r="DJ1881">
        <v>0</v>
      </c>
      <c r="DK1881">
        <v>1</v>
      </c>
      <c r="DL1881">
        <v>0</v>
      </c>
      <c r="DM1881">
        <v>0</v>
      </c>
      <c r="DN1881">
        <v>1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>"07/09/2023 22:03:51.695"</f>
        <v>07/09/2023 22:03:51.695</v>
      </c>
      <c r="C1882" t="str">
        <f t="shared" si="723"/>
        <v>FFDDD3C0</v>
      </c>
      <c r="D1882" t="s">
        <v>147</v>
      </c>
      <c r="E1882">
        <v>8</v>
      </c>
      <c r="H1882">
        <v>225</v>
      </c>
      <c r="I1882" t="s">
        <v>148</v>
      </c>
      <c r="J1882" t="s">
        <v>126</v>
      </c>
      <c r="K1882">
        <v>0</v>
      </c>
      <c r="L1882">
        <v>3</v>
      </c>
      <c r="M1882">
        <v>0</v>
      </c>
      <c r="N1882">
        <v>2</v>
      </c>
      <c r="O1882">
        <v>0</v>
      </c>
      <c r="P1882">
        <v>1</v>
      </c>
      <c r="Q1882">
        <v>0</v>
      </c>
      <c r="S1882" t="str">
        <f t="shared" si="730"/>
        <v>22:03:51.000</v>
      </c>
      <c r="T1882" t="str">
        <f t="shared" si="730"/>
        <v>22:03:51.000</v>
      </c>
      <c r="U1882" t="str">
        <f t="shared" si="720"/>
        <v>A14F74</v>
      </c>
      <c r="V1882">
        <v>0</v>
      </c>
      <c r="W1882">
        <v>0</v>
      </c>
      <c r="X1882">
        <v>6</v>
      </c>
      <c r="Y1882">
        <v>0</v>
      </c>
      <c r="AA1882">
        <v>1</v>
      </c>
      <c r="AB1882">
        <v>8</v>
      </c>
      <c r="AC1882">
        <v>3</v>
      </c>
      <c r="AD1882">
        <v>0</v>
      </c>
      <c r="AE1882">
        <v>9</v>
      </c>
      <c r="AF1882" t="s">
        <v>126</v>
      </c>
      <c r="AG1882">
        <v>0</v>
      </c>
      <c r="AH1882">
        <v>3</v>
      </c>
      <c r="AI1882">
        <v>2</v>
      </c>
      <c r="AJ1882">
        <v>0</v>
      </c>
      <c r="AK1882" t="s">
        <v>621</v>
      </c>
      <c r="AL1882">
        <v>32.776251000000002</v>
      </c>
      <c r="AM1882" t="s">
        <v>622</v>
      </c>
      <c r="AN1882">
        <v>-117.06715800000001</v>
      </c>
      <c r="AO1882">
        <v>25</v>
      </c>
      <c r="AP1882">
        <v>1600</v>
      </c>
      <c r="AQ1882" t="s">
        <v>129</v>
      </c>
      <c r="AR1882">
        <v>124</v>
      </c>
      <c r="AS1882">
        <v>-45</v>
      </c>
      <c r="AT1882">
        <v>256</v>
      </c>
      <c r="BB1882" t="str">
        <f t="shared" si="721"/>
        <v>1200</v>
      </c>
      <c r="BC1882">
        <v>1</v>
      </c>
      <c r="BD1882" t="str">
        <f t="shared" si="722"/>
        <v xml:space="preserve">N1839R  </v>
      </c>
      <c r="BE1882">
        <v>1</v>
      </c>
      <c r="BJ1882">
        <v>1325</v>
      </c>
      <c r="BK1882">
        <v>-275</v>
      </c>
      <c r="BL1882" t="s">
        <v>130</v>
      </c>
      <c r="BM1882">
        <v>1</v>
      </c>
      <c r="BN1882">
        <v>1</v>
      </c>
      <c r="BO1882">
        <v>0</v>
      </c>
      <c r="BP1882">
        <v>0</v>
      </c>
      <c r="BS1882">
        <v>0</v>
      </c>
      <c r="BT1882">
        <v>0</v>
      </c>
      <c r="BU1882">
        <v>0</v>
      </c>
      <c r="CE1882" t="str">
        <f t="shared" si="731"/>
        <v>22:03:51.394</v>
      </c>
      <c r="CF1882">
        <v>394091330</v>
      </c>
      <c r="CS1882">
        <v>3</v>
      </c>
      <c r="CT1882">
        <v>2</v>
      </c>
      <c r="CU1882">
        <v>0</v>
      </c>
      <c r="CV1882">
        <v>2</v>
      </c>
      <c r="CW1882">
        <v>0</v>
      </c>
      <c r="CX1882">
        <v>5</v>
      </c>
      <c r="CY1882">
        <v>7</v>
      </c>
      <c r="CZ1882" t="s">
        <v>131</v>
      </c>
      <c r="DA1882">
        <v>300</v>
      </c>
      <c r="DB1882">
        <v>0</v>
      </c>
      <c r="DC1882" t="s">
        <v>157</v>
      </c>
      <c r="DD1882" t="s">
        <v>158</v>
      </c>
      <c r="DG1882">
        <v>8369993</v>
      </c>
      <c r="DI1882">
        <v>1</v>
      </c>
      <c r="DJ1882">
        <v>0</v>
      </c>
      <c r="DK1882">
        <v>1</v>
      </c>
      <c r="DL1882">
        <v>0</v>
      </c>
      <c r="DM1882">
        <v>0</v>
      </c>
      <c r="DN1882">
        <v>1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>"07/09/2023 22:03:52.664"</f>
        <v>07/09/2023 22:03:52.664</v>
      </c>
      <c r="C1883" t="str">
        <f t="shared" si="723"/>
        <v>FFDDD3C0</v>
      </c>
      <c r="D1883" t="s">
        <v>147</v>
      </c>
      <c r="E1883">
        <v>8</v>
      </c>
      <c r="H1883">
        <v>225</v>
      </c>
      <c r="I1883" t="s">
        <v>148</v>
      </c>
      <c r="J1883" t="s">
        <v>126</v>
      </c>
      <c r="K1883">
        <v>0</v>
      </c>
      <c r="L1883">
        <v>3</v>
      </c>
      <c r="M1883">
        <v>0</v>
      </c>
      <c r="N1883">
        <v>2</v>
      </c>
      <c r="O1883">
        <v>0</v>
      </c>
      <c r="P1883">
        <v>1</v>
      </c>
      <c r="Q1883">
        <v>0</v>
      </c>
      <c r="S1883" t="str">
        <f t="shared" ref="S1883:T1890" si="732">"22:03:52.000"</f>
        <v>22:03:52.000</v>
      </c>
      <c r="T1883" t="str">
        <f t="shared" si="732"/>
        <v>22:03:52.000</v>
      </c>
      <c r="U1883" t="str">
        <f t="shared" si="720"/>
        <v>A14F74</v>
      </c>
      <c r="V1883">
        <v>0</v>
      </c>
      <c r="W1883">
        <v>0</v>
      </c>
      <c r="X1883">
        <v>6</v>
      </c>
      <c r="Y1883">
        <v>0</v>
      </c>
      <c r="AA1883">
        <v>1</v>
      </c>
      <c r="AB1883">
        <v>8</v>
      </c>
      <c r="AC1883">
        <v>3</v>
      </c>
      <c r="AD1883">
        <v>0</v>
      </c>
      <c r="AE1883">
        <v>9</v>
      </c>
      <c r="AF1883" t="s">
        <v>126</v>
      </c>
      <c r="AG1883">
        <v>0</v>
      </c>
      <c r="AH1883">
        <v>3</v>
      </c>
      <c r="AI1883">
        <v>2</v>
      </c>
      <c r="AJ1883">
        <v>0</v>
      </c>
      <c r="AK1883" t="s">
        <v>623</v>
      </c>
      <c r="AL1883">
        <v>32.776035999999998</v>
      </c>
      <c r="AM1883" t="s">
        <v>624</v>
      </c>
      <c r="AN1883">
        <v>-117.066472</v>
      </c>
      <c r="AO1883">
        <v>25</v>
      </c>
      <c r="AP1883">
        <v>1600</v>
      </c>
      <c r="AQ1883" t="s">
        <v>129</v>
      </c>
      <c r="AR1883">
        <v>124</v>
      </c>
      <c r="AS1883">
        <v>-43</v>
      </c>
      <c r="AT1883">
        <v>192</v>
      </c>
      <c r="BB1883" t="str">
        <f t="shared" si="721"/>
        <v>1200</v>
      </c>
      <c r="BC1883">
        <v>1</v>
      </c>
      <c r="BD1883" t="str">
        <f t="shared" si="722"/>
        <v xml:space="preserve">N1839R  </v>
      </c>
      <c r="BE1883">
        <v>1</v>
      </c>
      <c r="BJ1883">
        <v>1325</v>
      </c>
      <c r="BK1883">
        <v>-275</v>
      </c>
      <c r="BL1883" t="s">
        <v>130</v>
      </c>
      <c r="BM1883">
        <v>1</v>
      </c>
      <c r="BN1883">
        <v>1</v>
      </c>
      <c r="BO1883">
        <v>0</v>
      </c>
      <c r="BP1883">
        <v>0</v>
      </c>
      <c r="BS1883">
        <v>0</v>
      </c>
      <c r="BT1883">
        <v>0</v>
      </c>
      <c r="BU1883">
        <v>0</v>
      </c>
      <c r="CE1883" t="str">
        <f t="shared" ref="CE1883:CE1890" si="733">"22:03:52.439"</f>
        <v>22:03:52.439</v>
      </c>
      <c r="CF1883">
        <v>438841318</v>
      </c>
      <c r="CS1883">
        <v>3</v>
      </c>
      <c r="CT1883">
        <v>2</v>
      </c>
      <c r="CU1883">
        <v>0</v>
      </c>
      <c r="CV1883">
        <v>2</v>
      </c>
      <c r="CW1883">
        <v>0</v>
      </c>
      <c r="CX1883">
        <v>5</v>
      </c>
      <c r="CY1883">
        <v>7</v>
      </c>
      <c r="CZ1883" t="s">
        <v>131</v>
      </c>
      <c r="DA1883">
        <v>300</v>
      </c>
      <c r="DB1883">
        <v>0</v>
      </c>
      <c r="DC1883" t="s">
        <v>157</v>
      </c>
      <c r="DD1883" t="s">
        <v>158</v>
      </c>
      <c r="DG1883">
        <v>8370234</v>
      </c>
      <c r="DI1883">
        <v>1</v>
      </c>
      <c r="DJ1883">
        <v>0</v>
      </c>
      <c r="DK1883">
        <v>0</v>
      </c>
      <c r="DL1883">
        <v>0</v>
      </c>
      <c r="DM1883">
        <v>0</v>
      </c>
      <c r="DN1883">
        <v>1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>"07/09/2023 22:03:52.695"</f>
        <v>07/09/2023 22:03:52.695</v>
      </c>
      <c r="C1884" t="str">
        <f t="shared" si="723"/>
        <v>FFDDD3C0</v>
      </c>
      <c r="D1884" t="s">
        <v>134</v>
      </c>
      <c r="E1884">
        <v>4</v>
      </c>
      <c r="H1884">
        <v>4</v>
      </c>
      <c r="I1884" t="s">
        <v>143</v>
      </c>
      <c r="J1884" t="s">
        <v>126</v>
      </c>
      <c r="K1884">
        <v>0</v>
      </c>
      <c r="L1884">
        <v>3</v>
      </c>
      <c r="M1884">
        <v>0</v>
      </c>
      <c r="N1884">
        <v>2</v>
      </c>
      <c r="O1884">
        <v>0</v>
      </c>
      <c r="P1884">
        <v>1</v>
      </c>
      <c r="Q1884">
        <v>0</v>
      </c>
      <c r="S1884" t="str">
        <f t="shared" si="732"/>
        <v>22:03:52.000</v>
      </c>
      <c r="T1884" t="str">
        <f t="shared" si="732"/>
        <v>22:03:52.000</v>
      </c>
      <c r="U1884" t="str">
        <f t="shared" si="720"/>
        <v>A14F74</v>
      </c>
      <c r="V1884">
        <v>0</v>
      </c>
      <c r="W1884">
        <v>0</v>
      </c>
      <c r="X1884">
        <v>6</v>
      </c>
      <c r="Y1884">
        <v>0</v>
      </c>
      <c r="AA1884">
        <v>1</v>
      </c>
      <c r="AB1884">
        <v>8</v>
      </c>
      <c r="AC1884">
        <v>3</v>
      </c>
      <c r="AD1884">
        <v>0</v>
      </c>
      <c r="AE1884">
        <v>9</v>
      </c>
      <c r="AF1884" t="s">
        <v>126</v>
      </c>
      <c r="AG1884">
        <v>0</v>
      </c>
      <c r="AH1884">
        <v>3</v>
      </c>
      <c r="AI1884">
        <v>2</v>
      </c>
      <c r="AJ1884">
        <v>0</v>
      </c>
      <c r="AK1884" t="s">
        <v>623</v>
      </c>
      <c r="AL1884">
        <v>32.776035999999998</v>
      </c>
      <c r="AM1884" t="s">
        <v>624</v>
      </c>
      <c r="AN1884">
        <v>-117.066472</v>
      </c>
      <c r="AO1884">
        <v>25</v>
      </c>
      <c r="AP1884">
        <v>1600</v>
      </c>
      <c r="AQ1884" t="s">
        <v>129</v>
      </c>
      <c r="AR1884">
        <v>124</v>
      </c>
      <c r="AS1884">
        <v>-43</v>
      </c>
      <c r="AT1884">
        <v>192</v>
      </c>
      <c r="BB1884" t="str">
        <f t="shared" si="721"/>
        <v>1200</v>
      </c>
      <c r="BC1884">
        <v>1</v>
      </c>
      <c r="BD1884" t="str">
        <f t="shared" si="722"/>
        <v xml:space="preserve">N1839R  </v>
      </c>
      <c r="BE1884">
        <v>1</v>
      </c>
      <c r="BJ1884">
        <v>1325</v>
      </c>
      <c r="BK1884">
        <v>-275</v>
      </c>
      <c r="BL1884" t="s">
        <v>130</v>
      </c>
      <c r="BM1884">
        <v>1</v>
      </c>
      <c r="BN1884">
        <v>1</v>
      </c>
      <c r="BO1884">
        <v>0</v>
      </c>
      <c r="BP1884">
        <v>0</v>
      </c>
      <c r="BS1884">
        <v>0</v>
      </c>
      <c r="BT1884">
        <v>0</v>
      </c>
      <c r="BU1884">
        <v>0</v>
      </c>
      <c r="CE1884" t="str">
        <f t="shared" si="733"/>
        <v>22:03:52.439</v>
      </c>
      <c r="CF1884">
        <v>438841318</v>
      </c>
      <c r="CS1884">
        <v>3</v>
      </c>
      <c r="CT1884">
        <v>2</v>
      </c>
      <c r="CU1884">
        <v>0</v>
      </c>
      <c r="CV1884">
        <v>2</v>
      </c>
      <c r="CW1884">
        <v>0</v>
      </c>
      <c r="CX1884">
        <v>5</v>
      </c>
      <c r="CY1884">
        <v>7</v>
      </c>
      <c r="CZ1884" t="s">
        <v>131</v>
      </c>
      <c r="DA1884">
        <v>300</v>
      </c>
      <c r="DB1884">
        <v>0</v>
      </c>
      <c r="DC1884" t="s">
        <v>157</v>
      </c>
      <c r="DD1884" t="s">
        <v>158</v>
      </c>
      <c r="DG1884">
        <v>8370234</v>
      </c>
      <c r="DI1884">
        <v>1</v>
      </c>
      <c r="DJ1884">
        <v>0</v>
      </c>
      <c r="DK1884">
        <v>1</v>
      </c>
      <c r="DL1884">
        <v>0</v>
      </c>
      <c r="DM1884">
        <v>0</v>
      </c>
      <c r="DN1884">
        <v>1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"07/09/2023 22:03:52.695"</f>
        <v>07/09/2023 22:03:52.695</v>
      </c>
      <c r="C1885" t="str">
        <f t="shared" si="723"/>
        <v>FFDDD3C0</v>
      </c>
      <c r="D1885" t="s">
        <v>138</v>
      </c>
      <c r="E1885">
        <v>20</v>
      </c>
      <c r="F1885">
        <v>1020</v>
      </c>
      <c r="G1885" t="s">
        <v>139</v>
      </c>
      <c r="J1885" t="s">
        <v>140</v>
      </c>
      <c r="K1885">
        <v>0</v>
      </c>
      <c r="L1885">
        <v>3</v>
      </c>
      <c r="M1885">
        <v>0</v>
      </c>
      <c r="N1885">
        <v>2</v>
      </c>
      <c r="O1885">
        <v>0</v>
      </c>
      <c r="P1885">
        <v>1</v>
      </c>
      <c r="Q1885">
        <v>0</v>
      </c>
      <c r="S1885" t="str">
        <f t="shared" si="732"/>
        <v>22:03:52.000</v>
      </c>
      <c r="T1885" t="str">
        <f t="shared" si="732"/>
        <v>22:03:52.000</v>
      </c>
      <c r="U1885" t="str">
        <f t="shared" si="720"/>
        <v>A14F74</v>
      </c>
      <c r="V1885">
        <v>0</v>
      </c>
      <c r="W1885">
        <v>0</v>
      </c>
      <c r="X1885">
        <v>6</v>
      </c>
      <c r="Y1885">
        <v>0</v>
      </c>
      <c r="AA1885">
        <v>1</v>
      </c>
      <c r="AB1885">
        <v>8</v>
      </c>
      <c r="AC1885">
        <v>3</v>
      </c>
      <c r="AD1885">
        <v>0</v>
      </c>
      <c r="AE1885">
        <v>9</v>
      </c>
      <c r="AF1885" t="s">
        <v>126</v>
      </c>
      <c r="AG1885">
        <v>0</v>
      </c>
      <c r="AH1885">
        <v>3</v>
      </c>
      <c r="AI1885">
        <v>2</v>
      </c>
      <c r="AJ1885">
        <v>0</v>
      </c>
      <c r="AK1885" t="s">
        <v>623</v>
      </c>
      <c r="AL1885">
        <v>32.776035999999998</v>
      </c>
      <c r="AM1885" t="s">
        <v>624</v>
      </c>
      <c r="AN1885">
        <v>-117.066472</v>
      </c>
      <c r="AO1885">
        <v>25</v>
      </c>
      <c r="AP1885">
        <v>1600</v>
      </c>
      <c r="AQ1885" t="s">
        <v>129</v>
      </c>
      <c r="AR1885">
        <v>124</v>
      </c>
      <c r="AS1885">
        <v>-43</v>
      </c>
      <c r="AT1885">
        <v>192</v>
      </c>
      <c r="BB1885" t="str">
        <f t="shared" si="721"/>
        <v>1200</v>
      </c>
      <c r="BC1885">
        <v>1</v>
      </c>
      <c r="BD1885" t="str">
        <f t="shared" si="722"/>
        <v xml:space="preserve">N1839R  </v>
      </c>
      <c r="BE1885">
        <v>1</v>
      </c>
      <c r="BJ1885">
        <v>1325</v>
      </c>
      <c r="BK1885">
        <v>-275</v>
      </c>
      <c r="BL1885" t="s">
        <v>130</v>
      </c>
      <c r="BM1885">
        <v>1</v>
      </c>
      <c r="BN1885">
        <v>1</v>
      </c>
      <c r="BO1885">
        <v>0</v>
      </c>
      <c r="BP1885">
        <v>0</v>
      </c>
      <c r="BS1885">
        <v>0</v>
      </c>
      <c r="BT1885">
        <v>0</v>
      </c>
      <c r="BU1885">
        <v>0</v>
      </c>
      <c r="CE1885" t="str">
        <f t="shared" si="733"/>
        <v>22:03:52.439</v>
      </c>
      <c r="CF1885">
        <v>438841318</v>
      </c>
      <c r="CS1885">
        <v>3</v>
      </c>
      <c r="CT1885">
        <v>2</v>
      </c>
      <c r="CU1885">
        <v>0</v>
      </c>
      <c r="CV1885">
        <v>2</v>
      </c>
      <c r="CW1885">
        <v>0</v>
      </c>
      <c r="CX1885">
        <v>5</v>
      </c>
      <c r="CY1885">
        <v>7</v>
      </c>
      <c r="CZ1885" t="s">
        <v>131</v>
      </c>
      <c r="DA1885">
        <v>300</v>
      </c>
      <c r="DB1885">
        <v>0</v>
      </c>
      <c r="DC1885" t="s">
        <v>157</v>
      </c>
      <c r="DD1885" t="s">
        <v>158</v>
      </c>
      <c r="DG1885">
        <v>8370234</v>
      </c>
      <c r="DI1885">
        <v>1</v>
      </c>
      <c r="DJ1885">
        <v>0</v>
      </c>
      <c r="DK1885">
        <v>1</v>
      </c>
      <c r="DL1885">
        <v>0</v>
      </c>
      <c r="DM1885">
        <v>0</v>
      </c>
      <c r="DN1885">
        <v>1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"07/09/2023 22:03:52.711"</f>
        <v>07/09/2023 22:03:52.711</v>
      </c>
      <c r="C1886" t="str">
        <f t="shared" si="723"/>
        <v>FFDDD3C0</v>
      </c>
      <c r="D1886" t="s">
        <v>149</v>
      </c>
      <c r="E1886">
        <v>3</v>
      </c>
      <c r="H1886">
        <v>166</v>
      </c>
      <c r="I1886" t="s">
        <v>139</v>
      </c>
      <c r="J1886" t="s">
        <v>150</v>
      </c>
      <c r="K1886">
        <v>0</v>
      </c>
      <c r="L1886">
        <v>3</v>
      </c>
      <c r="M1886">
        <v>0</v>
      </c>
      <c r="N1886">
        <v>2</v>
      </c>
      <c r="O1886">
        <v>0</v>
      </c>
      <c r="P1886">
        <v>1</v>
      </c>
      <c r="Q1886">
        <v>0</v>
      </c>
      <c r="S1886" t="str">
        <f t="shared" si="732"/>
        <v>22:03:52.000</v>
      </c>
      <c r="T1886" t="str">
        <f t="shared" si="732"/>
        <v>22:03:52.000</v>
      </c>
      <c r="U1886" t="str">
        <f t="shared" si="720"/>
        <v>A14F74</v>
      </c>
      <c r="V1886">
        <v>0</v>
      </c>
      <c r="W1886">
        <v>0</v>
      </c>
      <c r="X1886">
        <v>6</v>
      </c>
      <c r="Y1886">
        <v>0</v>
      </c>
      <c r="AA1886">
        <v>1</v>
      </c>
      <c r="AB1886">
        <v>8</v>
      </c>
      <c r="AC1886">
        <v>3</v>
      </c>
      <c r="AD1886">
        <v>0</v>
      </c>
      <c r="AE1886">
        <v>9</v>
      </c>
      <c r="AF1886" t="s">
        <v>126</v>
      </c>
      <c r="AG1886">
        <v>0</v>
      </c>
      <c r="AH1886">
        <v>3</v>
      </c>
      <c r="AI1886">
        <v>2</v>
      </c>
      <c r="AJ1886">
        <v>0</v>
      </c>
      <c r="AK1886" t="s">
        <v>623</v>
      </c>
      <c r="AL1886">
        <v>32.776035999999998</v>
      </c>
      <c r="AM1886" t="s">
        <v>624</v>
      </c>
      <c r="AN1886">
        <v>-117.066472</v>
      </c>
      <c r="AO1886">
        <v>25</v>
      </c>
      <c r="AP1886">
        <v>1600</v>
      </c>
      <c r="AQ1886" t="s">
        <v>129</v>
      </c>
      <c r="AR1886">
        <v>124</v>
      </c>
      <c r="AS1886">
        <v>-43</v>
      </c>
      <c r="AT1886">
        <v>192</v>
      </c>
      <c r="BB1886" t="str">
        <f t="shared" si="721"/>
        <v>1200</v>
      </c>
      <c r="BC1886">
        <v>1</v>
      </c>
      <c r="BD1886" t="str">
        <f t="shared" si="722"/>
        <v xml:space="preserve">N1839R  </v>
      </c>
      <c r="BE1886">
        <v>1</v>
      </c>
      <c r="BJ1886">
        <v>1325</v>
      </c>
      <c r="BK1886">
        <v>-275</v>
      </c>
      <c r="BL1886" t="s">
        <v>130</v>
      </c>
      <c r="BM1886">
        <v>1</v>
      </c>
      <c r="BN1886">
        <v>1</v>
      </c>
      <c r="BO1886">
        <v>0</v>
      </c>
      <c r="BP1886">
        <v>0</v>
      </c>
      <c r="BS1886">
        <v>0</v>
      </c>
      <c r="BT1886">
        <v>0</v>
      </c>
      <c r="BU1886">
        <v>0</v>
      </c>
      <c r="CE1886" t="str">
        <f t="shared" si="733"/>
        <v>22:03:52.439</v>
      </c>
      <c r="CF1886">
        <v>438841318</v>
      </c>
      <c r="CS1886">
        <v>3</v>
      </c>
      <c r="CT1886">
        <v>2</v>
      </c>
      <c r="CU1886">
        <v>0</v>
      </c>
      <c r="CV1886">
        <v>2</v>
      </c>
      <c r="CW1886">
        <v>0</v>
      </c>
      <c r="CX1886">
        <v>5</v>
      </c>
      <c r="CY1886">
        <v>7</v>
      </c>
      <c r="CZ1886" t="s">
        <v>131</v>
      </c>
      <c r="DA1886">
        <v>300</v>
      </c>
      <c r="DB1886">
        <v>0</v>
      </c>
      <c r="DC1886" t="s">
        <v>157</v>
      </c>
      <c r="DD1886" t="s">
        <v>158</v>
      </c>
      <c r="DG1886">
        <v>8370234</v>
      </c>
      <c r="DI1886">
        <v>1</v>
      </c>
      <c r="DJ1886">
        <v>0</v>
      </c>
      <c r="DK1886">
        <v>1</v>
      </c>
      <c r="DL1886">
        <v>0</v>
      </c>
      <c r="DM1886">
        <v>0</v>
      </c>
      <c r="DN1886">
        <v>1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"07/09/2023 22:03:52.695"</f>
        <v>07/09/2023 22:03:52.695</v>
      </c>
      <c r="C1887" t="str">
        <f t="shared" si="723"/>
        <v>FFDDD3C0</v>
      </c>
      <c r="D1887" t="s">
        <v>123</v>
      </c>
      <c r="E1887">
        <v>7</v>
      </c>
      <c r="F1887">
        <v>2007</v>
      </c>
      <c r="G1887" t="s">
        <v>124</v>
      </c>
      <c r="J1887" t="s">
        <v>125</v>
      </c>
      <c r="K1887">
        <v>0</v>
      </c>
      <c r="L1887">
        <v>3</v>
      </c>
      <c r="M1887">
        <v>0</v>
      </c>
      <c r="N1887">
        <v>2</v>
      </c>
      <c r="O1887">
        <v>0</v>
      </c>
      <c r="P1887">
        <v>1</v>
      </c>
      <c r="Q1887">
        <v>0</v>
      </c>
      <c r="S1887" t="str">
        <f t="shared" si="732"/>
        <v>22:03:52.000</v>
      </c>
      <c r="T1887" t="str">
        <f t="shared" si="732"/>
        <v>22:03:52.000</v>
      </c>
      <c r="U1887" t="str">
        <f t="shared" si="720"/>
        <v>A14F74</v>
      </c>
      <c r="V1887">
        <v>0</v>
      </c>
      <c r="W1887">
        <v>0</v>
      </c>
      <c r="X1887">
        <v>6</v>
      </c>
      <c r="Y1887">
        <v>0</v>
      </c>
      <c r="AA1887">
        <v>1</v>
      </c>
      <c r="AB1887">
        <v>8</v>
      </c>
      <c r="AC1887">
        <v>3</v>
      </c>
      <c r="AD1887">
        <v>0</v>
      </c>
      <c r="AE1887">
        <v>9</v>
      </c>
      <c r="AF1887" t="s">
        <v>126</v>
      </c>
      <c r="AG1887">
        <v>0</v>
      </c>
      <c r="AH1887">
        <v>3</v>
      </c>
      <c r="AI1887">
        <v>2</v>
      </c>
      <c r="AJ1887">
        <v>0</v>
      </c>
      <c r="AK1887" t="s">
        <v>623</v>
      </c>
      <c r="AL1887">
        <v>32.776035999999998</v>
      </c>
      <c r="AM1887" t="s">
        <v>624</v>
      </c>
      <c r="AN1887">
        <v>-117.066472</v>
      </c>
      <c r="AO1887">
        <v>25</v>
      </c>
      <c r="AP1887">
        <v>1600</v>
      </c>
      <c r="AQ1887" t="s">
        <v>129</v>
      </c>
      <c r="AR1887">
        <v>124</v>
      </c>
      <c r="AS1887">
        <v>-43</v>
      </c>
      <c r="AT1887">
        <v>192</v>
      </c>
      <c r="BB1887" t="str">
        <f t="shared" si="721"/>
        <v>1200</v>
      </c>
      <c r="BC1887">
        <v>1</v>
      </c>
      <c r="BD1887" t="str">
        <f t="shared" si="722"/>
        <v xml:space="preserve">N1839R  </v>
      </c>
      <c r="BE1887">
        <v>1</v>
      </c>
      <c r="BJ1887">
        <v>1325</v>
      </c>
      <c r="BK1887">
        <v>-275</v>
      </c>
      <c r="BL1887" t="s">
        <v>130</v>
      </c>
      <c r="BM1887">
        <v>1</v>
      </c>
      <c r="BN1887">
        <v>1</v>
      </c>
      <c r="BO1887">
        <v>0</v>
      </c>
      <c r="BP1887">
        <v>0</v>
      </c>
      <c r="BS1887">
        <v>0</v>
      </c>
      <c r="BT1887">
        <v>0</v>
      </c>
      <c r="BU1887">
        <v>0</v>
      </c>
      <c r="CE1887" t="str">
        <f t="shared" si="733"/>
        <v>22:03:52.439</v>
      </c>
      <c r="CF1887">
        <v>438841318</v>
      </c>
      <c r="CS1887">
        <v>3</v>
      </c>
      <c r="CT1887">
        <v>2</v>
      </c>
      <c r="CU1887">
        <v>0</v>
      </c>
      <c r="CV1887">
        <v>2</v>
      </c>
      <c r="CW1887">
        <v>0</v>
      </c>
      <c r="CX1887">
        <v>5</v>
      </c>
      <c r="CY1887">
        <v>7</v>
      </c>
      <c r="CZ1887" t="s">
        <v>131</v>
      </c>
      <c r="DA1887">
        <v>300</v>
      </c>
      <c r="DB1887">
        <v>0</v>
      </c>
      <c r="DC1887" t="s">
        <v>157</v>
      </c>
      <c r="DD1887" t="s">
        <v>158</v>
      </c>
      <c r="DG1887">
        <v>8370234</v>
      </c>
      <c r="DI1887">
        <v>1</v>
      </c>
      <c r="DJ1887">
        <v>0</v>
      </c>
      <c r="DK1887">
        <v>1</v>
      </c>
      <c r="DL1887">
        <v>0</v>
      </c>
      <c r="DM1887">
        <v>0</v>
      </c>
      <c r="DN1887">
        <v>1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"07/09/2023 22:03:52.711"</f>
        <v>07/09/2023 22:03:52.711</v>
      </c>
      <c r="C1888" t="str">
        <f t="shared" si="723"/>
        <v>FFDDD3C0</v>
      </c>
      <c r="D1888" t="s">
        <v>141</v>
      </c>
      <c r="E1888">
        <v>15</v>
      </c>
      <c r="J1888" t="s">
        <v>142</v>
      </c>
      <c r="K1888">
        <v>0</v>
      </c>
      <c r="L1888">
        <v>3</v>
      </c>
      <c r="M1888">
        <v>0</v>
      </c>
      <c r="N1888">
        <v>2</v>
      </c>
      <c r="O1888">
        <v>0</v>
      </c>
      <c r="P1888">
        <v>1</v>
      </c>
      <c r="Q1888">
        <v>0</v>
      </c>
      <c r="S1888" t="str">
        <f t="shared" si="732"/>
        <v>22:03:52.000</v>
      </c>
      <c r="T1888" t="str">
        <f t="shared" si="732"/>
        <v>22:03:52.000</v>
      </c>
      <c r="U1888" t="str">
        <f t="shared" si="720"/>
        <v>A14F74</v>
      </c>
      <c r="V1888">
        <v>0</v>
      </c>
      <c r="W1888">
        <v>0</v>
      </c>
      <c r="X1888">
        <v>6</v>
      </c>
      <c r="Y1888">
        <v>0</v>
      </c>
      <c r="AA1888">
        <v>1</v>
      </c>
      <c r="AB1888">
        <v>8</v>
      </c>
      <c r="AC1888">
        <v>3</v>
      </c>
      <c r="AD1888">
        <v>0</v>
      </c>
      <c r="AE1888">
        <v>9</v>
      </c>
      <c r="AF1888" t="s">
        <v>126</v>
      </c>
      <c r="AG1888">
        <v>0</v>
      </c>
      <c r="AH1888">
        <v>3</v>
      </c>
      <c r="AI1888">
        <v>2</v>
      </c>
      <c r="AJ1888">
        <v>0</v>
      </c>
      <c r="AK1888" t="s">
        <v>623</v>
      </c>
      <c r="AL1888">
        <v>32.776035999999998</v>
      </c>
      <c r="AM1888" t="s">
        <v>624</v>
      </c>
      <c r="AN1888">
        <v>-117.066472</v>
      </c>
      <c r="AO1888">
        <v>25</v>
      </c>
      <c r="AP1888">
        <v>1600</v>
      </c>
      <c r="AQ1888" t="s">
        <v>129</v>
      </c>
      <c r="AR1888">
        <v>124</v>
      </c>
      <c r="AS1888">
        <v>-43</v>
      </c>
      <c r="AT1888">
        <v>192</v>
      </c>
      <c r="BB1888" t="str">
        <f t="shared" si="721"/>
        <v>1200</v>
      </c>
      <c r="BC1888">
        <v>1</v>
      </c>
      <c r="BD1888" t="str">
        <f t="shared" si="722"/>
        <v xml:space="preserve">N1839R  </v>
      </c>
      <c r="BE1888">
        <v>1</v>
      </c>
      <c r="BJ1888">
        <v>1325</v>
      </c>
      <c r="BK1888">
        <v>-275</v>
      </c>
      <c r="BL1888" t="s">
        <v>130</v>
      </c>
      <c r="BM1888">
        <v>1</v>
      </c>
      <c r="BN1888">
        <v>1</v>
      </c>
      <c r="BO1888">
        <v>0</v>
      </c>
      <c r="BP1888">
        <v>0</v>
      </c>
      <c r="BS1888">
        <v>0</v>
      </c>
      <c r="BT1888">
        <v>0</v>
      </c>
      <c r="BU1888">
        <v>0</v>
      </c>
      <c r="CE1888" t="str">
        <f t="shared" si="733"/>
        <v>22:03:52.439</v>
      </c>
      <c r="CF1888">
        <v>438841318</v>
      </c>
      <c r="CS1888">
        <v>3</v>
      </c>
      <c r="CT1888">
        <v>2</v>
      </c>
      <c r="CU1888">
        <v>0</v>
      </c>
      <c r="CV1888">
        <v>2</v>
      </c>
      <c r="CW1888">
        <v>0</v>
      </c>
      <c r="CX1888">
        <v>5</v>
      </c>
      <c r="CY1888">
        <v>7</v>
      </c>
      <c r="CZ1888" t="s">
        <v>131</v>
      </c>
      <c r="DA1888">
        <v>300</v>
      </c>
      <c r="DB1888">
        <v>0</v>
      </c>
      <c r="DC1888" t="s">
        <v>157</v>
      </c>
      <c r="DD1888" t="s">
        <v>158</v>
      </c>
      <c r="DG1888">
        <v>8370234</v>
      </c>
      <c r="DI1888">
        <v>1</v>
      </c>
      <c r="DJ1888">
        <v>0</v>
      </c>
      <c r="DK1888">
        <v>1</v>
      </c>
      <c r="DL1888">
        <v>0</v>
      </c>
      <c r="DM1888">
        <v>0</v>
      </c>
      <c r="DN1888">
        <v>1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"07/09/2023 22:03:52.711"</f>
        <v>07/09/2023 22:03:52.711</v>
      </c>
      <c r="C1889" t="str">
        <f t="shared" si="723"/>
        <v>FFDDD3C0</v>
      </c>
      <c r="D1889" t="s">
        <v>144</v>
      </c>
      <c r="E1889">
        <v>6</v>
      </c>
      <c r="H1889">
        <v>210</v>
      </c>
      <c r="I1889" t="s">
        <v>145</v>
      </c>
      <c r="J1889" t="s">
        <v>146</v>
      </c>
      <c r="K1889">
        <v>0</v>
      </c>
      <c r="L1889">
        <v>3</v>
      </c>
      <c r="M1889">
        <v>0</v>
      </c>
      <c r="N1889">
        <v>2</v>
      </c>
      <c r="O1889">
        <v>0</v>
      </c>
      <c r="P1889">
        <v>1</v>
      </c>
      <c r="Q1889">
        <v>0</v>
      </c>
      <c r="S1889" t="str">
        <f t="shared" si="732"/>
        <v>22:03:52.000</v>
      </c>
      <c r="T1889" t="str">
        <f t="shared" si="732"/>
        <v>22:03:52.000</v>
      </c>
      <c r="U1889" t="str">
        <f t="shared" si="720"/>
        <v>A14F74</v>
      </c>
      <c r="V1889">
        <v>0</v>
      </c>
      <c r="W1889">
        <v>0</v>
      </c>
      <c r="X1889">
        <v>6</v>
      </c>
      <c r="Y1889">
        <v>0</v>
      </c>
      <c r="AA1889">
        <v>1</v>
      </c>
      <c r="AB1889">
        <v>8</v>
      </c>
      <c r="AC1889">
        <v>3</v>
      </c>
      <c r="AD1889">
        <v>0</v>
      </c>
      <c r="AE1889">
        <v>9</v>
      </c>
      <c r="AF1889" t="s">
        <v>126</v>
      </c>
      <c r="AG1889">
        <v>0</v>
      </c>
      <c r="AH1889">
        <v>0</v>
      </c>
      <c r="AI1889">
        <v>2</v>
      </c>
      <c r="AJ1889">
        <v>0</v>
      </c>
      <c r="AK1889" t="s">
        <v>623</v>
      </c>
      <c r="AL1889">
        <v>32.776035999999998</v>
      </c>
      <c r="AM1889" t="s">
        <v>624</v>
      </c>
      <c r="AN1889">
        <v>-117.066472</v>
      </c>
      <c r="AO1889">
        <v>25</v>
      </c>
      <c r="AP1889">
        <v>1600</v>
      </c>
      <c r="AQ1889" t="s">
        <v>129</v>
      </c>
      <c r="AR1889">
        <v>124</v>
      </c>
      <c r="AS1889">
        <v>-43</v>
      </c>
      <c r="AT1889">
        <v>192</v>
      </c>
      <c r="BB1889" t="str">
        <f t="shared" si="721"/>
        <v>1200</v>
      </c>
      <c r="BC1889">
        <v>1</v>
      </c>
      <c r="BD1889" t="str">
        <f t="shared" si="722"/>
        <v xml:space="preserve">N1839R  </v>
      </c>
      <c r="BE1889">
        <v>1</v>
      </c>
      <c r="BJ1889">
        <v>1325</v>
      </c>
      <c r="BK1889">
        <v>-275</v>
      </c>
      <c r="BL1889" t="s">
        <v>130</v>
      </c>
      <c r="BM1889">
        <v>1</v>
      </c>
      <c r="BN1889">
        <v>1</v>
      </c>
      <c r="BO1889">
        <v>0</v>
      </c>
      <c r="BP1889">
        <v>0</v>
      </c>
      <c r="BS1889">
        <v>0</v>
      </c>
      <c r="BT1889">
        <v>0</v>
      </c>
      <c r="BU1889">
        <v>0</v>
      </c>
      <c r="CE1889" t="str">
        <f t="shared" si="733"/>
        <v>22:03:52.439</v>
      </c>
      <c r="CF1889">
        <v>438841318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5</v>
      </c>
      <c r="CY1889">
        <v>7</v>
      </c>
      <c r="CZ1889" t="s">
        <v>131</v>
      </c>
      <c r="DA1889">
        <v>300</v>
      </c>
      <c r="DB1889">
        <v>0</v>
      </c>
      <c r="DC1889" t="s">
        <v>157</v>
      </c>
      <c r="DD1889" t="s">
        <v>158</v>
      </c>
      <c r="DG1889">
        <v>8370234</v>
      </c>
      <c r="DI1889">
        <v>1</v>
      </c>
      <c r="DJ1889">
        <v>0</v>
      </c>
      <c r="DK1889">
        <v>1</v>
      </c>
      <c r="DL1889">
        <v>0</v>
      </c>
      <c r="DM1889">
        <v>0</v>
      </c>
      <c r="DN1889">
        <v>1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"07/09/2023 22:03:52.711"</f>
        <v>07/09/2023 22:03:52.711</v>
      </c>
      <c r="C1890" t="str">
        <f t="shared" si="723"/>
        <v>FFDDD3C0</v>
      </c>
      <c r="D1890" t="s">
        <v>134</v>
      </c>
      <c r="E1890">
        <v>3</v>
      </c>
      <c r="H1890">
        <v>3</v>
      </c>
      <c r="I1890" t="s">
        <v>135</v>
      </c>
      <c r="J1890" t="s">
        <v>126</v>
      </c>
      <c r="K1890">
        <v>0</v>
      </c>
      <c r="L1890">
        <v>3</v>
      </c>
      <c r="M1890">
        <v>0</v>
      </c>
      <c r="N1890">
        <v>2</v>
      </c>
      <c r="O1890">
        <v>0</v>
      </c>
      <c r="P1890">
        <v>1</v>
      </c>
      <c r="Q1890">
        <v>0</v>
      </c>
      <c r="S1890" t="str">
        <f t="shared" si="732"/>
        <v>22:03:52.000</v>
      </c>
      <c r="T1890" t="str">
        <f t="shared" si="732"/>
        <v>22:03:52.000</v>
      </c>
      <c r="U1890" t="str">
        <f t="shared" si="720"/>
        <v>A14F74</v>
      </c>
      <c r="V1890">
        <v>0</v>
      </c>
      <c r="W1890">
        <v>0</v>
      </c>
      <c r="X1890">
        <v>6</v>
      </c>
      <c r="Y1890">
        <v>0</v>
      </c>
      <c r="AA1890">
        <v>1</v>
      </c>
      <c r="AB1890">
        <v>8</v>
      </c>
      <c r="AC1890">
        <v>3</v>
      </c>
      <c r="AD1890">
        <v>0</v>
      </c>
      <c r="AE1890">
        <v>9</v>
      </c>
      <c r="AF1890" t="s">
        <v>126</v>
      </c>
      <c r="AG1890">
        <v>0</v>
      </c>
      <c r="AH1890">
        <v>3</v>
      </c>
      <c r="AI1890">
        <v>2</v>
      </c>
      <c r="AJ1890">
        <v>0</v>
      </c>
      <c r="AK1890" t="s">
        <v>623</v>
      </c>
      <c r="AL1890">
        <v>32.776035999999998</v>
      </c>
      <c r="AM1890" t="s">
        <v>624</v>
      </c>
      <c r="AN1890">
        <v>-117.066472</v>
      </c>
      <c r="AO1890">
        <v>25</v>
      </c>
      <c r="AP1890">
        <v>1600</v>
      </c>
      <c r="AQ1890" t="s">
        <v>129</v>
      </c>
      <c r="AR1890">
        <v>124</v>
      </c>
      <c r="AS1890">
        <v>-43</v>
      </c>
      <c r="AT1890">
        <v>192</v>
      </c>
      <c r="BB1890" t="str">
        <f t="shared" si="721"/>
        <v>1200</v>
      </c>
      <c r="BC1890">
        <v>1</v>
      </c>
      <c r="BD1890" t="str">
        <f t="shared" si="722"/>
        <v xml:space="preserve">N1839R  </v>
      </c>
      <c r="BE1890">
        <v>1</v>
      </c>
      <c r="BJ1890">
        <v>1325</v>
      </c>
      <c r="BK1890">
        <v>-275</v>
      </c>
      <c r="BL1890" t="s">
        <v>130</v>
      </c>
      <c r="BM1890">
        <v>1</v>
      </c>
      <c r="BN1890">
        <v>1</v>
      </c>
      <c r="BO1890">
        <v>0</v>
      </c>
      <c r="BP1890">
        <v>0</v>
      </c>
      <c r="BS1890">
        <v>0</v>
      </c>
      <c r="BT1890">
        <v>0</v>
      </c>
      <c r="BU1890">
        <v>0</v>
      </c>
      <c r="CE1890" t="str">
        <f t="shared" si="733"/>
        <v>22:03:52.439</v>
      </c>
      <c r="CF1890">
        <v>438841318</v>
      </c>
      <c r="CS1890">
        <v>3</v>
      </c>
      <c r="CT1890">
        <v>2</v>
      </c>
      <c r="CU1890">
        <v>0</v>
      </c>
      <c r="CV1890">
        <v>2</v>
      </c>
      <c r="CW1890">
        <v>0</v>
      </c>
      <c r="CX1890">
        <v>5</v>
      </c>
      <c r="CY1890">
        <v>7</v>
      </c>
      <c r="CZ1890" t="s">
        <v>131</v>
      </c>
      <c r="DA1890">
        <v>300</v>
      </c>
      <c r="DB1890">
        <v>0</v>
      </c>
      <c r="DC1890" t="s">
        <v>157</v>
      </c>
      <c r="DD1890" t="s">
        <v>158</v>
      </c>
      <c r="DG1890">
        <v>8370234</v>
      </c>
      <c r="DI1890">
        <v>1</v>
      </c>
      <c r="DJ1890">
        <v>0</v>
      </c>
      <c r="DK1890">
        <v>1</v>
      </c>
      <c r="DL1890">
        <v>0</v>
      </c>
      <c r="DM1890">
        <v>0</v>
      </c>
      <c r="DN1890">
        <v>1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"07/09/2023 22:03:53.615"</f>
        <v>07/09/2023 22:03:53.615</v>
      </c>
      <c r="C1891" t="str">
        <f t="shared" si="723"/>
        <v>FFDDD3C0</v>
      </c>
      <c r="D1891" t="s">
        <v>141</v>
      </c>
      <c r="E1891">
        <v>15</v>
      </c>
      <c r="J1891" t="s">
        <v>142</v>
      </c>
      <c r="K1891">
        <v>0</v>
      </c>
      <c r="L1891">
        <v>3</v>
      </c>
      <c r="M1891">
        <v>0</v>
      </c>
      <c r="N1891">
        <v>2</v>
      </c>
      <c r="O1891">
        <v>0</v>
      </c>
      <c r="P1891">
        <v>1</v>
      </c>
      <c r="Q1891">
        <v>0</v>
      </c>
      <c r="S1891" t="str">
        <f t="shared" ref="S1891:T1898" si="734">"22:03:53.000"</f>
        <v>22:03:53.000</v>
      </c>
      <c r="T1891" t="str">
        <f t="shared" si="734"/>
        <v>22:03:53.000</v>
      </c>
      <c r="U1891" t="str">
        <f t="shared" si="720"/>
        <v>A14F74</v>
      </c>
      <c r="V1891">
        <v>0</v>
      </c>
      <c r="W1891">
        <v>0</v>
      </c>
      <c r="X1891">
        <v>6</v>
      </c>
      <c r="Y1891">
        <v>0</v>
      </c>
      <c r="AA1891">
        <v>1</v>
      </c>
      <c r="AB1891">
        <v>8</v>
      </c>
      <c r="AC1891">
        <v>3</v>
      </c>
      <c r="AD1891">
        <v>0</v>
      </c>
      <c r="AE1891">
        <v>9</v>
      </c>
      <c r="AF1891" t="s">
        <v>126</v>
      </c>
      <c r="AG1891">
        <v>0</v>
      </c>
      <c r="AH1891">
        <v>3</v>
      </c>
      <c r="AI1891">
        <v>2</v>
      </c>
      <c r="AJ1891">
        <v>0</v>
      </c>
      <c r="AK1891" t="s">
        <v>625</v>
      </c>
      <c r="AL1891">
        <v>32.775799999999997</v>
      </c>
      <c r="AM1891" t="s">
        <v>626</v>
      </c>
      <c r="AN1891">
        <v>-117.06580599999999</v>
      </c>
      <c r="AO1891">
        <v>25</v>
      </c>
      <c r="AP1891">
        <v>1600</v>
      </c>
      <c r="AQ1891" t="s">
        <v>129</v>
      </c>
      <c r="AR1891">
        <v>123</v>
      </c>
      <c r="AS1891">
        <v>-45</v>
      </c>
      <c r="AT1891">
        <v>128</v>
      </c>
      <c r="BB1891" t="str">
        <f t="shared" si="721"/>
        <v>1200</v>
      </c>
      <c r="BC1891">
        <v>1</v>
      </c>
      <c r="BD1891" t="str">
        <f t="shared" si="722"/>
        <v xml:space="preserve">N1839R  </v>
      </c>
      <c r="BE1891">
        <v>1</v>
      </c>
      <c r="BJ1891">
        <v>1325</v>
      </c>
      <c r="BK1891">
        <v>-275</v>
      </c>
      <c r="BL1891" t="s">
        <v>130</v>
      </c>
      <c r="BM1891">
        <v>1</v>
      </c>
      <c r="BN1891">
        <v>1</v>
      </c>
      <c r="BO1891">
        <v>0</v>
      </c>
      <c r="BP1891">
        <v>0</v>
      </c>
      <c r="BS1891">
        <v>0</v>
      </c>
      <c r="BT1891">
        <v>0</v>
      </c>
      <c r="BU1891">
        <v>0</v>
      </c>
      <c r="CE1891" t="str">
        <f t="shared" ref="CE1891:CE1898" si="735">"22:03:53.377"</f>
        <v>22:03:53.377</v>
      </c>
      <c r="CF1891">
        <v>376541164</v>
      </c>
      <c r="CS1891">
        <v>3</v>
      </c>
      <c r="CT1891">
        <v>2</v>
      </c>
      <c r="CU1891">
        <v>0</v>
      </c>
      <c r="CV1891">
        <v>2</v>
      </c>
      <c r="CW1891">
        <v>0</v>
      </c>
      <c r="CX1891">
        <v>4</v>
      </c>
      <c r="CY1891">
        <v>7</v>
      </c>
      <c r="CZ1891" t="s">
        <v>131</v>
      </c>
      <c r="DA1891">
        <v>745</v>
      </c>
      <c r="DB1891">
        <v>0</v>
      </c>
      <c r="DC1891" t="s">
        <v>262</v>
      </c>
      <c r="DD1891" t="s">
        <v>263</v>
      </c>
      <c r="DG1891">
        <v>15628159</v>
      </c>
      <c r="DI1891">
        <v>1</v>
      </c>
      <c r="DJ1891">
        <v>0</v>
      </c>
      <c r="DK1891">
        <v>0</v>
      </c>
      <c r="DL1891">
        <v>0</v>
      </c>
      <c r="DM1891">
        <v>0</v>
      </c>
      <c r="DN1891">
        <v>1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"07/09/2023 22:03:53.615"</f>
        <v>07/09/2023 22:03:53.615</v>
      </c>
      <c r="C1892" t="str">
        <f t="shared" si="723"/>
        <v>FFDDD3C0</v>
      </c>
      <c r="D1892" t="s">
        <v>144</v>
      </c>
      <c r="E1892">
        <v>6</v>
      </c>
      <c r="H1892">
        <v>210</v>
      </c>
      <c r="I1892" t="s">
        <v>145</v>
      </c>
      <c r="J1892" t="s">
        <v>146</v>
      </c>
      <c r="K1892">
        <v>0</v>
      </c>
      <c r="L1892">
        <v>3</v>
      </c>
      <c r="M1892">
        <v>0</v>
      </c>
      <c r="N1892">
        <v>2</v>
      </c>
      <c r="O1892">
        <v>0</v>
      </c>
      <c r="P1892">
        <v>1</v>
      </c>
      <c r="Q1892">
        <v>0</v>
      </c>
      <c r="S1892" t="str">
        <f t="shared" si="734"/>
        <v>22:03:53.000</v>
      </c>
      <c r="T1892" t="str">
        <f t="shared" si="734"/>
        <v>22:03:53.000</v>
      </c>
      <c r="U1892" t="str">
        <f t="shared" si="720"/>
        <v>A14F74</v>
      </c>
      <c r="V1892">
        <v>0</v>
      </c>
      <c r="W1892">
        <v>0</v>
      </c>
      <c r="X1892">
        <v>6</v>
      </c>
      <c r="Y1892">
        <v>0</v>
      </c>
      <c r="AA1892">
        <v>1</v>
      </c>
      <c r="AB1892">
        <v>8</v>
      </c>
      <c r="AC1892">
        <v>3</v>
      </c>
      <c r="AD1892">
        <v>0</v>
      </c>
      <c r="AE1892">
        <v>9</v>
      </c>
      <c r="AF1892" t="s">
        <v>126</v>
      </c>
      <c r="AG1892">
        <v>0</v>
      </c>
      <c r="AH1892">
        <v>0</v>
      </c>
      <c r="AI1892">
        <v>2</v>
      </c>
      <c r="AJ1892">
        <v>0</v>
      </c>
      <c r="AK1892" t="s">
        <v>625</v>
      </c>
      <c r="AL1892">
        <v>32.775799999999997</v>
      </c>
      <c r="AM1892" t="s">
        <v>626</v>
      </c>
      <c r="AN1892">
        <v>-117.06580599999999</v>
      </c>
      <c r="AO1892">
        <v>25</v>
      </c>
      <c r="AP1892">
        <v>1600</v>
      </c>
      <c r="AQ1892" t="s">
        <v>129</v>
      </c>
      <c r="AR1892">
        <v>123</v>
      </c>
      <c r="AS1892">
        <v>-45</v>
      </c>
      <c r="AT1892">
        <v>128</v>
      </c>
      <c r="BB1892" t="str">
        <f t="shared" si="721"/>
        <v>1200</v>
      </c>
      <c r="BC1892">
        <v>1</v>
      </c>
      <c r="BD1892" t="str">
        <f t="shared" si="722"/>
        <v xml:space="preserve">N1839R  </v>
      </c>
      <c r="BE1892">
        <v>1</v>
      </c>
      <c r="BJ1892">
        <v>1325</v>
      </c>
      <c r="BK1892">
        <v>-275</v>
      </c>
      <c r="BL1892" t="s">
        <v>130</v>
      </c>
      <c r="BM1892">
        <v>1</v>
      </c>
      <c r="BN1892">
        <v>1</v>
      </c>
      <c r="BO1892">
        <v>0</v>
      </c>
      <c r="BP1892">
        <v>0</v>
      </c>
      <c r="BS1892">
        <v>0</v>
      </c>
      <c r="BT1892">
        <v>0</v>
      </c>
      <c r="BU1892">
        <v>0</v>
      </c>
      <c r="CE1892" t="str">
        <f t="shared" si="735"/>
        <v>22:03:53.377</v>
      </c>
      <c r="CF1892">
        <v>376541164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4</v>
      </c>
      <c r="CY1892">
        <v>7</v>
      </c>
      <c r="CZ1892" t="s">
        <v>131</v>
      </c>
      <c r="DA1892">
        <v>745</v>
      </c>
      <c r="DB1892">
        <v>0</v>
      </c>
      <c r="DC1892" t="s">
        <v>262</v>
      </c>
      <c r="DD1892" t="s">
        <v>263</v>
      </c>
      <c r="DG1892">
        <v>15628159</v>
      </c>
      <c r="DI1892">
        <v>1</v>
      </c>
      <c r="DJ1892">
        <v>0</v>
      </c>
      <c r="DK1892">
        <v>1</v>
      </c>
      <c r="DL1892">
        <v>0</v>
      </c>
      <c r="DM1892">
        <v>0</v>
      </c>
      <c r="DN1892">
        <v>1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"07/09/2023 22:03:53.615"</f>
        <v>07/09/2023 22:03:53.615</v>
      </c>
      <c r="C1893" t="str">
        <f t="shared" si="723"/>
        <v>FFDDD3C0</v>
      </c>
      <c r="D1893" t="s">
        <v>134</v>
      </c>
      <c r="E1893">
        <v>3</v>
      </c>
      <c r="H1893">
        <v>3</v>
      </c>
      <c r="I1893" t="s">
        <v>135</v>
      </c>
      <c r="J1893" t="s">
        <v>126</v>
      </c>
      <c r="K1893">
        <v>0</v>
      </c>
      <c r="L1893">
        <v>3</v>
      </c>
      <c r="M1893">
        <v>0</v>
      </c>
      <c r="N1893">
        <v>2</v>
      </c>
      <c r="O1893">
        <v>0</v>
      </c>
      <c r="P1893">
        <v>1</v>
      </c>
      <c r="Q1893">
        <v>0</v>
      </c>
      <c r="S1893" t="str">
        <f t="shared" si="734"/>
        <v>22:03:53.000</v>
      </c>
      <c r="T1893" t="str">
        <f t="shared" si="734"/>
        <v>22:03:53.000</v>
      </c>
      <c r="U1893" t="str">
        <f t="shared" si="720"/>
        <v>A14F74</v>
      </c>
      <c r="V1893">
        <v>0</v>
      </c>
      <c r="W1893">
        <v>0</v>
      </c>
      <c r="X1893">
        <v>6</v>
      </c>
      <c r="Y1893">
        <v>0</v>
      </c>
      <c r="AA1893">
        <v>1</v>
      </c>
      <c r="AB1893">
        <v>8</v>
      </c>
      <c r="AC1893">
        <v>3</v>
      </c>
      <c r="AD1893">
        <v>0</v>
      </c>
      <c r="AE1893">
        <v>9</v>
      </c>
      <c r="AF1893" t="s">
        <v>126</v>
      </c>
      <c r="AG1893">
        <v>0</v>
      </c>
      <c r="AH1893">
        <v>3</v>
      </c>
      <c r="AI1893">
        <v>2</v>
      </c>
      <c r="AJ1893">
        <v>0</v>
      </c>
      <c r="AK1893" t="s">
        <v>625</v>
      </c>
      <c r="AL1893">
        <v>32.775799999999997</v>
      </c>
      <c r="AM1893" t="s">
        <v>626</v>
      </c>
      <c r="AN1893">
        <v>-117.06580599999999</v>
      </c>
      <c r="AO1893">
        <v>25</v>
      </c>
      <c r="AP1893">
        <v>1600</v>
      </c>
      <c r="AQ1893" t="s">
        <v>129</v>
      </c>
      <c r="AR1893">
        <v>123</v>
      </c>
      <c r="AS1893">
        <v>-45</v>
      </c>
      <c r="AT1893">
        <v>128</v>
      </c>
      <c r="BB1893" t="str">
        <f t="shared" si="721"/>
        <v>1200</v>
      </c>
      <c r="BC1893">
        <v>1</v>
      </c>
      <c r="BD1893" t="str">
        <f t="shared" si="722"/>
        <v xml:space="preserve">N1839R  </v>
      </c>
      <c r="BE1893">
        <v>1</v>
      </c>
      <c r="BJ1893">
        <v>1325</v>
      </c>
      <c r="BK1893">
        <v>-275</v>
      </c>
      <c r="BL1893" t="s">
        <v>130</v>
      </c>
      <c r="BM1893">
        <v>1</v>
      </c>
      <c r="BN1893">
        <v>1</v>
      </c>
      <c r="BO1893">
        <v>0</v>
      </c>
      <c r="BP1893">
        <v>0</v>
      </c>
      <c r="BS1893">
        <v>0</v>
      </c>
      <c r="BT1893">
        <v>0</v>
      </c>
      <c r="BU1893">
        <v>0</v>
      </c>
      <c r="CE1893" t="str">
        <f t="shared" si="735"/>
        <v>22:03:53.377</v>
      </c>
      <c r="CF1893">
        <v>376541164</v>
      </c>
      <c r="CS1893">
        <v>3</v>
      </c>
      <c r="CT1893">
        <v>2</v>
      </c>
      <c r="CU1893">
        <v>0</v>
      </c>
      <c r="CV1893">
        <v>2</v>
      </c>
      <c r="CW1893">
        <v>0</v>
      </c>
      <c r="CX1893">
        <v>4</v>
      </c>
      <c r="CY1893">
        <v>7</v>
      </c>
      <c r="CZ1893" t="s">
        <v>131</v>
      </c>
      <c r="DA1893">
        <v>745</v>
      </c>
      <c r="DB1893">
        <v>0</v>
      </c>
      <c r="DC1893" t="s">
        <v>262</v>
      </c>
      <c r="DD1893" t="s">
        <v>263</v>
      </c>
      <c r="DG1893">
        <v>15628159</v>
      </c>
      <c r="DI1893">
        <v>1</v>
      </c>
      <c r="DJ1893">
        <v>0</v>
      </c>
      <c r="DK1893">
        <v>1</v>
      </c>
      <c r="DL1893">
        <v>0</v>
      </c>
      <c r="DM1893">
        <v>0</v>
      </c>
      <c r="DN1893">
        <v>1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"07/09/2023 22:03:53.615"</f>
        <v>07/09/2023 22:03:53.615</v>
      </c>
      <c r="C1894" t="str">
        <f t="shared" si="723"/>
        <v>FFDDD3C0</v>
      </c>
      <c r="D1894" t="s">
        <v>147</v>
      </c>
      <c r="E1894">
        <v>8</v>
      </c>
      <c r="H1894">
        <v>225</v>
      </c>
      <c r="I1894" t="s">
        <v>148</v>
      </c>
      <c r="J1894" t="s">
        <v>126</v>
      </c>
      <c r="K1894">
        <v>0</v>
      </c>
      <c r="L1894">
        <v>3</v>
      </c>
      <c r="M1894">
        <v>0</v>
      </c>
      <c r="N1894">
        <v>2</v>
      </c>
      <c r="O1894">
        <v>0</v>
      </c>
      <c r="P1894">
        <v>1</v>
      </c>
      <c r="Q1894">
        <v>0</v>
      </c>
      <c r="S1894" t="str">
        <f t="shared" si="734"/>
        <v>22:03:53.000</v>
      </c>
      <c r="T1894" t="str">
        <f t="shared" si="734"/>
        <v>22:03:53.000</v>
      </c>
      <c r="U1894" t="str">
        <f t="shared" si="720"/>
        <v>A14F74</v>
      </c>
      <c r="V1894">
        <v>0</v>
      </c>
      <c r="W1894">
        <v>0</v>
      </c>
      <c r="X1894">
        <v>6</v>
      </c>
      <c r="Y1894">
        <v>0</v>
      </c>
      <c r="AA1894">
        <v>1</v>
      </c>
      <c r="AB1894">
        <v>8</v>
      </c>
      <c r="AC1894">
        <v>3</v>
      </c>
      <c r="AD1894">
        <v>0</v>
      </c>
      <c r="AE1894">
        <v>9</v>
      </c>
      <c r="AF1894" t="s">
        <v>126</v>
      </c>
      <c r="AG1894">
        <v>0</v>
      </c>
      <c r="AH1894">
        <v>3</v>
      </c>
      <c r="AI1894">
        <v>2</v>
      </c>
      <c r="AJ1894">
        <v>0</v>
      </c>
      <c r="AK1894" t="s">
        <v>625</v>
      </c>
      <c r="AL1894">
        <v>32.775799999999997</v>
      </c>
      <c r="AM1894" t="s">
        <v>626</v>
      </c>
      <c r="AN1894">
        <v>-117.06580599999999</v>
      </c>
      <c r="AO1894">
        <v>25</v>
      </c>
      <c r="AP1894">
        <v>1600</v>
      </c>
      <c r="AQ1894" t="s">
        <v>129</v>
      </c>
      <c r="AR1894">
        <v>123</v>
      </c>
      <c r="AS1894">
        <v>-45</v>
      </c>
      <c r="AT1894">
        <v>128</v>
      </c>
      <c r="BB1894" t="str">
        <f t="shared" si="721"/>
        <v>1200</v>
      </c>
      <c r="BC1894">
        <v>1</v>
      </c>
      <c r="BD1894" t="str">
        <f t="shared" si="722"/>
        <v xml:space="preserve">N1839R  </v>
      </c>
      <c r="BE1894">
        <v>1</v>
      </c>
      <c r="BJ1894">
        <v>1325</v>
      </c>
      <c r="BK1894">
        <v>-275</v>
      </c>
      <c r="BL1894" t="s">
        <v>130</v>
      </c>
      <c r="BM1894">
        <v>1</v>
      </c>
      <c r="BN1894">
        <v>1</v>
      </c>
      <c r="BO1894">
        <v>0</v>
      </c>
      <c r="BP1894">
        <v>0</v>
      </c>
      <c r="BS1894">
        <v>0</v>
      </c>
      <c r="BT1894">
        <v>0</v>
      </c>
      <c r="BU1894">
        <v>0</v>
      </c>
      <c r="CE1894" t="str">
        <f t="shared" si="735"/>
        <v>22:03:53.377</v>
      </c>
      <c r="CF1894">
        <v>376541164</v>
      </c>
      <c r="CS1894">
        <v>3</v>
      </c>
      <c r="CT1894">
        <v>2</v>
      </c>
      <c r="CU1894">
        <v>0</v>
      </c>
      <c r="CV1894">
        <v>2</v>
      </c>
      <c r="CW1894">
        <v>0</v>
      </c>
      <c r="CX1894">
        <v>4</v>
      </c>
      <c r="CY1894">
        <v>7</v>
      </c>
      <c r="CZ1894" t="s">
        <v>131</v>
      </c>
      <c r="DA1894">
        <v>745</v>
      </c>
      <c r="DB1894">
        <v>0</v>
      </c>
      <c r="DC1894" t="s">
        <v>262</v>
      </c>
      <c r="DD1894" t="s">
        <v>263</v>
      </c>
      <c r="DG1894">
        <v>15628159</v>
      </c>
      <c r="DI1894">
        <v>1</v>
      </c>
      <c r="DJ1894">
        <v>0</v>
      </c>
      <c r="DK1894">
        <v>1</v>
      </c>
      <c r="DL1894">
        <v>0</v>
      </c>
      <c r="DM1894">
        <v>0</v>
      </c>
      <c r="DN1894">
        <v>1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"07/09/2023 22:03:53.646"</f>
        <v>07/09/2023 22:03:53.646</v>
      </c>
      <c r="C1895" t="str">
        <f t="shared" si="723"/>
        <v>FFDDD3C0</v>
      </c>
      <c r="D1895" t="s">
        <v>134</v>
      </c>
      <c r="E1895">
        <v>4</v>
      </c>
      <c r="H1895">
        <v>4</v>
      </c>
      <c r="I1895" t="s">
        <v>143</v>
      </c>
      <c r="J1895" t="s">
        <v>126</v>
      </c>
      <c r="K1895">
        <v>0</v>
      </c>
      <c r="L1895">
        <v>3</v>
      </c>
      <c r="M1895">
        <v>0</v>
      </c>
      <c r="N1895">
        <v>2</v>
      </c>
      <c r="O1895">
        <v>0</v>
      </c>
      <c r="P1895">
        <v>1</v>
      </c>
      <c r="Q1895">
        <v>0</v>
      </c>
      <c r="S1895" t="str">
        <f t="shared" si="734"/>
        <v>22:03:53.000</v>
      </c>
      <c r="T1895" t="str">
        <f t="shared" si="734"/>
        <v>22:03:53.000</v>
      </c>
      <c r="U1895" t="str">
        <f t="shared" si="720"/>
        <v>A14F74</v>
      </c>
      <c r="V1895">
        <v>0</v>
      </c>
      <c r="W1895">
        <v>0</v>
      </c>
      <c r="X1895">
        <v>6</v>
      </c>
      <c r="Y1895">
        <v>0</v>
      </c>
      <c r="AA1895">
        <v>1</v>
      </c>
      <c r="AB1895">
        <v>8</v>
      </c>
      <c r="AC1895">
        <v>3</v>
      </c>
      <c r="AD1895">
        <v>0</v>
      </c>
      <c r="AE1895">
        <v>9</v>
      </c>
      <c r="AF1895" t="s">
        <v>126</v>
      </c>
      <c r="AG1895">
        <v>0</v>
      </c>
      <c r="AH1895">
        <v>3</v>
      </c>
      <c r="AI1895">
        <v>2</v>
      </c>
      <c r="AJ1895">
        <v>0</v>
      </c>
      <c r="AK1895" t="s">
        <v>625</v>
      </c>
      <c r="AL1895">
        <v>32.775799999999997</v>
      </c>
      <c r="AM1895" t="s">
        <v>626</v>
      </c>
      <c r="AN1895">
        <v>-117.06580599999999</v>
      </c>
      <c r="AO1895">
        <v>25</v>
      </c>
      <c r="AP1895">
        <v>1600</v>
      </c>
      <c r="AQ1895" t="s">
        <v>129</v>
      </c>
      <c r="AR1895">
        <v>123</v>
      </c>
      <c r="AS1895">
        <v>-45</v>
      </c>
      <c r="AT1895">
        <v>128</v>
      </c>
      <c r="BB1895" t="str">
        <f t="shared" si="721"/>
        <v>1200</v>
      </c>
      <c r="BC1895">
        <v>1</v>
      </c>
      <c r="BD1895" t="str">
        <f t="shared" si="722"/>
        <v xml:space="preserve">N1839R  </v>
      </c>
      <c r="BE1895">
        <v>1</v>
      </c>
      <c r="BJ1895">
        <v>1325</v>
      </c>
      <c r="BK1895">
        <v>-275</v>
      </c>
      <c r="BL1895" t="s">
        <v>130</v>
      </c>
      <c r="BM1895">
        <v>1</v>
      </c>
      <c r="BN1895">
        <v>1</v>
      </c>
      <c r="BO1895">
        <v>0</v>
      </c>
      <c r="BP1895">
        <v>0</v>
      </c>
      <c r="BS1895">
        <v>0</v>
      </c>
      <c r="BT1895">
        <v>0</v>
      </c>
      <c r="BU1895">
        <v>0</v>
      </c>
      <c r="CE1895" t="str">
        <f t="shared" si="735"/>
        <v>22:03:53.377</v>
      </c>
      <c r="CF1895">
        <v>376541164</v>
      </c>
      <c r="CS1895">
        <v>3</v>
      </c>
      <c r="CT1895">
        <v>2</v>
      </c>
      <c r="CU1895">
        <v>0</v>
      </c>
      <c r="CV1895">
        <v>2</v>
      </c>
      <c r="CW1895">
        <v>0</v>
      </c>
      <c r="CX1895">
        <v>4</v>
      </c>
      <c r="CY1895">
        <v>7</v>
      </c>
      <c r="CZ1895" t="s">
        <v>131</v>
      </c>
      <c r="DA1895">
        <v>745</v>
      </c>
      <c r="DB1895">
        <v>0</v>
      </c>
      <c r="DC1895" t="s">
        <v>262</v>
      </c>
      <c r="DD1895" t="s">
        <v>263</v>
      </c>
      <c r="DG1895">
        <v>15628159</v>
      </c>
      <c r="DI1895">
        <v>1</v>
      </c>
      <c r="DJ1895">
        <v>0</v>
      </c>
      <c r="DK1895">
        <v>1</v>
      </c>
      <c r="DL1895">
        <v>0</v>
      </c>
      <c r="DM1895">
        <v>0</v>
      </c>
      <c r="DN1895">
        <v>1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"07/09/2023 22:03:53.662"</f>
        <v>07/09/2023 22:03:53.662</v>
      </c>
      <c r="C1896" t="str">
        <f t="shared" si="723"/>
        <v>FFDDD3C0</v>
      </c>
      <c r="D1896" t="s">
        <v>123</v>
      </c>
      <c r="E1896">
        <v>7</v>
      </c>
      <c r="F1896">
        <v>2007</v>
      </c>
      <c r="G1896" t="s">
        <v>124</v>
      </c>
      <c r="J1896" t="s">
        <v>125</v>
      </c>
      <c r="K1896">
        <v>0</v>
      </c>
      <c r="L1896">
        <v>3</v>
      </c>
      <c r="M1896">
        <v>0</v>
      </c>
      <c r="N1896">
        <v>2</v>
      </c>
      <c r="O1896">
        <v>0</v>
      </c>
      <c r="P1896">
        <v>1</v>
      </c>
      <c r="Q1896">
        <v>0</v>
      </c>
      <c r="S1896" t="str">
        <f t="shared" si="734"/>
        <v>22:03:53.000</v>
      </c>
      <c r="T1896" t="str">
        <f t="shared" si="734"/>
        <v>22:03:53.000</v>
      </c>
      <c r="U1896" t="str">
        <f t="shared" si="720"/>
        <v>A14F74</v>
      </c>
      <c r="V1896">
        <v>0</v>
      </c>
      <c r="W1896">
        <v>0</v>
      </c>
      <c r="X1896">
        <v>6</v>
      </c>
      <c r="Y1896">
        <v>0</v>
      </c>
      <c r="AA1896">
        <v>1</v>
      </c>
      <c r="AB1896">
        <v>8</v>
      </c>
      <c r="AC1896">
        <v>3</v>
      </c>
      <c r="AD1896">
        <v>0</v>
      </c>
      <c r="AE1896">
        <v>9</v>
      </c>
      <c r="AF1896" t="s">
        <v>126</v>
      </c>
      <c r="AG1896">
        <v>0</v>
      </c>
      <c r="AH1896">
        <v>3</v>
      </c>
      <c r="AI1896">
        <v>2</v>
      </c>
      <c r="AJ1896">
        <v>0</v>
      </c>
      <c r="AK1896" t="s">
        <v>625</v>
      </c>
      <c r="AL1896">
        <v>32.775799999999997</v>
      </c>
      <c r="AM1896" t="s">
        <v>626</v>
      </c>
      <c r="AN1896">
        <v>-117.06580599999999</v>
      </c>
      <c r="AO1896">
        <v>25</v>
      </c>
      <c r="AP1896">
        <v>1600</v>
      </c>
      <c r="AQ1896" t="s">
        <v>129</v>
      </c>
      <c r="AR1896">
        <v>123</v>
      </c>
      <c r="AS1896">
        <v>-45</v>
      </c>
      <c r="AT1896">
        <v>128</v>
      </c>
      <c r="BB1896" t="str">
        <f t="shared" si="721"/>
        <v>1200</v>
      </c>
      <c r="BC1896">
        <v>1</v>
      </c>
      <c r="BD1896" t="str">
        <f t="shared" si="722"/>
        <v xml:space="preserve">N1839R  </v>
      </c>
      <c r="BE1896">
        <v>1</v>
      </c>
      <c r="BJ1896">
        <v>1325</v>
      </c>
      <c r="BK1896">
        <v>-275</v>
      </c>
      <c r="BL1896" t="s">
        <v>130</v>
      </c>
      <c r="BM1896">
        <v>1</v>
      </c>
      <c r="BN1896">
        <v>1</v>
      </c>
      <c r="BO1896">
        <v>0</v>
      </c>
      <c r="BP1896">
        <v>0</v>
      </c>
      <c r="BS1896">
        <v>0</v>
      </c>
      <c r="BT1896">
        <v>0</v>
      </c>
      <c r="BU1896">
        <v>0</v>
      </c>
      <c r="CE1896" t="str">
        <f t="shared" si="735"/>
        <v>22:03:53.377</v>
      </c>
      <c r="CF1896">
        <v>376541164</v>
      </c>
      <c r="CS1896">
        <v>3</v>
      </c>
      <c r="CT1896">
        <v>2</v>
      </c>
      <c r="CU1896">
        <v>0</v>
      </c>
      <c r="CV1896">
        <v>2</v>
      </c>
      <c r="CW1896">
        <v>0</v>
      </c>
      <c r="CX1896">
        <v>4</v>
      </c>
      <c r="CY1896">
        <v>7</v>
      </c>
      <c r="CZ1896" t="s">
        <v>131</v>
      </c>
      <c r="DA1896">
        <v>745</v>
      </c>
      <c r="DB1896">
        <v>0</v>
      </c>
      <c r="DC1896" t="s">
        <v>262</v>
      </c>
      <c r="DD1896" t="s">
        <v>263</v>
      </c>
      <c r="DG1896">
        <v>15628159</v>
      </c>
      <c r="DI1896">
        <v>1</v>
      </c>
      <c r="DJ1896">
        <v>0</v>
      </c>
      <c r="DK1896">
        <v>1</v>
      </c>
      <c r="DL1896">
        <v>0</v>
      </c>
      <c r="DM1896">
        <v>0</v>
      </c>
      <c r="DN1896">
        <v>1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"07/09/2023 22:03:53.662"</f>
        <v>07/09/2023 22:03:53.662</v>
      </c>
      <c r="C1897" t="str">
        <f t="shared" si="723"/>
        <v>FFDDD3C0</v>
      </c>
      <c r="D1897" t="s">
        <v>138</v>
      </c>
      <c r="E1897">
        <v>20</v>
      </c>
      <c r="F1897">
        <v>1020</v>
      </c>
      <c r="G1897" t="s">
        <v>139</v>
      </c>
      <c r="J1897" t="s">
        <v>140</v>
      </c>
      <c r="K1897">
        <v>0</v>
      </c>
      <c r="L1897">
        <v>3</v>
      </c>
      <c r="M1897">
        <v>0</v>
      </c>
      <c r="N1897">
        <v>2</v>
      </c>
      <c r="O1897">
        <v>0</v>
      </c>
      <c r="P1897">
        <v>1</v>
      </c>
      <c r="Q1897">
        <v>0</v>
      </c>
      <c r="S1897" t="str">
        <f t="shared" si="734"/>
        <v>22:03:53.000</v>
      </c>
      <c r="T1897" t="str">
        <f t="shared" si="734"/>
        <v>22:03:53.000</v>
      </c>
      <c r="U1897" t="str">
        <f t="shared" si="720"/>
        <v>A14F74</v>
      </c>
      <c r="V1897">
        <v>0</v>
      </c>
      <c r="W1897">
        <v>0</v>
      </c>
      <c r="X1897">
        <v>6</v>
      </c>
      <c r="Y1897">
        <v>0</v>
      </c>
      <c r="AA1897">
        <v>1</v>
      </c>
      <c r="AB1897">
        <v>8</v>
      </c>
      <c r="AC1897">
        <v>3</v>
      </c>
      <c r="AD1897">
        <v>0</v>
      </c>
      <c r="AE1897">
        <v>9</v>
      </c>
      <c r="AF1897" t="s">
        <v>126</v>
      </c>
      <c r="AG1897">
        <v>0</v>
      </c>
      <c r="AH1897">
        <v>3</v>
      </c>
      <c r="AI1897">
        <v>2</v>
      </c>
      <c r="AJ1897">
        <v>0</v>
      </c>
      <c r="AK1897" t="s">
        <v>625</v>
      </c>
      <c r="AL1897">
        <v>32.775799999999997</v>
      </c>
      <c r="AM1897" t="s">
        <v>626</v>
      </c>
      <c r="AN1897">
        <v>-117.06580599999999</v>
      </c>
      <c r="AO1897">
        <v>25</v>
      </c>
      <c r="AP1897">
        <v>1600</v>
      </c>
      <c r="AQ1897" t="s">
        <v>129</v>
      </c>
      <c r="AR1897">
        <v>123</v>
      </c>
      <c r="AS1897">
        <v>-45</v>
      </c>
      <c r="AT1897">
        <v>128</v>
      </c>
      <c r="BB1897" t="str">
        <f t="shared" si="721"/>
        <v>1200</v>
      </c>
      <c r="BC1897">
        <v>1</v>
      </c>
      <c r="BD1897" t="str">
        <f t="shared" si="722"/>
        <v xml:space="preserve">N1839R  </v>
      </c>
      <c r="BE1897">
        <v>1</v>
      </c>
      <c r="BJ1897">
        <v>1325</v>
      </c>
      <c r="BK1897">
        <v>-275</v>
      </c>
      <c r="BL1897" t="s">
        <v>130</v>
      </c>
      <c r="BM1897">
        <v>1</v>
      </c>
      <c r="BN1897">
        <v>1</v>
      </c>
      <c r="BO1897">
        <v>0</v>
      </c>
      <c r="BP1897">
        <v>0</v>
      </c>
      <c r="BS1897">
        <v>0</v>
      </c>
      <c r="BT1897">
        <v>0</v>
      </c>
      <c r="BU1897">
        <v>0</v>
      </c>
      <c r="CE1897" t="str">
        <f t="shared" si="735"/>
        <v>22:03:53.377</v>
      </c>
      <c r="CF1897">
        <v>376541164</v>
      </c>
      <c r="CS1897">
        <v>3</v>
      </c>
      <c r="CT1897">
        <v>2</v>
      </c>
      <c r="CU1897">
        <v>0</v>
      </c>
      <c r="CV1897">
        <v>2</v>
      </c>
      <c r="CW1897">
        <v>0</v>
      </c>
      <c r="CX1897">
        <v>4</v>
      </c>
      <c r="CY1897">
        <v>7</v>
      </c>
      <c r="CZ1897" t="s">
        <v>131</v>
      </c>
      <c r="DA1897">
        <v>745</v>
      </c>
      <c r="DB1897">
        <v>0</v>
      </c>
      <c r="DC1897" t="s">
        <v>262</v>
      </c>
      <c r="DD1897" t="s">
        <v>263</v>
      </c>
      <c r="DG1897">
        <v>15628159</v>
      </c>
      <c r="DI1897">
        <v>1</v>
      </c>
      <c r="DJ1897">
        <v>0</v>
      </c>
      <c r="DK1897">
        <v>1</v>
      </c>
      <c r="DL1897">
        <v>0</v>
      </c>
      <c r="DM1897">
        <v>0</v>
      </c>
      <c r="DN1897">
        <v>1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"07/09/2023 22:03:53.662"</f>
        <v>07/09/2023 22:03:53.662</v>
      </c>
      <c r="C1898" t="str">
        <f t="shared" si="723"/>
        <v>FFDDD3C0</v>
      </c>
      <c r="D1898" t="s">
        <v>149</v>
      </c>
      <c r="E1898">
        <v>3</v>
      </c>
      <c r="H1898">
        <v>166</v>
      </c>
      <c r="I1898" t="s">
        <v>139</v>
      </c>
      <c r="J1898" t="s">
        <v>150</v>
      </c>
      <c r="K1898">
        <v>0</v>
      </c>
      <c r="L1898">
        <v>3</v>
      </c>
      <c r="M1898">
        <v>0</v>
      </c>
      <c r="N1898">
        <v>2</v>
      </c>
      <c r="O1898">
        <v>0</v>
      </c>
      <c r="P1898">
        <v>1</v>
      </c>
      <c r="Q1898">
        <v>0</v>
      </c>
      <c r="S1898" t="str">
        <f t="shared" si="734"/>
        <v>22:03:53.000</v>
      </c>
      <c r="T1898" t="str">
        <f t="shared" si="734"/>
        <v>22:03:53.000</v>
      </c>
      <c r="U1898" t="str">
        <f t="shared" si="720"/>
        <v>A14F74</v>
      </c>
      <c r="V1898">
        <v>0</v>
      </c>
      <c r="W1898">
        <v>0</v>
      </c>
      <c r="X1898">
        <v>6</v>
      </c>
      <c r="Y1898">
        <v>0</v>
      </c>
      <c r="AA1898">
        <v>1</v>
      </c>
      <c r="AB1898">
        <v>8</v>
      </c>
      <c r="AC1898">
        <v>3</v>
      </c>
      <c r="AD1898">
        <v>0</v>
      </c>
      <c r="AE1898">
        <v>9</v>
      </c>
      <c r="AF1898" t="s">
        <v>126</v>
      </c>
      <c r="AG1898">
        <v>0</v>
      </c>
      <c r="AH1898">
        <v>3</v>
      </c>
      <c r="AI1898">
        <v>2</v>
      </c>
      <c r="AJ1898">
        <v>0</v>
      </c>
      <c r="AK1898" t="s">
        <v>625</v>
      </c>
      <c r="AL1898">
        <v>32.775799999999997</v>
      </c>
      <c r="AM1898" t="s">
        <v>626</v>
      </c>
      <c r="AN1898">
        <v>-117.06580599999999</v>
      </c>
      <c r="AO1898">
        <v>25</v>
      </c>
      <c r="AP1898">
        <v>1600</v>
      </c>
      <c r="AQ1898" t="s">
        <v>129</v>
      </c>
      <c r="AR1898">
        <v>123</v>
      </c>
      <c r="AS1898">
        <v>-45</v>
      </c>
      <c r="AT1898">
        <v>128</v>
      </c>
      <c r="BB1898" t="str">
        <f t="shared" si="721"/>
        <v>1200</v>
      </c>
      <c r="BC1898">
        <v>1</v>
      </c>
      <c r="BD1898" t="str">
        <f t="shared" si="722"/>
        <v xml:space="preserve">N1839R  </v>
      </c>
      <c r="BE1898">
        <v>1</v>
      </c>
      <c r="BJ1898">
        <v>1325</v>
      </c>
      <c r="BK1898">
        <v>-275</v>
      </c>
      <c r="BL1898" t="s">
        <v>130</v>
      </c>
      <c r="BM1898">
        <v>1</v>
      </c>
      <c r="BN1898">
        <v>1</v>
      </c>
      <c r="BO1898">
        <v>0</v>
      </c>
      <c r="BP1898">
        <v>0</v>
      </c>
      <c r="BS1898">
        <v>0</v>
      </c>
      <c r="BT1898">
        <v>0</v>
      </c>
      <c r="BU1898">
        <v>0</v>
      </c>
      <c r="CE1898" t="str">
        <f t="shared" si="735"/>
        <v>22:03:53.377</v>
      </c>
      <c r="CF1898">
        <v>376591188</v>
      </c>
      <c r="CS1898">
        <v>3</v>
      </c>
      <c r="CT1898">
        <v>2</v>
      </c>
      <c r="CU1898">
        <v>0</v>
      </c>
      <c r="CV1898">
        <v>2</v>
      </c>
      <c r="CW1898">
        <v>0</v>
      </c>
      <c r="CX1898">
        <v>4</v>
      </c>
      <c r="CY1898">
        <v>7</v>
      </c>
      <c r="CZ1898" t="s">
        <v>131</v>
      </c>
      <c r="DA1898">
        <v>300</v>
      </c>
      <c r="DB1898">
        <v>0</v>
      </c>
      <c r="DC1898" t="s">
        <v>157</v>
      </c>
      <c r="DD1898" t="s">
        <v>158</v>
      </c>
      <c r="DG1898">
        <v>8370445</v>
      </c>
      <c r="DI1898">
        <v>1</v>
      </c>
      <c r="DJ1898">
        <v>0</v>
      </c>
      <c r="DK1898">
        <v>1</v>
      </c>
      <c r="DL1898">
        <v>0</v>
      </c>
      <c r="DM1898">
        <v>0</v>
      </c>
      <c r="DN1898">
        <v>1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"07/09/2023 22:03:56.726"</f>
        <v>07/09/2023 22:03:56.726</v>
      </c>
      <c r="C1899" t="str">
        <f t="shared" si="723"/>
        <v>FFDDD3C0</v>
      </c>
      <c r="D1899" t="s">
        <v>147</v>
      </c>
      <c r="E1899">
        <v>8</v>
      </c>
      <c r="H1899">
        <v>225</v>
      </c>
      <c r="I1899" t="s">
        <v>148</v>
      </c>
      <c r="J1899" t="s">
        <v>126</v>
      </c>
      <c r="K1899">
        <v>0</v>
      </c>
      <c r="L1899">
        <v>3</v>
      </c>
      <c r="M1899">
        <v>0</v>
      </c>
      <c r="N1899">
        <v>2</v>
      </c>
      <c r="O1899">
        <v>0</v>
      </c>
      <c r="P1899">
        <v>1</v>
      </c>
      <c r="Q1899">
        <v>0</v>
      </c>
      <c r="S1899" t="str">
        <f t="shared" ref="S1899:T1906" si="736">"22:03:56.000"</f>
        <v>22:03:56.000</v>
      </c>
      <c r="T1899" t="str">
        <f t="shared" si="736"/>
        <v>22:03:56.000</v>
      </c>
      <c r="U1899" t="str">
        <f t="shared" si="720"/>
        <v>A14F74</v>
      </c>
      <c r="V1899">
        <v>0</v>
      </c>
      <c r="W1899">
        <v>0</v>
      </c>
      <c r="X1899">
        <v>6</v>
      </c>
      <c r="Y1899">
        <v>0</v>
      </c>
      <c r="AA1899">
        <v>1</v>
      </c>
      <c r="AB1899">
        <v>8</v>
      </c>
      <c r="AC1899">
        <v>3</v>
      </c>
      <c r="AD1899">
        <v>0</v>
      </c>
      <c r="AE1899">
        <v>9</v>
      </c>
      <c r="AF1899" t="s">
        <v>126</v>
      </c>
      <c r="AG1899">
        <v>0</v>
      </c>
      <c r="AH1899">
        <v>3</v>
      </c>
      <c r="AI1899">
        <v>2</v>
      </c>
      <c r="AJ1899">
        <v>0</v>
      </c>
      <c r="AK1899" t="s">
        <v>627</v>
      </c>
      <c r="AL1899">
        <v>32.775177999999997</v>
      </c>
      <c r="AM1899" t="s">
        <v>628</v>
      </c>
      <c r="AN1899">
        <v>-117.063768</v>
      </c>
      <c r="AO1899">
        <v>25</v>
      </c>
      <c r="AP1899">
        <v>1600</v>
      </c>
      <c r="AQ1899" t="s">
        <v>129</v>
      </c>
      <c r="AR1899">
        <v>123</v>
      </c>
      <c r="AS1899">
        <v>-44</v>
      </c>
      <c r="AT1899">
        <v>0</v>
      </c>
      <c r="BB1899" t="str">
        <f t="shared" si="721"/>
        <v>1200</v>
      </c>
      <c r="BC1899">
        <v>1</v>
      </c>
      <c r="BD1899" t="str">
        <f t="shared" si="722"/>
        <v xml:space="preserve">N1839R  </v>
      </c>
      <c r="BE1899">
        <v>1</v>
      </c>
      <c r="BJ1899">
        <v>1325</v>
      </c>
      <c r="BK1899">
        <v>-275</v>
      </c>
      <c r="BL1899" t="s">
        <v>130</v>
      </c>
      <c r="BM1899">
        <v>1</v>
      </c>
      <c r="BN1899">
        <v>1</v>
      </c>
      <c r="BO1899">
        <v>0</v>
      </c>
      <c r="BP1899">
        <v>0</v>
      </c>
      <c r="BS1899">
        <v>0</v>
      </c>
      <c r="BT1899">
        <v>0</v>
      </c>
      <c r="BU1899">
        <v>0</v>
      </c>
      <c r="CE1899" t="str">
        <f t="shared" ref="CE1899:CE1906" si="737">"22:03:56.446"</f>
        <v>22:03:56.446</v>
      </c>
      <c r="CF1899">
        <v>445841318</v>
      </c>
      <c r="CS1899">
        <v>3</v>
      </c>
      <c r="CT1899">
        <v>2</v>
      </c>
      <c r="CU1899">
        <v>0</v>
      </c>
      <c r="CV1899">
        <v>2</v>
      </c>
      <c r="CW1899">
        <v>0</v>
      </c>
      <c r="CX1899">
        <v>5</v>
      </c>
      <c r="CY1899">
        <v>7</v>
      </c>
      <c r="CZ1899" t="s">
        <v>131</v>
      </c>
      <c r="DA1899">
        <v>300</v>
      </c>
      <c r="DB1899">
        <v>0</v>
      </c>
      <c r="DC1899" t="s">
        <v>157</v>
      </c>
      <c r="DD1899" t="s">
        <v>158</v>
      </c>
      <c r="DG1899">
        <v>8371112</v>
      </c>
      <c r="DI1899">
        <v>1</v>
      </c>
      <c r="DJ1899">
        <v>0</v>
      </c>
      <c r="DK1899">
        <v>0</v>
      </c>
      <c r="DL1899">
        <v>0</v>
      </c>
      <c r="DM1899">
        <v>0</v>
      </c>
      <c r="DN1899">
        <v>1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"07/09/2023 22:03:56.726"</f>
        <v>07/09/2023 22:03:56.726</v>
      </c>
      <c r="C1900" t="str">
        <f t="shared" si="723"/>
        <v>FFDDD3C0</v>
      </c>
      <c r="D1900" t="s">
        <v>134</v>
      </c>
      <c r="E1900">
        <v>4</v>
      </c>
      <c r="H1900">
        <v>4</v>
      </c>
      <c r="I1900" t="s">
        <v>143</v>
      </c>
      <c r="J1900" t="s">
        <v>126</v>
      </c>
      <c r="K1900">
        <v>0</v>
      </c>
      <c r="L1900">
        <v>3</v>
      </c>
      <c r="M1900">
        <v>0</v>
      </c>
      <c r="N1900">
        <v>2</v>
      </c>
      <c r="O1900">
        <v>0</v>
      </c>
      <c r="P1900">
        <v>1</v>
      </c>
      <c r="Q1900">
        <v>0</v>
      </c>
      <c r="S1900" t="str">
        <f t="shared" si="736"/>
        <v>22:03:56.000</v>
      </c>
      <c r="T1900" t="str">
        <f t="shared" si="736"/>
        <v>22:03:56.000</v>
      </c>
      <c r="U1900" t="str">
        <f t="shared" si="720"/>
        <v>A14F74</v>
      </c>
      <c r="V1900">
        <v>0</v>
      </c>
      <c r="W1900">
        <v>0</v>
      </c>
      <c r="X1900">
        <v>6</v>
      </c>
      <c r="Y1900">
        <v>0</v>
      </c>
      <c r="AA1900">
        <v>1</v>
      </c>
      <c r="AB1900">
        <v>8</v>
      </c>
      <c r="AC1900">
        <v>3</v>
      </c>
      <c r="AD1900">
        <v>0</v>
      </c>
      <c r="AE1900">
        <v>9</v>
      </c>
      <c r="AF1900" t="s">
        <v>126</v>
      </c>
      <c r="AG1900">
        <v>0</v>
      </c>
      <c r="AH1900">
        <v>3</v>
      </c>
      <c r="AI1900">
        <v>2</v>
      </c>
      <c r="AJ1900">
        <v>0</v>
      </c>
      <c r="AK1900" t="s">
        <v>627</v>
      </c>
      <c r="AL1900">
        <v>32.775177999999997</v>
      </c>
      <c r="AM1900" t="s">
        <v>628</v>
      </c>
      <c r="AN1900">
        <v>-117.063768</v>
      </c>
      <c r="AO1900">
        <v>25</v>
      </c>
      <c r="AP1900">
        <v>1600</v>
      </c>
      <c r="AQ1900" t="s">
        <v>129</v>
      </c>
      <c r="AR1900">
        <v>123</v>
      </c>
      <c r="AS1900">
        <v>-44</v>
      </c>
      <c r="AT1900">
        <v>0</v>
      </c>
      <c r="BB1900" t="str">
        <f t="shared" si="721"/>
        <v>1200</v>
      </c>
      <c r="BC1900">
        <v>1</v>
      </c>
      <c r="BD1900" t="str">
        <f t="shared" si="722"/>
        <v xml:space="preserve">N1839R  </v>
      </c>
      <c r="BE1900">
        <v>1</v>
      </c>
      <c r="BJ1900">
        <v>1325</v>
      </c>
      <c r="BK1900">
        <v>-275</v>
      </c>
      <c r="BL1900" t="s">
        <v>130</v>
      </c>
      <c r="BM1900">
        <v>1</v>
      </c>
      <c r="BN1900">
        <v>1</v>
      </c>
      <c r="BO1900">
        <v>0</v>
      </c>
      <c r="BP1900">
        <v>0</v>
      </c>
      <c r="BS1900">
        <v>0</v>
      </c>
      <c r="BT1900">
        <v>0</v>
      </c>
      <c r="BU1900">
        <v>0</v>
      </c>
      <c r="CE1900" t="str">
        <f t="shared" si="737"/>
        <v>22:03:56.446</v>
      </c>
      <c r="CF1900">
        <v>445841318</v>
      </c>
      <c r="CS1900">
        <v>3</v>
      </c>
      <c r="CT1900">
        <v>2</v>
      </c>
      <c r="CU1900">
        <v>0</v>
      </c>
      <c r="CV1900">
        <v>2</v>
      </c>
      <c r="CW1900">
        <v>0</v>
      </c>
      <c r="CX1900">
        <v>5</v>
      </c>
      <c r="CY1900">
        <v>7</v>
      </c>
      <c r="CZ1900" t="s">
        <v>131</v>
      </c>
      <c r="DA1900">
        <v>300</v>
      </c>
      <c r="DB1900">
        <v>0</v>
      </c>
      <c r="DC1900" t="s">
        <v>157</v>
      </c>
      <c r="DD1900" t="s">
        <v>158</v>
      </c>
      <c r="DG1900">
        <v>8371112</v>
      </c>
      <c r="DI1900">
        <v>1</v>
      </c>
      <c r="DJ1900">
        <v>0</v>
      </c>
      <c r="DK1900">
        <v>1</v>
      </c>
      <c r="DL1900">
        <v>0</v>
      </c>
      <c r="DM1900">
        <v>0</v>
      </c>
      <c r="DN1900">
        <v>1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 t="shared" ref="A1901:A1906" si="738">"07/09/2023 22:03:56.741"</f>
        <v>07/09/2023 22:03:56.741</v>
      </c>
      <c r="C1901" t="str">
        <f t="shared" si="723"/>
        <v>FFDDD3C0</v>
      </c>
      <c r="D1901" t="s">
        <v>123</v>
      </c>
      <c r="E1901">
        <v>7</v>
      </c>
      <c r="F1901">
        <v>2007</v>
      </c>
      <c r="G1901" t="s">
        <v>124</v>
      </c>
      <c r="J1901" t="s">
        <v>125</v>
      </c>
      <c r="K1901">
        <v>0</v>
      </c>
      <c r="L1901">
        <v>3</v>
      </c>
      <c r="M1901">
        <v>0</v>
      </c>
      <c r="N1901">
        <v>2</v>
      </c>
      <c r="O1901">
        <v>0</v>
      </c>
      <c r="P1901">
        <v>1</v>
      </c>
      <c r="Q1901">
        <v>0</v>
      </c>
      <c r="S1901" t="str">
        <f t="shared" si="736"/>
        <v>22:03:56.000</v>
      </c>
      <c r="T1901" t="str">
        <f t="shared" si="736"/>
        <v>22:03:56.000</v>
      </c>
      <c r="U1901" t="str">
        <f t="shared" si="720"/>
        <v>A14F74</v>
      </c>
      <c r="V1901">
        <v>0</v>
      </c>
      <c r="W1901">
        <v>0</v>
      </c>
      <c r="X1901">
        <v>6</v>
      </c>
      <c r="Y1901">
        <v>0</v>
      </c>
      <c r="AA1901">
        <v>1</v>
      </c>
      <c r="AB1901">
        <v>8</v>
      </c>
      <c r="AC1901">
        <v>3</v>
      </c>
      <c r="AD1901">
        <v>0</v>
      </c>
      <c r="AE1901">
        <v>9</v>
      </c>
      <c r="AF1901" t="s">
        <v>126</v>
      </c>
      <c r="AG1901">
        <v>0</v>
      </c>
      <c r="AH1901">
        <v>3</v>
      </c>
      <c r="AI1901">
        <v>2</v>
      </c>
      <c r="AJ1901">
        <v>0</v>
      </c>
      <c r="AK1901" t="s">
        <v>627</v>
      </c>
      <c r="AL1901">
        <v>32.775177999999997</v>
      </c>
      <c r="AM1901" t="s">
        <v>628</v>
      </c>
      <c r="AN1901">
        <v>-117.063768</v>
      </c>
      <c r="AO1901">
        <v>25</v>
      </c>
      <c r="AP1901">
        <v>1600</v>
      </c>
      <c r="AQ1901" t="s">
        <v>129</v>
      </c>
      <c r="AR1901">
        <v>123</v>
      </c>
      <c r="AS1901">
        <v>-44</v>
      </c>
      <c r="AT1901">
        <v>0</v>
      </c>
      <c r="BB1901" t="str">
        <f t="shared" si="721"/>
        <v>1200</v>
      </c>
      <c r="BC1901">
        <v>1</v>
      </c>
      <c r="BD1901" t="str">
        <f t="shared" si="722"/>
        <v xml:space="preserve">N1839R  </v>
      </c>
      <c r="BE1901">
        <v>1</v>
      </c>
      <c r="BJ1901">
        <v>1325</v>
      </c>
      <c r="BK1901">
        <v>-275</v>
      </c>
      <c r="BL1901" t="s">
        <v>130</v>
      </c>
      <c r="BM1901">
        <v>1</v>
      </c>
      <c r="BN1901">
        <v>1</v>
      </c>
      <c r="BO1901">
        <v>0</v>
      </c>
      <c r="BP1901">
        <v>0</v>
      </c>
      <c r="BS1901">
        <v>0</v>
      </c>
      <c r="BT1901">
        <v>0</v>
      </c>
      <c r="BU1901">
        <v>0</v>
      </c>
      <c r="CE1901" t="str">
        <f t="shared" si="737"/>
        <v>22:03:56.446</v>
      </c>
      <c r="CF1901">
        <v>445841318</v>
      </c>
      <c r="CS1901">
        <v>3</v>
      </c>
      <c r="CT1901">
        <v>2</v>
      </c>
      <c r="CU1901">
        <v>0</v>
      </c>
      <c r="CV1901">
        <v>2</v>
      </c>
      <c r="CW1901">
        <v>0</v>
      </c>
      <c r="CX1901">
        <v>5</v>
      </c>
      <c r="CY1901">
        <v>7</v>
      </c>
      <c r="CZ1901" t="s">
        <v>131</v>
      </c>
      <c r="DA1901">
        <v>300</v>
      </c>
      <c r="DB1901">
        <v>0</v>
      </c>
      <c r="DC1901" t="s">
        <v>157</v>
      </c>
      <c r="DD1901" t="s">
        <v>158</v>
      </c>
      <c r="DG1901">
        <v>8371112</v>
      </c>
      <c r="DI1901">
        <v>1</v>
      </c>
      <c r="DJ1901">
        <v>0</v>
      </c>
      <c r="DK1901">
        <v>1</v>
      </c>
      <c r="DL1901">
        <v>0</v>
      </c>
      <c r="DM1901">
        <v>0</v>
      </c>
      <c r="DN1901">
        <v>1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 t="shared" si="738"/>
        <v>07/09/2023 22:03:56.741</v>
      </c>
      <c r="C1902" t="str">
        <f t="shared" si="723"/>
        <v>FFDDD3C0</v>
      </c>
      <c r="D1902" t="s">
        <v>138</v>
      </c>
      <c r="E1902">
        <v>20</v>
      </c>
      <c r="F1902">
        <v>1020</v>
      </c>
      <c r="G1902" t="s">
        <v>139</v>
      </c>
      <c r="J1902" t="s">
        <v>140</v>
      </c>
      <c r="K1902">
        <v>0</v>
      </c>
      <c r="L1902">
        <v>3</v>
      </c>
      <c r="M1902">
        <v>0</v>
      </c>
      <c r="N1902">
        <v>2</v>
      </c>
      <c r="O1902">
        <v>0</v>
      </c>
      <c r="P1902">
        <v>1</v>
      </c>
      <c r="Q1902">
        <v>0</v>
      </c>
      <c r="S1902" t="str">
        <f t="shared" si="736"/>
        <v>22:03:56.000</v>
      </c>
      <c r="T1902" t="str">
        <f t="shared" si="736"/>
        <v>22:03:56.000</v>
      </c>
      <c r="U1902" t="str">
        <f t="shared" si="720"/>
        <v>A14F74</v>
      </c>
      <c r="V1902">
        <v>0</v>
      </c>
      <c r="W1902">
        <v>0</v>
      </c>
      <c r="X1902">
        <v>6</v>
      </c>
      <c r="Y1902">
        <v>0</v>
      </c>
      <c r="AA1902">
        <v>1</v>
      </c>
      <c r="AB1902">
        <v>8</v>
      </c>
      <c r="AC1902">
        <v>3</v>
      </c>
      <c r="AD1902">
        <v>0</v>
      </c>
      <c r="AE1902">
        <v>9</v>
      </c>
      <c r="AF1902" t="s">
        <v>126</v>
      </c>
      <c r="AG1902">
        <v>0</v>
      </c>
      <c r="AH1902">
        <v>3</v>
      </c>
      <c r="AI1902">
        <v>2</v>
      </c>
      <c r="AJ1902">
        <v>0</v>
      </c>
      <c r="AK1902" t="s">
        <v>627</v>
      </c>
      <c r="AL1902">
        <v>32.775177999999997</v>
      </c>
      <c r="AM1902" t="s">
        <v>628</v>
      </c>
      <c r="AN1902">
        <v>-117.063768</v>
      </c>
      <c r="AO1902">
        <v>25</v>
      </c>
      <c r="AP1902">
        <v>1600</v>
      </c>
      <c r="AQ1902" t="s">
        <v>129</v>
      </c>
      <c r="AR1902">
        <v>123</v>
      </c>
      <c r="AS1902">
        <v>-44</v>
      </c>
      <c r="AT1902">
        <v>0</v>
      </c>
      <c r="BB1902" t="str">
        <f t="shared" si="721"/>
        <v>1200</v>
      </c>
      <c r="BC1902">
        <v>1</v>
      </c>
      <c r="BD1902" t="str">
        <f t="shared" si="722"/>
        <v xml:space="preserve">N1839R  </v>
      </c>
      <c r="BE1902">
        <v>1</v>
      </c>
      <c r="BJ1902">
        <v>1325</v>
      </c>
      <c r="BK1902">
        <v>-275</v>
      </c>
      <c r="BL1902" t="s">
        <v>130</v>
      </c>
      <c r="BM1902">
        <v>1</v>
      </c>
      <c r="BN1902">
        <v>1</v>
      </c>
      <c r="BO1902">
        <v>0</v>
      </c>
      <c r="BP1902">
        <v>0</v>
      </c>
      <c r="BS1902">
        <v>0</v>
      </c>
      <c r="BT1902">
        <v>0</v>
      </c>
      <c r="BU1902">
        <v>0</v>
      </c>
      <c r="CE1902" t="str">
        <f t="shared" si="737"/>
        <v>22:03:56.446</v>
      </c>
      <c r="CF1902">
        <v>445841318</v>
      </c>
      <c r="CS1902">
        <v>3</v>
      </c>
      <c r="CT1902">
        <v>2</v>
      </c>
      <c r="CU1902">
        <v>0</v>
      </c>
      <c r="CV1902">
        <v>2</v>
      </c>
      <c r="CW1902">
        <v>0</v>
      </c>
      <c r="CX1902">
        <v>5</v>
      </c>
      <c r="CY1902">
        <v>7</v>
      </c>
      <c r="CZ1902" t="s">
        <v>131</v>
      </c>
      <c r="DA1902">
        <v>300</v>
      </c>
      <c r="DB1902">
        <v>0</v>
      </c>
      <c r="DC1902" t="s">
        <v>157</v>
      </c>
      <c r="DD1902" t="s">
        <v>158</v>
      </c>
      <c r="DG1902">
        <v>8371112</v>
      </c>
      <c r="DI1902">
        <v>1</v>
      </c>
      <c r="DJ1902">
        <v>0</v>
      </c>
      <c r="DK1902">
        <v>1</v>
      </c>
      <c r="DL1902">
        <v>0</v>
      </c>
      <c r="DM1902">
        <v>0</v>
      </c>
      <c r="DN1902">
        <v>1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 t="shared" si="738"/>
        <v>07/09/2023 22:03:56.741</v>
      </c>
      <c r="C1903" t="str">
        <f t="shared" si="723"/>
        <v>FFDDD3C0</v>
      </c>
      <c r="D1903" t="s">
        <v>149</v>
      </c>
      <c r="E1903">
        <v>3</v>
      </c>
      <c r="H1903">
        <v>166</v>
      </c>
      <c r="I1903" t="s">
        <v>139</v>
      </c>
      <c r="J1903" t="s">
        <v>150</v>
      </c>
      <c r="K1903">
        <v>0</v>
      </c>
      <c r="L1903">
        <v>3</v>
      </c>
      <c r="M1903">
        <v>0</v>
      </c>
      <c r="N1903">
        <v>2</v>
      </c>
      <c r="O1903">
        <v>0</v>
      </c>
      <c r="P1903">
        <v>1</v>
      </c>
      <c r="Q1903">
        <v>0</v>
      </c>
      <c r="S1903" t="str">
        <f t="shared" si="736"/>
        <v>22:03:56.000</v>
      </c>
      <c r="T1903" t="str">
        <f t="shared" si="736"/>
        <v>22:03:56.000</v>
      </c>
      <c r="U1903" t="str">
        <f t="shared" si="720"/>
        <v>A14F74</v>
      </c>
      <c r="V1903">
        <v>0</v>
      </c>
      <c r="W1903">
        <v>0</v>
      </c>
      <c r="X1903">
        <v>6</v>
      </c>
      <c r="Y1903">
        <v>0</v>
      </c>
      <c r="AA1903">
        <v>1</v>
      </c>
      <c r="AB1903">
        <v>8</v>
      </c>
      <c r="AC1903">
        <v>3</v>
      </c>
      <c r="AD1903">
        <v>0</v>
      </c>
      <c r="AE1903">
        <v>9</v>
      </c>
      <c r="AF1903" t="s">
        <v>126</v>
      </c>
      <c r="AG1903">
        <v>0</v>
      </c>
      <c r="AH1903">
        <v>3</v>
      </c>
      <c r="AI1903">
        <v>2</v>
      </c>
      <c r="AJ1903">
        <v>0</v>
      </c>
      <c r="AK1903" t="s">
        <v>627</v>
      </c>
      <c r="AL1903">
        <v>32.775177999999997</v>
      </c>
      <c r="AM1903" t="s">
        <v>628</v>
      </c>
      <c r="AN1903">
        <v>-117.063768</v>
      </c>
      <c r="AO1903">
        <v>25</v>
      </c>
      <c r="AP1903">
        <v>1600</v>
      </c>
      <c r="AQ1903" t="s">
        <v>129</v>
      </c>
      <c r="AR1903">
        <v>123</v>
      </c>
      <c r="AS1903">
        <v>-44</v>
      </c>
      <c r="AT1903">
        <v>0</v>
      </c>
      <c r="BB1903" t="str">
        <f t="shared" si="721"/>
        <v>1200</v>
      </c>
      <c r="BC1903">
        <v>1</v>
      </c>
      <c r="BD1903" t="str">
        <f t="shared" si="722"/>
        <v xml:space="preserve">N1839R  </v>
      </c>
      <c r="BE1903">
        <v>1</v>
      </c>
      <c r="BJ1903">
        <v>1325</v>
      </c>
      <c r="BK1903">
        <v>-275</v>
      </c>
      <c r="BL1903" t="s">
        <v>130</v>
      </c>
      <c r="BM1903">
        <v>1</v>
      </c>
      <c r="BN1903">
        <v>1</v>
      </c>
      <c r="BO1903">
        <v>0</v>
      </c>
      <c r="BP1903">
        <v>0</v>
      </c>
      <c r="BS1903">
        <v>0</v>
      </c>
      <c r="BT1903">
        <v>0</v>
      </c>
      <c r="BU1903">
        <v>0</v>
      </c>
      <c r="CE1903" t="str">
        <f t="shared" si="737"/>
        <v>22:03:56.446</v>
      </c>
      <c r="CF1903">
        <v>445841318</v>
      </c>
      <c r="CS1903">
        <v>3</v>
      </c>
      <c r="CT1903">
        <v>2</v>
      </c>
      <c r="CU1903">
        <v>0</v>
      </c>
      <c r="CV1903">
        <v>2</v>
      </c>
      <c r="CW1903">
        <v>0</v>
      </c>
      <c r="CX1903">
        <v>5</v>
      </c>
      <c r="CY1903">
        <v>7</v>
      </c>
      <c r="CZ1903" t="s">
        <v>131</v>
      </c>
      <c r="DA1903">
        <v>300</v>
      </c>
      <c r="DB1903">
        <v>0</v>
      </c>
      <c r="DC1903" t="s">
        <v>157</v>
      </c>
      <c r="DD1903" t="s">
        <v>158</v>
      </c>
      <c r="DG1903">
        <v>8371112</v>
      </c>
      <c r="DI1903">
        <v>1</v>
      </c>
      <c r="DJ1903">
        <v>0</v>
      </c>
      <c r="DK1903">
        <v>0</v>
      </c>
      <c r="DL1903">
        <v>0</v>
      </c>
      <c r="DM1903">
        <v>0</v>
      </c>
      <c r="DN1903">
        <v>1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 t="shared" si="738"/>
        <v>07/09/2023 22:03:56.741</v>
      </c>
      <c r="C1904" t="str">
        <f t="shared" si="723"/>
        <v>FFDDD3C0</v>
      </c>
      <c r="D1904" t="s">
        <v>141</v>
      </c>
      <c r="E1904">
        <v>15</v>
      </c>
      <c r="J1904" t="s">
        <v>142</v>
      </c>
      <c r="K1904">
        <v>0</v>
      </c>
      <c r="L1904">
        <v>3</v>
      </c>
      <c r="M1904">
        <v>0</v>
      </c>
      <c r="N1904">
        <v>2</v>
      </c>
      <c r="O1904">
        <v>0</v>
      </c>
      <c r="P1904">
        <v>1</v>
      </c>
      <c r="Q1904">
        <v>0</v>
      </c>
      <c r="S1904" t="str">
        <f t="shared" si="736"/>
        <v>22:03:56.000</v>
      </c>
      <c r="T1904" t="str">
        <f t="shared" si="736"/>
        <v>22:03:56.000</v>
      </c>
      <c r="U1904" t="str">
        <f t="shared" si="720"/>
        <v>A14F74</v>
      </c>
      <c r="V1904">
        <v>0</v>
      </c>
      <c r="W1904">
        <v>0</v>
      </c>
      <c r="X1904">
        <v>6</v>
      </c>
      <c r="Y1904">
        <v>0</v>
      </c>
      <c r="AA1904">
        <v>1</v>
      </c>
      <c r="AB1904">
        <v>8</v>
      </c>
      <c r="AC1904">
        <v>3</v>
      </c>
      <c r="AD1904">
        <v>0</v>
      </c>
      <c r="AE1904">
        <v>9</v>
      </c>
      <c r="AF1904" t="s">
        <v>126</v>
      </c>
      <c r="AG1904">
        <v>0</v>
      </c>
      <c r="AH1904">
        <v>3</v>
      </c>
      <c r="AI1904">
        <v>2</v>
      </c>
      <c r="AJ1904">
        <v>0</v>
      </c>
      <c r="AK1904" t="s">
        <v>627</v>
      </c>
      <c r="AL1904">
        <v>32.775177999999997</v>
      </c>
      <c r="AM1904" t="s">
        <v>628</v>
      </c>
      <c r="AN1904">
        <v>-117.063768</v>
      </c>
      <c r="AO1904">
        <v>25</v>
      </c>
      <c r="AP1904">
        <v>1600</v>
      </c>
      <c r="AQ1904" t="s">
        <v>129</v>
      </c>
      <c r="AR1904">
        <v>123</v>
      </c>
      <c r="AS1904">
        <v>-44</v>
      </c>
      <c r="AT1904">
        <v>0</v>
      </c>
      <c r="BB1904" t="str">
        <f t="shared" si="721"/>
        <v>1200</v>
      </c>
      <c r="BC1904">
        <v>1</v>
      </c>
      <c r="BD1904" t="str">
        <f t="shared" si="722"/>
        <v xml:space="preserve">N1839R  </v>
      </c>
      <c r="BE1904">
        <v>1</v>
      </c>
      <c r="BJ1904">
        <v>1325</v>
      </c>
      <c r="BK1904">
        <v>-275</v>
      </c>
      <c r="BL1904" t="s">
        <v>130</v>
      </c>
      <c r="BM1904">
        <v>1</v>
      </c>
      <c r="BN1904">
        <v>1</v>
      </c>
      <c r="BO1904">
        <v>0</v>
      </c>
      <c r="BP1904">
        <v>0</v>
      </c>
      <c r="BS1904">
        <v>0</v>
      </c>
      <c r="BT1904">
        <v>0</v>
      </c>
      <c r="BU1904">
        <v>0</v>
      </c>
      <c r="CE1904" t="str">
        <f t="shared" si="737"/>
        <v>22:03:56.446</v>
      </c>
      <c r="CF1904">
        <v>445841318</v>
      </c>
      <c r="CS1904">
        <v>3</v>
      </c>
      <c r="CT1904">
        <v>2</v>
      </c>
      <c r="CU1904">
        <v>0</v>
      </c>
      <c r="CV1904">
        <v>2</v>
      </c>
      <c r="CW1904">
        <v>0</v>
      </c>
      <c r="CX1904">
        <v>5</v>
      </c>
      <c r="CY1904">
        <v>7</v>
      </c>
      <c r="CZ1904" t="s">
        <v>131</v>
      </c>
      <c r="DA1904">
        <v>300</v>
      </c>
      <c r="DB1904">
        <v>0</v>
      </c>
      <c r="DC1904" t="s">
        <v>157</v>
      </c>
      <c r="DD1904" t="s">
        <v>158</v>
      </c>
      <c r="DG1904">
        <v>8371112</v>
      </c>
      <c r="DI1904">
        <v>1</v>
      </c>
      <c r="DJ1904">
        <v>0</v>
      </c>
      <c r="DK1904">
        <v>1</v>
      </c>
      <c r="DL1904">
        <v>0</v>
      </c>
      <c r="DM1904">
        <v>0</v>
      </c>
      <c r="DN1904">
        <v>1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 t="shared" si="738"/>
        <v>07/09/2023 22:03:56.741</v>
      </c>
      <c r="C1905" t="str">
        <f t="shared" si="723"/>
        <v>FFDDD3C0</v>
      </c>
      <c r="D1905" t="s">
        <v>144</v>
      </c>
      <c r="E1905">
        <v>6</v>
      </c>
      <c r="H1905">
        <v>210</v>
      </c>
      <c r="I1905" t="s">
        <v>145</v>
      </c>
      <c r="J1905" t="s">
        <v>146</v>
      </c>
      <c r="K1905">
        <v>0</v>
      </c>
      <c r="L1905">
        <v>3</v>
      </c>
      <c r="M1905">
        <v>0</v>
      </c>
      <c r="N1905">
        <v>2</v>
      </c>
      <c r="O1905">
        <v>0</v>
      </c>
      <c r="P1905">
        <v>1</v>
      </c>
      <c r="Q1905">
        <v>0</v>
      </c>
      <c r="S1905" t="str">
        <f t="shared" si="736"/>
        <v>22:03:56.000</v>
      </c>
      <c r="T1905" t="str">
        <f t="shared" si="736"/>
        <v>22:03:56.000</v>
      </c>
      <c r="U1905" t="str">
        <f t="shared" si="720"/>
        <v>A14F74</v>
      </c>
      <c r="V1905">
        <v>0</v>
      </c>
      <c r="W1905">
        <v>0</v>
      </c>
      <c r="X1905">
        <v>6</v>
      </c>
      <c r="Y1905">
        <v>0</v>
      </c>
      <c r="AA1905">
        <v>1</v>
      </c>
      <c r="AB1905">
        <v>8</v>
      </c>
      <c r="AC1905">
        <v>3</v>
      </c>
      <c r="AD1905">
        <v>0</v>
      </c>
      <c r="AE1905">
        <v>9</v>
      </c>
      <c r="AF1905" t="s">
        <v>126</v>
      </c>
      <c r="AG1905">
        <v>0</v>
      </c>
      <c r="AH1905">
        <v>0</v>
      </c>
      <c r="AI1905">
        <v>2</v>
      </c>
      <c r="AJ1905">
        <v>0</v>
      </c>
      <c r="AK1905" t="s">
        <v>627</v>
      </c>
      <c r="AL1905">
        <v>32.775177999999997</v>
      </c>
      <c r="AM1905" t="s">
        <v>628</v>
      </c>
      <c r="AN1905">
        <v>-117.063768</v>
      </c>
      <c r="AO1905">
        <v>25</v>
      </c>
      <c r="AP1905">
        <v>1600</v>
      </c>
      <c r="AQ1905" t="s">
        <v>129</v>
      </c>
      <c r="AR1905">
        <v>123</v>
      </c>
      <c r="AS1905">
        <v>-44</v>
      </c>
      <c r="AT1905">
        <v>0</v>
      </c>
      <c r="BB1905" t="str">
        <f t="shared" si="721"/>
        <v>1200</v>
      </c>
      <c r="BC1905">
        <v>1</v>
      </c>
      <c r="BD1905" t="str">
        <f t="shared" si="722"/>
        <v xml:space="preserve">N1839R  </v>
      </c>
      <c r="BE1905">
        <v>1</v>
      </c>
      <c r="BJ1905">
        <v>1325</v>
      </c>
      <c r="BK1905">
        <v>-275</v>
      </c>
      <c r="BL1905" t="s">
        <v>130</v>
      </c>
      <c r="BM1905">
        <v>1</v>
      </c>
      <c r="BN1905">
        <v>1</v>
      </c>
      <c r="BO1905">
        <v>0</v>
      </c>
      <c r="BP1905">
        <v>0</v>
      </c>
      <c r="BS1905">
        <v>0</v>
      </c>
      <c r="BT1905">
        <v>0</v>
      </c>
      <c r="BU1905">
        <v>0</v>
      </c>
      <c r="CE1905" t="str">
        <f t="shared" si="737"/>
        <v>22:03:56.446</v>
      </c>
      <c r="CF1905">
        <v>445841318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5</v>
      </c>
      <c r="CY1905">
        <v>7</v>
      </c>
      <c r="CZ1905" t="s">
        <v>131</v>
      </c>
      <c r="DA1905">
        <v>300</v>
      </c>
      <c r="DB1905">
        <v>0</v>
      </c>
      <c r="DC1905" t="s">
        <v>157</v>
      </c>
      <c r="DD1905" t="s">
        <v>158</v>
      </c>
      <c r="DG1905">
        <v>8371112</v>
      </c>
      <c r="DI1905">
        <v>1</v>
      </c>
      <c r="DJ1905">
        <v>0</v>
      </c>
      <c r="DK1905">
        <v>1</v>
      </c>
      <c r="DL1905">
        <v>0</v>
      </c>
      <c r="DM1905">
        <v>0</v>
      </c>
      <c r="DN1905">
        <v>1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 t="shared" si="738"/>
        <v>07/09/2023 22:03:56.741</v>
      </c>
      <c r="C1906" t="str">
        <f t="shared" si="723"/>
        <v>FFDDD3C0</v>
      </c>
      <c r="D1906" t="s">
        <v>134</v>
      </c>
      <c r="E1906">
        <v>3</v>
      </c>
      <c r="H1906">
        <v>3</v>
      </c>
      <c r="I1906" t="s">
        <v>135</v>
      </c>
      <c r="J1906" t="s">
        <v>126</v>
      </c>
      <c r="K1906">
        <v>0</v>
      </c>
      <c r="L1906">
        <v>3</v>
      </c>
      <c r="M1906">
        <v>0</v>
      </c>
      <c r="N1906">
        <v>2</v>
      </c>
      <c r="O1906">
        <v>0</v>
      </c>
      <c r="P1906">
        <v>1</v>
      </c>
      <c r="Q1906">
        <v>0</v>
      </c>
      <c r="S1906" t="str">
        <f t="shared" si="736"/>
        <v>22:03:56.000</v>
      </c>
      <c r="T1906" t="str">
        <f t="shared" si="736"/>
        <v>22:03:56.000</v>
      </c>
      <c r="U1906" t="str">
        <f t="shared" si="720"/>
        <v>A14F74</v>
      </c>
      <c r="V1906">
        <v>0</v>
      </c>
      <c r="W1906">
        <v>0</v>
      </c>
      <c r="X1906">
        <v>6</v>
      </c>
      <c r="Y1906">
        <v>0</v>
      </c>
      <c r="AA1906">
        <v>1</v>
      </c>
      <c r="AB1906">
        <v>8</v>
      </c>
      <c r="AC1906">
        <v>3</v>
      </c>
      <c r="AD1906">
        <v>0</v>
      </c>
      <c r="AE1906">
        <v>9</v>
      </c>
      <c r="AF1906" t="s">
        <v>126</v>
      </c>
      <c r="AG1906">
        <v>0</v>
      </c>
      <c r="AH1906">
        <v>3</v>
      </c>
      <c r="AI1906">
        <v>2</v>
      </c>
      <c r="AJ1906">
        <v>0</v>
      </c>
      <c r="AK1906" t="s">
        <v>627</v>
      </c>
      <c r="AL1906">
        <v>32.775177999999997</v>
      </c>
      <c r="AM1906" t="s">
        <v>628</v>
      </c>
      <c r="AN1906">
        <v>-117.063768</v>
      </c>
      <c r="AO1906">
        <v>25</v>
      </c>
      <c r="AP1906">
        <v>1600</v>
      </c>
      <c r="AQ1906" t="s">
        <v>129</v>
      </c>
      <c r="AR1906">
        <v>123</v>
      </c>
      <c r="AS1906">
        <v>-44</v>
      </c>
      <c r="AT1906">
        <v>0</v>
      </c>
      <c r="BB1906" t="str">
        <f t="shared" si="721"/>
        <v>1200</v>
      </c>
      <c r="BC1906">
        <v>1</v>
      </c>
      <c r="BD1906" t="str">
        <f t="shared" si="722"/>
        <v xml:space="preserve">N1839R  </v>
      </c>
      <c r="BE1906">
        <v>1</v>
      </c>
      <c r="BJ1906">
        <v>1325</v>
      </c>
      <c r="BK1906">
        <v>-275</v>
      </c>
      <c r="BL1906" t="s">
        <v>130</v>
      </c>
      <c r="BM1906">
        <v>1</v>
      </c>
      <c r="BN1906">
        <v>1</v>
      </c>
      <c r="BO1906">
        <v>0</v>
      </c>
      <c r="BP1906">
        <v>0</v>
      </c>
      <c r="BS1906">
        <v>0</v>
      </c>
      <c r="BT1906">
        <v>0</v>
      </c>
      <c r="BU1906">
        <v>0</v>
      </c>
      <c r="CE1906" t="str">
        <f t="shared" si="737"/>
        <v>22:03:56.446</v>
      </c>
      <c r="CF1906">
        <v>445841318</v>
      </c>
      <c r="CS1906">
        <v>3</v>
      </c>
      <c r="CT1906">
        <v>2</v>
      </c>
      <c r="CU1906">
        <v>0</v>
      </c>
      <c r="CV1906">
        <v>2</v>
      </c>
      <c r="CW1906">
        <v>0</v>
      </c>
      <c r="CX1906">
        <v>5</v>
      </c>
      <c r="CY1906">
        <v>7</v>
      </c>
      <c r="CZ1906" t="s">
        <v>131</v>
      </c>
      <c r="DA1906">
        <v>300</v>
      </c>
      <c r="DB1906">
        <v>0</v>
      </c>
      <c r="DC1906" t="s">
        <v>157</v>
      </c>
      <c r="DD1906" t="s">
        <v>158</v>
      </c>
      <c r="DG1906">
        <v>8371112</v>
      </c>
      <c r="DI1906">
        <v>1</v>
      </c>
      <c r="DJ1906">
        <v>0</v>
      </c>
      <c r="DK1906">
        <v>1</v>
      </c>
      <c r="DL1906">
        <v>0</v>
      </c>
      <c r="DM1906">
        <v>0</v>
      </c>
      <c r="DN1906">
        <v>1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 t="shared" ref="A1907:A1913" si="739">"07/09/2023 22:03:57.648"</f>
        <v>07/09/2023 22:03:57.648</v>
      </c>
      <c r="C1907" t="str">
        <f t="shared" si="723"/>
        <v>FFDDD3C0</v>
      </c>
      <c r="D1907" t="s">
        <v>134</v>
      </c>
      <c r="E1907">
        <v>3</v>
      </c>
      <c r="H1907">
        <v>3</v>
      </c>
      <c r="I1907" t="s">
        <v>135</v>
      </c>
      <c r="J1907" t="s">
        <v>126</v>
      </c>
      <c r="K1907">
        <v>0</v>
      </c>
      <c r="L1907">
        <v>3</v>
      </c>
      <c r="M1907">
        <v>0</v>
      </c>
      <c r="N1907">
        <v>2</v>
      </c>
      <c r="O1907">
        <v>0</v>
      </c>
      <c r="P1907">
        <v>1</v>
      </c>
      <c r="Q1907">
        <v>0</v>
      </c>
      <c r="S1907" t="str">
        <f t="shared" ref="S1907:T1914" si="740">"22:03:57.000"</f>
        <v>22:03:57.000</v>
      </c>
      <c r="T1907" t="str">
        <f t="shared" si="740"/>
        <v>22:03:57.000</v>
      </c>
      <c r="U1907" t="str">
        <f t="shared" si="720"/>
        <v>A14F74</v>
      </c>
      <c r="V1907">
        <v>0</v>
      </c>
      <c r="W1907">
        <v>0</v>
      </c>
      <c r="X1907">
        <v>6</v>
      </c>
      <c r="Y1907">
        <v>0</v>
      </c>
      <c r="AA1907">
        <v>1</v>
      </c>
      <c r="AB1907">
        <v>8</v>
      </c>
      <c r="AC1907">
        <v>3</v>
      </c>
      <c r="AD1907">
        <v>0</v>
      </c>
      <c r="AE1907">
        <v>9</v>
      </c>
      <c r="AF1907" t="s">
        <v>126</v>
      </c>
      <c r="AG1907">
        <v>0</v>
      </c>
      <c r="AH1907">
        <v>3</v>
      </c>
      <c r="AI1907">
        <v>2</v>
      </c>
      <c r="AJ1907">
        <v>0</v>
      </c>
      <c r="AK1907" t="s">
        <v>629</v>
      </c>
      <c r="AL1907">
        <v>32.774985000000001</v>
      </c>
      <c r="AM1907" t="s">
        <v>630</v>
      </c>
      <c r="AN1907">
        <v>-117.063081</v>
      </c>
      <c r="AO1907">
        <v>25</v>
      </c>
      <c r="AP1907">
        <v>1500</v>
      </c>
      <c r="AQ1907" t="s">
        <v>129</v>
      </c>
      <c r="AR1907">
        <v>123</v>
      </c>
      <c r="AS1907">
        <v>-44</v>
      </c>
      <c r="AT1907">
        <v>0</v>
      </c>
      <c r="BB1907" t="str">
        <f t="shared" si="721"/>
        <v>1200</v>
      </c>
      <c r="BC1907">
        <v>1</v>
      </c>
      <c r="BD1907" t="str">
        <f t="shared" si="722"/>
        <v xml:space="preserve">N1839R  </v>
      </c>
      <c r="BE1907">
        <v>1</v>
      </c>
      <c r="BJ1907">
        <v>1350</v>
      </c>
      <c r="BK1907">
        <v>-150</v>
      </c>
      <c r="BL1907" t="s">
        <v>130</v>
      </c>
      <c r="BM1907">
        <v>1</v>
      </c>
      <c r="BN1907">
        <v>1</v>
      </c>
      <c r="BO1907">
        <v>0</v>
      </c>
      <c r="BP1907">
        <v>0</v>
      </c>
      <c r="BS1907">
        <v>0</v>
      </c>
      <c r="BT1907">
        <v>0</v>
      </c>
      <c r="BU1907">
        <v>0</v>
      </c>
      <c r="CE1907" t="str">
        <f t="shared" ref="CE1907:CE1914" si="741">"22:03:57.374"</f>
        <v>22:03:57.374</v>
      </c>
      <c r="CF1907">
        <v>374091186</v>
      </c>
      <c r="CS1907">
        <v>3</v>
      </c>
      <c r="CT1907">
        <v>2</v>
      </c>
      <c r="CU1907">
        <v>0</v>
      </c>
      <c r="CV1907">
        <v>2</v>
      </c>
      <c r="CW1907">
        <v>0</v>
      </c>
      <c r="CX1907">
        <v>5</v>
      </c>
      <c r="CY1907">
        <v>7</v>
      </c>
      <c r="CZ1907" t="s">
        <v>131</v>
      </c>
      <c r="DA1907">
        <v>300</v>
      </c>
      <c r="DB1907">
        <v>0</v>
      </c>
      <c r="DC1907" t="s">
        <v>157</v>
      </c>
      <c r="DD1907" t="s">
        <v>158</v>
      </c>
      <c r="DG1907">
        <v>8371288</v>
      </c>
      <c r="DI1907">
        <v>1</v>
      </c>
      <c r="DJ1907">
        <v>0</v>
      </c>
      <c r="DK1907">
        <v>0</v>
      </c>
      <c r="DL1907">
        <v>0</v>
      </c>
      <c r="DM1907">
        <v>0</v>
      </c>
      <c r="DN1907">
        <v>1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 t="shared" si="739"/>
        <v>07/09/2023 22:03:57.648</v>
      </c>
      <c r="C1908" t="str">
        <f t="shared" si="723"/>
        <v>FFDDD3C0</v>
      </c>
      <c r="D1908" t="s">
        <v>147</v>
      </c>
      <c r="E1908">
        <v>8</v>
      </c>
      <c r="H1908">
        <v>225</v>
      </c>
      <c r="I1908" t="s">
        <v>148</v>
      </c>
      <c r="J1908" t="s">
        <v>126</v>
      </c>
      <c r="K1908">
        <v>0</v>
      </c>
      <c r="L1908">
        <v>3</v>
      </c>
      <c r="M1908">
        <v>0</v>
      </c>
      <c r="N1908">
        <v>2</v>
      </c>
      <c r="O1908">
        <v>0</v>
      </c>
      <c r="P1908">
        <v>1</v>
      </c>
      <c r="Q1908">
        <v>0</v>
      </c>
      <c r="S1908" t="str">
        <f t="shared" si="740"/>
        <v>22:03:57.000</v>
      </c>
      <c r="T1908" t="str">
        <f t="shared" si="740"/>
        <v>22:03:57.000</v>
      </c>
      <c r="U1908" t="str">
        <f t="shared" si="720"/>
        <v>A14F74</v>
      </c>
      <c r="V1908">
        <v>0</v>
      </c>
      <c r="W1908">
        <v>0</v>
      </c>
      <c r="X1908">
        <v>6</v>
      </c>
      <c r="Y1908">
        <v>0</v>
      </c>
      <c r="AA1908">
        <v>1</v>
      </c>
      <c r="AB1908">
        <v>8</v>
      </c>
      <c r="AC1908">
        <v>3</v>
      </c>
      <c r="AD1908">
        <v>0</v>
      </c>
      <c r="AE1908">
        <v>9</v>
      </c>
      <c r="AF1908" t="s">
        <v>126</v>
      </c>
      <c r="AG1908">
        <v>0</v>
      </c>
      <c r="AH1908">
        <v>3</v>
      </c>
      <c r="AI1908">
        <v>2</v>
      </c>
      <c r="AJ1908">
        <v>0</v>
      </c>
      <c r="AK1908" t="s">
        <v>629</v>
      </c>
      <c r="AL1908">
        <v>32.774985000000001</v>
      </c>
      <c r="AM1908" t="s">
        <v>630</v>
      </c>
      <c r="AN1908">
        <v>-117.063081</v>
      </c>
      <c r="AO1908">
        <v>25</v>
      </c>
      <c r="AP1908">
        <v>1500</v>
      </c>
      <c r="AQ1908" t="s">
        <v>129</v>
      </c>
      <c r="AR1908">
        <v>123</v>
      </c>
      <c r="AS1908">
        <v>-44</v>
      </c>
      <c r="AT1908">
        <v>0</v>
      </c>
      <c r="BB1908" t="str">
        <f t="shared" si="721"/>
        <v>1200</v>
      </c>
      <c r="BC1908">
        <v>1</v>
      </c>
      <c r="BD1908" t="str">
        <f t="shared" si="722"/>
        <v xml:space="preserve">N1839R  </v>
      </c>
      <c r="BE1908">
        <v>1</v>
      </c>
      <c r="BJ1908">
        <v>1350</v>
      </c>
      <c r="BK1908">
        <v>-150</v>
      </c>
      <c r="BL1908" t="s">
        <v>130</v>
      </c>
      <c r="BM1908">
        <v>1</v>
      </c>
      <c r="BN1908">
        <v>1</v>
      </c>
      <c r="BO1908">
        <v>0</v>
      </c>
      <c r="BP1908">
        <v>0</v>
      </c>
      <c r="BS1908">
        <v>0</v>
      </c>
      <c r="BT1908">
        <v>0</v>
      </c>
      <c r="BU1908">
        <v>0</v>
      </c>
      <c r="CE1908" t="str">
        <f t="shared" si="741"/>
        <v>22:03:57.374</v>
      </c>
      <c r="CF1908">
        <v>374091186</v>
      </c>
      <c r="CS1908">
        <v>3</v>
      </c>
      <c r="CT1908">
        <v>2</v>
      </c>
      <c r="CU1908">
        <v>0</v>
      </c>
      <c r="CV1908">
        <v>2</v>
      </c>
      <c r="CW1908">
        <v>0</v>
      </c>
      <c r="CX1908">
        <v>5</v>
      </c>
      <c r="CY1908">
        <v>7</v>
      </c>
      <c r="CZ1908" t="s">
        <v>131</v>
      </c>
      <c r="DA1908">
        <v>300</v>
      </c>
      <c r="DB1908">
        <v>0</v>
      </c>
      <c r="DC1908" t="s">
        <v>157</v>
      </c>
      <c r="DD1908" t="s">
        <v>158</v>
      </c>
      <c r="DG1908">
        <v>8371288</v>
      </c>
      <c r="DI1908">
        <v>1</v>
      </c>
      <c r="DJ1908">
        <v>0</v>
      </c>
      <c r="DK1908">
        <v>1</v>
      </c>
      <c r="DL1908">
        <v>0</v>
      </c>
      <c r="DM1908">
        <v>0</v>
      </c>
      <c r="DN1908">
        <v>1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 t="shared" si="739"/>
        <v>07/09/2023 22:03:57.648</v>
      </c>
      <c r="C1909" t="str">
        <f t="shared" si="723"/>
        <v>FFDDD3C0</v>
      </c>
      <c r="D1909" t="s">
        <v>134</v>
      </c>
      <c r="E1909">
        <v>4</v>
      </c>
      <c r="H1909">
        <v>4</v>
      </c>
      <c r="I1909" t="s">
        <v>143</v>
      </c>
      <c r="J1909" t="s">
        <v>126</v>
      </c>
      <c r="K1909">
        <v>0</v>
      </c>
      <c r="L1909">
        <v>3</v>
      </c>
      <c r="M1909">
        <v>0</v>
      </c>
      <c r="N1909">
        <v>2</v>
      </c>
      <c r="O1909">
        <v>0</v>
      </c>
      <c r="P1909">
        <v>1</v>
      </c>
      <c r="Q1909">
        <v>0</v>
      </c>
      <c r="S1909" t="str">
        <f t="shared" si="740"/>
        <v>22:03:57.000</v>
      </c>
      <c r="T1909" t="str">
        <f t="shared" si="740"/>
        <v>22:03:57.000</v>
      </c>
      <c r="U1909" t="str">
        <f t="shared" si="720"/>
        <v>A14F74</v>
      </c>
      <c r="V1909">
        <v>0</v>
      </c>
      <c r="W1909">
        <v>0</v>
      </c>
      <c r="X1909">
        <v>6</v>
      </c>
      <c r="Y1909">
        <v>0</v>
      </c>
      <c r="AA1909">
        <v>1</v>
      </c>
      <c r="AB1909">
        <v>8</v>
      </c>
      <c r="AC1909">
        <v>3</v>
      </c>
      <c r="AD1909">
        <v>0</v>
      </c>
      <c r="AE1909">
        <v>9</v>
      </c>
      <c r="AF1909" t="s">
        <v>126</v>
      </c>
      <c r="AG1909">
        <v>0</v>
      </c>
      <c r="AH1909">
        <v>3</v>
      </c>
      <c r="AI1909">
        <v>2</v>
      </c>
      <c r="AJ1909">
        <v>0</v>
      </c>
      <c r="AK1909" t="s">
        <v>629</v>
      </c>
      <c r="AL1909">
        <v>32.774985000000001</v>
      </c>
      <c r="AM1909" t="s">
        <v>630</v>
      </c>
      <c r="AN1909">
        <v>-117.063081</v>
      </c>
      <c r="AO1909">
        <v>25</v>
      </c>
      <c r="AP1909">
        <v>1500</v>
      </c>
      <c r="AQ1909" t="s">
        <v>129</v>
      </c>
      <c r="AR1909">
        <v>123</v>
      </c>
      <c r="AS1909">
        <v>-44</v>
      </c>
      <c r="AT1909">
        <v>0</v>
      </c>
      <c r="BB1909" t="str">
        <f t="shared" si="721"/>
        <v>1200</v>
      </c>
      <c r="BC1909">
        <v>1</v>
      </c>
      <c r="BD1909" t="str">
        <f t="shared" si="722"/>
        <v xml:space="preserve">N1839R  </v>
      </c>
      <c r="BE1909">
        <v>1</v>
      </c>
      <c r="BJ1909">
        <v>1350</v>
      </c>
      <c r="BK1909">
        <v>-150</v>
      </c>
      <c r="BL1909" t="s">
        <v>130</v>
      </c>
      <c r="BM1909">
        <v>1</v>
      </c>
      <c r="BN1909">
        <v>1</v>
      </c>
      <c r="BO1909">
        <v>0</v>
      </c>
      <c r="BP1909">
        <v>0</v>
      </c>
      <c r="BS1909">
        <v>0</v>
      </c>
      <c r="BT1909">
        <v>0</v>
      </c>
      <c r="BU1909">
        <v>0</v>
      </c>
      <c r="CE1909" t="str">
        <f t="shared" si="741"/>
        <v>22:03:57.374</v>
      </c>
      <c r="CF1909">
        <v>374091186</v>
      </c>
      <c r="CS1909">
        <v>3</v>
      </c>
      <c r="CT1909">
        <v>2</v>
      </c>
      <c r="CU1909">
        <v>0</v>
      </c>
      <c r="CV1909">
        <v>2</v>
      </c>
      <c r="CW1909">
        <v>0</v>
      </c>
      <c r="CX1909">
        <v>5</v>
      </c>
      <c r="CY1909">
        <v>7</v>
      </c>
      <c r="CZ1909" t="s">
        <v>131</v>
      </c>
      <c r="DA1909">
        <v>300</v>
      </c>
      <c r="DB1909">
        <v>0</v>
      </c>
      <c r="DC1909" t="s">
        <v>157</v>
      </c>
      <c r="DD1909" t="s">
        <v>158</v>
      </c>
      <c r="DG1909">
        <v>8371288</v>
      </c>
      <c r="DI1909">
        <v>1</v>
      </c>
      <c r="DJ1909">
        <v>0</v>
      </c>
      <c r="DK1909">
        <v>0</v>
      </c>
      <c r="DL1909">
        <v>0</v>
      </c>
      <c r="DM1909">
        <v>0</v>
      </c>
      <c r="DN1909">
        <v>1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 t="shared" si="739"/>
        <v>07/09/2023 22:03:57.648</v>
      </c>
      <c r="C1910" t="str">
        <f t="shared" si="723"/>
        <v>FFDDD3C0</v>
      </c>
      <c r="D1910" t="s">
        <v>123</v>
      </c>
      <c r="E1910">
        <v>7</v>
      </c>
      <c r="F1910">
        <v>2007</v>
      </c>
      <c r="G1910" t="s">
        <v>124</v>
      </c>
      <c r="J1910" t="s">
        <v>125</v>
      </c>
      <c r="K1910">
        <v>0</v>
      </c>
      <c r="L1910">
        <v>3</v>
      </c>
      <c r="M1910">
        <v>0</v>
      </c>
      <c r="N1910">
        <v>2</v>
      </c>
      <c r="O1910">
        <v>0</v>
      </c>
      <c r="P1910">
        <v>1</v>
      </c>
      <c r="Q1910">
        <v>0</v>
      </c>
      <c r="S1910" t="str">
        <f t="shared" si="740"/>
        <v>22:03:57.000</v>
      </c>
      <c r="T1910" t="str">
        <f t="shared" si="740"/>
        <v>22:03:57.000</v>
      </c>
      <c r="U1910" t="str">
        <f t="shared" si="720"/>
        <v>A14F74</v>
      </c>
      <c r="V1910">
        <v>0</v>
      </c>
      <c r="W1910">
        <v>0</v>
      </c>
      <c r="X1910">
        <v>6</v>
      </c>
      <c r="Y1910">
        <v>0</v>
      </c>
      <c r="AA1910">
        <v>1</v>
      </c>
      <c r="AB1910">
        <v>8</v>
      </c>
      <c r="AC1910">
        <v>3</v>
      </c>
      <c r="AD1910">
        <v>0</v>
      </c>
      <c r="AE1910">
        <v>9</v>
      </c>
      <c r="AF1910" t="s">
        <v>126</v>
      </c>
      <c r="AG1910">
        <v>0</v>
      </c>
      <c r="AH1910">
        <v>3</v>
      </c>
      <c r="AI1910">
        <v>2</v>
      </c>
      <c r="AJ1910">
        <v>0</v>
      </c>
      <c r="AK1910" t="s">
        <v>629</v>
      </c>
      <c r="AL1910">
        <v>32.774985000000001</v>
      </c>
      <c r="AM1910" t="s">
        <v>630</v>
      </c>
      <c r="AN1910">
        <v>-117.063081</v>
      </c>
      <c r="AO1910">
        <v>25</v>
      </c>
      <c r="AP1910">
        <v>1500</v>
      </c>
      <c r="AQ1910" t="s">
        <v>129</v>
      </c>
      <c r="AR1910">
        <v>123</v>
      </c>
      <c r="AS1910">
        <v>-44</v>
      </c>
      <c r="AT1910">
        <v>0</v>
      </c>
      <c r="BB1910" t="str">
        <f t="shared" si="721"/>
        <v>1200</v>
      </c>
      <c r="BC1910">
        <v>1</v>
      </c>
      <c r="BD1910" t="str">
        <f t="shared" si="722"/>
        <v xml:space="preserve">N1839R  </v>
      </c>
      <c r="BE1910">
        <v>1</v>
      </c>
      <c r="BJ1910">
        <v>1350</v>
      </c>
      <c r="BK1910">
        <v>-150</v>
      </c>
      <c r="BL1910" t="s">
        <v>130</v>
      </c>
      <c r="BM1910">
        <v>1</v>
      </c>
      <c r="BN1910">
        <v>1</v>
      </c>
      <c r="BO1910">
        <v>0</v>
      </c>
      <c r="BP1910">
        <v>0</v>
      </c>
      <c r="BS1910">
        <v>0</v>
      </c>
      <c r="BT1910">
        <v>0</v>
      </c>
      <c r="BU1910">
        <v>0</v>
      </c>
      <c r="CE1910" t="str">
        <f t="shared" si="741"/>
        <v>22:03:57.374</v>
      </c>
      <c r="CF1910">
        <v>374091186</v>
      </c>
      <c r="CS1910">
        <v>3</v>
      </c>
      <c r="CT1910">
        <v>2</v>
      </c>
      <c r="CU1910">
        <v>0</v>
      </c>
      <c r="CV1910">
        <v>2</v>
      </c>
      <c r="CW1910">
        <v>0</v>
      </c>
      <c r="CX1910">
        <v>5</v>
      </c>
      <c r="CY1910">
        <v>7</v>
      </c>
      <c r="CZ1910" t="s">
        <v>131</v>
      </c>
      <c r="DA1910">
        <v>300</v>
      </c>
      <c r="DB1910">
        <v>0</v>
      </c>
      <c r="DC1910" t="s">
        <v>157</v>
      </c>
      <c r="DD1910" t="s">
        <v>158</v>
      </c>
      <c r="DG1910">
        <v>8371288</v>
      </c>
      <c r="DI1910">
        <v>1</v>
      </c>
      <c r="DJ1910">
        <v>0</v>
      </c>
      <c r="DK1910">
        <v>1</v>
      </c>
      <c r="DL1910">
        <v>0</v>
      </c>
      <c r="DM1910">
        <v>0</v>
      </c>
      <c r="DN1910">
        <v>1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 t="shared" si="739"/>
        <v>07/09/2023 22:03:57.648</v>
      </c>
      <c r="C1911" t="str">
        <f t="shared" si="723"/>
        <v>FFDDD3C0</v>
      </c>
      <c r="D1911" t="s">
        <v>138</v>
      </c>
      <c r="E1911">
        <v>20</v>
      </c>
      <c r="F1911">
        <v>1020</v>
      </c>
      <c r="G1911" t="s">
        <v>139</v>
      </c>
      <c r="J1911" t="s">
        <v>140</v>
      </c>
      <c r="K1911">
        <v>0</v>
      </c>
      <c r="L1911">
        <v>3</v>
      </c>
      <c r="M1911">
        <v>0</v>
      </c>
      <c r="N1911">
        <v>2</v>
      </c>
      <c r="O1911">
        <v>0</v>
      </c>
      <c r="P1911">
        <v>1</v>
      </c>
      <c r="Q1911">
        <v>0</v>
      </c>
      <c r="S1911" t="str">
        <f t="shared" si="740"/>
        <v>22:03:57.000</v>
      </c>
      <c r="T1911" t="str">
        <f t="shared" si="740"/>
        <v>22:03:57.000</v>
      </c>
      <c r="U1911" t="str">
        <f t="shared" si="720"/>
        <v>A14F74</v>
      </c>
      <c r="V1911">
        <v>0</v>
      </c>
      <c r="W1911">
        <v>0</v>
      </c>
      <c r="X1911">
        <v>6</v>
      </c>
      <c r="Y1911">
        <v>0</v>
      </c>
      <c r="AA1911">
        <v>1</v>
      </c>
      <c r="AB1911">
        <v>8</v>
      </c>
      <c r="AC1911">
        <v>3</v>
      </c>
      <c r="AD1911">
        <v>0</v>
      </c>
      <c r="AE1911">
        <v>9</v>
      </c>
      <c r="AF1911" t="s">
        <v>126</v>
      </c>
      <c r="AG1911">
        <v>0</v>
      </c>
      <c r="AH1911">
        <v>3</v>
      </c>
      <c r="AI1911">
        <v>2</v>
      </c>
      <c r="AJ1911">
        <v>0</v>
      </c>
      <c r="AK1911" t="s">
        <v>629</v>
      </c>
      <c r="AL1911">
        <v>32.774985000000001</v>
      </c>
      <c r="AM1911" t="s">
        <v>630</v>
      </c>
      <c r="AN1911">
        <v>-117.063081</v>
      </c>
      <c r="AO1911">
        <v>25</v>
      </c>
      <c r="AP1911">
        <v>1500</v>
      </c>
      <c r="AQ1911" t="s">
        <v>129</v>
      </c>
      <c r="AR1911">
        <v>123</v>
      </c>
      <c r="AS1911">
        <v>-44</v>
      </c>
      <c r="AT1911">
        <v>0</v>
      </c>
      <c r="BB1911" t="str">
        <f t="shared" si="721"/>
        <v>1200</v>
      </c>
      <c r="BC1911">
        <v>1</v>
      </c>
      <c r="BD1911" t="str">
        <f t="shared" si="722"/>
        <v xml:space="preserve">N1839R  </v>
      </c>
      <c r="BE1911">
        <v>1</v>
      </c>
      <c r="BJ1911">
        <v>1350</v>
      </c>
      <c r="BK1911">
        <v>-150</v>
      </c>
      <c r="BL1911" t="s">
        <v>130</v>
      </c>
      <c r="BM1911">
        <v>1</v>
      </c>
      <c r="BN1911">
        <v>1</v>
      </c>
      <c r="BO1911">
        <v>0</v>
      </c>
      <c r="BP1911">
        <v>0</v>
      </c>
      <c r="BS1911">
        <v>0</v>
      </c>
      <c r="BT1911">
        <v>0</v>
      </c>
      <c r="BU1911">
        <v>0</v>
      </c>
      <c r="CE1911" t="str">
        <f t="shared" si="741"/>
        <v>22:03:57.374</v>
      </c>
      <c r="CF1911">
        <v>374091186</v>
      </c>
      <c r="CS1911">
        <v>3</v>
      </c>
      <c r="CT1911">
        <v>2</v>
      </c>
      <c r="CU1911">
        <v>0</v>
      </c>
      <c r="CV1911">
        <v>2</v>
      </c>
      <c r="CW1911">
        <v>0</v>
      </c>
      <c r="CX1911">
        <v>5</v>
      </c>
      <c r="CY1911">
        <v>7</v>
      </c>
      <c r="CZ1911" t="s">
        <v>131</v>
      </c>
      <c r="DA1911">
        <v>300</v>
      </c>
      <c r="DB1911">
        <v>0</v>
      </c>
      <c r="DC1911" t="s">
        <v>157</v>
      </c>
      <c r="DD1911" t="s">
        <v>158</v>
      </c>
      <c r="DG1911">
        <v>8371288</v>
      </c>
      <c r="DI1911">
        <v>1</v>
      </c>
      <c r="DJ1911">
        <v>0</v>
      </c>
      <c r="DK1911">
        <v>1</v>
      </c>
      <c r="DL1911">
        <v>0</v>
      </c>
      <c r="DM1911">
        <v>0</v>
      </c>
      <c r="DN1911">
        <v>1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 t="shared" si="739"/>
        <v>07/09/2023 22:03:57.648</v>
      </c>
      <c r="C1912" t="str">
        <f t="shared" si="723"/>
        <v>FFDDD3C0</v>
      </c>
      <c r="D1912" t="s">
        <v>149</v>
      </c>
      <c r="E1912">
        <v>3</v>
      </c>
      <c r="H1912">
        <v>166</v>
      </c>
      <c r="I1912" t="s">
        <v>139</v>
      </c>
      <c r="J1912" t="s">
        <v>150</v>
      </c>
      <c r="K1912">
        <v>0</v>
      </c>
      <c r="L1912">
        <v>3</v>
      </c>
      <c r="M1912">
        <v>0</v>
      </c>
      <c r="N1912">
        <v>2</v>
      </c>
      <c r="O1912">
        <v>0</v>
      </c>
      <c r="P1912">
        <v>1</v>
      </c>
      <c r="Q1912">
        <v>0</v>
      </c>
      <c r="S1912" t="str">
        <f t="shared" si="740"/>
        <v>22:03:57.000</v>
      </c>
      <c r="T1912" t="str">
        <f t="shared" si="740"/>
        <v>22:03:57.000</v>
      </c>
      <c r="U1912" t="str">
        <f t="shared" si="720"/>
        <v>A14F74</v>
      </c>
      <c r="V1912">
        <v>0</v>
      </c>
      <c r="W1912">
        <v>0</v>
      </c>
      <c r="X1912">
        <v>6</v>
      </c>
      <c r="Y1912">
        <v>0</v>
      </c>
      <c r="AA1912">
        <v>1</v>
      </c>
      <c r="AB1912">
        <v>8</v>
      </c>
      <c r="AC1912">
        <v>3</v>
      </c>
      <c r="AD1912">
        <v>0</v>
      </c>
      <c r="AE1912">
        <v>9</v>
      </c>
      <c r="AF1912" t="s">
        <v>126</v>
      </c>
      <c r="AG1912">
        <v>0</v>
      </c>
      <c r="AH1912">
        <v>3</v>
      </c>
      <c r="AI1912">
        <v>2</v>
      </c>
      <c r="AJ1912">
        <v>0</v>
      </c>
      <c r="AK1912" t="s">
        <v>629</v>
      </c>
      <c r="AL1912">
        <v>32.774985000000001</v>
      </c>
      <c r="AM1912" t="s">
        <v>630</v>
      </c>
      <c r="AN1912">
        <v>-117.063081</v>
      </c>
      <c r="AO1912">
        <v>25</v>
      </c>
      <c r="AP1912">
        <v>1500</v>
      </c>
      <c r="AQ1912" t="s">
        <v>129</v>
      </c>
      <c r="AR1912">
        <v>123</v>
      </c>
      <c r="AS1912">
        <v>-44</v>
      </c>
      <c r="AT1912">
        <v>0</v>
      </c>
      <c r="BB1912" t="str">
        <f t="shared" si="721"/>
        <v>1200</v>
      </c>
      <c r="BC1912">
        <v>1</v>
      </c>
      <c r="BD1912" t="str">
        <f t="shared" si="722"/>
        <v xml:space="preserve">N1839R  </v>
      </c>
      <c r="BE1912">
        <v>1</v>
      </c>
      <c r="BJ1912">
        <v>1350</v>
      </c>
      <c r="BK1912">
        <v>-150</v>
      </c>
      <c r="BL1912" t="s">
        <v>130</v>
      </c>
      <c r="BM1912">
        <v>1</v>
      </c>
      <c r="BN1912">
        <v>1</v>
      </c>
      <c r="BO1912">
        <v>0</v>
      </c>
      <c r="BP1912">
        <v>0</v>
      </c>
      <c r="BS1912">
        <v>0</v>
      </c>
      <c r="BT1912">
        <v>0</v>
      </c>
      <c r="BU1912">
        <v>0</v>
      </c>
      <c r="CE1912" t="str">
        <f t="shared" si="741"/>
        <v>22:03:57.374</v>
      </c>
      <c r="CF1912">
        <v>374091186</v>
      </c>
      <c r="CS1912">
        <v>3</v>
      </c>
      <c r="CT1912">
        <v>2</v>
      </c>
      <c r="CU1912">
        <v>0</v>
      </c>
      <c r="CV1912">
        <v>2</v>
      </c>
      <c r="CW1912">
        <v>0</v>
      </c>
      <c r="CX1912">
        <v>5</v>
      </c>
      <c r="CY1912">
        <v>7</v>
      </c>
      <c r="CZ1912" t="s">
        <v>131</v>
      </c>
      <c r="DA1912">
        <v>300</v>
      </c>
      <c r="DB1912">
        <v>0</v>
      </c>
      <c r="DC1912" t="s">
        <v>157</v>
      </c>
      <c r="DD1912" t="s">
        <v>158</v>
      </c>
      <c r="DG1912">
        <v>8371288</v>
      </c>
      <c r="DI1912">
        <v>1</v>
      </c>
      <c r="DJ1912">
        <v>0</v>
      </c>
      <c r="DK1912">
        <v>1</v>
      </c>
      <c r="DL1912">
        <v>0</v>
      </c>
      <c r="DM1912">
        <v>0</v>
      </c>
      <c r="DN1912">
        <v>1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 t="shared" si="739"/>
        <v>07/09/2023 22:03:57.648</v>
      </c>
      <c r="C1913" t="str">
        <f t="shared" si="723"/>
        <v>FFDDD3C0</v>
      </c>
      <c r="D1913" t="s">
        <v>141</v>
      </c>
      <c r="E1913">
        <v>15</v>
      </c>
      <c r="J1913" t="s">
        <v>142</v>
      </c>
      <c r="K1913">
        <v>0</v>
      </c>
      <c r="L1913">
        <v>3</v>
      </c>
      <c r="M1913">
        <v>0</v>
      </c>
      <c r="N1913">
        <v>2</v>
      </c>
      <c r="O1913">
        <v>0</v>
      </c>
      <c r="P1913">
        <v>1</v>
      </c>
      <c r="Q1913">
        <v>0</v>
      </c>
      <c r="S1913" t="str">
        <f t="shared" si="740"/>
        <v>22:03:57.000</v>
      </c>
      <c r="T1913" t="str">
        <f t="shared" si="740"/>
        <v>22:03:57.000</v>
      </c>
      <c r="U1913" t="str">
        <f t="shared" si="720"/>
        <v>A14F74</v>
      </c>
      <c r="V1913">
        <v>0</v>
      </c>
      <c r="W1913">
        <v>0</v>
      </c>
      <c r="X1913">
        <v>6</v>
      </c>
      <c r="Y1913">
        <v>0</v>
      </c>
      <c r="AA1913">
        <v>1</v>
      </c>
      <c r="AB1913">
        <v>8</v>
      </c>
      <c r="AC1913">
        <v>3</v>
      </c>
      <c r="AD1913">
        <v>0</v>
      </c>
      <c r="AE1913">
        <v>9</v>
      </c>
      <c r="AF1913" t="s">
        <v>126</v>
      </c>
      <c r="AG1913">
        <v>0</v>
      </c>
      <c r="AH1913">
        <v>3</v>
      </c>
      <c r="AI1913">
        <v>2</v>
      </c>
      <c r="AJ1913">
        <v>0</v>
      </c>
      <c r="AK1913" t="s">
        <v>629</v>
      </c>
      <c r="AL1913">
        <v>32.774985000000001</v>
      </c>
      <c r="AM1913" t="s">
        <v>630</v>
      </c>
      <c r="AN1913">
        <v>-117.063081</v>
      </c>
      <c r="AO1913">
        <v>25</v>
      </c>
      <c r="AP1913">
        <v>1500</v>
      </c>
      <c r="AQ1913" t="s">
        <v>129</v>
      </c>
      <c r="AR1913">
        <v>123</v>
      </c>
      <c r="AS1913">
        <v>-44</v>
      </c>
      <c r="AT1913">
        <v>0</v>
      </c>
      <c r="BB1913" t="str">
        <f t="shared" si="721"/>
        <v>1200</v>
      </c>
      <c r="BC1913">
        <v>1</v>
      </c>
      <c r="BD1913" t="str">
        <f t="shared" si="722"/>
        <v xml:space="preserve">N1839R  </v>
      </c>
      <c r="BE1913">
        <v>1</v>
      </c>
      <c r="BJ1913">
        <v>1350</v>
      </c>
      <c r="BK1913">
        <v>-150</v>
      </c>
      <c r="BL1913" t="s">
        <v>130</v>
      </c>
      <c r="BM1913">
        <v>1</v>
      </c>
      <c r="BN1913">
        <v>1</v>
      </c>
      <c r="BO1913">
        <v>0</v>
      </c>
      <c r="BP1913">
        <v>0</v>
      </c>
      <c r="BS1913">
        <v>0</v>
      </c>
      <c r="BT1913">
        <v>0</v>
      </c>
      <c r="BU1913">
        <v>0</v>
      </c>
      <c r="CE1913" t="str">
        <f t="shared" si="741"/>
        <v>22:03:57.374</v>
      </c>
      <c r="CF1913">
        <v>374091186</v>
      </c>
      <c r="CS1913">
        <v>3</v>
      </c>
      <c r="CT1913">
        <v>2</v>
      </c>
      <c r="CU1913">
        <v>0</v>
      </c>
      <c r="CV1913">
        <v>2</v>
      </c>
      <c r="CW1913">
        <v>0</v>
      </c>
      <c r="CX1913">
        <v>5</v>
      </c>
      <c r="CY1913">
        <v>7</v>
      </c>
      <c r="CZ1913" t="s">
        <v>131</v>
      </c>
      <c r="DA1913">
        <v>300</v>
      </c>
      <c r="DB1913">
        <v>0</v>
      </c>
      <c r="DC1913" t="s">
        <v>157</v>
      </c>
      <c r="DD1913" t="s">
        <v>158</v>
      </c>
      <c r="DG1913">
        <v>8371288</v>
      </c>
      <c r="DI1913">
        <v>1</v>
      </c>
      <c r="DJ1913">
        <v>0</v>
      </c>
      <c r="DK1913">
        <v>1</v>
      </c>
      <c r="DL1913">
        <v>0</v>
      </c>
      <c r="DM1913">
        <v>0</v>
      </c>
      <c r="DN1913">
        <v>1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>"07/09/2023 22:03:57.726"</f>
        <v>07/09/2023 22:03:57.726</v>
      </c>
      <c r="C1914" t="str">
        <f t="shared" si="723"/>
        <v>FFDDD3C0</v>
      </c>
      <c r="D1914" t="s">
        <v>144</v>
      </c>
      <c r="E1914">
        <v>6</v>
      </c>
      <c r="H1914">
        <v>210</v>
      </c>
      <c r="I1914" t="s">
        <v>145</v>
      </c>
      <c r="J1914" t="s">
        <v>146</v>
      </c>
      <c r="K1914">
        <v>0</v>
      </c>
      <c r="L1914">
        <v>3</v>
      </c>
      <c r="M1914">
        <v>0</v>
      </c>
      <c r="N1914">
        <v>2</v>
      </c>
      <c r="O1914">
        <v>0</v>
      </c>
      <c r="P1914">
        <v>1</v>
      </c>
      <c r="Q1914">
        <v>0</v>
      </c>
      <c r="S1914" t="str">
        <f t="shared" si="740"/>
        <v>22:03:57.000</v>
      </c>
      <c r="T1914" t="str">
        <f t="shared" si="740"/>
        <v>22:03:57.000</v>
      </c>
      <c r="U1914" t="str">
        <f t="shared" si="720"/>
        <v>A14F74</v>
      </c>
      <c r="V1914">
        <v>0</v>
      </c>
      <c r="W1914">
        <v>0</v>
      </c>
      <c r="X1914">
        <v>6</v>
      </c>
      <c r="Y1914">
        <v>0</v>
      </c>
      <c r="AA1914">
        <v>1</v>
      </c>
      <c r="AB1914">
        <v>8</v>
      </c>
      <c r="AC1914">
        <v>3</v>
      </c>
      <c r="AD1914">
        <v>0</v>
      </c>
      <c r="AE1914">
        <v>9</v>
      </c>
      <c r="AF1914" t="s">
        <v>126</v>
      </c>
      <c r="AG1914">
        <v>0</v>
      </c>
      <c r="AH1914">
        <v>0</v>
      </c>
      <c r="AI1914">
        <v>2</v>
      </c>
      <c r="AJ1914">
        <v>0</v>
      </c>
      <c r="AK1914" t="s">
        <v>629</v>
      </c>
      <c r="AL1914">
        <v>32.774985000000001</v>
      </c>
      <c r="AM1914" t="s">
        <v>630</v>
      </c>
      <c r="AN1914">
        <v>-117.063081</v>
      </c>
      <c r="AO1914">
        <v>25</v>
      </c>
      <c r="AP1914">
        <v>1500</v>
      </c>
      <c r="AQ1914" t="s">
        <v>129</v>
      </c>
      <c r="AR1914">
        <v>123</v>
      </c>
      <c r="AS1914">
        <v>-44</v>
      </c>
      <c r="AT1914">
        <v>0</v>
      </c>
      <c r="BB1914" t="str">
        <f t="shared" si="721"/>
        <v>1200</v>
      </c>
      <c r="BC1914">
        <v>1</v>
      </c>
      <c r="BD1914" t="str">
        <f t="shared" si="722"/>
        <v xml:space="preserve">N1839R  </v>
      </c>
      <c r="BE1914">
        <v>1</v>
      </c>
      <c r="BJ1914">
        <v>1350</v>
      </c>
      <c r="BK1914">
        <v>-150</v>
      </c>
      <c r="BL1914" t="s">
        <v>130</v>
      </c>
      <c r="BM1914">
        <v>1</v>
      </c>
      <c r="BN1914">
        <v>1</v>
      </c>
      <c r="BO1914">
        <v>0</v>
      </c>
      <c r="BP1914">
        <v>0</v>
      </c>
      <c r="BS1914">
        <v>0</v>
      </c>
      <c r="BT1914">
        <v>0</v>
      </c>
      <c r="BU1914">
        <v>0</v>
      </c>
      <c r="CE1914" t="str">
        <f t="shared" si="741"/>
        <v>22:03:57.374</v>
      </c>
      <c r="CF1914">
        <v>374091186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5</v>
      </c>
      <c r="CY1914">
        <v>7</v>
      </c>
      <c r="CZ1914" t="s">
        <v>131</v>
      </c>
      <c r="DA1914">
        <v>300</v>
      </c>
      <c r="DB1914">
        <v>0</v>
      </c>
      <c r="DC1914" t="s">
        <v>157</v>
      </c>
      <c r="DD1914" t="s">
        <v>158</v>
      </c>
      <c r="DG1914">
        <v>8371288</v>
      </c>
      <c r="DI1914">
        <v>1</v>
      </c>
      <c r="DJ1914">
        <v>0</v>
      </c>
      <c r="DK1914">
        <v>1</v>
      </c>
      <c r="DL1914">
        <v>0</v>
      </c>
      <c r="DM1914">
        <v>0</v>
      </c>
      <c r="DN1914">
        <v>1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 t="shared" ref="A1915:A1922" si="742">"07/09/2023 22:03:58.724"</f>
        <v>07/09/2023 22:03:58.724</v>
      </c>
      <c r="C1915" t="str">
        <f t="shared" si="723"/>
        <v>FFDDD3C0</v>
      </c>
      <c r="D1915" t="s">
        <v>134</v>
      </c>
      <c r="E1915">
        <v>4</v>
      </c>
      <c r="H1915">
        <v>4</v>
      </c>
      <c r="I1915" t="s">
        <v>143</v>
      </c>
      <c r="J1915" t="s">
        <v>126</v>
      </c>
      <c r="K1915">
        <v>0</v>
      </c>
      <c r="L1915">
        <v>3</v>
      </c>
      <c r="M1915">
        <v>0</v>
      </c>
      <c r="N1915">
        <v>2</v>
      </c>
      <c r="O1915">
        <v>0</v>
      </c>
      <c r="P1915">
        <v>1</v>
      </c>
      <c r="Q1915">
        <v>0</v>
      </c>
      <c r="S1915" t="str">
        <f t="shared" ref="S1915:T1922" si="743">"22:03:58.000"</f>
        <v>22:03:58.000</v>
      </c>
      <c r="T1915" t="str">
        <f t="shared" si="743"/>
        <v>22:03:58.000</v>
      </c>
      <c r="U1915" t="str">
        <f t="shared" si="720"/>
        <v>A14F74</v>
      </c>
      <c r="V1915">
        <v>0</v>
      </c>
      <c r="W1915">
        <v>0</v>
      </c>
      <c r="X1915">
        <v>6</v>
      </c>
      <c r="Y1915">
        <v>0</v>
      </c>
      <c r="AA1915">
        <v>1</v>
      </c>
      <c r="AB1915">
        <v>8</v>
      </c>
      <c r="AC1915">
        <v>3</v>
      </c>
      <c r="AD1915">
        <v>0</v>
      </c>
      <c r="AE1915">
        <v>9</v>
      </c>
      <c r="AF1915" t="s">
        <v>126</v>
      </c>
      <c r="AG1915">
        <v>0</v>
      </c>
      <c r="AH1915">
        <v>3</v>
      </c>
      <c r="AI1915">
        <v>2</v>
      </c>
      <c r="AJ1915">
        <v>0</v>
      </c>
      <c r="AK1915" t="s">
        <v>631</v>
      </c>
      <c r="AL1915">
        <v>32.774749</v>
      </c>
      <c r="AM1915" t="s">
        <v>632</v>
      </c>
      <c r="AN1915">
        <v>-117.062416</v>
      </c>
      <c r="AO1915">
        <v>25</v>
      </c>
      <c r="AP1915">
        <v>1600</v>
      </c>
      <c r="AQ1915" t="s">
        <v>129</v>
      </c>
      <c r="AR1915">
        <v>122</v>
      </c>
      <c r="AS1915">
        <v>-46</v>
      </c>
      <c r="AT1915">
        <v>0</v>
      </c>
      <c r="BB1915" t="str">
        <f t="shared" si="721"/>
        <v>1200</v>
      </c>
      <c r="BC1915">
        <v>1</v>
      </c>
      <c r="BD1915" t="str">
        <f t="shared" si="722"/>
        <v xml:space="preserve">N1839R  </v>
      </c>
      <c r="BE1915">
        <v>1</v>
      </c>
      <c r="BJ1915">
        <v>1350</v>
      </c>
      <c r="BK1915">
        <v>-250</v>
      </c>
      <c r="BL1915" t="s">
        <v>130</v>
      </c>
      <c r="BM1915">
        <v>1</v>
      </c>
      <c r="BN1915">
        <v>1</v>
      </c>
      <c r="BO1915">
        <v>0</v>
      </c>
      <c r="BP1915">
        <v>0</v>
      </c>
      <c r="BS1915">
        <v>0</v>
      </c>
      <c r="BT1915">
        <v>0</v>
      </c>
      <c r="BU1915">
        <v>0</v>
      </c>
      <c r="CE1915" t="str">
        <f t="shared" ref="CE1915:CE1922" si="744">"22:03:58.466"</f>
        <v>22:03:58.466</v>
      </c>
      <c r="CF1915">
        <v>466091496</v>
      </c>
      <c r="CS1915">
        <v>3</v>
      </c>
      <c r="CT1915">
        <v>2</v>
      </c>
      <c r="CU1915">
        <v>0</v>
      </c>
      <c r="CV1915">
        <v>2</v>
      </c>
      <c r="CW1915">
        <v>0</v>
      </c>
      <c r="CX1915">
        <v>5</v>
      </c>
      <c r="CY1915">
        <v>7</v>
      </c>
      <c r="CZ1915" t="s">
        <v>131</v>
      </c>
      <c r="DA1915">
        <v>300</v>
      </c>
      <c r="DB1915">
        <v>0</v>
      </c>
      <c r="DC1915" t="s">
        <v>157</v>
      </c>
      <c r="DD1915" t="s">
        <v>158</v>
      </c>
      <c r="DG1915">
        <v>8371525</v>
      </c>
      <c r="DI1915">
        <v>1</v>
      </c>
      <c r="DJ1915">
        <v>0</v>
      </c>
      <c r="DK1915">
        <v>0</v>
      </c>
      <c r="DL1915">
        <v>0</v>
      </c>
      <c r="DM1915">
        <v>0</v>
      </c>
      <c r="DN1915">
        <v>1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 t="shared" si="742"/>
        <v>07/09/2023 22:03:58.724</v>
      </c>
      <c r="C1916" t="str">
        <f t="shared" si="723"/>
        <v>FFDDD3C0</v>
      </c>
      <c r="D1916" t="s">
        <v>123</v>
      </c>
      <c r="E1916">
        <v>7</v>
      </c>
      <c r="F1916">
        <v>2007</v>
      </c>
      <c r="G1916" t="s">
        <v>124</v>
      </c>
      <c r="J1916" t="s">
        <v>125</v>
      </c>
      <c r="K1916">
        <v>0</v>
      </c>
      <c r="L1916">
        <v>3</v>
      </c>
      <c r="M1916">
        <v>0</v>
      </c>
      <c r="N1916">
        <v>2</v>
      </c>
      <c r="O1916">
        <v>0</v>
      </c>
      <c r="P1916">
        <v>1</v>
      </c>
      <c r="Q1916">
        <v>0</v>
      </c>
      <c r="S1916" t="str">
        <f t="shared" si="743"/>
        <v>22:03:58.000</v>
      </c>
      <c r="T1916" t="str">
        <f t="shared" si="743"/>
        <v>22:03:58.000</v>
      </c>
      <c r="U1916" t="str">
        <f t="shared" si="720"/>
        <v>A14F74</v>
      </c>
      <c r="V1916">
        <v>0</v>
      </c>
      <c r="W1916">
        <v>0</v>
      </c>
      <c r="X1916">
        <v>6</v>
      </c>
      <c r="Y1916">
        <v>0</v>
      </c>
      <c r="AA1916">
        <v>1</v>
      </c>
      <c r="AB1916">
        <v>8</v>
      </c>
      <c r="AC1916">
        <v>3</v>
      </c>
      <c r="AD1916">
        <v>0</v>
      </c>
      <c r="AE1916">
        <v>9</v>
      </c>
      <c r="AF1916" t="s">
        <v>126</v>
      </c>
      <c r="AG1916">
        <v>0</v>
      </c>
      <c r="AH1916">
        <v>3</v>
      </c>
      <c r="AI1916">
        <v>2</v>
      </c>
      <c r="AJ1916">
        <v>0</v>
      </c>
      <c r="AK1916" t="s">
        <v>631</v>
      </c>
      <c r="AL1916">
        <v>32.774749</v>
      </c>
      <c r="AM1916" t="s">
        <v>632</v>
      </c>
      <c r="AN1916">
        <v>-117.062416</v>
      </c>
      <c r="AO1916">
        <v>25</v>
      </c>
      <c r="AP1916">
        <v>1600</v>
      </c>
      <c r="AQ1916" t="s">
        <v>129</v>
      </c>
      <c r="AR1916">
        <v>122</v>
      </c>
      <c r="AS1916">
        <v>-46</v>
      </c>
      <c r="AT1916">
        <v>0</v>
      </c>
      <c r="BB1916" t="str">
        <f t="shared" si="721"/>
        <v>1200</v>
      </c>
      <c r="BC1916">
        <v>1</v>
      </c>
      <c r="BD1916" t="str">
        <f t="shared" si="722"/>
        <v xml:space="preserve">N1839R  </v>
      </c>
      <c r="BE1916">
        <v>1</v>
      </c>
      <c r="BJ1916">
        <v>1350</v>
      </c>
      <c r="BK1916">
        <v>-250</v>
      </c>
      <c r="BL1916" t="s">
        <v>130</v>
      </c>
      <c r="BM1916">
        <v>1</v>
      </c>
      <c r="BN1916">
        <v>1</v>
      </c>
      <c r="BO1916">
        <v>0</v>
      </c>
      <c r="BP1916">
        <v>0</v>
      </c>
      <c r="BS1916">
        <v>0</v>
      </c>
      <c r="BT1916">
        <v>0</v>
      </c>
      <c r="BU1916">
        <v>0</v>
      </c>
      <c r="CE1916" t="str">
        <f t="shared" si="744"/>
        <v>22:03:58.466</v>
      </c>
      <c r="CF1916">
        <v>466091496</v>
      </c>
      <c r="CS1916">
        <v>3</v>
      </c>
      <c r="CT1916">
        <v>2</v>
      </c>
      <c r="CU1916">
        <v>0</v>
      </c>
      <c r="CV1916">
        <v>2</v>
      </c>
      <c r="CW1916">
        <v>0</v>
      </c>
      <c r="CX1916">
        <v>5</v>
      </c>
      <c r="CY1916">
        <v>7</v>
      </c>
      <c r="CZ1916" t="s">
        <v>131</v>
      </c>
      <c r="DA1916">
        <v>300</v>
      </c>
      <c r="DB1916">
        <v>0</v>
      </c>
      <c r="DC1916" t="s">
        <v>157</v>
      </c>
      <c r="DD1916" t="s">
        <v>158</v>
      </c>
      <c r="DG1916">
        <v>8371525</v>
      </c>
      <c r="DI1916">
        <v>1</v>
      </c>
      <c r="DJ1916">
        <v>0</v>
      </c>
      <c r="DK1916">
        <v>1</v>
      </c>
      <c r="DL1916">
        <v>0</v>
      </c>
      <c r="DM1916">
        <v>0</v>
      </c>
      <c r="DN1916">
        <v>1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 t="shared" si="742"/>
        <v>07/09/2023 22:03:58.724</v>
      </c>
      <c r="C1917" t="str">
        <f t="shared" si="723"/>
        <v>FFDDD3C0</v>
      </c>
      <c r="D1917" t="s">
        <v>138</v>
      </c>
      <c r="E1917">
        <v>20</v>
      </c>
      <c r="F1917">
        <v>1020</v>
      </c>
      <c r="G1917" t="s">
        <v>139</v>
      </c>
      <c r="J1917" t="s">
        <v>140</v>
      </c>
      <c r="K1917">
        <v>0</v>
      </c>
      <c r="L1917">
        <v>3</v>
      </c>
      <c r="M1917">
        <v>0</v>
      </c>
      <c r="N1917">
        <v>2</v>
      </c>
      <c r="O1917">
        <v>0</v>
      </c>
      <c r="P1917">
        <v>1</v>
      </c>
      <c r="Q1917">
        <v>0</v>
      </c>
      <c r="S1917" t="str">
        <f t="shared" si="743"/>
        <v>22:03:58.000</v>
      </c>
      <c r="T1917" t="str">
        <f t="shared" si="743"/>
        <v>22:03:58.000</v>
      </c>
      <c r="U1917" t="str">
        <f t="shared" si="720"/>
        <v>A14F74</v>
      </c>
      <c r="V1917">
        <v>0</v>
      </c>
      <c r="W1917">
        <v>0</v>
      </c>
      <c r="X1917">
        <v>6</v>
      </c>
      <c r="Y1917">
        <v>0</v>
      </c>
      <c r="AA1917">
        <v>1</v>
      </c>
      <c r="AB1917">
        <v>8</v>
      </c>
      <c r="AC1917">
        <v>3</v>
      </c>
      <c r="AD1917">
        <v>0</v>
      </c>
      <c r="AE1917">
        <v>9</v>
      </c>
      <c r="AF1917" t="s">
        <v>126</v>
      </c>
      <c r="AG1917">
        <v>0</v>
      </c>
      <c r="AH1917">
        <v>3</v>
      </c>
      <c r="AI1917">
        <v>2</v>
      </c>
      <c r="AJ1917">
        <v>0</v>
      </c>
      <c r="AK1917" t="s">
        <v>631</v>
      </c>
      <c r="AL1917">
        <v>32.774749</v>
      </c>
      <c r="AM1917" t="s">
        <v>632</v>
      </c>
      <c r="AN1917">
        <v>-117.062416</v>
      </c>
      <c r="AO1917">
        <v>25</v>
      </c>
      <c r="AP1917">
        <v>1600</v>
      </c>
      <c r="AQ1917" t="s">
        <v>129</v>
      </c>
      <c r="AR1917">
        <v>122</v>
      </c>
      <c r="AS1917">
        <v>-46</v>
      </c>
      <c r="AT1917">
        <v>0</v>
      </c>
      <c r="BB1917" t="str">
        <f t="shared" si="721"/>
        <v>1200</v>
      </c>
      <c r="BC1917">
        <v>1</v>
      </c>
      <c r="BD1917" t="str">
        <f t="shared" si="722"/>
        <v xml:space="preserve">N1839R  </v>
      </c>
      <c r="BE1917">
        <v>1</v>
      </c>
      <c r="BJ1917">
        <v>1350</v>
      </c>
      <c r="BK1917">
        <v>-250</v>
      </c>
      <c r="BL1917" t="s">
        <v>130</v>
      </c>
      <c r="BM1917">
        <v>1</v>
      </c>
      <c r="BN1917">
        <v>1</v>
      </c>
      <c r="BO1917">
        <v>0</v>
      </c>
      <c r="BP1917">
        <v>0</v>
      </c>
      <c r="BS1917">
        <v>0</v>
      </c>
      <c r="BT1917">
        <v>0</v>
      </c>
      <c r="BU1917">
        <v>0</v>
      </c>
      <c r="CE1917" t="str">
        <f t="shared" si="744"/>
        <v>22:03:58.466</v>
      </c>
      <c r="CF1917">
        <v>466091496</v>
      </c>
      <c r="CS1917">
        <v>3</v>
      </c>
      <c r="CT1917">
        <v>2</v>
      </c>
      <c r="CU1917">
        <v>0</v>
      </c>
      <c r="CV1917">
        <v>2</v>
      </c>
      <c r="CW1917">
        <v>0</v>
      </c>
      <c r="CX1917">
        <v>5</v>
      </c>
      <c r="CY1917">
        <v>7</v>
      </c>
      <c r="CZ1917" t="s">
        <v>131</v>
      </c>
      <c r="DA1917">
        <v>300</v>
      </c>
      <c r="DB1917">
        <v>0</v>
      </c>
      <c r="DC1917" t="s">
        <v>157</v>
      </c>
      <c r="DD1917" t="s">
        <v>158</v>
      </c>
      <c r="DG1917">
        <v>8371525</v>
      </c>
      <c r="DI1917">
        <v>1</v>
      </c>
      <c r="DJ1917">
        <v>0</v>
      </c>
      <c r="DK1917">
        <v>1</v>
      </c>
      <c r="DL1917">
        <v>0</v>
      </c>
      <c r="DM1917">
        <v>0</v>
      </c>
      <c r="DN1917">
        <v>1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 t="shared" si="742"/>
        <v>07/09/2023 22:03:58.724</v>
      </c>
      <c r="C1918" t="str">
        <f t="shared" si="723"/>
        <v>FFDDD3C0</v>
      </c>
      <c r="D1918" t="s">
        <v>149</v>
      </c>
      <c r="E1918">
        <v>3</v>
      </c>
      <c r="H1918">
        <v>166</v>
      </c>
      <c r="I1918" t="s">
        <v>139</v>
      </c>
      <c r="J1918" t="s">
        <v>150</v>
      </c>
      <c r="K1918">
        <v>0</v>
      </c>
      <c r="L1918">
        <v>3</v>
      </c>
      <c r="M1918">
        <v>0</v>
      </c>
      <c r="N1918">
        <v>2</v>
      </c>
      <c r="O1918">
        <v>0</v>
      </c>
      <c r="P1918">
        <v>1</v>
      </c>
      <c r="Q1918">
        <v>0</v>
      </c>
      <c r="S1918" t="str">
        <f t="shared" si="743"/>
        <v>22:03:58.000</v>
      </c>
      <c r="T1918" t="str">
        <f t="shared" si="743"/>
        <v>22:03:58.000</v>
      </c>
      <c r="U1918" t="str">
        <f t="shared" si="720"/>
        <v>A14F74</v>
      </c>
      <c r="V1918">
        <v>0</v>
      </c>
      <c r="W1918">
        <v>0</v>
      </c>
      <c r="X1918">
        <v>6</v>
      </c>
      <c r="Y1918">
        <v>0</v>
      </c>
      <c r="AA1918">
        <v>1</v>
      </c>
      <c r="AB1918">
        <v>8</v>
      </c>
      <c r="AC1918">
        <v>3</v>
      </c>
      <c r="AD1918">
        <v>0</v>
      </c>
      <c r="AE1918">
        <v>9</v>
      </c>
      <c r="AF1918" t="s">
        <v>126</v>
      </c>
      <c r="AG1918">
        <v>0</v>
      </c>
      <c r="AH1918">
        <v>3</v>
      </c>
      <c r="AI1918">
        <v>2</v>
      </c>
      <c r="AJ1918">
        <v>0</v>
      </c>
      <c r="AK1918" t="s">
        <v>631</v>
      </c>
      <c r="AL1918">
        <v>32.774749</v>
      </c>
      <c r="AM1918" t="s">
        <v>632</v>
      </c>
      <c r="AN1918">
        <v>-117.062416</v>
      </c>
      <c r="AO1918">
        <v>25</v>
      </c>
      <c r="AP1918">
        <v>1600</v>
      </c>
      <c r="AQ1918" t="s">
        <v>129</v>
      </c>
      <c r="AR1918">
        <v>122</v>
      </c>
      <c r="AS1918">
        <v>-46</v>
      </c>
      <c r="AT1918">
        <v>0</v>
      </c>
      <c r="BB1918" t="str">
        <f t="shared" si="721"/>
        <v>1200</v>
      </c>
      <c r="BC1918">
        <v>1</v>
      </c>
      <c r="BD1918" t="str">
        <f t="shared" si="722"/>
        <v xml:space="preserve">N1839R  </v>
      </c>
      <c r="BE1918">
        <v>1</v>
      </c>
      <c r="BJ1918">
        <v>1350</v>
      </c>
      <c r="BK1918">
        <v>-250</v>
      </c>
      <c r="BL1918" t="s">
        <v>130</v>
      </c>
      <c r="BM1918">
        <v>1</v>
      </c>
      <c r="BN1918">
        <v>1</v>
      </c>
      <c r="BO1918">
        <v>0</v>
      </c>
      <c r="BP1918">
        <v>0</v>
      </c>
      <c r="BS1918">
        <v>0</v>
      </c>
      <c r="BT1918">
        <v>0</v>
      </c>
      <c r="BU1918">
        <v>0</v>
      </c>
      <c r="CE1918" t="str">
        <f t="shared" si="744"/>
        <v>22:03:58.466</v>
      </c>
      <c r="CF1918">
        <v>466091496</v>
      </c>
      <c r="CS1918">
        <v>3</v>
      </c>
      <c r="CT1918">
        <v>2</v>
      </c>
      <c r="CU1918">
        <v>0</v>
      </c>
      <c r="CV1918">
        <v>2</v>
      </c>
      <c r="CW1918">
        <v>0</v>
      </c>
      <c r="CX1918">
        <v>5</v>
      </c>
      <c r="CY1918">
        <v>7</v>
      </c>
      <c r="CZ1918" t="s">
        <v>131</v>
      </c>
      <c r="DA1918">
        <v>300</v>
      </c>
      <c r="DB1918">
        <v>0</v>
      </c>
      <c r="DC1918" t="s">
        <v>157</v>
      </c>
      <c r="DD1918" t="s">
        <v>158</v>
      </c>
      <c r="DG1918">
        <v>8371525</v>
      </c>
      <c r="DI1918">
        <v>1</v>
      </c>
      <c r="DJ1918">
        <v>0</v>
      </c>
      <c r="DK1918">
        <v>1</v>
      </c>
      <c r="DL1918">
        <v>0</v>
      </c>
      <c r="DM1918">
        <v>0</v>
      </c>
      <c r="DN1918">
        <v>1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 t="shared" si="742"/>
        <v>07/09/2023 22:03:58.724</v>
      </c>
      <c r="C1919" t="str">
        <f t="shared" si="723"/>
        <v>FFDDD3C0</v>
      </c>
      <c r="D1919" t="s">
        <v>141</v>
      </c>
      <c r="E1919">
        <v>15</v>
      </c>
      <c r="J1919" t="s">
        <v>142</v>
      </c>
      <c r="K1919">
        <v>0</v>
      </c>
      <c r="L1919">
        <v>3</v>
      </c>
      <c r="M1919">
        <v>0</v>
      </c>
      <c r="N1919">
        <v>2</v>
      </c>
      <c r="O1919">
        <v>0</v>
      </c>
      <c r="P1919">
        <v>1</v>
      </c>
      <c r="Q1919">
        <v>0</v>
      </c>
      <c r="S1919" t="str">
        <f t="shared" si="743"/>
        <v>22:03:58.000</v>
      </c>
      <c r="T1919" t="str">
        <f t="shared" si="743"/>
        <v>22:03:58.000</v>
      </c>
      <c r="U1919" t="str">
        <f t="shared" si="720"/>
        <v>A14F74</v>
      </c>
      <c r="V1919">
        <v>0</v>
      </c>
      <c r="W1919">
        <v>0</v>
      </c>
      <c r="X1919">
        <v>6</v>
      </c>
      <c r="Y1919">
        <v>0</v>
      </c>
      <c r="AA1919">
        <v>1</v>
      </c>
      <c r="AB1919">
        <v>8</v>
      </c>
      <c r="AC1919">
        <v>3</v>
      </c>
      <c r="AD1919">
        <v>0</v>
      </c>
      <c r="AE1919">
        <v>9</v>
      </c>
      <c r="AF1919" t="s">
        <v>126</v>
      </c>
      <c r="AG1919">
        <v>0</v>
      </c>
      <c r="AH1919">
        <v>3</v>
      </c>
      <c r="AI1919">
        <v>2</v>
      </c>
      <c r="AJ1919">
        <v>0</v>
      </c>
      <c r="AK1919" t="s">
        <v>631</v>
      </c>
      <c r="AL1919">
        <v>32.774749</v>
      </c>
      <c r="AM1919" t="s">
        <v>632</v>
      </c>
      <c r="AN1919">
        <v>-117.062416</v>
      </c>
      <c r="AO1919">
        <v>25</v>
      </c>
      <c r="AP1919">
        <v>1600</v>
      </c>
      <c r="AQ1919" t="s">
        <v>129</v>
      </c>
      <c r="AR1919">
        <v>122</v>
      </c>
      <c r="AS1919">
        <v>-46</v>
      </c>
      <c r="AT1919">
        <v>0</v>
      </c>
      <c r="BB1919" t="str">
        <f t="shared" si="721"/>
        <v>1200</v>
      </c>
      <c r="BC1919">
        <v>1</v>
      </c>
      <c r="BD1919" t="str">
        <f t="shared" si="722"/>
        <v xml:space="preserve">N1839R  </v>
      </c>
      <c r="BE1919">
        <v>1</v>
      </c>
      <c r="BJ1919">
        <v>1350</v>
      </c>
      <c r="BK1919">
        <v>-250</v>
      </c>
      <c r="BL1919" t="s">
        <v>130</v>
      </c>
      <c r="BM1919">
        <v>1</v>
      </c>
      <c r="BN1919">
        <v>1</v>
      </c>
      <c r="BO1919">
        <v>0</v>
      </c>
      <c r="BP1919">
        <v>0</v>
      </c>
      <c r="BS1919">
        <v>0</v>
      </c>
      <c r="BT1919">
        <v>0</v>
      </c>
      <c r="BU1919">
        <v>0</v>
      </c>
      <c r="CE1919" t="str">
        <f t="shared" si="744"/>
        <v>22:03:58.466</v>
      </c>
      <c r="CF1919">
        <v>466091496</v>
      </c>
      <c r="CS1919">
        <v>3</v>
      </c>
      <c r="CT1919">
        <v>2</v>
      </c>
      <c r="CU1919">
        <v>0</v>
      </c>
      <c r="CV1919">
        <v>2</v>
      </c>
      <c r="CW1919">
        <v>0</v>
      </c>
      <c r="CX1919">
        <v>5</v>
      </c>
      <c r="CY1919">
        <v>7</v>
      </c>
      <c r="CZ1919" t="s">
        <v>131</v>
      </c>
      <c r="DA1919">
        <v>300</v>
      </c>
      <c r="DB1919">
        <v>0</v>
      </c>
      <c r="DC1919" t="s">
        <v>157</v>
      </c>
      <c r="DD1919" t="s">
        <v>158</v>
      </c>
      <c r="DG1919">
        <v>8371525</v>
      </c>
      <c r="DI1919">
        <v>1</v>
      </c>
      <c r="DJ1919">
        <v>0</v>
      </c>
      <c r="DK1919">
        <v>1</v>
      </c>
      <c r="DL1919">
        <v>0</v>
      </c>
      <c r="DM1919">
        <v>0</v>
      </c>
      <c r="DN1919">
        <v>1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 t="shared" si="742"/>
        <v>07/09/2023 22:03:58.724</v>
      </c>
      <c r="C1920" t="str">
        <f t="shared" si="723"/>
        <v>FFDDD3C0</v>
      </c>
      <c r="D1920" t="s">
        <v>144</v>
      </c>
      <c r="E1920">
        <v>6</v>
      </c>
      <c r="H1920">
        <v>210</v>
      </c>
      <c r="I1920" t="s">
        <v>145</v>
      </c>
      <c r="J1920" t="s">
        <v>146</v>
      </c>
      <c r="K1920">
        <v>0</v>
      </c>
      <c r="L1920">
        <v>3</v>
      </c>
      <c r="M1920">
        <v>0</v>
      </c>
      <c r="N1920">
        <v>2</v>
      </c>
      <c r="O1920">
        <v>0</v>
      </c>
      <c r="P1920">
        <v>1</v>
      </c>
      <c r="Q1920">
        <v>0</v>
      </c>
      <c r="S1920" t="str">
        <f t="shared" si="743"/>
        <v>22:03:58.000</v>
      </c>
      <c r="T1920" t="str">
        <f t="shared" si="743"/>
        <v>22:03:58.000</v>
      </c>
      <c r="U1920" t="str">
        <f t="shared" si="720"/>
        <v>A14F74</v>
      </c>
      <c r="V1920">
        <v>0</v>
      </c>
      <c r="W1920">
        <v>0</v>
      </c>
      <c r="X1920">
        <v>6</v>
      </c>
      <c r="Y1920">
        <v>0</v>
      </c>
      <c r="AA1920">
        <v>1</v>
      </c>
      <c r="AB1920">
        <v>8</v>
      </c>
      <c r="AC1920">
        <v>3</v>
      </c>
      <c r="AD1920">
        <v>0</v>
      </c>
      <c r="AE1920">
        <v>9</v>
      </c>
      <c r="AF1920" t="s">
        <v>126</v>
      </c>
      <c r="AG1920">
        <v>0</v>
      </c>
      <c r="AH1920">
        <v>0</v>
      </c>
      <c r="AI1920">
        <v>2</v>
      </c>
      <c r="AJ1920">
        <v>0</v>
      </c>
      <c r="AK1920" t="s">
        <v>631</v>
      </c>
      <c r="AL1920">
        <v>32.774749</v>
      </c>
      <c r="AM1920" t="s">
        <v>632</v>
      </c>
      <c r="AN1920">
        <v>-117.062416</v>
      </c>
      <c r="AO1920">
        <v>25</v>
      </c>
      <c r="AP1920">
        <v>1600</v>
      </c>
      <c r="AQ1920" t="s">
        <v>129</v>
      </c>
      <c r="AR1920">
        <v>122</v>
      </c>
      <c r="AS1920">
        <v>-46</v>
      </c>
      <c r="AT1920">
        <v>0</v>
      </c>
      <c r="BB1920" t="str">
        <f t="shared" si="721"/>
        <v>1200</v>
      </c>
      <c r="BC1920">
        <v>1</v>
      </c>
      <c r="BD1920" t="str">
        <f t="shared" si="722"/>
        <v xml:space="preserve">N1839R  </v>
      </c>
      <c r="BE1920">
        <v>1</v>
      </c>
      <c r="BJ1920">
        <v>1350</v>
      </c>
      <c r="BK1920">
        <v>-250</v>
      </c>
      <c r="BL1920" t="s">
        <v>130</v>
      </c>
      <c r="BM1920">
        <v>1</v>
      </c>
      <c r="BN1920">
        <v>1</v>
      </c>
      <c r="BO1920">
        <v>0</v>
      </c>
      <c r="BP1920">
        <v>0</v>
      </c>
      <c r="BS1920">
        <v>0</v>
      </c>
      <c r="BT1920">
        <v>0</v>
      </c>
      <c r="BU1920">
        <v>0</v>
      </c>
      <c r="CE1920" t="str">
        <f t="shared" si="744"/>
        <v>22:03:58.466</v>
      </c>
      <c r="CF1920">
        <v>466091496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5</v>
      </c>
      <c r="CY1920">
        <v>7</v>
      </c>
      <c r="CZ1920" t="s">
        <v>131</v>
      </c>
      <c r="DA1920">
        <v>300</v>
      </c>
      <c r="DB1920">
        <v>0</v>
      </c>
      <c r="DC1920" t="s">
        <v>157</v>
      </c>
      <c r="DD1920" t="s">
        <v>158</v>
      </c>
      <c r="DG1920">
        <v>8371525</v>
      </c>
      <c r="DI1920">
        <v>1</v>
      </c>
      <c r="DJ1920">
        <v>0</v>
      </c>
      <c r="DK1920">
        <v>1</v>
      </c>
      <c r="DL1920">
        <v>0</v>
      </c>
      <c r="DM1920">
        <v>0</v>
      </c>
      <c r="DN1920">
        <v>1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 t="shared" si="742"/>
        <v>07/09/2023 22:03:58.724</v>
      </c>
      <c r="C1921" t="str">
        <f t="shared" si="723"/>
        <v>FFDDD3C0</v>
      </c>
      <c r="D1921" t="s">
        <v>134</v>
      </c>
      <c r="E1921">
        <v>3</v>
      </c>
      <c r="H1921">
        <v>3</v>
      </c>
      <c r="I1921" t="s">
        <v>135</v>
      </c>
      <c r="J1921" t="s">
        <v>126</v>
      </c>
      <c r="K1921">
        <v>0</v>
      </c>
      <c r="L1921">
        <v>3</v>
      </c>
      <c r="M1921">
        <v>0</v>
      </c>
      <c r="N1921">
        <v>2</v>
      </c>
      <c r="O1921">
        <v>0</v>
      </c>
      <c r="P1921">
        <v>1</v>
      </c>
      <c r="Q1921">
        <v>0</v>
      </c>
      <c r="S1921" t="str">
        <f t="shared" si="743"/>
        <v>22:03:58.000</v>
      </c>
      <c r="T1921" t="str">
        <f t="shared" si="743"/>
        <v>22:03:58.000</v>
      </c>
      <c r="U1921" t="str">
        <f t="shared" si="720"/>
        <v>A14F74</v>
      </c>
      <c r="V1921">
        <v>0</v>
      </c>
      <c r="W1921">
        <v>0</v>
      </c>
      <c r="X1921">
        <v>6</v>
      </c>
      <c r="Y1921">
        <v>0</v>
      </c>
      <c r="AA1921">
        <v>1</v>
      </c>
      <c r="AB1921">
        <v>8</v>
      </c>
      <c r="AC1921">
        <v>3</v>
      </c>
      <c r="AD1921">
        <v>0</v>
      </c>
      <c r="AE1921">
        <v>9</v>
      </c>
      <c r="AF1921" t="s">
        <v>126</v>
      </c>
      <c r="AG1921">
        <v>0</v>
      </c>
      <c r="AH1921">
        <v>3</v>
      </c>
      <c r="AI1921">
        <v>2</v>
      </c>
      <c r="AJ1921">
        <v>0</v>
      </c>
      <c r="AK1921" t="s">
        <v>631</v>
      </c>
      <c r="AL1921">
        <v>32.774749</v>
      </c>
      <c r="AM1921" t="s">
        <v>632</v>
      </c>
      <c r="AN1921">
        <v>-117.062416</v>
      </c>
      <c r="AO1921">
        <v>25</v>
      </c>
      <c r="AP1921">
        <v>1600</v>
      </c>
      <c r="AQ1921" t="s">
        <v>129</v>
      </c>
      <c r="AR1921">
        <v>122</v>
      </c>
      <c r="AS1921">
        <v>-46</v>
      </c>
      <c r="AT1921">
        <v>0</v>
      </c>
      <c r="BB1921" t="str">
        <f t="shared" si="721"/>
        <v>1200</v>
      </c>
      <c r="BC1921">
        <v>1</v>
      </c>
      <c r="BD1921" t="str">
        <f t="shared" si="722"/>
        <v xml:space="preserve">N1839R  </v>
      </c>
      <c r="BE1921">
        <v>1</v>
      </c>
      <c r="BJ1921">
        <v>1350</v>
      </c>
      <c r="BK1921">
        <v>-250</v>
      </c>
      <c r="BL1921" t="s">
        <v>130</v>
      </c>
      <c r="BM1921">
        <v>1</v>
      </c>
      <c r="BN1921">
        <v>1</v>
      </c>
      <c r="BO1921">
        <v>0</v>
      </c>
      <c r="BP1921">
        <v>0</v>
      </c>
      <c r="BS1921">
        <v>0</v>
      </c>
      <c r="BT1921">
        <v>0</v>
      </c>
      <c r="BU1921">
        <v>0</v>
      </c>
      <c r="CE1921" t="str">
        <f t="shared" si="744"/>
        <v>22:03:58.466</v>
      </c>
      <c r="CF1921">
        <v>466091496</v>
      </c>
      <c r="CS1921">
        <v>3</v>
      </c>
      <c r="CT1921">
        <v>2</v>
      </c>
      <c r="CU1921">
        <v>0</v>
      </c>
      <c r="CV1921">
        <v>2</v>
      </c>
      <c r="CW1921">
        <v>0</v>
      </c>
      <c r="CX1921">
        <v>5</v>
      </c>
      <c r="CY1921">
        <v>7</v>
      </c>
      <c r="CZ1921" t="s">
        <v>131</v>
      </c>
      <c r="DA1921">
        <v>300</v>
      </c>
      <c r="DB1921">
        <v>0</v>
      </c>
      <c r="DC1921" t="s">
        <v>157</v>
      </c>
      <c r="DD1921" t="s">
        <v>158</v>
      </c>
      <c r="DG1921">
        <v>8371525</v>
      </c>
      <c r="DI1921">
        <v>1</v>
      </c>
      <c r="DJ1921">
        <v>0</v>
      </c>
      <c r="DK1921">
        <v>1</v>
      </c>
      <c r="DL1921">
        <v>0</v>
      </c>
      <c r="DM1921">
        <v>0</v>
      </c>
      <c r="DN1921">
        <v>1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 t="shared" si="742"/>
        <v>07/09/2023 22:03:58.724</v>
      </c>
      <c r="C1922" t="str">
        <f t="shared" si="723"/>
        <v>FFDDD3C0</v>
      </c>
      <c r="D1922" t="s">
        <v>147</v>
      </c>
      <c r="E1922">
        <v>8</v>
      </c>
      <c r="H1922">
        <v>225</v>
      </c>
      <c r="I1922" t="s">
        <v>148</v>
      </c>
      <c r="J1922" t="s">
        <v>126</v>
      </c>
      <c r="K1922">
        <v>0</v>
      </c>
      <c r="L1922">
        <v>3</v>
      </c>
      <c r="M1922">
        <v>0</v>
      </c>
      <c r="N1922">
        <v>2</v>
      </c>
      <c r="O1922">
        <v>0</v>
      </c>
      <c r="P1922">
        <v>1</v>
      </c>
      <c r="Q1922">
        <v>0</v>
      </c>
      <c r="S1922" t="str">
        <f t="shared" si="743"/>
        <v>22:03:58.000</v>
      </c>
      <c r="T1922" t="str">
        <f t="shared" si="743"/>
        <v>22:03:58.000</v>
      </c>
      <c r="U1922" t="str">
        <f t="shared" ref="U1922:U1985" si="745">"A14F74"</f>
        <v>A14F74</v>
      </c>
      <c r="V1922">
        <v>0</v>
      </c>
      <c r="W1922">
        <v>0</v>
      </c>
      <c r="X1922">
        <v>6</v>
      </c>
      <c r="Y1922">
        <v>0</v>
      </c>
      <c r="AA1922">
        <v>1</v>
      </c>
      <c r="AB1922">
        <v>8</v>
      </c>
      <c r="AC1922">
        <v>3</v>
      </c>
      <c r="AD1922">
        <v>0</v>
      </c>
      <c r="AE1922">
        <v>9</v>
      </c>
      <c r="AF1922" t="s">
        <v>126</v>
      </c>
      <c r="AG1922">
        <v>0</v>
      </c>
      <c r="AH1922">
        <v>3</v>
      </c>
      <c r="AI1922">
        <v>2</v>
      </c>
      <c r="AJ1922">
        <v>0</v>
      </c>
      <c r="AK1922" t="s">
        <v>631</v>
      </c>
      <c r="AL1922">
        <v>32.774749</v>
      </c>
      <c r="AM1922" t="s">
        <v>632</v>
      </c>
      <c r="AN1922">
        <v>-117.062416</v>
      </c>
      <c r="AO1922">
        <v>25</v>
      </c>
      <c r="AP1922">
        <v>1600</v>
      </c>
      <c r="AQ1922" t="s">
        <v>129</v>
      </c>
      <c r="AR1922">
        <v>122</v>
      </c>
      <c r="AS1922">
        <v>-46</v>
      </c>
      <c r="AT1922">
        <v>0</v>
      </c>
      <c r="BB1922" t="str">
        <f t="shared" ref="BB1922:BB1985" si="746">"1200"</f>
        <v>1200</v>
      </c>
      <c r="BC1922">
        <v>1</v>
      </c>
      <c r="BD1922" t="str">
        <f t="shared" ref="BD1922:BD1985" si="747">"N1839R  "</f>
        <v xml:space="preserve">N1839R  </v>
      </c>
      <c r="BE1922">
        <v>1</v>
      </c>
      <c r="BJ1922">
        <v>1350</v>
      </c>
      <c r="BK1922">
        <v>-250</v>
      </c>
      <c r="BL1922" t="s">
        <v>130</v>
      </c>
      <c r="BM1922">
        <v>1</v>
      </c>
      <c r="BN1922">
        <v>1</v>
      </c>
      <c r="BO1922">
        <v>0</v>
      </c>
      <c r="BP1922">
        <v>0</v>
      </c>
      <c r="BS1922">
        <v>0</v>
      </c>
      <c r="BT1922">
        <v>0</v>
      </c>
      <c r="BU1922">
        <v>0</v>
      </c>
      <c r="CE1922" t="str">
        <f t="shared" si="744"/>
        <v>22:03:58.466</v>
      </c>
      <c r="CF1922">
        <v>466091496</v>
      </c>
      <c r="CS1922">
        <v>3</v>
      </c>
      <c r="CT1922">
        <v>2</v>
      </c>
      <c r="CU1922">
        <v>0</v>
      </c>
      <c r="CV1922">
        <v>2</v>
      </c>
      <c r="CW1922">
        <v>0</v>
      </c>
      <c r="CX1922">
        <v>5</v>
      </c>
      <c r="CY1922">
        <v>7</v>
      </c>
      <c r="CZ1922" t="s">
        <v>131</v>
      </c>
      <c r="DA1922">
        <v>300</v>
      </c>
      <c r="DB1922">
        <v>0</v>
      </c>
      <c r="DC1922" t="s">
        <v>157</v>
      </c>
      <c r="DD1922" t="s">
        <v>158</v>
      </c>
      <c r="DG1922">
        <v>8371525</v>
      </c>
      <c r="DI1922">
        <v>1</v>
      </c>
      <c r="DJ1922">
        <v>0</v>
      </c>
      <c r="DK1922">
        <v>1</v>
      </c>
      <c r="DL1922">
        <v>0</v>
      </c>
      <c r="DM1922">
        <v>0</v>
      </c>
      <c r="DN1922">
        <v>1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"07/09/2023 22:03:59.959"</f>
        <v>07/09/2023 22:03:59.959</v>
      </c>
      <c r="C1923" t="str">
        <f t="shared" ref="C1923:C1986" si="748">"FFDDD3C0"</f>
        <v>FFDDD3C0</v>
      </c>
      <c r="D1923" t="s">
        <v>138</v>
      </c>
      <c r="E1923">
        <v>20</v>
      </c>
      <c r="F1923">
        <v>1020</v>
      </c>
      <c r="G1923" t="s">
        <v>139</v>
      </c>
      <c r="J1923" t="s">
        <v>140</v>
      </c>
      <c r="K1923">
        <v>0</v>
      </c>
      <c r="L1923">
        <v>3</v>
      </c>
      <c r="M1923">
        <v>0</v>
      </c>
      <c r="N1923">
        <v>2</v>
      </c>
      <c r="O1923">
        <v>0</v>
      </c>
      <c r="P1923">
        <v>1</v>
      </c>
      <c r="Q1923">
        <v>0</v>
      </c>
      <c r="S1923" t="str">
        <f t="shared" ref="S1923:T1930" si="749">"22:03:59.000"</f>
        <v>22:03:59.000</v>
      </c>
      <c r="T1923" t="str">
        <f t="shared" si="749"/>
        <v>22:03:59.000</v>
      </c>
      <c r="U1923" t="str">
        <f t="shared" si="745"/>
        <v>A14F74</v>
      </c>
      <c r="V1923">
        <v>0</v>
      </c>
      <c r="W1923">
        <v>0</v>
      </c>
      <c r="X1923">
        <v>6</v>
      </c>
      <c r="Y1923">
        <v>0</v>
      </c>
      <c r="AA1923">
        <v>1</v>
      </c>
      <c r="AB1923">
        <v>8</v>
      </c>
      <c r="AC1923">
        <v>3</v>
      </c>
      <c r="AD1923">
        <v>0</v>
      </c>
      <c r="AE1923">
        <v>9</v>
      </c>
      <c r="AF1923" t="s">
        <v>126</v>
      </c>
      <c r="AG1923">
        <v>0</v>
      </c>
      <c r="AH1923">
        <v>3</v>
      </c>
      <c r="AI1923">
        <v>2</v>
      </c>
      <c r="AJ1923">
        <v>0</v>
      </c>
      <c r="AK1923" t="s">
        <v>633</v>
      </c>
      <c r="AL1923">
        <v>32.774555999999997</v>
      </c>
      <c r="AM1923" t="s">
        <v>634</v>
      </c>
      <c r="AN1923">
        <v>-117.061729</v>
      </c>
      <c r="AO1923">
        <v>25</v>
      </c>
      <c r="AP1923">
        <v>1600</v>
      </c>
      <c r="AQ1923" t="s">
        <v>129</v>
      </c>
      <c r="AR1923">
        <v>122</v>
      </c>
      <c r="AS1923">
        <v>-46</v>
      </c>
      <c r="AT1923">
        <v>0</v>
      </c>
      <c r="BB1923" t="str">
        <f t="shared" si="746"/>
        <v>1200</v>
      </c>
      <c r="BC1923">
        <v>1</v>
      </c>
      <c r="BD1923" t="str">
        <f t="shared" si="747"/>
        <v xml:space="preserve">N1839R  </v>
      </c>
      <c r="BE1923">
        <v>1</v>
      </c>
      <c r="BJ1923">
        <v>1350</v>
      </c>
      <c r="BK1923">
        <v>-250</v>
      </c>
      <c r="BL1923" t="s">
        <v>130</v>
      </c>
      <c r="BM1923">
        <v>1</v>
      </c>
      <c r="BN1923">
        <v>1</v>
      </c>
      <c r="BO1923">
        <v>0</v>
      </c>
      <c r="BP1923">
        <v>0</v>
      </c>
      <c r="BS1923">
        <v>0</v>
      </c>
      <c r="BT1923">
        <v>0</v>
      </c>
      <c r="BU1923">
        <v>0</v>
      </c>
      <c r="CE1923" t="str">
        <f t="shared" ref="CE1923:CE1930" si="750">"22:03:59.589"</f>
        <v>22:03:59.589</v>
      </c>
      <c r="CF1923">
        <v>589091640</v>
      </c>
      <c r="CS1923">
        <v>3</v>
      </c>
      <c r="CT1923">
        <v>2</v>
      </c>
      <c r="CU1923">
        <v>0</v>
      </c>
      <c r="CV1923">
        <v>2</v>
      </c>
      <c r="CW1923">
        <v>0</v>
      </c>
      <c r="CX1923">
        <v>4</v>
      </c>
      <c r="CY1923">
        <v>7</v>
      </c>
      <c r="CZ1923" t="s">
        <v>131</v>
      </c>
      <c r="DA1923">
        <v>300</v>
      </c>
      <c r="DB1923">
        <v>0</v>
      </c>
      <c r="DC1923" t="s">
        <v>157</v>
      </c>
      <c r="DD1923" t="s">
        <v>158</v>
      </c>
      <c r="DG1923">
        <v>8371781</v>
      </c>
      <c r="DI1923">
        <v>1</v>
      </c>
      <c r="DJ1923">
        <v>0</v>
      </c>
      <c r="DK1923">
        <v>0</v>
      </c>
      <c r="DL1923">
        <v>0</v>
      </c>
      <c r="DM1923">
        <v>0</v>
      </c>
      <c r="DN1923">
        <v>1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"07/09/2023 22:03:59.959"</f>
        <v>07/09/2023 22:03:59.959</v>
      </c>
      <c r="C1924" t="str">
        <f t="shared" si="748"/>
        <v>FFDDD3C0</v>
      </c>
      <c r="D1924" t="s">
        <v>149</v>
      </c>
      <c r="E1924">
        <v>3</v>
      </c>
      <c r="H1924">
        <v>166</v>
      </c>
      <c r="I1924" t="s">
        <v>139</v>
      </c>
      <c r="J1924" t="s">
        <v>150</v>
      </c>
      <c r="K1924">
        <v>0</v>
      </c>
      <c r="L1924">
        <v>3</v>
      </c>
      <c r="M1924">
        <v>0</v>
      </c>
      <c r="N1924">
        <v>2</v>
      </c>
      <c r="O1924">
        <v>0</v>
      </c>
      <c r="P1924">
        <v>1</v>
      </c>
      <c r="Q1924">
        <v>0</v>
      </c>
      <c r="S1924" t="str">
        <f t="shared" si="749"/>
        <v>22:03:59.000</v>
      </c>
      <c r="T1924" t="str">
        <f t="shared" si="749"/>
        <v>22:03:59.000</v>
      </c>
      <c r="U1924" t="str">
        <f t="shared" si="745"/>
        <v>A14F74</v>
      </c>
      <c r="V1924">
        <v>0</v>
      </c>
      <c r="W1924">
        <v>0</v>
      </c>
      <c r="X1924">
        <v>6</v>
      </c>
      <c r="Y1924">
        <v>0</v>
      </c>
      <c r="AA1924">
        <v>1</v>
      </c>
      <c r="AB1924">
        <v>8</v>
      </c>
      <c r="AC1924">
        <v>3</v>
      </c>
      <c r="AD1924">
        <v>0</v>
      </c>
      <c r="AE1924">
        <v>9</v>
      </c>
      <c r="AF1924" t="s">
        <v>126</v>
      </c>
      <c r="AG1924">
        <v>0</v>
      </c>
      <c r="AH1924">
        <v>3</v>
      </c>
      <c r="AI1924">
        <v>2</v>
      </c>
      <c r="AJ1924">
        <v>0</v>
      </c>
      <c r="AK1924" t="s">
        <v>633</v>
      </c>
      <c r="AL1924">
        <v>32.774555999999997</v>
      </c>
      <c r="AM1924" t="s">
        <v>634</v>
      </c>
      <c r="AN1924">
        <v>-117.061729</v>
      </c>
      <c r="AO1924">
        <v>25</v>
      </c>
      <c r="AP1924">
        <v>1600</v>
      </c>
      <c r="AQ1924" t="s">
        <v>129</v>
      </c>
      <c r="AR1924">
        <v>122</v>
      </c>
      <c r="AS1924">
        <v>-46</v>
      </c>
      <c r="AT1924">
        <v>0</v>
      </c>
      <c r="BB1924" t="str">
        <f t="shared" si="746"/>
        <v>1200</v>
      </c>
      <c r="BC1924">
        <v>1</v>
      </c>
      <c r="BD1924" t="str">
        <f t="shared" si="747"/>
        <v xml:space="preserve">N1839R  </v>
      </c>
      <c r="BE1924">
        <v>1</v>
      </c>
      <c r="BJ1924">
        <v>1350</v>
      </c>
      <c r="BK1924">
        <v>-250</v>
      </c>
      <c r="BL1924" t="s">
        <v>130</v>
      </c>
      <c r="BM1924">
        <v>1</v>
      </c>
      <c r="BN1924">
        <v>1</v>
      </c>
      <c r="BO1924">
        <v>0</v>
      </c>
      <c r="BP1924">
        <v>0</v>
      </c>
      <c r="BS1924">
        <v>0</v>
      </c>
      <c r="BT1924">
        <v>0</v>
      </c>
      <c r="BU1924">
        <v>0</v>
      </c>
      <c r="CE1924" t="str">
        <f t="shared" si="750"/>
        <v>22:03:59.589</v>
      </c>
      <c r="CF1924">
        <v>589091640</v>
      </c>
      <c r="CS1924">
        <v>3</v>
      </c>
      <c r="CT1924">
        <v>2</v>
      </c>
      <c r="CU1924">
        <v>0</v>
      </c>
      <c r="CV1924">
        <v>2</v>
      </c>
      <c r="CW1924">
        <v>0</v>
      </c>
      <c r="CX1924">
        <v>4</v>
      </c>
      <c r="CY1924">
        <v>7</v>
      </c>
      <c r="CZ1924" t="s">
        <v>131</v>
      </c>
      <c r="DA1924">
        <v>300</v>
      </c>
      <c r="DB1924">
        <v>0</v>
      </c>
      <c r="DC1924" t="s">
        <v>157</v>
      </c>
      <c r="DD1924" t="s">
        <v>158</v>
      </c>
      <c r="DG1924">
        <v>8371781</v>
      </c>
      <c r="DI1924">
        <v>1</v>
      </c>
      <c r="DJ1924">
        <v>0</v>
      </c>
      <c r="DK1924">
        <v>1</v>
      </c>
      <c r="DL1924">
        <v>0</v>
      </c>
      <c r="DM1924">
        <v>0</v>
      </c>
      <c r="DN1924">
        <v>1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"07/09/2023 22:03:59.959"</f>
        <v>07/09/2023 22:03:59.959</v>
      </c>
      <c r="C1925" t="str">
        <f t="shared" si="748"/>
        <v>FFDDD3C0</v>
      </c>
      <c r="D1925" t="s">
        <v>141</v>
      </c>
      <c r="E1925">
        <v>15</v>
      </c>
      <c r="J1925" t="s">
        <v>142</v>
      </c>
      <c r="K1925">
        <v>0</v>
      </c>
      <c r="L1925">
        <v>3</v>
      </c>
      <c r="M1925">
        <v>0</v>
      </c>
      <c r="N1925">
        <v>2</v>
      </c>
      <c r="O1925">
        <v>0</v>
      </c>
      <c r="P1925">
        <v>1</v>
      </c>
      <c r="Q1925">
        <v>0</v>
      </c>
      <c r="S1925" t="str">
        <f t="shared" si="749"/>
        <v>22:03:59.000</v>
      </c>
      <c r="T1925" t="str">
        <f t="shared" si="749"/>
        <v>22:03:59.000</v>
      </c>
      <c r="U1925" t="str">
        <f t="shared" si="745"/>
        <v>A14F74</v>
      </c>
      <c r="V1925">
        <v>0</v>
      </c>
      <c r="W1925">
        <v>0</v>
      </c>
      <c r="X1925">
        <v>6</v>
      </c>
      <c r="Y1925">
        <v>0</v>
      </c>
      <c r="AA1925">
        <v>1</v>
      </c>
      <c r="AB1925">
        <v>8</v>
      </c>
      <c r="AC1925">
        <v>3</v>
      </c>
      <c r="AD1925">
        <v>0</v>
      </c>
      <c r="AE1925">
        <v>9</v>
      </c>
      <c r="AF1925" t="s">
        <v>126</v>
      </c>
      <c r="AG1925">
        <v>0</v>
      </c>
      <c r="AH1925">
        <v>3</v>
      </c>
      <c r="AI1925">
        <v>2</v>
      </c>
      <c r="AJ1925">
        <v>0</v>
      </c>
      <c r="AK1925" t="s">
        <v>633</v>
      </c>
      <c r="AL1925">
        <v>32.774555999999997</v>
      </c>
      <c r="AM1925" t="s">
        <v>634</v>
      </c>
      <c r="AN1925">
        <v>-117.061729</v>
      </c>
      <c r="AO1925">
        <v>25</v>
      </c>
      <c r="AP1925">
        <v>1600</v>
      </c>
      <c r="AQ1925" t="s">
        <v>129</v>
      </c>
      <c r="AR1925">
        <v>122</v>
      </c>
      <c r="AS1925">
        <v>-46</v>
      </c>
      <c r="AT1925">
        <v>0</v>
      </c>
      <c r="BB1925" t="str">
        <f t="shared" si="746"/>
        <v>1200</v>
      </c>
      <c r="BC1925">
        <v>1</v>
      </c>
      <c r="BD1925" t="str">
        <f t="shared" si="747"/>
        <v xml:space="preserve">N1839R  </v>
      </c>
      <c r="BE1925">
        <v>1</v>
      </c>
      <c r="BJ1925">
        <v>1350</v>
      </c>
      <c r="BK1925">
        <v>-250</v>
      </c>
      <c r="BL1925" t="s">
        <v>130</v>
      </c>
      <c r="BM1925">
        <v>1</v>
      </c>
      <c r="BN1925">
        <v>1</v>
      </c>
      <c r="BO1925">
        <v>0</v>
      </c>
      <c r="BP1925">
        <v>0</v>
      </c>
      <c r="BS1925">
        <v>0</v>
      </c>
      <c r="BT1925">
        <v>0</v>
      </c>
      <c r="BU1925">
        <v>0</v>
      </c>
      <c r="CE1925" t="str">
        <f t="shared" si="750"/>
        <v>22:03:59.589</v>
      </c>
      <c r="CF1925">
        <v>589091640</v>
      </c>
      <c r="CS1925">
        <v>3</v>
      </c>
      <c r="CT1925">
        <v>2</v>
      </c>
      <c r="CU1925">
        <v>0</v>
      </c>
      <c r="CV1925">
        <v>2</v>
      </c>
      <c r="CW1925">
        <v>0</v>
      </c>
      <c r="CX1925">
        <v>4</v>
      </c>
      <c r="CY1925">
        <v>7</v>
      </c>
      <c r="CZ1925" t="s">
        <v>131</v>
      </c>
      <c r="DA1925">
        <v>300</v>
      </c>
      <c r="DB1925">
        <v>0</v>
      </c>
      <c r="DC1925" t="s">
        <v>157</v>
      </c>
      <c r="DD1925" t="s">
        <v>158</v>
      </c>
      <c r="DG1925">
        <v>8371781</v>
      </c>
      <c r="DI1925">
        <v>1</v>
      </c>
      <c r="DJ1925">
        <v>0</v>
      </c>
      <c r="DK1925">
        <v>1</v>
      </c>
      <c r="DL1925">
        <v>0</v>
      </c>
      <c r="DM1925">
        <v>0</v>
      </c>
      <c r="DN1925">
        <v>1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"07/09/2023 22:03:59.959"</f>
        <v>07/09/2023 22:03:59.959</v>
      </c>
      <c r="C1926" t="str">
        <f t="shared" si="748"/>
        <v>FFDDD3C0</v>
      </c>
      <c r="D1926" t="s">
        <v>144</v>
      </c>
      <c r="E1926">
        <v>6</v>
      </c>
      <c r="H1926">
        <v>210</v>
      </c>
      <c r="I1926" t="s">
        <v>145</v>
      </c>
      <c r="J1926" t="s">
        <v>146</v>
      </c>
      <c r="K1926">
        <v>0</v>
      </c>
      <c r="L1926">
        <v>3</v>
      </c>
      <c r="M1926">
        <v>0</v>
      </c>
      <c r="N1926">
        <v>2</v>
      </c>
      <c r="O1926">
        <v>0</v>
      </c>
      <c r="P1926">
        <v>1</v>
      </c>
      <c r="Q1926">
        <v>0</v>
      </c>
      <c r="S1926" t="str">
        <f t="shared" si="749"/>
        <v>22:03:59.000</v>
      </c>
      <c r="T1926" t="str">
        <f t="shared" si="749"/>
        <v>22:03:59.000</v>
      </c>
      <c r="U1926" t="str">
        <f t="shared" si="745"/>
        <v>A14F74</v>
      </c>
      <c r="V1926">
        <v>0</v>
      </c>
      <c r="W1926">
        <v>0</v>
      </c>
      <c r="X1926">
        <v>6</v>
      </c>
      <c r="Y1926">
        <v>0</v>
      </c>
      <c r="AA1926">
        <v>1</v>
      </c>
      <c r="AB1926">
        <v>8</v>
      </c>
      <c r="AC1926">
        <v>3</v>
      </c>
      <c r="AD1926">
        <v>0</v>
      </c>
      <c r="AE1926">
        <v>9</v>
      </c>
      <c r="AF1926" t="s">
        <v>126</v>
      </c>
      <c r="AG1926">
        <v>0</v>
      </c>
      <c r="AH1926">
        <v>0</v>
      </c>
      <c r="AI1926">
        <v>2</v>
      </c>
      <c r="AJ1926">
        <v>0</v>
      </c>
      <c r="AK1926" t="s">
        <v>633</v>
      </c>
      <c r="AL1926">
        <v>32.774555999999997</v>
      </c>
      <c r="AM1926" t="s">
        <v>634</v>
      </c>
      <c r="AN1926">
        <v>-117.061729</v>
      </c>
      <c r="AO1926">
        <v>25</v>
      </c>
      <c r="AP1926">
        <v>1600</v>
      </c>
      <c r="AQ1926" t="s">
        <v>129</v>
      </c>
      <c r="AR1926">
        <v>122</v>
      </c>
      <c r="AS1926">
        <v>-46</v>
      </c>
      <c r="AT1926">
        <v>0</v>
      </c>
      <c r="BB1926" t="str">
        <f t="shared" si="746"/>
        <v>1200</v>
      </c>
      <c r="BC1926">
        <v>1</v>
      </c>
      <c r="BD1926" t="str">
        <f t="shared" si="747"/>
        <v xml:space="preserve">N1839R  </v>
      </c>
      <c r="BE1926">
        <v>1</v>
      </c>
      <c r="BJ1926">
        <v>1350</v>
      </c>
      <c r="BK1926">
        <v>-250</v>
      </c>
      <c r="BL1926" t="s">
        <v>130</v>
      </c>
      <c r="BM1926">
        <v>1</v>
      </c>
      <c r="BN1926">
        <v>1</v>
      </c>
      <c r="BO1926">
        <v>0</v>
      </c>
      <c r="BP1926">
        <v>0</v>
      </c>
      <c r="BS1926">
        <v>0</v>
      </c>
      <c r="BT1926">
        <v>0</v>
      </c>
      <c r="BU1926">
        <v>0</v>
      </c>
      <c r="CE1926" t="str">
        <f t="shared" si="750"/>
        <v>22:03:59.589</v>
      </c>
      <c r="CF1926">
        <v>589091640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4</v>
      </c>
      <c r="CY1926">
        <v>7</v>
      </c>
      <c r="CZ1926" t="s">
        <v>131</v>
      </c>
      <c r="DA1926">
        <v>300</v>
      </c>
      <c r="DB1926">
        <v>0</v>
      </c>
      <c r="DC1926" t="s">
        <v>157</v>
      </c>
      <c r="DD1926" t="s">
        <v>158</v>
      </c>
      <c r="DG1926">
        <v>8371781</v>
      </c>
      <c r="DI1926">
        <v>1</v>
      </c>
      <c r="DJ1926">
        <v>0</v>
      </c>
      <c r="DK1926">
        <v>1</v>
      </c>
      <c r="DL1926">
        <v>0</v>
      </c>
      <c r="DM1926">
        <v>0</v>
      </c>
      <c r="DN1926">
        <v>1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"07/09/2023 22:03:59.959"</f>
        <v>07/09/2023 22:03:59.959</v>
      </c>
      <c r="C1927" t="str">
        <f t="shared" si="748"/>
        <v>FFDDD3C0</v>
      </c>
      <c r="D1927" t="s">
        <v>134</v>
      </c>
      <c r="E1927">
        <v>3</v>
      </c>
      <c r="H1927">
        <v>3</v>
      </c>
      <c r="I1927" t="s">
        <v>135</v>
      </c>
      <c r="J1927" t="s">
        <v>126</v>
      </c>
      <c r="K1927">
        <v>0</v>
      </c>
      <c r="L1927">
        <v>3</v>
      </c>
      <c r="M1927">
        <v>0</v>
      </c>
      <c r="N1927">
        <v>2</v>
      </c>
      <c r="O1927">
        <v>0</v>
      </c>
      <c r="P1927">
        <v>1</v>
      </c>
      <c r="Q1927">
        <v>0</v>
      </c>
      <c r="S1927" t="str">
        <f t="shared" si="749"/>
        <v>22:03:59.000</v>
      </c>
      <c r="T1927" t="str">
        <f t="shared" si="749"/>
        <v>22:03:59.000</v>
      </c>
      <c r="U1927" t="str">
        <f t="shared" si="745"/>
        <v>A14F74</v>
      </c>
      <c r="V1927">
        <v>0</v>
      </c>
      <c r="W1927">
        <v>0</v>
      </c>
      <c r="X1927">
        <v>6</v>
      </c>
      <c r="Y1927">
        <v>0</v>
      </c>
      <c r="AA1927">
        <v>1</v>
      </c>
      <c r="AB1927">
        <v>8</v>
      </c>
      <c r="AC1927">
        <v>3</v>
      </c>
      <c r="AD1927">
        <v>0</v>
      </c>
      <c r="AE1927">
        <v>9</v>
      </c>
      <c r="AF1927" t="s">
        <v>126</v>
      </c>
      <c r="AG1927">
        <v>0</v>
      </c>
      <c r="AH1927">
        <v>3</v>
      </c>
      <c r="AI1927">
        <v>2</v>
      </c>
      <c r="AJ1927">
        <v>0</v>
      </c>
      <c r="AK1927" t="s">
        <v>633</v>
      </c>
      <c r="AL1927">
        <v>32.774555999999997</v>
      </c>
      <c r="AM1927" t="s">
        <v>634</v>
      </c>
      <c r="AN1927">
        <v>-117.061729</v>
      </c>
      <c r="AO1927">
        <v>25</v>
      </c>
      <c r="AP1927">
        <v>1600</v>
      </c>
      <c r="AQ1927" t="s">
        <v>129</v>
      </c>
      <c r="AR1927">
        <v>122</v>
      </c>
      <c r="AS1927">
        <v>-46</v>
      </c>
      <c r="AT1927">
        <v>0</v>
      </c>
      <c r="BB1927" t="str">
        <f t="shared" si="746"/>
        <v>1200</v>
      </c>
      <c r="BC1927">
        <v>1</v>
      </c>
      <c r="BD1927" t="str">
        <f t="shared" si="747"/>
        <v xml:space="preserve">N1839R  </v>
      </c>
      <c r="BE1927">
        <v>1</v>
      </c>
      <c r="BJ1927">
        <v>1350</v>
      </c>
      <c r="BK1927">
        <v>-250</v>
      </c>
      <c r="BL1927" t="s">
        <v>130</v>
      </c>
      <c r="BM1927">
        <v>1</v>
      </c>
      <c r="BN1927">
        <v>1</v>
      </c>
      <c r="BO1927">
        <v>0</v>
      </c>
      <c r="BP1927">
        <v>0</v>
      </c>
      <c r="BS1927">
        <v>0</v>
      </c>
      <c r="BT1927">
        <v>0</v>
      </c>
      <c r="BU1927">
        <v>0</v>
      </c>
      <c r="CE1927" t="str">
        <f t="shared" si="750"/>
        <v>22:03:59.589</v>
      </c>
      <c r="CF1927">
        <v>589091640</v>
      </c>
      <c r="CS1927">
        <v>3</v>
      </c>
      <c r="CT1927">
        <v>2</v>
      </c>
      <c r="CU1927">
        <v>0</v>
      </c>
      <c r="CV1927">
        <v>2</v>
      </c>
      <c r="CW1927">
        <v>0</v>
      </c>
      <c r="CX1927">
        <v>4</v>
      </c>
      <c r="CY1927">
        <v>7</v>
      </c>
      <c r="CZ1927" t="s">
        <v>131</v>
      </c>
      <c r="DA1927">
        <v>300</v>
      </c>
      <c r="DB1927">
        <v>0</v>
      </c>
      <c r="DC1927" t="s">
        <v>157</v>
      </c>
      <c r="DD1927" t="s">
        <v>158</v>
      </c>
      <c r="DG1927">
        <v>8371781</v>
      </c>
      <c r="DI1927">
        <v>1</v>
      </c>
      <c r="DJ1927">
        <v>0</v>
      </c>
      <c r="DK1927">
        <v>1</v>
      </c>
      <c r="DL1927">
        <v>0</v>
      </c>
      <c r="DM1927">
        <v>0</v>
      </c>
      <c r="DN1927">
        <v>1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"07/09/2023 22:04:00.022"</f>
        <v>07/09/2023 22:04:00.022</v>
      </c>
      <c r="C1928" t="str">
        <f t="shared" si="748"/>
        <v>FFDDD3C0</v>
      </c>
      <c r="D1928" t="s">
        <v>147</v>
      </c>
      <c r="E1928">
        <v>8</v>
      </c>
      <c r="H1928">
        <v>225</v>
      </c>
      <c r="I1928" t="s">
        <v>148</v>
      </c>
      <c r="J1928" t="s">
        <v>126</v>
      </c>
      <c r="K1928">
        <v>0</v>
      </c>
      <c r="L1928">
        <v>3</v>
      </c>
      <c r="M1928">
        <v>0</v>
      </c>
      <c r="N1928">
        <v>2</v>
      </c>
      <c r="O1928">
        <v>0</v>
      </c>
      <c r="P1928">
        <v>1</v>
      </c>
      <c r="Q1928">
        <v>0</v>
      </c>
      <c r="S1928" t="str">
        <f t="shared" si="749"/>
        <v>22:03:59.000</v>
      </c>
      <c r="T1928" t="str">
        <f t="shared" si="749"/>
        <v>22:03:59.000</v>
      </c>
      <c r="U1928" t="str">
        <f t="shared" si="745"/>
        <v>A14F74</v>
      </c>
      <c r="V1928">
        <v>0</v>
      </c>
      <c r="W1928">
        <v>0</v>
      </c>
      <c r="X1928">
        <v>6</v>
      </c>
      <c r="Y1928">
        <v>0</v>
      </c>
      <c r="AA1928">
        <v>1</v>
      </c>
      <c r="AB1928">
        <v>8</v>
      </c>
      <c r="AC1928">
        <v>3</v>
      </c>
      <c r="AD1928">
        <v>0</v>
      </c>
      <c r="AE1928">
        <v>9</v>
      </c>
      <c r="AF1928" t="s">
        <v>126</v>
      </c>
      <c r="AG1928">
        <v>0</v>
      </c>
      <c r="AH1928">
        <v>3</v>
      </c>
      <c r="AI1928">
        <v>2</v>
      </c>
      <c r="AJ1928">
        <v>0</v>
      </c>
      <c r="AK1928" t="s">
        <v>633</v>
      </c>
      <c r="AL1928">
        <v>32.774555999999997</v>
      </c>
      <c r="AM1928" t="s">
        <v>634</v>
      </c>
      <c r="AN1928">
        <v>-117.061729</v>
      </c>
      <c r="AO1928">
        <v>25</v>
      </c>
      <c r="AP1928">
        <v>1600</v>
      </c>
      <c r="AQ1928" t="s">
        <v>129</v>
      </c>
      <c r="AR1928">
        <v>122</v>
      </c>
      <c r="AS1928">
        <v>-46</v>
      </c>
      <c r="AT1928">
        <v>0</v>
      </c>
      <c r="BB1928" t="str">
        <f t="shared" si="746"/>
        <v>1200</v>
      </c>
      <c r="BC1928">
        <v>1</v>
      </c>
      <c r="BD1928" t="str">
        <f t="shared" si="747"/>
        <v xml:space="preserve">N1839R  </v>
      </c>
      <c r="BE1928">
        <v>1</v>
      </c>
      <c r="BJ1928">
        <v>1350</v>
      </c>
      <c r="BK1928">
        <v>-250</v>
      </c>
      <c r="BL1928" t="s">
        <v>130</v>
      </c>
      <c r="BM1928">
        <v>1</v>
      </c>
      <c r="BN1928">
        <v>1</v>
      </c>
      <c r="BO1928">
        <v>0</v>
      </c>
      <c r="BP1928">
        <v>0</v>
      </c>
      <c r="BS1928">
        <v>0</v>
      </c>
      <c r="BT1928">
        <v>0</v>
      </c>
      <c r="BU1928">
        <v>0</v>
      </c>
      <c r="CE1928" t="str">
        <f t="shared" si="750"/>
        <v>22:03:59.589</v>
      </c>
      <c r="CF1928">
        <v>589091640</v>
      </c>
      <c r="CS1928">
        <v>3</v>
      </c>
      <c r="CT1928">
        <v>2</v>
      </c>
      <c r="CU1928">
        <v>0</v>
      </c>
      <c r="CV1928">
        <v>2</v>
      </c>
      <c r="CW1928">
        <v>0</v>
      </c>
      <c r="CX1928">
        <v>4</v>
      </c>
      <c r="CY1928">
        <v>7</v>
      </c>
      <c r="CZ1928" t="s">
        <v>131</v>
      </c>
      <c r="DA1928">
        <v>300</v>
      </c>
      <c r="DB1928">
        <v>0</v>
      </c>
      <c r="DC1928" t="s">
        <v>157</v>
      </c>
      <c r="DD1928" t="s">
        <v>158</v>
      </c>
      <c r="DG1928">
        <v>8371781</v>
      </c>
      <c r="DI1928">
        <v>1</v>
      </c>
      <c r="DJ1928">
        <v>0</v>
      </c>
      <c r="DK1928">
        <v>1</v>
      </c>
      <c r="DL1928">
        <v>0</v>
      </c>
      <c r="DM1928">
        <v>0</v>
      </c>
      <c r="DN1928">
        <v>1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"07/09/2023 22:04:00.022"</f>
        <v>07/09/2023 22:04:00.022</v>
      </c>
      <c r="C1929" t="str">
        <f t="shared" si="748"/>
        <v>FFDDD3C0</v>
      </c>
      <c r="D1929" t="s">
        <v>134</v>
      </c>
      <c r="E1929">
        <v>4</v>
      </c>
      <c r="H1929">
        <v>4</v>
      </c>
      <c r="I1929" t="s">
        <v>143</v>
      </c>
      <c r="J1929" t="s">
        <v>126</v>
      </c>
      <c r="K1929">
        <v>0</v>
      </c>
      <c r="L1929">
        <v>3</v>
      </c>
      <c r="M1929">
        <v>0</v>
      </c>
      <c r="N1929">
        <v>2</v>
      </c>
      <c r="O1929">
        <v>0</v>
      </c>
      <c r="P1929">
        <v>1</v>
      </c>
      <c r="Q1929">
        <v>0</v>
      </c>
      <c r="S1929" t="str">
        <f t="shared" si="749"/>
        <v>22:03:59.000</v>
      </c>
      <c r="T1929" t="str">
        <f t="shared" si="749"/>
        <v>22:03:59.000</v>
      </c>
      <c r="U1929" t="str">
        <f t="shared" si="745"/>
        <v>A14F74</v>
      </c>
      <c r="V1929">
        <v>0</v>
      </c>
      <c r="W1929">
        <v>0</v>
      </c>
      <c r="X1929">
        <v>6</v>
      </c>
      <c r="Y1929">
        <v>0</v>
      </c>
      <c r="AA1929">
        <v>1</v>
      </c>
      <c r="AB1929">
        <v>8</v>
      </c>
      <c r="AC1929">
        <v>3</v>
      </c>
      <c r="AD1929">
        <v>0</v>
      </c>
      <c r="AE1929">
        <v>9</v>
      </c>
      <c r="AF1929" t="s">
        <v>126</v>
      </c>
      <c r="AG1929">
        <v>0</v>
      </c>
      <c r="AH1929">
        <v>3</v>
      </c>
      <c r="AI1929">
        <v>2</v>
      </c>
      <c r="AJ1929">
        <v>0</v>
      </c>
      <c r="AK1929" t="s">
        <v>633</v>
      </c>
      <c r="AL1929">
        <v>32.774555999999997</v>
      </c>
      <c r="AM1929" t="s">
        <v>634</v>
      </c>
      <c r="AN1929">
        <v>-117.061729</v>
      </c>
      <c r="AO1929">
        <v>25</v>
      </c>
      <c r="AP1929">
        <v>1600</v>
      </c>
      <c r="AQ1929" t="s">
        <v>129</v>
      </c>
      <c r="AR1929">
        <v>122</v>
      </c>
      <c r="AS1929">
        <v>-46</v>
      </c>
      <c r="AT1929">
        <v>0</v>
      </c>
      <c r="BB1929" t="str">
        <f t="shared" si="746"/>
        <v>1200</v>
      </c>
      <c r="BC1929">
        <v>1</v>
      </c>
      <c r="BD1929" t="str">
        <f t="shared" si="747"/>
        <v xml:space="preserve">N1839R  </v>
      </c>
      <c r="BE1929">
        <v>1</v>
      </c>
      <c r="BJ1929">
        <v>1350</v>
      </c>
      <c r="BK1929">
        <v>-250</v>
      </c>
      <c r="BL1929" t="s">
        <v>130</v>
      </c>
      <c r="BM1929">
        <v>1</v>
      </c>
      <c r="BN1929">
        <v>1</v>
      </c>
      <c r="BO1929">
        <v>0</v>
      </c>
      <c r="BP1929">
        <v>0</v>
      </c>
      <c r="BS1929">
        <v>0</v>
      </c>
      <c r="BT1929">
        <v>0</v>
      </c>
      <c r="BU1929">
        <v>0</v>
      </c>
      <c r="CE1929" t="str">
        <f t="shared" si="750"/>
        <v>22:03:59.589</v>
      </c>
      <c r="CF1929">
        <v>589091640</v>
      </c>
      <c r="CS1929">
        <v>3</v>
      </c>
      <c r="CT1929">
        <v>2</v>
      </c>
      <c r="CU1929">
        <v>0</v>
      </c>
      <c r="CV1929">
        <v>2</v>
      </c>
      <c r="CW1929">
        <v>0</v>
      </c>
      <c r="CX1929">
        <v>4</v>
      </c>
      <c r="CY1929">
        <v>7</v>
      </c>
      <c r="CZ1929" t="s">
        <v>131</v>
      </c>
      <c r="DA1929">
        <v>300</v>
      </c>
      <c r="DB1929">
        <v>0</v>
      </c>
      <c r="DC1929" t="s">
        <v>157</v>
      </c>
      <c r="DD1929" t="s">
        <v>158</v>
      </c>
      <c r="DG1929">
        <v>8371781</v>
      </c>
      <c r="DI1929">
        <v>1</v>
      </c>
      <c r="DJ1929">
        <v>0</v>
      </c>
      <c r="DK1929">
        <v>1</v>
      </c>
      <c r="DL1929">
        <v>0</v>
      </c>
      <c r="DM1929">
        <v>0</v>
      </c>
      <c r="DN1929">
        <v>1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"07/09/2023 22:04:00.022"</f>
        <v>07/09/2023 22:04:00.022</v>
      </c>
      <c r="C1930" t="str">
        <f t="shared" si="748"/>
        <v>FFDDD3C0</v>
      </c>
      <c r="D1930" t="s">
        <v>123</v>
      </c>
      <c r="E1930">
        <v>7</v>
      </c>
      <c r="F1930">
        <v>2007</v>
      </c>
      <c r="G1930" t="s">
        <v>124</v>
      </c>
      <c r="J1930" t="s">
        <v>125</v>
      </c>
      <c r="K1930">
        <v>0</v>
      </c>
      <c r="L1930">
        <v>3</v>
      </c>
      <c r="M1930">
        <v>0</v>
      </c>
      <c r="N1930">
        <v>2</v>
      </c>
      <c r="O1930">
        <v>0</v>
      </c>
      <c r="P1930">
        <v>1</v>
      </c>
      <c r="Q1930">
        <v>0</v>
      </c>
      <c r="S1930" t="str">
        <f t="shared" si="749"/>
        <v>22:03:59.000</v>
      </c>
      <c r="T1930" t="str">
        <f t="shared" si="749"/>
        <v>22:03:59.000</v>
      </c>
      <c r="U1930" t="str">
        <f t="shared" si="745"/>
        <v>A14F74</v>
      </c>
      <c r="V1930">
        <v>0</v>
      </c>
      <c r="W1930">
        <v>0</v>
      </c>
      <c r="X1930">
        <v>6</v>
      </c>
      <c r="Y1930">
        <v>0</v>
      </c>
      <c r="AA1930">
        <v>1</v>
      </c>
      <c r="AB1930">
        <v>8</v>
      </c>
      <c r="AC1930">
        <v>3</v>
      </c>
      <c r="AD1930">
        <v>0</v>
      </c>
      <c r="AE1930">
        <v>9</v>
      </c>
      <c r="AF1930" t="s">
        <v>126</v>
      </c>
      <c r="AG1930">
        <v>0</v>
      </c>
      <c r="AH1930">
        <v>3</v>
      </c>
      <c r="AI1930">
        <v>2</v>
      </c>
      <c r="AJ1930">
        <v>0</v>
      </c>
      <c r="AK1930" t="s">
        <v>633</v>
      </c>
      <c r="AL1930">
        <v>32.774555999999997</v>
      </c>
      <c r="AM1930" t="s">
        <v>634</v>
      </c>
      <c r="AN1930">
        <v>-117.061729</v>
      </c>
      <c r="AO1930">
        <v>25</v>
      </c>
      <c r="AP1930">
        <v>1600</v>
      </c>
      <c r="AQ1930" t="s">
        <v>129</v>
      </c>
      <c r="AR1930">
        <v>122</v>
      </c>
      <c r="AS1930">
        <v>-46</v>
      </c>
      <c r="AT1930">
        <v>0</v>
      </c>
      <c r="BB1930" t="str">
        <f t="shared" si="746"/>
        <v>1200</v>
      </c>
      <c r="BC1930">
        <v>1</v>
      </c>
      <c r="BD1930" t="str">
        <f t="shared" si="747"/>
        <v xml:space="preserve">N1839R  </v>
      </c>
      <c r="BE1930">
        <v>1</v>
      </c>
      <c r="BJ1930">
        <v>1350</v>
      </c>
      <c r="BK1930">
        <v>-250</v>
      </c>
      <c r="BL1930" t="s">
        <v>130</v>
      </c>
      <c r="BM1930">
        <v>1</v>
      </c>
      <c r="BN1930">
        <v>1</v>
      </c>
      <c r="BO1930">
        <v>0</v>
      </c>
      <c r="BP1930">
        <v>0</v>
      </c>
      <c r="BS1930">
        <v>0</v>
      </c>
      <c r="BT1930">
        <v>0</v>
      </c>
      <c r="BU1930">
        <v>0</v>
      </c>
      <c r="CE1930" t="str">
        <f t="shared" si="750"/>
        <v>22:03:59.589</v>
      </c>
      <c r="CF1930">
        <v>589091640</v>
      </c>
      <c r="CS1930">
        <v>3</v>
      </c>
      <c r="CT1930">
        <v>2</v>
      </c>
      <c r="CU1930">
        <v>0</v>
      </c>
      <c r="CV1930">
        <v>2</v>
      </c>
      <c r="CW1930">
        <v>0</v>
      </c>
      <c r="CX1930">
        <v>4</v>
      </c>
      <c r="CY1930">
        <v>7</v>
      </c>
      <c r="CZ1930" t="s">
        <v>131</v>
      </c>
      <c r="DA1930">
        <v>300</v>
      </c>
      <c r="DB1930">
        <v>0</v>
      </c>
      <c r="DC1930" t="s">
        <v>157</v>
      </c>
      <c r="DD1930" t="s">
        <v>158</v>
      </c>
      <c r="DG1930">
        <v>8371781</v>
      </c>
      <c r="DI1930">
        <v>1</v>
      </c>
      <c r="DJ1930">
        <v>0</v>
      </c>
      <c r="DK1930">
        <v>1</v>
      </c>
      <c r="DL1930">
        <v>0</v>
      </c>
      <c r="DM1930">
        <v>0</v>
      </c>
      <c r="DN1930">
        <v>1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 t="shared" ref="A1931:A1938" si="751">"07/09/2023 22:04:01.944"</f>
        <v>07/09/2023 22:04:01.944</v>
      </c>
      <c r="C1931" t="str">
        <f t="shared" si="748"/>
        <v>FFDDD3C0</v>
      </c>
      <c r="D1931" t="s">
        <v>134</v>
      </c>
      <c r="E1931">
        <v>4</v>
      </c>
      <c r="H1931">
        <v>4</v>
      </c>
      <c r="I1931" t="s">
        <v>143</v>
      </c>
      <c r="J1931" t="s">
        <v>126</v>
      </c>
      <c r="K1931">
        <v>0</v>
      </c>
      <c r="L1931">
        <v>3</v>
      </c>
      <c r="M1931">
        <v>0</v>
      </c>
      <c r="N1931">
        <v>2</v>
      </c>
      <c r="O1931">
        <v>0</v>
      </c>
      <c r="P1931">
        <v>1</v>
      </c>
      <c r="Q1931">
        <v>0</v>
      </c>
      <c r="S1931" t="str">
        <f t="shared" ref="S1931:T1938" si="752">"22:04:01.000"</f>
        <v>22:04:01.000</v>
      </c>
      <c r="T1931" t="str">
        <f t="shared" si="752"/>
        <v>22:04:01.000</v>
      </c>
      <c r="U1931" t="str">
        <f t="shared" si="745"/>
        <v>A14F74</v>
      </c>
      <c r="V1931">
        <v>0</v>
      </c>
      <c r="W1931">
        <v>0</v>
      </c>
      <c r="X1931">
        <v>6</v>
      </c>
      <c r="Y1931">
        <v>0</v>
      </c>
      <c r="AA1931">
        <v>1</v>
      </c>
      <c r="AB1931">
        <v>8</v>
      </c>
      <c r="AC1931">
        <v>3</v>
      </c>
      <c r="AD1931">
        <v>0</v>
      </c>
      <c r="AE1931">
        <v>9</v>
      </c>
      <c r="AF1931" t="s">
        <v>126</v>
      </c>
      <c r="AG1931">
        <v>0</v>
      </c>
      <c r="AH1931">
        <v>3</v>
      </c>
      <c r="AI1931">
        <v>2</v>
      </c>
      <c r="AJ1931">
        <v>0</v>
      </c>
      <c r="AK1931" t="s">
        <v>635</v>
      </c>
      <c r="AL1931">
        <v>32.774104999999999</v>
      </c>
      <c r="AM1931" t="s">
        <v>636</v>
      </c>
      <c r="AN1931">
        <v>-117.060378</v>
      </c>
      <c r="AO1931">
        <v>25</v>
      </c>
      <c r="AP1931">
        <v>1600</v>
      </c>
      <c r="AQ1931" t="s">
        <v>129</v>
      </c>
      <c r="AR1931">
        <v>121</v>
      </c>
      <c r="AS1931">
        <v>-48</v>
      </c>
      <c r="AT1931">
        <v>-128</v>
      </c>
      <c r="BB1931" t="str">
        <f t="shared" si="746"/>
        <v>1200</v>
      </c>
      <c r="BC1931">
        <v>1</v>
      </c>
      <c r="BD1931" t="str">
        <f t="shared" si="747"/>
        <v xml:space="preserve">N1839R  </v>
      </c>
      <c r="BE1931">
        <v>1</v>
      </c>
      <c r="BJ1931">
        <v>1350</v>
      </c>
      <c r="BK1931">
        <v>-250</v>
      </c>
      <c r="BL1931" t="s">
        <v>130</v>
      </c>
      <c r="BM1931">
        <v>1</v>
      </c>
      <c r="BN1931">
        <v>1</v>
      </c>
      <c r="BO1931">
        <v>0</v>
      </c>
      <c r="BP1931">
        <v>0</v>
      </c>
      <c r="BS1931">
        <v>0</v>
      </c>
      <c r="BT1931">
        <v>0</v>
      </c>
      <c r="BU1931">
        <v>0</v>
      </c>
      <c r="CE1931" t="str">
        <f t="shared" ref="CE1931:CE1938" si="753">"22:04:01.615"</f>
        <v>22:04:01.615</v>
      </c>
      <c r="CF1931">
        <v>614841583</v>
      </c>
      <c r="CS1931">
        <v>3</v>
      </c>
      <c r="CT1931">
        <v>2</v>
      </c>
      <c r="CU1931">
        <v>0</v>
      </c>
      <c r="CV1931">
        <v>2</v>
      </c>
      <c r="CW1931">
        <v>0</v>
      </c>
      <c r="CX1931">
        <v>5</v>
      </c>
      <c r="CY1931">
        <v>7</v>
      </c>
      <c r="CZ1931" t="s">
        <v>131</v>
      </c>
      <c r="DA1931">
        <v>300</v>
      </c>
      <c r="DB1931">
        <v>0</v>
      </c>
      <c r="DC1931" t="s">
        <v>157</v>
      </c>
      <c r="DD1931" t="s">
        <v>158</v>
      </c>
      <c r="DG1931">
        <v>8372240</v>
      </c>
      <c r="DI1931">
        <v>1</v>
      </c>
      <c r="DJ1931">
        <v>0</v>
      </c>
      <c r="DK1931">
        <v>0</v>
      </c>
      <c r="DL1931">
        <v>0</v>
      </c>
      <c r="DM1931">
        <v>0</v>
      </c>
      <c r="DN1931">
        <v>1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 t="shared" si="751"/>
        <v>07/09/2023 22:04:01.944</v>
      </c>
      <c r="C1932" t="str">
        <f t="shared" si="748"/>
        <v>FFDDD3C0</v>
      </c>
      <c r="D1932" t="s">
        <v>123</v>
      </c>
      <c r="E1932">
        <v>7</v>
      </c>
      <c r="F1932">
        <v>2007</v>
      </c>
      <c r="G1932" t="s">
        <v>124</v>
      </c>
      <c r="J1932" t="s">
        <v>125</v>
      </c>
      <c r="K1932">
        <v>0</v>
      </c>
      <c r="L1932">
        <v>3</v>
      </c>
      <c r="M1932">
        <v>0</v>
      </c>
      <c r="N1932">
        <v>2</v>
      </c>
      <c r="O1932">
        <v>0</v>
      </c>
      <c r="P1932">
        <v>1</v>
      </c>
      <c r="Q1932">
        <v>0</v>
      </c>
      <c r="S1932" t="str">
        <f t="shared" si="752"/>
        <v>22:04:01.000</v>
      </c>
      <c r="T1932" t="str">
        <f t="shared" si="752"/>
        <v>22:04:01.000</v>
      </c>
      <c r="U1932" t="str">
        <f t="shared" si="745"/>
        <v>A14F74</v>
      </c>
      <c r="V1932">
        <v>0</v>
      </c>
      <c r="W1932">
        <v>0</v>
      </c>
      <c r="X1932">
        <v>6</v>
      </c>
      <c r="Y1932">
        <v>0</v>
      </c>
      <c r="AA1932">
        <v>1</v>
      </c>
      <c r="AB1932">
        <v>8</v>
      </c>
      <c r="AC1932">
        <v>3</v>
      </c>
      <c r="AD1932">
        <v>0</v>
      </c>
      <c r="AE1932">
        <v>9</v>
      </c>
      <c r="AF1932" t="s">
        <v>126</v>
      </c>
      <c r="AG1932">
        <v>0</v>
      </c>
      <c r="AH1932">
        <v>3</v>
      </c>
      <c r="AI1932">
        <v>2</v>
      </c>
      <c r="AJ1932">
        <v>0</v>
      </c>
      <c r="AK1932" t="s">
        <v>635</v>
      </c>
      <c r="AL1932">
        <v>32.774104999999999</v>
      </c>
      <c r="AM1932" t="s">
        <v>636</v>
      </c>
      <c r="AN1932">
        <v>-117.060378</v>
      </c>
      <c r="AO1932">
        <v>25</v>
      </c>
      <c r="AP1932">
        <v>1600</v>
      </c>
      <c r="AQ1932" t="s">
        <v>129</v>
      </c>
      <c r="AR1932">
        <v>121</v>
      </c>
      <c r="AS1932">
        <v>-48</v>
      </c>
      <c r="AT1932">
        <v>-128</v>
      </c>
      <c r="BB1932" t="str">
        <f t="shared" si="746"/>
        <v>1200</v>
      </c>
      <c r="BC1932">
        <v>1</v>
      </c>
      <c r="BD1932" t="str">
        <f t="shared" si="747"/>
        <v xml:space="preserve">N1839R  </v>
      </c>
      <c r="BE1932">
        <v>1</v>
      </c>
      <c r="BJ1932">
        <v>1350</v>
      </c>
      <c r="BK1932">
        <v>-250</v>
      </c>
      <c r="BL1932" t="s">
        <v>130</v>
      </c>
      <c r="BM1932">
        <v>1</v>
      </c>
      <c r="BN1932">
        <v>1</v>
      </c>
      <c r="BO1932">
        <v>0</v>
      </c>
      <c r="BP1932">
        <v>0</v>
      </c>
      <c r="BS1932">
        <v>0</v>
      </c>
      <c r="BT1932">
        <v>0</v>
      </c>
      <c r="BU1932">
        <v>0</v>
      </c>
      <c r="CE1932" t="str">
        <f t="shared" si="753"/>
        <v>22:04:01.615</v>
      </c>
      <c r="CF1932">
        <v>614841583</v>
      </c>
      <c r="CS1932">
        <v>3</v>
      </c>
      <c r="CT1932">
        <v>2</v>
      </c>
      <c r="CU1932">
        <v>0</v>
      </c>
      <c r="CV1932">
        <v>2</v>
      </c>
      <c r="CW1932">
        <v>0</v>
      </c>
      <c r="CX1932">
        <v>5</v>
      </c>
      <c r="CY1932">
        <v>7</v>
      </c>
      <c r="CZ1932" t="s">
        <v>131</v>
      </c>
      <c r="DA1932">
        <v>300</v>
      </c>
      <c r="DB1932">
        <v>0</v>
      </c>
      <c r="DC1932" t="s">
        <v>157</v>
      </c>
      <c r="DD1932" t="s">
        <v>158</v>
      </c>
      <c r="DG1932">
        <v>8372240</v>
      </c>
      <c r="DI1932">
        <v>1</v>
      </c>
      <c r="DJ1932">
        <v>0</v>
      </c>
      <c r="DK1932">
        <v>1</v>
      </c>
      <c r="DL1932">
        <v>0</v>
      </c>
      <c r="DM1932">
        <v>0</v>
      </c>
      <c r="DN1932">
        <v>1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 t="shared" si="751"/>
        <v>07/09/2023 22:04:01.944</v>
      </c>
      <c r="C1933" t="str">
        <f t="shared" si="748"/>
        <v>FFDDD3C0</v>
      </c>
      <c r="D1933" t="s">
        <v>138</v>
      </c>
      <c r="E1933">
        <v>20</v>
      </c>
      <c r="F1933">
        <v>1020</v>
      </c>
      <c r="G1933" t="s">
        <v>139</v>
      </c>
      <c r="J1933" t="s">
        <v>140</v>
      </c>
      <c r="K1933">
        <v>0</v>
      </c>
      <c r="L1933">
        <v>3</v>
      </c>
      <c r="M1933">
        <v>0</v>
      </c>
      <c r="N1933">
        <v>2</v>
      </c>
      <c r="O1933">
        <v>0</v>
      </c>
      <c r="P1933">
        <v>1</v>
      </c>
      <c r="Q1933">
        <v>0</v>
      </c>
      <c r="S1933" t="str">
        <f t="shared" si="752"/>
        <v>22:04:01.000</v>
      </c>
      <c r="T1933" t="str">
        <f t="shared" si="752"/>
        <v>22:04:01.000</v>
      </c>
      <c r="U1933" t="str">
        <f t="shared" si="745"/>
        <v>A14F74</v>
      </c>
      <c r="V1933">
        <v>0</v>
      </c>
      <c r="W1933">
        <v>0</v>
      </c>
      <c r="X1933">
        <v>6</v>
      </c>
      <c r="Y1933">
        <v>0</v>
      </c>
      <c r="AA1933">
        <v>1</v>
      </c>
      <c r="AB1933">
        <v>8</v>
      </c>
      <c r="AC1933">
        <v>3</v>
      </c>
      <c r="AD1933">
        <v>0</v>
      </c>
      <c r="AE1933">
        <v>9</v>
      </c>
      <c r="AF1933" t="s">
        <v>126</v>
      </c>
      <c r="AG1933">
        <v>0</v>
      </c>
      <c r="AH1933">
        <v>3</v>
      </c>
      <c r="AI1933">
        <v>2</v>
      </c>
      <c r="AJ1933">
        <v>0</v>
      </c>
      <c r="AK1933" t="s">
        <v>635</v>
      </c>
      <c r="AL1933">
        <v>32.774104999999999</v>
      </c>
      <c r="AM1933" t="s">
        <v>636</v>
      </c>
      <c r="AN1933">
        <v>-117.060378</v>
      </c>
      <c r="AO1933">
        <v>25</v>
      </c>
      <c r="AP1933">
        <v>1600</v>
      </c>
      <c r="AQ1933" t="s">
        <v>129</v>
      </c>
      <c r="AR1933">
        <v>121</v>
      </c>
      <c r="AS1933">
        <v>-48</v>
      </c>
      <c r="AT1933">
        <v>-128</v>
      </c>
      <c r="BB1933" t="str">
        <f t="shared" si="746"/>
        <v>1200</v>
      </c>
      <c r="BC1933">
        <v>1</v>
      </c>
      <c r="BD1933" t="str">
        <f t="shared" si="747"/>
        <v xml:space="preserve">N1839R  </v>
      </c>
      <c r="BE1933">
        <v>1</v>
      </c>
      <c r="BJ1933">
        <v>1350</v>
      </c>
      <c r="BK1933">
        <v>-250</v>
      </c>
      <c r="BL1933" t="s">
        <v>130</v>
      </c>
      <c r="BM1933">
        <v>1</v>
      </c>
      <c r="BN1933">
        <v>1</v>
      </c>
      <c r="BO1933">
        <v>0</v>
      </c>
      <c r="BP1933">
        <v>0</v>
      </c>
      <c r="BS1933">
        <v>0</v>
      </c>
      <c r="BT1933">
        <v>0</v>
      </c>
      <c r="BU1933">
        <v>0</v>
      </c>
      <c r="CE1933" t="str">
        <f t="shared" si="753"/>
        <v>22:04:01.615</v>
      </c>
      <c r="CF1933">
        <v>614841583</v>
      </c>
      <c r="CS1933">
        <v>3</v>
      </c>
      <c r="CT1933">
        <v>2</v>
      </c>
      <c r="CU1933">
        <v>0</v>
      </c>
      <c r="CV1933">
        <v>2</v>
      </c>
      <c r="CW1933">
        <v>0</v>
      </c>
      <c r="CX1933">
        <v>5</v>
      </c>
      <c r="CY1933">
        <v>7</v>
      </c>
      <c r="CZ1933" t="s">
        <v>131</v>
      </c>
      <c r="DA1933">
        <v>300</v>
      </c>
      <c r="DB1933">
        <v>0</v>
      </c>
      <c r="DC1933" t="s">
        <v>157</v>
      </c>
      <c r="DD1933" t="s">
        <v>158</v>
      </c>
      <c r="DG1933">
        <v>8372240</v>
      </c>
      <c r="DI1933">
        <v>1</v>
      </c>
      <c r="DJ1933">
        <v>0</v>
      </c>
      <c r="DK1933">
        <v>1</v>
      </c>
      <c r="DL1933">
        <v>0</v>
      </c>
      <c r="DM1933">
        <v>0</v>
      </c>
      <c r="DN1933">
        <v>1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 t="shared" si="751"/>
        <v>07/09/2023 22:04:01.944</v>
      </c>
      <c r="C1934" t="str">
        <f t="shared" si="748"/>
        <v>FFDDD3C0</v>
      </c>
      <c r="D1934" t="s">
        <v>149</v>
      </c>
      <c r="E1934">
        <v>3</v>
      </c>
      <c r="H1934">
        <v>166</v>
      </c>
      <c r="I1934" t="s">
        <v>139</v>
      </c>
      <c r="J1934" t="s">
        <v>150</v>
      </c>
      <c r="K1934">
        <v>0</v>
      </c>
      <c r="L1934">
        <v>3</v>
      </c>
      <c r="M1934">
        <v>0</v>
      </c>
      <c r="N1934">
        <v>2</v>
      </c>
      <c r="O1934">
        <v>0</v>
      </c>
      <c r="P1934">
        <v>1</v>
      </c>
      <c r="Q1934">
        <v>0</v>
      </c>
      <c r="S1934" t="str">
        <f t="shared" si="752"/>
        <v>22:04:01.000</v>
      </c>
      <c r="T1934" t="str">
        <f t="shared" si="752"/>
        <v>22:04:01.000</v>
      </c>
      <c r="U1934" t="str">
        <f t="shared" si="745"/>
        <v>A14F74</v>
      </c>
      <c r="V1934">
        <v>0</v>
      </c>
      <c r="W1934">
        <v>0</v>
      </c>
      <c r="X1934">
        <v>6</v>
      </c>
      <c r="Y1934">
        <v>0</v>
      </c>
      <c r="AA1934">
        <v>1</v>
      </c>
      <c r="AB1934">
        <v>8</v>
      </c>
      <c r="AC1934">
        <v>3</v>
      </c>
      <c r="AD1934">
        <v>0</v>
      </c>
      <c r="AE1934">
        <v>9</v>
      </c>
      <c r="AF1934" t="s">
        <v>126</v>
      </c>
      <c r="AG1934">
        <v>0</v>
      </c>
      <c r="AH1934">
        <v>3</v>
      </c>
      <c r="AI1934">
        <v>2</v>
      </c>
      <c r="AJ1934">
        <v>0</v>
      </c>
      <c r="AK1934" t="s">
        <v>635</v>
      </c>
      <c r="AL1934">
        <v>32.774104999999999</v>
      </c>
      <c r="AM1934" t="s">
        <v>636</v>
      </c>
      <c r="AN1934">
        <v>-117.060378</v>
      </c>
      <c r="AO1934">
        <v>25</v>
      </c>
      <c r="AP1934">
        <v>1600</v>
      </c>
      <c r="AQ1934" t="s">
        <v>129</v>
      </c>
      <c r="AR1934">
        <v>121</v>
      </c>
      <c r="AS1934">
        <v>-48</v>
      </c>
      <c r="AT1934">
        <v>-128</v>
      </c>
      <c r="BB1934" t="str">
        <f t="shared" si="746"/>
        <v>1200</v>
      </c>
      <c r="BC1934">
        <v>1</v>
      </c>
      <c r="BD1934" t="str">
        <f t="shared" si="747"/>
        <v xml:space="preserve">N1839R  </v>
      </c>
      <c r="BE1934">
        <v>1</v>
      </c>
      <c r="BJ1934">
        <v>1350</v>
      </c>
      <c r="BK1934">
        <v>-250</v>
      </c>
      <c r="BL1934" t="s">
        <v>130</v>
      </c>
      <c r="BM1934">
        <v>1</v>
      </c>
      <c r="BN1934">
        <v>1</v>
      </c>
      <c r="BO1934">
        <v>0</v>
      </c>
      <c r="BP1934">
        <v>0</v>
      </c>
      <c r="BS1934">
        <v>0</v>
      </c>
      <c r="BT1934">
        <v>0</v>
      </c>
      <c r="BU1934">
        <v>0</v>
      </c>
      <c r="CE1934" t="str">
        <f t="shared" si="753"/>
        <v>22:04:01.615</v>
      </c>
      <c r="CF1934">
        <v>614841583</v>
      </c>
      <c r="CS1934">
        <v>3</v>
      </c>
      <c r="CT1934">
        <v>2</v>
      </c>
      <c r="CU1934">
        <v>0</v>
      </c>
      <c r="CV1934">
        <v>2</v>
      </c>
      <c r="CW1934">
        <v>0</v>
      </c>
      <c r="CX1934">
        <v>5</v>
      </c>
      <c r="CY1934">
        <v>7</v>
      </c>
      <c r="CZ1934" t="s">
        <v>131</v>
      </c>
      <c r="DA1934">
        <v>300</v>
      </c>
      <c r="DB1934">
        <v>0</v>
      </c>
      <c r="DC1934" t="s">
        <v>157</v>
      </c>
      <c r="DD1934" t="s">
        <v>158</v>
      </c>
      <c r="DG1934">
        <v>8372240</v>
      </c>
      <c r="DI1934">
        <v>1</v>
      </c>
      <c r="DJ1934">
        <v>0</v>
      </c>
      <c r="DK1934">
        <v>1</v>
      </c>
      <c r="DL1934">
        <v>0</v>
      </c>
      <c r="DM1934">
        <v>0</v>
      </c>
      <c r="DN1934">
        <v>1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 t="shared" si="751"/>
        <v>07/09/2023 22:04:01.944</v>
      </c>
      <c r="C1935" t="str">
        <f t="shared" si="748"/>
        <v>FFDDD3C0</v>
      </c>
      <c r="D1935" t="s">
        <v>141</v>
      </c>
      <c r="E1935">
        <v>15</v>
      </c>
      <c r="J1935" t="s">
        <v>142</v>
      </c>
      <c r="K1935">
        <v>0</v>
      </c>
      <c r="L1935">
        <v>3</v>
      </c>
      <c r="M1935">
        <v>0</v>
      </c>
      <c r="N1935">
        <v>2</v>
      </c>
      <c r="O1935">
        <v>0</v>
      </c>
      <c r="P1935">
        <v>1</v>
      </c>
      <c r="Q1935">
        <v>0</v>
      </c>
      <c r="S1935" t="str">
        <f t="shared" si="752"/>
        <v>22:04:01.000</v>
      </c>
      <c r="T1935" t="str">
        <f t="shared" si="752"/>
        <v>22:04:01.000</v>
      </c>
      <c r="U1935" t="str">
        <f t="shared" si="745"/>
        <v>A14F74</v>
      </c>
      <c r="V1935">
        <v>0</v>
      </c>
      <c r="W1935">
        <v>0</v>
      </c>
      <c r="X1935">
        <v>6</v>
      </c>
      <c r="Y1935">
        <v>0</v>
      </c>
      <c r="AA1935">
        <v>1</v>
      </c>
      <c r="AB1935">
        <v>8</v>
      </c>
      <c r="AC1935">
        <v>3</v>
      </c>
      <c r="AD1935">
        <v>0</v>
      </c>
      <c r="AE1935">
        <v>9</v>
      </c>
      <c r="AF1935" t="s">
        <v>126</v>
      </c>
      <c r="AG1935">
        <v>0</v>
      </c>
      <c r="AH1935">
        <v>3</v>
      </c>
      <c r="AI1935">
        <v>2</v>
      </c>
      <c r="AJ1935">
        <v>0</v>
      </c>
      <c r="AK1935" t="s">
        <v>635</v>
      </c>
      <c r="AL1935">
        <v>32.774104999999999</v>
      </c>
      <c r="AM1935" t="s">
        <v>636</v>
      </c>
      <c r="AN1935">
        <v>-117.060378</v>
      </c>
      <c r="AO1935">
        <v>25</v>
      </c>
      <c r="AP1935">
        <v>1600</v>
      </c>
      <c r="AQ1935" t="s">
        <v>129</v>
      </c>
      <c r="AR1935">
        <v>121</v>
      </c>
      <c r="AS1935">
        <v>-48</v>
      </c>
      <c r="AT1935">
        <v>-128</v>
      </c>
      <c r="BB1935" t="str">
        <f t="shared" si="746"/>
        <v>1200</v>
      </c>
      <c r="BC1935">
        <v>1</v>
      </c>
      <c r="BD1935" t="str">
        <f t="shared" si="747"/>
        <v xml:space="preserve">N1839R  </v>
      </c>
      <c r="BE1935">
        <v>1</v>
      </c>
      <c r="BJ1935">
        <v>1350</v>
      </c>
      <c r="BK1935">
        <v>-250</v>
      </c>
      <c r="BL1935" t="s">
        <v>130</v>
      </c>
      <c r="BM1935">
        <v>1</v>
      </c>
      <c r="BN1935">
        <v>1</v>
      </c>
      <c r="BO1935">
        <v>0</v>
      </c>
      <c r="BP1935">
        <v>0</v>
      </c>
      <c r="BS1935">
        <v>0</v>
      </c>
      <c r="BT1935">
        <v>0</v>
      </c>
      <c r="BU1935">
        <v>0</v>
      </c>
      <c r="CE1935" t="str">
        <f t="shared" si="753"/>
        <v>22:04:01.615</v>
      </c>
      <c r="CF1935">
        <v>614841583</v>
      </c>
      <c r="CS1935">
        <v>3</v>
      </c>
      <c r="CT1935">
        <v>2</v>
      </c>
      <c r="CU1935">
        <v>0</v>
      </c>
      <c r="CV1935">
        <v>2</v>
      </c>
      <c r="CW1935">
        <v>0</v>
      </c>
      <c r="CX1935">
        <v>5</v>
      </c>
      <c r="CY1935">
        <v>7</v>
      </c>
      <c r="CZ1935" t="s">
        <v>131</v>
      </c>
      <c r="DA1935">
        <v>300</v>
      </c>
      <c r="DB1935">
        <v>0</v>
      </c>
      <c r="DC1935" t="s">
        <v>157</v>
      </c>
      <c r="DD1935" t="s">
        <v>158</v>
      </c>
      <c r="DG1935">
        <v>8372240</v>
      </c>
      <c r="DI1935">
        <v>1</v>
      </c>
      <c r="DJ1935">
        <v>0</v>
      </c>
      <c r="DK1935">
        <v>1</v>
      </c>
      <c r="DL1935">
        <v>0</v>
      </c>
      <c r="DM1935">
        <v>0</v>
      </c>
      <c r="DN1935">
        <v>1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 t="shared" si="751"/>
        <v>07/09/2023 22:04:01.944</v>
      </c>
      <c r="C1936" t="str">
        <f t="shared" si="748"/>
        <v>FFDDD3C0</v>
      </c>
      <c r="D1936" t="s">
        <v>144</v>
      </c>
      <c r="E1936">
        <v>6</v>
      </c>
      <c r="H1936">
        <v>210</v>
      </c>
      <c r="I1936" t="s">
        <v>145</v>
      </c>
      <c r="J1936" t="s">
        <v>146</v>
      </c>
      <c r="K1936">
        <v>0</v>
      </c>
      <c r="L1936">
        <v>3</v>
      </c>
      <c r="M1936">
        <v>0</v>
      </c>
      <c r="N1936">
        <v>2</v>
      </c>
      <c r="O1936">
        <v>0</v>
      </c>
      <c r="P1936">
        <v>1</v>
      </c>
      <c r="Q1936">
        <v>0</v>
      </c>
      <c r="S1936" t="str">
        <f t="shared" si="752"/>
        <v>22:04:01.000</v>
      </c>
      <c r="T1936" t="str">
        <f t="shared" si="752"/>
        <v>22:04:01.000</v>
      </c>
      <c r="U1936" t="str">
        <f t="shared" si="745"/>
        <v>A14F74</v>
      </c>
      <c r="V1936">
        <v>0</v>
      </c>
      <c r="W1936">
        <v>0</v>
      </c>
      <c r="X1936">
        <v>6</v>
      </c>
      <c r="Y1936">
        <v>0</v>
      </c>
      <c r="AA1936">
        <v>1</v>
      </c>
      <c r="AB1936">
        <v>8</v>
      </c>
      <c r="AC1936">
        <v>3</v>
      </c>
      <c r="AD1936">
        <v>0</v>
      </c>
      <c r="AE1936">
        <v>9</v>
      </c>
      <c r="AF1936" t="s">
        <v>126</v>
      </c>
      <c r="AG1936">
        <v>0</v>
      </c>
      <c r="AH1936">
        <v>0</v>
      </c>
      <c r="AI1936">
        <v>2</v>
      </c>
      <c r="AJ1936">
        <v>0</v>
      </c>
      <c r="AK1936" t="s">
        <v>635</v>
      </c>
      <c r="AL1936">
        <v>32.774104999999999</v>
      </c>
      <c r="AM1936" t="s">
        <v>636</v>
      </c>
      <c r="AN1936">
        <v>-117.060378</v>
      </c>
      <c r="AO1936">
        <v>25</v>
      </c>
      <c r="AP1936">
        <v>1600</v>
      </c>
      <c r="AQ1936" t="s">
        <v>129</v>
      </c>
      <c r="AR1936">
        <v>121</v>
      </c>
      <c r="AS1936">
        <v>-48</v>
      </c>
      <c r="AT1936">
        <v>-128</v>
      </c>
      <c r="BB1936" t="str">
        <f t="shared" si="746"/>
        <v>1200</v>
      </c>
      <c r="BC1936">
        <v>1</v>
      </c>
      <c r="BD1936" t="str">
        <f t="shared" si="747"/>
        <v xml:space="preserve">N1839R  </v>
      </c>
      <c r="BE1936">
        <v>1</v>
      </c>
      <c r="BJ1936">
        <v>1350</v>
      </c>
      <c r="BK1936">
        <v>-250</v>
      </c>
      <c r="BL1936" t="s">
        <v>130</v>
      </c>
      <c r="BM1936">
        <v>1</v>
      </c>
      <c r="BN1936">
        <v>1</v>
      </c>
      <c r="BO1936">
        <v>0</v>
      </c>
      <c r="BP1936">
        <v>0</v>
      </c>
      <c r="BS1936">
        <v>0</v>
      </c>
      <c r="BT1936">
        <v>0</v>
      </c>
      <c r="BU1936">
        <v>0</v>
      </c>
      <c r="CE1936" t="str">
        <f t="shared" si="753"/>
        <v>22:04:01.615</v>
      </c>
      <c r="CF1936">
        <v>614841583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5</v>
      </c>
      <c r="CY1936">
        <v>7</v>
      </c>
      <c r="CZ1936" t="s">
        <v>131</v>
      </c>
      <c r="DA1936">
        <v>300</v>
      </c>
      <c r="DB1936">
        <v>0</v>
      </c>
      <c r="DC1936" t="s">
        <v>157</v>
      </c>
      <c r="DD1936" t="s">
        <v>158</v>
      </c>
      <c r="DG1936">
        <v>8372240</v>
      </c>
      <c r="DI1936">
        <v>1</v>
      </c>
      <c r="DJ1936">
        <v>0</v>
      </c>
      <c r="DK1936">
        <v>1</v>
      </c>
      <c r="DL1936">
        <v>0</v>
      </c>
      <c r="DM1936">
        <v>0</v>
      </c>
      <c r="DN1936">
        <v>1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 t="shared" si="751"/>
        <v>07/09/2023 22:04:01.944</v>
      </c>
      <c r="C1937" t="str">
        <f t="shared" si="748"/>
        <v>FFDDD3C0</v>
      </c>
      <c r="D1937" t="s">
        <v>134</v>
      </c>
      <c r="E1937">
        <v>3</v>
      </c>
      <c r="H1937">
        <v>3</v>
      </c>
      <c r="I1937" t="s">
        <v>135</v>
      </c>
      <c r="J1937" t="s">
        <v>126</v>
      </c>
      <c r="K1937">
        <v>0</v>
      </c>
      <c r="L1937">
        <v>3</v>
      </c>
      <c r="M1937">
        <v>0</v>
      </c>
      <c r="N1937">
        <v>2</v>
      </c>
      <c r="O1937">
        <v>0</v>
      </c>
      <c r="P1937">
        <v>1</v>
      </c>
      <c r="Q1937">
        <v>0</v>
      </c>
      <c r="S1937" t="str">
        <f t="shared" si="752"/>
        <v>22:04:01.000</v>
      </c>
      <c r="T1937" t="str">
        <f t="shared" si="752"/>
        <v>22:04:01.000</v>
      </c>
      <c r="U1937" t="str">
        <f t="shared" si="745"/>
        <v>A14F74</v>
      </c>
      <c r="V1937">
        <v>0</v>
      </c>
      <c r="W1937">
        <v>0</v>
      </c>
      <c r="X1937">
        <v>6</v>
      </c>
      <c r="Y1937">
        <v>0</v>
      </c>
      <c r="AA1937">
        <v>1</v>
      </c>
      <c r="AB1937">
        <v>8</v>
      </c>
      <c r="AC1937">
        <v>3</v>
      </c>
      <c r="AD1937">
        <v>0</v>
      </c>
      <c r="AE1937">
        <v>9</v>
      </c>
      <c r="AF1937" t="s">
        <v>126</v>
      </c>
      <c r="AG1937">
        <v>0</v>
      </c>
      <c r="AH1937">
        <v>3</v>
      </c>
      <c r="AI1937">
        <v>2</v>
      </c>
      <c r="AJ1937">
        <v>0</v>
      </c>
      <c r="AK1937" t="s">
        <v>635</v>
      </c>
      <c r="AL1937">
        <v>32.774104999999999</v>
      </c>
      <c r="AM1937" t="s">
        <v>636</v>
      </c>
      <c r="AN1937">
        <v>-117.060378</v>
      </c>
      <c r="AO1937">
        <v>25</v>
      </c>
      <c r="AP1937">
        <v>1600</v>
      </c>
      <c r="AQ1937" t="s">
        <v>129</v>
      </c>
      <c r="AR1937">
        <v>121</v>
      </c>
      <c r="AS1937">
        <v>-48</v>
      </c>
      <c r="AT1937">
        <v>-128</v>
      </c>
      <c r="BB1937" t="str">
        <f t="shared" si="746"/>
        <v>1200</v>
      </c>
      <c r="BC1937">
        <v>1</v>
      </c>
      <c r="BD1937" t="str">
        <f t="shared" si="747"/>
        <v xml:space="preserve">N1839R  </v>
      </c>
      <c r="BE1937">
        <v>1</v>
      </c>
      <c r="BJ1937">
        <v>1350</v>
      </c>
      <c r="BK1937">
        <v>-250</v>
      </c>
      <c r="BL1937" t="s">
        <v>130</v>
      </c>
      <c r="BM1937">
        <v>1</v>
      </c>
      <c r="BN1937">
        <v>1</v>
      </c>
      <c r="BO1937">
        <v>0</v>
      </c>
      <c r="BP1937">
        <v>0</v>
      </c>
      <c r="BS1937">
        <v>0</v>
      </c>
      <c r="BT1937">
        <v>0</v>
      </c>
      <c r="BU1937">
        <v>0</v>
      </c>
      <c r="CE1937" t="str">
        <f t="shared" si="753"/>
        <v>22:04:01.615</v>
      </c>
      <c r="CF1937">
        <v>614841583</v>
      </c>
      <c r="CS1937">
        <v>3</v>
      </c>
      <c r="CT1937">
        <v>2</v>
      </c>
      <c r="CU1937">
        <v>0</v>
      </c>
      <c r="CV1937">
        <v>2</v>
      </c>
      <c r="CW1937">
        <v>0</v>
      </c>
      <c r="CX1937">
        <v>5</v>
      </c>
      <c r="CY1937">
        <v>7</v>
      </c>
      <c r="CZ1937" t="s">
        <v>131</v>
      </c>
      <c r="DA1937">
        <v>300</v>
      </c>
      <c r="DB1937">
        <v>0</v>
      </c>
      <c r="DC1937" t="s">
        <v>157</v>
      </c>
      <c r="DD1937" t="s">
        <v>158</v>
      </c>
      <c r="DG1937">
        <v>8372240</v>
      </c>
      <c r="DI1937">
        <v>1</v>
      </c>
      <c r="DJ1937">
        <v>0</v>
      </c>
      <c r="DK1937">
        <v>1</v>
      </c>
      <c r="DL1937">
        <v>0</v>
      </c>
      <c r="DM1937">
        <v>0</v>
      </c>
      <c r="DN1937">
        <v>1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 t="shared" si="751"/>
        <v>07/09/2023 22:04:01.944</v>
      </c>
      <c r="C1938" t="str">
        <f t="shared" si="748"/>
        <v>FFDDD3C0</v>
      </c>
      <c r="D1938" t="s">
        <v>147</v>
      </c>
      <c r="E1938">
        <v>8</v>
      </c>
      <c r="H1938">
        <v>225</v>
      </c>
      <c r="I1938" t="s">
        <v>148</v>
      </c>
      <c r="J1938" t="s">
        <v>126</v>
      </c>
      <c r="K1938">
        <v>0</v>
      </c>
      <c r="L1938">
        <v>3</v>
      </c>
      <c r="M1938">
        <v>0</v>
      </c>
      <c r="N1938">
        <v>2</v>
      </c>
      <c r="O1938">
        <v>0</v>
      </c>
      <c r="P1938">
        <v>1</v>
      </c>
      <c r="Q1938">
        <v>0</v>
      </c>
      <c r="S1938" t="str">
        <f t="shared" si="752"/>
        <v>22:04:01.000</v>
      </c>
      <c r="T1938" t="str">
        <f t="shared" si="752"/>
        <v>22:04:01.000</v>
      </c>
      <c r="U1938" t="str">
        <f t="shared" si="745"/>
        <v>A14F74</v>
      </c>
      <c r="V1938">
        <v>0</v>
      </c>
      <c r="W1938">
        <v>0</v>
      </c>
      <c r="X1938">
        <v>6</v>
      </c>
      <c r="Y1938">
        <v>0</v>
      </c>
      <c r="AA1938">
        <v>1</v>
      </c>
      <c r="AB1938">
        <v>8</v>
      </c>
      <c r="AC1938">
        <v>3</v>
      </c>
      <c r="AD1938">
        <v>0</v>
      </c>
      <c r="AE1938">
        <v>9</v>
      </c>
      <c r="AF1938" t="s">
        <v>126</v>
      </c>
      <c r="AG1938">
        <v>0</v>
      </c>
      <c r="AH1938">
        <v>3</v>
      </c>
      <c r="AI1938">
        <v>2</v>
      </c>
      <c r="AJ1938">
        <v>0</v>
      </c>
      <c r="AK1938" t="s">
        <v>635</v>
      </c>
      <c r="AL1938">
        <v>32.774104999999999</v>
      </c>
      <c r="AM1938" t="s">
        <v>636</v>
      </c>
      <c r="AN1938">
        <v>-117.060378</v>
      </c>
      <c r="AO1938">
        <v>25</v>
      </c>
      <c r="AP1938">
        <v>1600</v>
      </c>
      <c r="AQ1938" t="s">
        <v>129</v>
      </c>
      <c r="AR1938">
        <v>121</v>
      </c>
      <c r="AS1938">
        <v>-48</v>
      </c>
      <c r="AT1938">
        <v>-128</v>
      </c>
      <c r="BB1938" t="str">
        <f t="shared" si="746"/>
        <v>1200</v>
      </c>
      <c r="BC1938">
        <v>1</v>
      </c>
      <c r="BD1938" t="str">
        <f t="shared" si="747"/>
        <v xml:space="preserve">N1839R  </v>
      </c>
      <c r="BE1938">
        <v>1</v>
      </c>
      <c r="BJ1938">
        <v>1350</v>
      </c>
      <c r="BK1938">
        <v>-250</v>
      </c>
      <c r="BL1938" t="s">
        <v>130</v>
      </c>
      <c r="BM1938">
        <v>1</v>
      </c>
      <c r="BN1938">
        <v>1</v>
      </c>
      <c r="BO1938">
        <v>0</v>
      </c>
      <c r="BP1938">
        <v>0</v>
      </c>
      <c r="BS1938">
        <v>0</v>
      </c>
      <c r="BT1938">
        <v>0</v>
      </c>
      <c r="BU1938">
        <v>0</v>
      </c>
      <c r="CE1938" t="str">
        <f t="shared" si="753"/>
        <v>22:04:01.615</v>
      </c>
      <c r="CF1938">
        <v>614841583</v>
      </c>
      <c r="CS1938">
        <v>3</v>
      </c>
      <c r="CT1938">
        <v>2</v>
      </c>
      <c r="CU1938">
        <v>0</v>
      </c>
      <c r="CV1938">
        <v>2</v>
      </c>
      <c r="CW1938">
        <v>0</v>
      </c>
      <c r="CX1938">
        <v>5</v>
      </c>
      <c r="CY1938">
        <v>7</v>
      </c>
      <c r="CZ1938" t="s">
        <v>131</v>
      </c>
      <c r="DA1938">
        <v>300</v>
      </c>
      <c r="DB1938">
        <v>0</v>
      </c>
      <c r="DC1938" t="s">
        <v>157</v>
      </c>
      <c r="DD1938" t="s">
        <v>158</v>
      </c>
      <c r="DG1938">
        <v>8372240</v>
      </c>
      <c r="DI1938">
        <v>1</v>
      </c>
      <c r="DJ1938">
        <v>0</v>
      </c>
      <c r="DK1938">
        <v>1</v>
      </c>
      <c r="DL1938">
        <v>0</v>
      </c>
      <c r="DM1938">
        <v>0</v>
      </c>
      <c r="DN1938">
        <v>1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 t="shared" ref="A1939:A1944" si="754">"07/09/2023 22:04:02.866"</f>
        <v>07/09/2023 22:04:02.866</v>
      </c>
      <c r="C1939" t="str">
        <f t="shared" si="748"/>
        <v>FFDDD3C0</v>
      </c>
      <c r="D1939" t="s">
        <v>141</v>
      </c>
      <c r="E1939">
        <v>15</v>
      </c>
      <c r="J1939" t="s">
        <v>142</v>
      </c>
      <c r="K1939">
        <v>0</v>
      </c>
      <c r="L1939">
        <v>3</v>
      </c>
      <c r="M1939">
        <v>0</v>
      </c>
      <c r="N1939">
        <v>2</v>
      </c>
      <c r="O1939">
        <v>0</v>
      </c>
      <c r="P1939">
        <v>1</v>
      </c>
      <c r="Q1939">
        <v>0</v>
      </c>
      <c r="S1939" t="str">
        <f t="shared" ref="S1939:T1945" si="755">"22:04:02.000"</f>
        <v>22:04:02.000</v>
      </c>
      <c r="T1939" t="str">
        <f t="shared" si="755"/>
        <v>22:04:02.000</v>
      </c>
      <c r="U1939" t="str">
        <f t="shared" si="745"/>
        <v>A14F74</v>
      </c>
      <c r="V1939">
        <v>0</v>
      </c>
      <c r="W1939">
        <v>0</v>
      </c>
      <c r="X1939">
        <v>2</v>
      </c>
      <c r="Y1939">
        <v>0</v>
      </c>
      <c r="AA1939">
        <v>1</v>
      </c>
      <c r="AB1939">
        <v>8</v>
      </c>
      <c r="AC1939">
        <v>3</v>
      </c>
      <c r="AD1939">
        <v>0</v>
      </c>
      <c r="AE1939">
        <v>9</v>
      </c>
      <c r="AF1939" t="s">
        <v>126</v>
      </c>
      <c r="AG1939">
        <v>0</v>
      </c>
      <c r="AH1939">
        <v>3</v>
      </c>
      <c r="AI1939">
        <v>2</v>
      </c>
      <c r="AJ1939">
        <v>0</v>
      </c>
      <c r="AK1939" t="s">
        <v>637</v>
      </c>
      <c r="AL1939">
        <v>32.773912000000003</v>
      </c>
      <c r="AM1939" t="s">
        <v>638</v>
      </c>
      <c r="AN1939">
        <v>-117.059712</v>
      </c>
      <c r="AO1939">
        <v>25</v>
      </c>
      <c r="AP1939">
        <v>1600</v>
      </c>
      <c r="AQ1939" t="s">
        <v>129</v>
      </c>
      <c r="AR1939">
        <v>122</v>
      </c>
      <c r="AS1939">
        <v>-47</v>
      </c>
      <c r="AT1939">
        <v>-128</v>
      </c>
      <c r="BB1939" t="str">
        <f t="shared" si="746"/>
        <v>1200</v>
      </c>
      <c r="BC1939">
        <v>1</v>
      </c>
      <c r="BD1939" t="str">
        <f t="shared" si="747"/>
        <v xml:space="preserve">N1839R  </v>
      </c>
      <c r="BE1939">
        <v>1</v>
      </c>
      <c r="BJ1939">
        <v>1350</v>
      </c>
      <c r="BK1939">
        <v>-250</v>
      </c>
      <c r="BL1939" t="s">
        <v>130</v>
      </c>
      <c r="BM1939">
        <v>1</v>
      </c>
      <c r="BN1939">
        <v>1</v>
      </c>
      <c r="BO1939">
        <v>0</v>
      </c>
      <c r="BP1939">
        <v>0</v>
      </c>
      <c r="BS1939">
        <v>0</v>
      </c>
      <c r="BT1939">
        <v>0</v>
      </c>
      <c r="BU1939">
        <v>0</v>
      </c>
      <c r="CE1939" t="str">
        <f t="shared" ref="CE1939:CE1945" si="756">"22:04:02.538"</f>
        <v>22:04:02.538</v>
      </c>
      <c r="CF1939">
        <v>538341654</v>
      </c>
      <c r="CS1939">
        <v>3</v>
      </c>
      <c r="CT1939">
        <v>2</v>
      </c>
      <c r="CU1939">
        <v>0</v>
      </c>
      <c r="CV1939">
        <v>2</v>
      </c>
      <c r="CW1939">
        <v>0</v>
      </c>
      <c r="CX1939">
        <v>4</v>
      </c>
      <c r="CY1939">
        <v>7</v>
      </c>
      <c r="CZ1939" t="s">
        <v>131</v>
      </c>
      <c r="DA1939">
        <v>300</v>
      </c>
      <c r="DB1939">
        <v>0</v>
      </c>
      <c r="DC1939" t="s">
        <v>157</v>
      </c>
      <c r="DD1939" t="s">
        <v>158</v>
      </c>
      <c r="DG1939">
        <v>8372440</v>
      </c>
      <c r="DI1939">
        <v>1</v>
      </c>
      <c r="DJ1939">
        <v>0</v>
      </c>
      <c r="DK1939">
        <v>0</v>
      </c>
      <c r="DL1939">
        <v>0</v>
      </c>
      <c r="DM1939">
        <v>0</v>
      </c>
      <c r="DN1939">
        <v>1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 t="shared" si="754"/>
        <v>07/09/2023 22:04:02.866</v>
      </c>
      <c r="C1940" t="str">
        <f t="shared" si="748"/>
        <v>FFDDD3C0</v>
      </c>
      <c r="D1940" t="s">
        <v>134</v>
      </c>
      <c r="E1940">
        <v>3</v>
      </c>
      <c r="H1940">
        <v>3</v>
      </c>
      <c r="I1940" t="s">
        <v>135</v>
      </c>
      <c r="J1940" t="s">
        <v>126</v>
      </c>
      <c r="K1940">
        <v>0</v>
      </c>
      <c r="L1940">
        <v>3</v>
      </c>
      <c r="M1940">
        <v>0</v>
      </c>
      <c r="N1940">
        <v>2</v>
      </c>
      <c r="O1940">
        <v>0</v>
      </c>
      <c r="P1940">
        <v>1</v>
      </c>
      <c r="Q1940">
        <v>0</v>
      </c>
      <c r="S1940" t="str">
        <f t="shared" si="755"/>
        <v>22:04:02.000</v>
      </c>
      <c r="T1940" t="str">
        <f t="shared" si="755"/>
        <v>22:04:02.000</v>
      </c>
      <c r="U1940" t="str">
        <f t="shared" si="745"/>
        <v>A14F74</v>
      </c>
      <c r="V1940">
        <v>0</v>
      </c>
      <c r="W1940">
        <v>0</v>
      </c>
      <c r="X1940">
        <v>2</v>
      </c>
      <c r="Y1940">
        <v>0</v>
      </c>
      <c r="AA1940">
        <v>1</v>
      </c>
      <c r="AB1940">
        <v>8</v>
      </c>
      <c r="AC1940">
        <v>3</v>
      </c>
      <c r="AD1940">
        <v>0</v>
      </c>
      <c r="AE1940">
        <v>9</v>
      </c>
      <c r="AF1940" t="s">
        <v>126</v>
      </c>
      <c r="AG1940">
        <v>0</v>
      </c>
      <c r="AH1940">
        <v>3</v>
      </c>
      <c r="AI1940">
        <v>2</v>
      </c>
      <c r="AJ1940">
        <v>0</v>
      </c>
      <c r="AK1940" t="s">
        <v>637</v>
      </c>
      <c r="AL1940">
        <v>32.773912000000003</v>
      </c>
      <c r="AM1940" t="s">
        <v>638</v>
      </c>
      <c r="AN1940">
        <v>-117.059712</v>
      </c>
      <c r="AO1940">
        <v>25</v>
      </c>
      <c r="AP1940">
        <v>1600</v>
      </c>
      <c r="AQ1940" t="s">
        <v>129</v>
      </c>
      <c r="AR1940">
        <v>122</v>
      </c>
      <c r="AS1940">
        <v>-47</v>
      </c>
      <c r="AT1940">
        <v>-128</v>
      </c>
      <c r="BB1940" t="str">
        <f t="shared" si="746"/>
        <v>1200</v>
      </c>
      <c r="BC1940">
        <v>1</v>
      </c>
      <c r="BD1940" t="str">
        <f t="shared" si="747"/>
        <v xml:space="preserve">N1839R  </v>
      </c>
      <c r="BE1940">
        <v>1</v>
      </c>
      <c r="BJ1940">
        <v>1350</v>
      </c>
      <c r="BK1940">
        <v>-250</v>
      </c>
      <c r="BL1940" t="s">
        <v>130</v>
      </c>
      <c r="BM1940">
        <v>1</v>
      </c>
      <c r="BN1940">
        <v>1</v>
      </c>
      <c r="BO1940">
        <v>0</v>
      </c>
      <c r="BP1940">
        <v>0</v>
      </c>
      <c r="BS1940">
        <v>0</v>
      </c>
      <c r="BT1940">
        <v>0</v>
      </c>
      <c r="BU1940">
        <v>0</v>
      </c>
      <c r="CE1940" t="str">
        <f t="shared" si="756"/>
        <v>22:04:02.538</v>
      </c>
      <c r="CF1940">
        <v>538341654</v>
      </c>
      <c r="CS1940">
        <v>3</v>
      </c>
      <c r="CT1940">
        <v>2</v>
      </c>
      <c r="CU1940">
        <v>0</v>
      </c>
      <c r="CV1940">
        <v>2</v>
      </c>
      <c r="CW1940">
        <v>0</v>
      </c>
      <c r="CX1940">
        <v>4</v>
      </c>
      <c r="CY1940">
        <v>7</v>
      </c>
      <c r="CZ1940" t="s">
        <v>131</v>
      </c>
      <c r="DA1940">
        <v>300</v>
      </c>
      <c r="DB1940">
        <v>0</v>
      </c>
      <c r="DC1940" t="s">
        <v>157</v>
      </c>
      <c r="DD1940" t="s">
        <v>158</v>
      </c>
      <c r="DG1940">
        <v>8372440</v>
      </c>
      <c r="DI1940">
        <v>1</v>
      </c>
      <c r="DJ1940">
        <v>0</v>
      </c>
      <c r="DK1940">
        <v>1</v>
      </c>
      <c r="DL1940">
        <v>0</v>
      </c>
      <c r="DM1940">
        <v>0</v>
      </c>
      <c r="DN1940">
        <v>1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 t="shared" si="754"/>
        <v>07/09/2023 22:04:02.866</v>
      </c>
      <c r="C1941" t="str">
        <f t="shared" si="748"/>
        <v>FFDDD3C0</v>
      </c>
      <c r="D1941" t="s">
        <v>147</v>
      </c>
      <c r="E1941">
        <v>8</v>
      </c>
      <c r="H1941">
        <v>225</v>
      </c>
      <c r="I1941" t="s">
        <v>148</v>
      </c>
      <c r="J1941" t="s">
        <v>126</v>
      </c>
      <c r="K1941">
        <v>0</v>
      </c>
      <c r="L1941">
        <v>3</v>
      </c>
      <c r="M1941">
        <v>0</v>
      </c>
      <c r="N1941">
        <v>2</v>
      </c>
      <c r="O1941">
        <v>0</v>
      </c>
      <c r="P1941">
        <v>1</v>
      </c>
      <c r="Q1941">
        <v>0</v>
      </c>
      <c r="S1941" t="str">
        <f t="shared" si="755"/>
        <v>22:04:02.000</v>
      </c>
      <c r="T1941" t="str">
        <f t="shared" si="755"/>
        <v>22:04:02.000</v>
      </c>
      <c r="U1941" t="str">
        <f t="shared" si="745"/>
        <v>A14F74</v>
      </c>
      <c r="V1941">
        <v>0</v>
      </c>
      <c r="W1941">
        <v>0</v>
      </c>
      <c r="X1941">
        <v>2</v>
      </c>
      <c r="Y1941">
        <v>0</v>
      </c>
      <c r="AA1941">
        <v>1</v>
      </c>
      <c r="AB1941">
        <v>8</v>
      </c>
      <c r="AC1941">
        <v>3</v>
      </c>
      <c r="AD1941">
        <v>0</v>
      </c>
      <c r="AE1941">
        <v>9</v>
      </c>
      <c r="AF1941" t="s">
        <v>126</v>
      </c>
      <c r="AG1941">
        <v>0</v>
      </c>
      <c r="AH1941">
        <v>3</v>
      </c>
      <c r="AI1941">
        <v>2</v>
      </c>
      <c r="AJ1941">
        <v>0</v>
      </c>
      <c r="AK1941" t="s">
        <v>637</v>
      </c>
      <c r="AL1941">
        <v>32.773912000000003</v>
      </c>
      <c r="AM1941" t="s">
        <v>638</v>
      </c>
      <c r="AN1941">
        <v>-117.059712</v>
      </c>
      <c r="AO1941">
        <v>25</v>
      </c>
      <c r="AP1941">
        <v>1600</v>
      </c>
      <c r="AQ1941" t="s">
        <v>129</v>
      </c>
      <c r="AR1941">
        <v>122</v>
      </c>
      <c r="AS1941">
        <v>-47</v>
      </c>
      <c r="AT1941">
        <v>-128</v>
      </c>
      <c r="BB1941" t="str">
        <f t="shared" si="746"/>
        <v>1200</v>
      </c>
      <c r="BC1941">
        <v>1</v>
      </c>
      <c r="BD1941" t="str">
        <f t="shared" si="747"/>
        <v xml:space="preserve">N1839R  </v>
      </c>
      <c r="BE1941">
        <v>1</v>
      </c>
      <c r="BJ1941">
        <v>1350</v>
      </c>
      <c r="BK1941">
        <v>-250</v>
      </c>
      <c r="BL1941" t="s">
        <v>130</v>
      </c>
      <c r="BM1941">
        <v>1</v>
      </c>
      <c r="BN1941">
        <v>1</v>
      </c>
      <c r="BO1941">
        <v>0</v>
      </c>
      <c r="BP1941">
        <v>0</v>
      </c>
      <c r="BS1941">
        <v>0</v>
      </c>
      <c r="BT1941">
        <v>0</v>
      </c>
      <c r="BU1941">
        <v>0</v>
      </c>
      <c r="CE1941" t="str">
        <f t="shared" si="756"/>
        <v>22:04:02.538</v>
      </c>
      <c r="CF1941">
        <v>538341654</v>
      </c>
      <c r="CS1941">
        <v>3</v>
      </c>
      <c r="CT1941">
        <v>2</v>
      </c>
      <c r="CU1941">
        <v>0</v>
      </c>
      <c r="CV1941">
        <v>2</v>
      </c>
      <c r="CW1941">
        <v>0</v>
      </c>
      <c r="CX1941">
        <v>4</v>
      </c>
      <c r="CY1941">
        <v>7</v>
      </c>
      <c r="CZ1941" t="s">
        <v>131</v>
      </c>
      <c r="DA1941">
        <v>300</v>
      </c>
      <c r="DB1941">
        <v>0</v>
      </c>
      <c r="DC1941" t="s">
        <v>157</v>
      </c>
      <c r="DD1941" t="s">
        <v>158</v>
      </c>
      <c r="DG1941">
        <v>8372440</v>
      </c>
      <c r="DI1941">
        <v>1</v>
      </c>
      <c r="DJ1941">
        <v>0</v>
      </c>
      <c r="DK1941">
        <v>1</v>
      </c>
      <c r="DL1941">
        <v>0</v>
      </c>
      <c r="DM1941">
        <v>0</v>
      </c>
      <c r="DN1941">
        <v>1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 t="shared" si="754"/>
        <v>07/09/2023 22:04:02.866</v>
      </c>
      <c r="C1942" t="str">
        <f t="shared" si="748"/>
        <v>FFDDD3C0</v>
      </c>
      <c r="D1942" t="s">
        <v>134</v>
      </c>
      <c r="E1942">
        <v>4</v>
      </c>
      <c r="H1942">
        <v>4</v>
      </c>
      <c r="I1942" t="s">
        <v>143</v>
      </c>
      <c r="J1942" t="s">
        <v>126</v>
      </c>
      <c r="K1942">
        <v>0</v>
      </c>
      <c r="L1942">
        <v>3</v>
      </c>
      <c r="M1942">
        <v>0</v>
      </c>
      <c r="N1942">
        <v>2</v>
      </c>
      <c r="O1942">
        <v>0</v>
      </c>
      <c r="P1942">
        <v>1</v>
      </c>
      <c r="Q1942">
        <v>0</v>
      </c>
      <c r="S1942" t="str">
        <f t="shared" si="755"/>
        <v>22:04:02.000</v>
      </c>
      <c r="T1942" t="str">
        <f t="shared" si="755"/>
        <v>22:04:02.000</v>
      </c>
      <c r="U1942" t="str">
        <f t="shared" si="745"/>
        <v>A14F74</v>
      </c>
      <c r="V1942">
        <v>0</v>
      </c>
      <c r="W1942">
        <v>0</v>
      </c>
      <c r="X1942">
        <v>2</v>
      </c>
      <c r="Y1942">
        <v>0</v>
      </c>
      <c r="AA1942">
        <v>1</v>
      </c>
      <c r="AB1942">
        <v>8</v>
      </c>
      <c r="AC1942">
        <v>3</v>
      </c>
      <c r="AD1942">
        <v>0</v>
      </c>
      <c r="AE1942">
        <v>9</v>
      </c>
      <c r="AF1942" t="s">
        <v>126</v>
      </c>
      <c r="AG1942">
        <v>0</v>
      </c>
      <c r="AH1942">
        <v>3</v>
      </c>
      <c r="AI1942">
        <v>2</v>
      </c>
      <c r="AJ1942">
        <v>0</v>
      </c>
      <c r="AK1942" t="s">
        <v>637</v>
      </c>
      <c r="AL1942">
        <v>32.773912000000003</v>
      </c>
      <c r="AM1942" t="s">
        <v>638</v>
      </c>
      <c r="AN1942">
        <v>-117.059712</v>
      </c>
      <c r="AO1942">
        <v>25</v>
      </c>
      <c r="AP1942">
        <v>1600</v>
      </c>
      <c r="AQ1942" t="s">
        <v>129</v>
      </c>
      <c r="AR1942">
        <v>122</v>
      </c>
      <c r="AS1942">
        <v>-47</v>
      </c>
      <c r="AT1942">
        <v>-128</v>
      </c>
      <c r="BB1942" t="str">
        <f t="shared" si="746"/>
        <v>1200</v>
      </c>
      <c r="BC1942">
        <v>1</v>
      </c>
      <c r="BD1942" t="str">
        <f t="shared" si="747"/>
        <v xml:space="preserve">N1839R  </v>
      </c>
      <c r="BE1942">
        <v>1</v>
      </c>
      <c r="BJ1942">
        <v>1350</v>
      </c>
      <c r="BK1942">
        <v>-250</v>
      </c>
      <c r="BL1942" t="s">
        <v>130</v>
      </c>
      <c r="BM1942">
        <v>1</v>
      </c>
      <c r="BN1942">
        <v>1</v>
      </c>
      <c r="BO1942">
        <v>0</v>
      </c>
      <c r="BP1942">
        <v>0</v>
      </c>
      <c r="BS1942">
        <v>0</v>
      </c>
      <c r="BT1942">
        <v>0</v>
      </c>
      <c r="BU1942">
        <v>0</v>
      </c>
      <c r="CE1942" t="str">
        <f t="shared" si="756"/>
        <v>22:04:02.538</v>
      </c>
      <c r="CF1942">
        <v>538341654</v>
      </c>
      <c r="CS1942">
        <v>3</v>
      </c>
      <c r="CT1942">
        <v>2</v>
      </c>
      <c r="CU1942">
        <v>0</v>
      </c>
      <c r="CV1942">
        <v>2</v>
      </c>
      <c r="CW1942">
        <v>0</v>
      </c>
      <c r="CX1942">
        <v>4</v>
      </c>
      <c r="CY1942">
        <v>7</v>
      </c>
      <c r="CZ1942" t="s">
        <v>131</v>
      </c>
      <c r="DA1942">
        <v>300</v>
      </c>
      <c r="DB1942">
        <v>0</v>
      </c>
      <c r="DC1942" t="s">
        <v>157</v>
      </c>
      <c r="DD1942" t="s">
        <v>158</v>
      </c>
      <c r="DG1942">
        <v>8372440</v>
      </c>
      <c r="DI1942">
        <v>1</v>
      </c>
      <c r="DJ1942">
        <v>0</v>
      </c>
      <c r="DK1942">
        <v>1</v>
      </c>
      <c r="DL1942">
        <v>0</v>
      </c>
      <c r="DM1942">
        <v>0</v>
      </c>
      <c r="DN1942">
        <v>1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 t="shared" si="754"/>
        <v>07/09/2023 22:04:02.866</v>
      </c>
      <c r="C1943" t="str">
        <f t="shared" si="748"/>
        <v>FFDDD3C0</v>
      </c>
      <c r="D1943" t="s">
        <v>123</v>
      </c>
      <c r="E1943">
        <v>7</v>
      </c>
      <c r="F1943">
        <v>2007</v>
      </c>
      <c r="G1943" t="s">
        <v>124</v>
      </c>
      <c r="J1943" t="s">
        <v>125</v>
      </c>
      <c r="K1943">
        <v>0</v>
      </c>
      <c r="L1943">
        <v>3</v>
      </c>
      <c r="M1943">
        <v>0</v>
      </c>
      <c r="N1943">
        <v>2</v>
      </c>
      <c r="O1943">
        <v>0</v>
      </c>
      <c r="P1943">
        <v>1</v>
      </c>
      <c r="Q1943">
        <v>0</v>
      </c>
      <c r="S1943" t="str">
        <f t="shared" si="755"/>
        <v>22:04:02.000</v>
      </c>
      <c r="T1943" t="str">
        <f t="shared" si="755"/>
        <v>22:04:02.000</v>
      </c>
      <c r="U1943" t="str">
        <f t="shared" si="745"/>
        <v>A14F74</v>
      </c>
      <c r="V1943">
        <v>0</v>
      </c>
      <c r="W1943">
        <v>0</v>
      </c>
      <c r="X1943">
        <v>2</v>
      </c>
      <c r="Y1943">
        <v>0</v>
      </c>
      <c r="AA1943">
        <v>1</v>
      </c>
      <c r="AB1943">
        <v>8</v>
      </c>
      <c r="AC1943">
        <v>3</v>
      </c>
      <c r="AD1943">
        <v>0</v>
      </c>
      <c r="AE1943">
        <v>9</v>
      </c>
      <c r="AF1943" t="s">
        <v>126</v>
      </c>
      <c r="AG1943">
        <v>0</v>
      </c>
      <c r="AH1943">
        <v>3</v>
      </c>
      <c r="AI1943">
        <v>2</v>
      </c>
      <c r="AJ1943">
        <v>0</v>
      </c>
      <c r="AK1943" t="s">
        <v>637</v>
      </c>
      <c r="AL1943">
        <v>32.773912000000003</v>
      </c>
      <c r="AM1943" t="s">
        <v>638</v>
      </c>
      <c r="AN1943">
        <v>-117.059712</v>
      </c>
      <c r="AO1943">
        <v>25</v>
      </c>
      <c r="AP1943">
        <v>1600</v>
      </c>
      <c r="AQ1943" t="s">
        <v>129</v>
      </c>
      <c r="AR1943">
        <v>122</v>
      </c>
      <c r="AS1943">
        <v>-47</v>
      </c>
      <c r="AT1943">
        <v>-128</v>
      </c>
      <c r="BB1943" t="str">
        <f t="shared" si="746"/>
        <v>1200</v>
      </c>
      <c r="BC1943">
        <v>1</v>
      </c>
      <c r="BD1943" t="str">
        <f t="shared" si="747"/>
        <v xml:space="preserve">N1839R  </v>
      </c>
      <c r="BE1943">
        <v>1</v>
      </c>
      <c r="BJ1943">
        <v>1350</v>
      </c>
      <c r="BK1943">
        <v>-250</v>
      </c>
      <c r="BL1943" t="s">
        <v>130</v>
      </c>
      <c r="BM1943">
        <v>1</v>
      </c>
      <c r="BN1943">
        <v>1</v>
      </c>
      <c r="BO1943">
        <v>0</v>
      </c>
      <c r="BP1943">
        <v>0</v>
      </c>
      <c r="BS1943">
        <v>0</v>
      </c>
      <c r="BT1943">
        <v>0</v>
      </c>
      <c r="BU1943">
        <v>0</v>
      </c>
      <c r="CE1943" t="str">
        <f t="shared" si="756"/>
        <v>22:04:02.538</v>
      </c>
      <c r="CF1943">
        <v>538341654</v>
      </c>
      <c r="CS1943">
        <v>3</v>
      </c>
      <c r="CT1943">
        <v>2</v>
      </c>
      <c r="CU1943">
        <v>0</v>
      </c>
      <c r="CV1943">
        <v>2</v>
      </c>
      <c r="CW1943">
        <v>0</v>
      </c>
      <c r="CX1943">
        <v>4</v>
      </c>
      <c r="CY1943">
        <v>7</v>
      </c>
      <c r="CZ1943" t="s">
        <v>131</v>
      </c>
      <c r="DA1943">
        <v>300</v>
      </c>
      <c r="DB1943">
        <v>0</v>
      </c>
      <c r="DC1943" t="s">
        <v>157</v>
      </c>
      <c r="DD1943" t="s">
        <v>158</v>
      </c>
      <c r="DG1943">
        <v>8372440</v>
      </c>
      <c r="DI1943">
        <v>1</v>
      </c>
      <c r="DJ1943">
        <v>0</v>
      </c>
      <c r="DK1943">
        <v>1</v>
      </c>
      <c r="DL1943">
        <v>0</v>
      </c>
      <c r="DM1943">
        <v>0</v>
      </c>
      <c r="DN1943">
        <v>1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 t="shared" si="754"/>
        <v>07/09/2023 22:04:02.866</v>
      </c>
      <c r="C1944" t="str">
        <f t="shared" si="748"/>
        <v>FFDDD3C0</v>
      </c>
      <c r="D1944" t="s">
        <v>138</v>
      </c>
      <c r="E1944">
        <v>20</v>
      </c>
      <c r="F1944">
        <v>1020</v>
      </c>
      <c r="G1944" t="s">
        <v>139</v>
      </c>
      <c r="J1944" t="s">
        <v>140</v>
      </c>
      <c r="K1944">
        <v>0</v>
      </c>
      <c r="L1944">
        <v>3</v>
      </c>
      <c r="M1944">
        <v>0</v>
      </c>
      <c r="N1944">
        <v>2</v>
      </c>
      <c r="O1944">
        <v>0</v>
      </c>
      <c r="P1944">
        <v>1</v>
      </c>
      <c r="Q1944">
        <v>0</v>
      </c>
      <c r="S1944" t="str">
        <f t="shared" si="755"/>
        <v>22:04:02.000</v>
      </c>
      <c r="T1944" t="str">
        <f t="shared" si="755"/>
        <v>22:04:02.000</v>
      </c>
      <c r="U1944" t="str">
        <f t="shared" si="745"/>
        <v>A14F74</v>
      </c>
      <c r="V1944">
        <v>0</v>
      </c>
      <c r="W1944">
        <v>0</v>
      </c>
      <c r="X1944">
        <v>2</v>
      </c>
      <c r="Y1944">
        <v>0</v>
      </c>
      <c r="AA1944">
        <v>1</v>
      </c>
      <c r="AB1944">
        <v>8</v>
      </c>
      <c r="AC1944">
        <v>3</v>
      </c>
      <c r="AD1944">
        <v>0</v>
      </c>
      <c r="AE1944">
        <v>9</v>
      </c>
      <c r="AF1944" t="s">
        <v>126</v>
      </c>
      <c r="AG1944">
        <v>0</v>
      </c>
      <c r="AH1944">
        <v>3</v>
      </c>
      <c r="AI1944">
        <v>2</v>
      </c>
      <c r="AJ1944">
        <v>0</v>
      </c>
      <c r="AK1944" t="s">
        <v>637</v>
      </c>
      <c r="AL1944">
        <v>32.773912000000003</v>
      </c>
      <c r="AM1944" t="s">
        <v>638</v>
      </c>
      <c r="AN1944">
        <v>-117.059712</v>
      </c>
      <c r="AO1944">
        <v>25</v>
      </c>
      <c r="AP1944">
        <v>1600</v>
      </c>
      <c r="AQ1944" t="s">
        <v>129</v>
      </c>
      <c r="AR1944">
        <v>122</v>
      </c>
      <c r="AS1944">
        <v>-47</v>
      </c>
      <c r="AT1944">
        <v>-128</v>
      </c>
      <c r="BB1944" t="str">
        <f t="shared" si="746"/>
        <v>1200</v>
      </c>
      <c r="BC1944">
        <v>1</v>
      </c>
      <c r="BD1944" t="str">
        <f t="shared" si="747"/>
        <v xml:space="preserve">N1839R  </v>
      </c>
      <c r="BE1944">
        <v>1</v>
      </c>
      <c r="BJ1944">
        <v>1350</v>
      </c>
      <c r="BK1944">
        <v>-250</v>
      </c>
      <c r="BL1944" t="s">
        <v>130</v>
      </c>
      <c r="BM1944">
        <v>1</v>
      </c>
      <c r="BN1944">
        <v>1</v>
      </c>
      <c r="BO1944">
        <v>0</v>
      </c>
      <c r="BP1944">
        <v>0</v>
      </c>
      <c r="BS1944">
        <v>0</v>
      </c>
      <c r="BT1944">
        <v>0</v>
      </c>
      <c r="BU1944">
        <v>0</v>
      </c>
      <c r="CE1944" t="str">
        <f t="shared" si="756"/>
        <v>22:04:02.538</v>
      </c>
      <c r="CF1944">
        <v>538341654</v>
      </c>
      <c r="CS1944">
        <v>3</v>
      </c>
      <c r="CT1944">
        <v>2</v>
      </c>
      <c r="CU1944">
        <v>0</v>
      </c>
      <c r="CV1944">
        <v>2</v>
      </c>
      <c r="CW1944">
        <v>0</v>
      </c>
      <c r="CX1944">
        <v>4</v>
      </c>
      <c r="CY1944">
        <v>7</v>
      </c>
      <c r="CZ1944" t="s">
        <v>131</v>
      </c>
      <c r="DA1944">
        <v>300</v>
      </c>
      <c r="DB1944">
        <v>0</v>
      </c>
      <c r="DC1944" t="s">
        <v>157</v>
      </c>
      <c r="DD1944" t="s">
        <v>158</v>
      </c>
      <c r="DG1944">
        <v>8372440</v>
      </c>
      <c r="DI1944">
        <v>1</v>
      </c>
      <c r="DJ1944">
        <v>0</v>
      </c>
      <c r="DK1944">
        <v>1</v>
      </c>
      <c r="DL1944">
        <v>0</v>
      </c>
      <c r="DM1944">
        <v>0</v>
      </c>
      <c r="DN1944">
        <v>1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"07/09/2023 22:04:02.897"</f>
        <v>07/09/2023 22:04:02.897</v>
      </c>
      <c r="C1945" t="str">
        <f t="shared" si="748"/>
        <v>FFDDD3C0</v>
      </c>
      <c r="D1945" t="s">
        <v>149</v>
      </c>
      <c r="E1945">
        <v>3</v>
      </c>
      <c r="H1945">
        <v>166</v>
      </c>
      <c r="I1945" t="s">
        <v>139</v>
      </c>
      <c r="J1945" t="s">
        <v>150</v>
      </c>
      <c r="K1945">
        <v>0</v>
      </c>
      <c r="L1945">
        <v>3</v>
      </c>
      <c r="M1945">
        <v>0</v>
      </c>
      <c r="N1945">
        <v>2</v>
      </c>
      <c r="O1945">
        <v>0</v>
      </c>
      <c r="P1945">
        <v>1</v>
      </c>
      <c r="Q1945">
        <v>0</v>
      </c>
      <c r="S1945" t="str">
        <f t="shared" si="755"/>
        <v>22:04:02.000</v>
      </c>
      <c r="T1945" t="str">
        <f t="shared" si="755"/>
        <v>22:04:02.000</v>
      </c>
      <c r="U1945" t="str">
        <f t="shared" si="745"/>
        <v>A14F74</v>
      </c>
      <c r="V1945">
        <v>0</v>
      </c>
      <c r="W1945">
        <v>0</v>
      </c>
      <c r="X1945">
        <v>2</v>
      </c>
      <c r="Y1945">
        <v>0</v>
      </c>
      <c r="AA1945">
        <v>1</v>
      </c>
      <c r="AB1945">
        <v>8</v>
      </c>
      <c r="AC1945">
        <v>3</v>
      </c>
      <c r="AD1945">
        <v>0</v>
      </c>
      <c r="AE1945">
        <v>9</v>
      </c>
      <c r="AF1945" t="s">
        <v>126</v>
      </c>
      <c r="AG1945">
        <v>0</v>
      </c>
      <c r="AH1945">
        <v>3</v>
      </c>
      <c r="AI1945">
        <v>2</v>
      </c>
      <c r="AJ1945">
        <v>0</v>
      </c>
      <c r="AK1945" t="s">
        <v>637</v>
      </c>
      <c r="AL1945">
        <v>32.773912000000003</v>
      </c>
      <c r="AM1945" t="s">
        <v>638</v>
      </c>
      <c r="AN1945">
        <v>-117.059712</v>
      </c>
      <c r="AO1945">
        <v>25</v>
      </c>
      <c r="AP1945">
        <v>1600</v>
      </c>
      <c r="AQ1945" t="s">
        <v>129</v>
      </c>
      <c r="AR1945">
        <v>122</v>
      </c>
      <c r="AS1945">
        <v>-47</v>
      </c>
      <c r="AT1945">
        <v>-128</v>
      </c>
      <c r="BB1945" t="str">
        <f t="shared" si="746"/>
        <v>1200</v>
      </c>
      <c r="BC1945">
        <v>1</v>
      </c>
      <c r="BD1945" t="str">
        <f t="shared" si="747"/>
        <v xml:space="preserve">N1839R  </v>
      </c>
      <c r="BE1945">
        <v>1</v>
      </c>
      <c r="BJ1945">
        <v>1350</v>
      </c>
      <c r="BK1945">
        <v>-250</v>
      </c>
      <c r="BL1945" t="s">
        <v>130</v>
      </c>
      <c r="BM1945">
        <v>1</v>
      </c>
      <c r="BN1945">
        <v>1</v>
      </c>
      <c r="BO1945">
        <v>0</v>
      </c>
      <c r="BP1945">
        <v>0</v>
      </c>
      <c r="BS1945">
        <v>0</v>
      </c>
      <c r="BT1945">
        <v>0</v>
      </c>
      <c r="BU1945">
        <v>0</v>
      </c>
      <c r="CE1945" t="str">
        <f t="shared" si="756"/>
        <v>22:04:02.538</v>
      </c>
      <c r="CF1945">
        <v>538341654</v>
      </c>
      <c r="CS1945">
        <v>3</v>
      </c>
      <c r="CT1945">
        <v>2</v>
      </c>
      <c r="CU1945">
        <v>0</v>
      </c>
      <c r="CV1945">
        <v>2</v>
      </c>
      <c r="CW1945">
        <v>0</v>
      </c>
      <c r="CX1945">
        <v>4</v>
      </c>
      <c r="CY1945">
        <v>7</v>
      </c>
      <c r="CZ1945" t="s">
        <v>131</v>
      </c>
      <c r="DA1945">
        <v>300</v>
      </c>
      <c r="DB1945">
        <v>0</v>
      </c>
      <c r="DC1945" t="s">
        <v>157</v>
      </c>
      <c r="DD1945" t="s">
        <v>158</v>
      </c>
      <c r="DG1945">
        <v>8372440</v>
      </c>
      <c r="DI1945">
        <v>1</v>
      </c>
      <c r="DJ1945">
        <v>0</v>
      </c>
      <c r="DK1945">
        <v>1</v>
      </c>
      <c r="DL1945">
        <v>0</v>
      </c>
      <c r="DM1945">
        <v>0</v>
      </c>
      <c r="DN1945">
        <v>1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"07/09/2023 22:04:04.114"</f>
        <v>07/09/2023 22:04:04.114</v>
      </c>
      <c r="C1946" t="str">
        <f t="shared" si="748"/>
        <v>FFDDD3C0</v>
      </c>
      <c r="D1946" t="s">
        <v>123</v>
      </c>
      <c r="E1946">
        <v>7</v>
      </c>
      <c r="F1946">
        <v>2007</v>
      </c>
      <c r="G1946" t="s">
        <v>124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0</v>
      </c>
      <c r="P1946">
        <v>1</v>
      </c>
      <c r="Q1946">
        <v>0</v>
      </c>
      <c r="S1946" t="str">
        <f t="shared" ref="S1946:T1952" si="757">"22:04:03.000"</f>
        <v>22:04:03.000</v>
      </c>
      <c r="T1946" t="str">
        <f t="shared" si="757"/>
        <v>22:04:03.000</v>
      </c>
      <c r="U1946" t="str">
        <f t="shared" si="745"/>
        <v>A14F74</v>
      </c>
      <c r="V1946">
        <v>0</v>
      </c>
      <c r="W1946">
        <v>0</v>
      </c>
      <c r="X1946">
        <v>2</v>
      </c>
      <c r="Y1946">
        <v>0</v>
      </c>
      <c r="AA1946">
        <v>1</v>
      </c>
      <c r="AB1946">
        <v>8</v>
      </c>
      <c r="AC1946">
        <v>3</v>
      </c>
      <c r="AD1946">
        <v>0</v>
      </c>
      <c r="AE1946">
        <v>9</v>
      </c>
      <c r="AF1946" t="s">
        <v>126</v>
      </c>
      <c r="AG1946">
        <v>0</v>
      </c>
      <c r="AH1946">
        <v>3</v>
      </c>
      <c r="AI1946">
        <v>2</v>
      </c>
      <c r="AJ1946">
        <v>0</v>
      </c>
      <c r="AK1946" t="s">
        <v>639</v>
      </c>
      <c r="AL1946">
        <v>32.773676000000002</v>
      </c>
      <c r="AM1946" t="s">
        <v>640</v>
      </c>
      <c r="AN1946">
        <v>-117.05904700000001</v>
      </c>
      <c r="AO1946">
        <v>25</v>
      </c>
      <c r="AP1946">
        <v>1500</v>
      </c>
      <c r="AQ1946" t="s">
        <v>129</v>
      </c>
      <c r="AR1946">
        <v>122</v>
      </c>
      <c r="AS1946">
        <v>-47</v>
      </c>
      <c r="AT1946">
        <v>-192</v>
      </c>
      <c r="BB1946" t="str">
        <f t="shared" si="746"/>
        <v>1200</v>
      </c>
      <c r="BC1946">
        <v>1</v>
      </c>
      <c r="BD1946" t="str">
        <f t="shared" si="747"/>
        <v xml:space="preserve">N1839R  </v>
      </c>
      <c r="BE1946">
        <v>1</v>
      </c>
      <c r="BJ1946">
        <v>1350</v>
      </c>
      <c r="BK1946">
        <v>-150</v>
      </c>
      <c r="BL1946" t="s">
        <v>130</v>
      </c>
      <c r="BM1946">
        <v>1</v>
      </c>
      <c r="BN1946">
        <v>1</v>
      </c>
      <c r="BO1946">
        <v>0</v>
      </c>
      <c r="BP1946">
        <v>0</v>
      </c>
      <c r="BS1946">
        <v>0</v>
      </c>
      <c r="BT1946">
        <v>0</v>
      </c>
      <c r="BU1946">
        <v>0</v>
      </c>
      <c r="CE1946" t="str">
        <f t="shared" ref="CE1946:CE1952" si="758">"22:04:03.851"</f>
        <v>22:04:03.851</v>
      </c>
      <c r="CF1946">
        <v>851342001</v>
      </c>
      <c r="CS1946">
        <v>3</v>
      </c>
      <c r="CT1946">
        <v>2</v>
      </c>
      <c r="CU1946">
        <v>0</v>
      </c>
      <c r="CV1946">
        <v>2</v>
      </c>
      <c r="CW1946">
        <v>0</v>
      </c>
      <c r="CX1946">
        <v>5</v>
      </c>
      <c r="CY1946">
        <v>7</v>
      </c>
      <c r="CZ1946" t="s">
        <v>131</v>
      </c>
      <c r="DA1946">
        <v>300</v>
      </c>
      <c r="DB1946">
        <v>0</v>
      </c>
      <c r="DC1946" t="s">
        <v>157</v>
      </c>
      <c r="DD1946" t="s">
        <v>158</v>
      </c>
      <c r="DG1946">
        <v>8372732</v>
      </c>
      <c r="DI1946">
        <v>1</v>
      </c>
      <c r="DJ1946">
        <v>0</v>
      </c>
      <c r="DK1946">
        <v>0</v>
      </c>
      <c r="DL1946">
        <v>0</v>
      </c>
      <c r="DM1946">
        <v>0</v>
      </c>
      <c r="DN1946">
        <v>1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"07/09/2023 22:04:04.114"</f>
        <v>07/09/2023 22:04:04.114</v>
      </c>
      <c r="C1947" t="str">
        <f t="shared" si="748"/>
        <v>FFDDD3C0</v>
      </c>
      <c r="D1947" t="s">
        <v>138</v>
      </c>
      <c r="E1947">
        <v>20</v>
      </c>
      <c r="F1947">
        <v>1020</v>
      </c>
      <c r="G1947" t="s">
        <v>139</v>
      </c>
      <c r="J1947" t="s">
        <v>140</v>
      </c>
      <c r="K1947">
        <v>0</v>
      </c>
      <c r="L1947">
        <v>3</v>
      </c>
      <c r="M1947">
        <v>0</v>
      </c>
      <c r="N1947">
        <v>2</v>
      </c>
      <c r="O1947">
        <v>0</v>
      </c>
      <c r="P1947">
        <v>1</v>
      </c>
      <c r="Q1947">
        <v>0</v>
      </c>
      <c r="S1947" t="str">
        <f t="shared" si="757"/>
        <v>22:04:03.000</v>
      </c>
      <c r="T1947" t="str">
        <f t="shared" si="757"/>
        <v>22:04:03.000</v>
      </c>
      <c r="U1947" t="str">
        <f t="shared" si="745"/>
        <v>A14F74</v>
      </c>
      <c r="V1947">
        <v>0</v>
      </c>
      <c r="W1947">
        <v>0</v>
      </c>
      <c r="X1947">
        <v>2</v>
      </c>
      <c r="Y1947">
        <v>0</v>
      </c>
      <c r="AA1947">
        <v>1</v>
      </c>
      <c r="AB1947">
        <v>8</v>
      </c>
      <c r="AC1947">
        <v>3</v>
      </c>
      <c r="AD1947">
        <v>0</v>
      </c>
      <c r="AE1947">
        <v>9</v>
      </c>
      <c r="AF1947" t="s">
        <v>126</v>
      </c>
      <c r="AG1947">
        <v>0</v>
      </c>
      <c r="AH1947">
        <v>3</v>
      </c>
      <c r="AI1947">
        <v>2</v>
      </c>
      <c r="AJ1947">
        <v>0</v>
      </c>
      <c r="AK1947" t="s">
        <v>639</v>
      </c>
      <c r="AL1947">
        <v>32.773676000000002</v>
      </c>
      <c r="AM1947" t="s">
        <v>640</v>
      </c>
      <c r="AN1947">
        <v>-117.05904700000001</v>
      </c>
      <c r="AO1947">
        <v>25</v>
      </c>
      <c r="AP1947">
        <v>1500</v>
      </c>
      <c r="AQ1947" t="s">
        <v>129</v>
      </c>
      <c r="AR1947">
        <v>122</v>
      </c>
      <c r="AS1947">
        <v>-47</v>
      </c>
      <c r="AT1947">
        <v>-192</v>
      </c>
      <c r="BB1947" t="str">
        <f t="shared" si="746"/>
        <v>1200</v>
      </c>
      <c r="BC1947">
        <v>1</v>
      </c>
      <c r="BD1947" t="str">
        <f t="shared" si="747"/>
        <v xml:space="preserve">N1839R  </v>
      </c>
      <c r="BE1947">
        <v>1</v>
      </c>
      <c r="BJ1947">
        <v>1350</v>
      </c>
      <c r="BK1947">
        <v>-150</v>
      </c>
      <c r="BL1947" t="s">
        <v>130</v>
      </c>
      <c r="BM1947">
        <v>1</v>
      </c>
      <c r="BN1947">
        <v>1</v>
      </c>
      <c r="BO1947">
        <v>0</v>
      </c>
      <c r="BP1947">
        <v>0</v>
      </c>
      <c r="BS1947">
        <v>0</v>
      </c>
      <c r="BT1947">
        <v>0</v>
      </c>
      <c r="BU1947">
        <v>0</v>
      </c>
      <c r="CE1947" t="str">
        <f t="shared" si="758"/>
        <v>22:04:03.851</v>
      </c>
      <c r="CF1947">
        <v>851342001</v>
      </c>
      <c r="CS1947">
        <v>3</v>
      </c>
      <c r="CT1947">
        <v>2</v>
      </c>
      <c r="CU1947">
        <v>0</v>
      </c>
      <c r="CV1947">
        <v>2</v>
      </c>
      <c r="CW1947">
        <v>0</v>
      </c>
      <c r="CX1947">
        <v>5</v>
      </c>
      <c r="CY1947">
        <v>7</v>
      </c>
      <c r="CZ1947" t="s">
        <v>131</v>
      </c>
      <c r="DA1947">
        <v>300</v>
      </c>
      <c r="DB1947">
        <v>0</v>
      </c>
      <c r="DC1947" t="s">
        <v>157</v>
      </c>
      <c r="DD1947" t="s">
        <v>158</v>
      </c>
      <c r="DG1947">
        <v>8372732</v>
      </c>
      <c r="DI1947">
        <v>1</v>
      </c>
      <c r="DJ1947">
        <v>0</v>
      </c>
      <c r="DK1947">
        <v>1</v>
      </c>
      <c r="DL1947">
        <v>0</v>
      </c>
      <c r="DM1947">
        <v>0</v>
      </c>
      <c r="DN1947">
        <v>1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"07/09/2023 22:04:04.114"</f>
        <v>07/09/2023 22:04:04.114</v>
      </c>
      <c r="C1948" t="str">
        <f t="shared" si="748"/>
        <v>FFDDD3C0</v>
      </c>
      <c r="D1948" t="s">
        <v>149</v>
      </c>
      <c r="E1948">
        <v>3</v>
      </c>
      <c r="H1948">
        <v>166</v>
      </c>
      <c r="I1948" t="s">
        <v>139</v>
      </c>
      <c r="J1948" t="s">
        <v>150</v>
      </c>
      <c r="K1948">
        <v>0</v>
      </c>
      <c r="L1948">
        <v>3</v>
      </c>
      <c r="M1948">
        <v>0</v>
      </c>
      <c r="N1948">
        <v>2</v>
      </c>
      <c r="O1948">
        <v>0</v>
      </c>
      <c r="P1948">
        <v>1</v>
      </c>
      <c r="Q1948">
        <v>0</v>
      </c>
      <c r="S1948" t="str">
        <f t="shared" si="757"/>
        <v>22:04:03.000</v>
      </c>
      <c r="T1948" t="str">
        <f t="shared" si="757"/>
        <v>22:04:03.000</v>
      </c>
      <c r="U1948" t="str">
        <f t="shared" si="745"/>
        <v>A14F74</v>
      </c>
      <c r="V1948">
        <v>0</v>
      </c>
      <c r="W1948">
        <v>0</v>
      </c>
      <c r="X1948">
        <v>2</v>
      </c>
      <c r="Y1948">
        <v>0</v>
      </c>
      <c r="AA1948">
        <v>1</v>
      </c>
      <c r="AB1948">
        <v>8</v>
      </c>
      <c r="AC1948">
        <v>3</v>
      </c>
      <c r="AD1948">
        <v>0</v>
      </c>
      <c r="AE1948">
        <v>9</v>
      </c>
      <c r="AF1948" t="s">
        <v>126</v>
      </c>
      <c r="AG1948">
        <v>0</v>
      </c>
      <c r="AH1948">
        <v>3</v>
      </c>
      <c r="AI1948">
        <v>2</v>
      </c>
      <c r="AJ1948">
        <v>0</v>
      </c>
      <c r="AK1948" t="s">
        <v>639</v>
      </c>
      <c r="AL1948">
        <v>32.773676000000002</v>
      </c>
      <c r="AM1948" t="s">
        <v>640</v>
      </c>
      <c r="AN1948">
        <v>-117.05904700000001</v>
      </c>
      <c r="AO1948">
        <v>25</v>
      </c>
      <c r="AP1948">
        <v>1500</v>
      </c>
      <c r="AQ1948" t="s">
        <v>129</v>
      </c>
      <c r="AR1948">
        <v>122</v>
      </c>
      <c r="AS1948">
        <v>-47</v>
      </c>
      <c r="AT1948">
        <v>-192</v>
      </c>
      <c r="BB1948" t="str">
        <f t="shared" si="746"/>
        <v>1200</v>
      </c>
      <c r="BC1948">
        <v>1</v>
      </c>
      <c r="BD1948" t="str">
        <f t="shared" si="747"/>
        <v xml:space="preserve">N1839R  </v>
      </c>
      <c r="BE1948">
        <v>1</v>
      </c>
      <c r="BJ1948">
        <v>1350</v>
      </c>
      <c r="BK1948">
        <v>-150</v>
      </c>
      <c r="BL1948" t="s">
        <v>130</v>
      </c>
      <c r="BM1948">
        <v>1</v>
      </c>
      <c r="BN1948">
        <v>1</v>
      </c>
      <c r="BO1948">
        <v>0</v>
      </c>
      <c r="BP1948">
        <v>0</v>
      </c>
      <c r="BS1948">
        <v>0</v>
      </c>
      <c r="BT1948">
        <v>0</v>
      </c>
      <c r="BU1948">
        <v>0</v>
      </c>
      <c r="CE1948" t="str">
        <f t="shared" si="758"/>
        <v>22:04:03.851</v>
      </c>
      <c r="CF1948">
        <v>851342001</v>
      </c>
      <c r="CS1948">
        <v>3</v>
      </c>
      <c r="CT1948">
        <v>2</v>
      </c>
      <c r="CU1948">
        <v>0</v>
      </c>
      <c r="CV1948">
        <v>2</v>
      </c>
      <c r="CW1948">
        <v>0</v>
      </c>
      <c r="CX1948">
        <v>5</v>
      </c>
      <c r="CY1948">
        <v>7</v>
      </c>
      <c r="CZ1948" t="s">
        <v>131</v>
      </c>
      <c r="DA1948">
        <v>300</v>
      </c>
      <c r="DB1948">
        <v>0</v>
      </c>
      <c r="DC1948" t="s">
        <v>157</v>
      </c>
      <c r="DD1948" t="s">
        <v>158</v>
      </c>
      <c r="DG1948">
        <v>8372732</v>
      </c>
      <c r="DI1948">
        <v>1</v>
      </c>
      <c r="DJ1948">
        <v>0</v>
      </c>
      <c r="DK1948">
        <v>1</v>
      </c>
      <c r="DL1948">
        <v>0</v>
      </c>
      <c r="DM1948">
        <v>0</v>
      </c>
      <c r="DN1948">
        <v>1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"07/09/2023 22:04:04.114"</f>
        <v>07/09/2023 22:04:04.114</v>
      </c>
      <c r="C1949" t="str">
        <f t="shared" si="748"/>
        <v>FFDDD3C0</v>
      </c>
      <c r="D1949" t="s">
        <v>141</v>
      </c>
      <c r="E1949">
        <v>15</v>
      </c>
      <c r="J1949" t="s">
        <v>142</v>
      </c>
      <c r="K1949">
        <v>0</v>
      </c>
      <c r="L1949">
        <v>3</v>
      </c>
      <c r="M1949">
        <v>0</v>
      </c>
      <c r="N1949">
        <v>2</v>
      </c>
      <c r="O1949">
        <v>0</v>
      </c>
      <c r="P1949">
        <v>1</v>
      </c>
      <c r="Q1949">
        <v>0</v>
      </c>
      <c r="S1949" t="str">
        <f t="shared" si="757"/>
        <v>22:04:03.000</v>
      </c>
      <c r="T1949" t="str">
        <f t="shared" si="757"/>
        <v>22:04:03.000</v>
      </c>
      <c r="U1949" t="str">
        <f t="shared" si="745"/>
        <v>A14F74</v>
      </c>
      <c r="V1949">
        <v>0</v>
      </c>
      <c r="W1949">
        <v>0</v>
      </c>
      <c r="X1949">
        <v>2</v>
      </c>
      <c r="Y1949">
        <v>0</v>
      </c>
      <c r="AA1949">
        <v>1</v>
      </c>
      <c r="AB1949">
        <v>8</v>
      </c>
      <c r="AC1949">
        <v>3</v>
      </c>
      <c r="AD1949">
        <v>0</v>
      </c>
      <c r="AE1949">
        <v>9</v>
      </c>
      <c r="AF1949" t="s">
        <v>126</v>
      </c>
      <c r="AG1949">
        <v>0</v>
      </c>
      <c r="AH1949">
        <v>3</v>
      </c>
      <c r="AI1949">
        <v>2</v>
      </c>
      <c r="AJ1949">
        <v>0</v>
      </c>
      <c r="AK1949" t="s">
        <v>639</v>
      </c>
      <c r="AL1949">
        <v>32.773676000000002</v>
      </c>
      <c r="AM1949" t="s">
        <v>640</v>
      </c>
      <c r="AN1949">
        <v>-117.05904700000001</v>
      </c>
      <c r="AO1949">
        <v>25</v>
      </c>
      <c r="AP1949">
        <v>1500</v>
      </c>
      <c r="AQ1949" t="s">
        <v>129</v>
      </c>
      <c r="AR1949">
        <v>122</v>
      </c>
      <c r="AS1949">
        <v>-47</v>
      </c>
      <c r="AT1949">
        <v>-192</v>
      </c>
      <c r="BB1949" t="str">
        <f t="shared" si="746"/>
        <v>1200</v>
      </c>
      <c r="BC1949">
        <v>1</v>
      </c>
      <c r="BD1949" t="str">
        <f t="shared" si="747"/>
        <v xml:space="preserve">N1839R  </v>
      </c>
      <c r="BE1949">
        <v>1</v>
      </c>
      <c r="BJ1949">
        <v>1350</v>
      </c>
      <c r="BK1949">
        <v>-150</v>
      </c>
      <c r="BL1949" t="s">
        <v>130</v>
      </c>
      <c r="BM1949">
        <v>1</v>
      </c>
      <c r="BN1949">
        <v>1</v>
      </c>
      <c r="BO1949">
        <v>0</v>
      </c>
      <c r="BP1949">
        <v>0</v>
      </c>
      <c r="BS1949">
        <v>0</v>
      </c>
      <c r="BT1949">
        <v>0</v>
      </c>
      <c r="BU1949">
        <v>0</v>
      </c>
      <c r="CE1949" t="str">
        <f t="shared" si="758"/>
        <v>22:04:03.851</v>
      </c>
      <c r="CF1949">
        <v>851342001</v>
      </c>
      <c r="CS1949">
        <v>3</v>
      </c>
      <c r="CT1949">
        <v>2</v>
      </c>
      <c r="CU1949">
        <v>0</v>
      </c>
      <c r="CV1949">
        <v>2</v>
      </c>
      <c r="CW1949">
        <v>0</v>
      </c>
      <c r="CX1949">
        <v>5</v>
      </c>
      <c r="CY1949">
        <v>7</v>
      </c>
      <c r="CZ1949" t="s">
        <v>131</v>
      </c>
      <c r="DA1949">
        <v>300</v>
      </c>
      <c r="DB1949">
        <v>0</v>
      </c>
      <c r="DC1949" t="s">
        <v>157</v>
      </c>
      <c r="DD1949" t="s">
        <v>158</v>
      </c>
      <c r="DG1949">
        <v>8372732</v>
      </c>
      <c r="DI1949">
        <v>1</v>
      </c>
      <c r="DJ1949">
        <v>0</v>
      </c>
      <c r="DK1949">
        <v>1</v>
      </c>
      <c r="DL1949">
        <v>0</v>
      </c>
      <c r="DM1949">
        <v>0</v>
      </c>
      <c r="DN1949">
        <v>1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"07/09/2023 22:04:04.130"</f>
        <v>07/09/2023 22:04:04.130</v>
      </c>
      <c r="C1950" t="str">
        <f t="shared" si="748"/>
        <v>FFDDD3C0</v>
      </c>
      <c r="D1950" t="s">
        <v>134</v>
      </c>
      <c r="E1950">
        <v>3</v>
      </c>
      <c r="H1950">
        <v>3</v>
      </c>
      <c r="I1950" t="s">
        <v>135</v>
      </c>
      <c r="J1950" t="s">
        <v>126</v>
      </c>
      <c r="K1950">
        <v>0</v>
      </c>
      <c r="L1950">
        <v>3</v>
      </c>
      <c r="M1950">
        <v>0</v>
      </c>
      <c r="N1950">
        <v>2</v>
      </c>
      <c r="O1950">
        <v>0</v>
      </c>
      <c r="P1950">
        <v>1</v>
      </c>
      <c r="Q1950">
        <v>0</v>
      </c>
      <c r="S1950" t="str">
        <f t="shared" si="757"/>
        <v>22:04:03.000</v>
      </c>
      <c r="T1950" t="str">
        <f t="shared" si="757"/>
        <v>22:04:03.000</v>
      </c>
      <c r="U1950" t="str">
        <f t="shared" si="745"/>
        <v>A14F74</v>
      </c>
      <c r="V1950">
        <v>0</v>
      </c>
      <c r="W1950">
        <v>0</v>
      </c>
      <c r="X1950">
        <v>2</v>
      </c>
      <c r="Y1950">
        <v>0</v>
      </c>
      <c r="AA1950">
        <v>1</v>
      </c>
      <c r="AB1950">
        <v>8</v>
      </c>
      <c r="AC1950">
        <v>3</v>
      </c>
      <c r="AD1950">
        <v>0</v>
      </c>
      <c r="AE1950">
        <v>9</v>
      </c>
      <c r="AF1950" t="s">
        <v>126</v>
      </c>
      <c r="AG1950">
        <v>0</v>
      </c>
      <c r="AH1950">
        <v>3</v>
      </c>
      <c r="AI1950">
        <v>2</v>
      </c>
      <c r="AJ1950">
        <v>0</v>
      </c>
      <c r="AK1950" t="s">
        <v>639</v>
      </c>
      <c r="AL1950">
        <v>32.773676000000002</v>
      </c>
      <c r="AM1950" t="s">
        <v>640</v>
      </c>
      <c r="AN1950">
        <v>-117.05904700000001</v>
      </c>
      <c r="AO1950">
        <v>25</v>
      </c>
      <c r="AP1950">
        <v>1500</v>
      </c>
      <c r="AQ1950" t="s">
        <v>129</v>
      </c>
      <c r="AR1950">
        <v>122</v>
      </c>
      <c r="AS1950">
        <v>-47</v>
      </c>
      <c r="AT1950">
        <v>-192</v>
      </c>
      <c r="BB1950" t="str">
        <f t="shared" si="746"/>
        <v>1200</v>
      </c>
      <c r="BC1950">
        <v>1</v>
      </c>
      <c r="BD1950" t="str">
        <f t="shared" si="747"/>
        <v xml:space="preserve">N1839R  </v>
      </c>
      <c r="BE1950">
        <v>1</v>
      </c>
      <c r="BJ1950">
        <v>1350</v>
      </c>
      <c r="BK1950">
        <v>-150</v>
      </c>
      <c r="BL1950" t="s">
        <v>130</v>
      </c>
      <c r="BM1950">
        <v>1</v>
      </c>
      <c r="BN1950">
        <v>1</v>
      </c>
      <c r="BO1950">
        <v>0</v>
      </c>
      <c r="BP1950">
        <v>0</v>
      </c>
      <c r="BS1950">
        <v>0</v>
      </c>
      <c r="BT1950">
        <v>0</v>
      </c>
      <c r="BU1950">
        <v>0</v>
      </c>
      <c r="CE1950" t="str">
        <f t="shared" si="758"/>
        <v>22:04:03.851</v>
      </c>
      <c r="CF1950">
        <v>851342001</v>
      </c>
      <c r="CS1950">
        <v>3</v>
      </c>
      <c r="CT1950">
        <v>2</v>
      </c>
      <c r="CU1950">
        <v>0</v>
      </c>
      <c r="CV1950">
        <v>2</v>
      </c>
      <c r="CW1950">
        <v>0</v>
      </c>
      <c r="CX1950">
        <v>5</v>
      </c>
      <c r="CY1950">
        <v>7</v>
      </c>
      <c r="CZ1950" t="s">
        <v>131</v>
      </c>
      <c r="DA1950">
        <v>300</v>
      </c>
      <c r="DB1950">
        <v>0</v>
      </c>
      <c r="DC1950" t="s">
        <v>157</v>
      </c>
      <c r="DD1950" t="s">
        <v>158</v>
      </c>
      <c r="DG1950">
        <v>8372732</v>
      </c>
      <c r="DI1950">
        <v>1</v>
      </c>
      <c r="DJ1950">
        <v>0</v>
      </c>
      <c r="DK1950">
        <v>1</v>
      </c>
      <c r="DL1950">
        <v>0</v>
      </c>
      <c r="DM1950">
        <v>0</v>
      </c>
      <c r="DN1950">
        <v>1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"07/09/2023 22:04:04.172"</f>
        <v>07/09/2023 22:04:04.172</v>
      </c>
      <c r="C1951" t="str">
        <f t="shared" si="748"/>
        <v>FFDDD3C0</v>
      </c>
      <c r="D1951" t="s">
        <v>147</v>
      </c>
      <c r="E1951">
        <v>8</v>
      </c>
      <c r="H1951">
        <v>225</v>
      </c>
      <c r="I1951" t="s">
        <v>148</v>
      </c>
      <c r="J1951" t="s">
        <v>126</v>
      </c>
      <c r="K1951">
        <v>0</v>
      </c>
      <c r="L1951">
        <v>3</v>
      </c>
      <c r="M1951">
        <v>0</v>
      </c>
      <c r="N1951">
        <v>2</v>
      </c>
      <c r="O1951">
        <v>0</v>
      </c>
      <c r="P1951">
        <v>1</v>
      </c>
      <c r="Q1951">
        <v>0</v>
      </c>
      <c r="S1951" t="str">
        <f t="shared" si="757"/>
        <v>22:04:03.000</v>
      </c>
      <c r="T1951" t="str">
        <f t="shared" si="757"/>
        <v>22:04:03.000</v>
      </c>
      <c r="U1951" t="str">
        <f t="shared" si="745"/>
        <v>A14F74</v>
      </c>
      <c r="V1951">
        <v>0</v>
      </c>
      <c r="W1951">
        <v>0</v>
      </c>
      <c r="X1951">
        <v>2</v>
      </c>
      <c r="Y1951">
        <v>0</v>
      </c>
      <c r="AA1951">
        <v>1</v>
      </c>
      <c r="AB1951">
        <v>8</v>
      </c>
      <c r="AC1951">
        <v>3</v>
      </c>
      <c r="AD1951">
        <v>0</v>
      </c>
      <c r="AE1951">
        <v>9</v>
      </c>
      <c r="AF1951" t="s">
        <v>126</v>
      </c>
      <c r="AG1951">
        <v>0</v>
      </c>
      <c r="AH1951">
        <v>3</v>
      </c>
      <c r="AI1951">
        <v>2</v>
      </c>
      <c r="AJ1951">
        <v>0</v>
      </c>
      <c r="AK1951" t="s">
        <v>639</v>
      </c>
      <c r="AL1951">
        <v>32.773676000000002</v>
      </c>
      <c r="AM1951" t="s">
        <v>640</v>
      </c>
      <c r="AN1951">
        <v>-117.05904700000001</v>
      </c>
      <c r="AO1951">
        <v>25</v>
      </c>
      <c r="AP1951">
        <v>1500</v>
      </c>
      <c r="AQ1951" t="s">
        <v>129</v>
      </c>
      <c r="AR1951">
        <v>122</v>
      </c>
      <c r="AS1951">
        <v>-47</v>
      </c>
      <c r="AT1951">
        <v>-192</v>
      </c>
      <c r="BB1951" t="str">
        <f t="shared" si="746"/>
        <v>1200</v>
      </c>
      <c r="BC1951">
        <v>1</v>
      </c>
      <c r="BD1951" t="str">
        <f t="shared" si="747"/>
        <v xml:space="preserve">N1839R  </v>
      </c>
      <c r="BE1951">
        <v>1</v>
      </c>
      <c r="BJ1951">
        <v>1350</v>
      </c>
      <c r="BK1951">
        <v>-150</v>
      </c>
      <c r="BL1951" t="s">
        <v>130</v>
      </c>
      <c r="BM1951">
        <v>1</v>
      </c>
      <c r="BN1951">
        <v>1</v>
      </c>
      <c r="BO1951">
        <v>0</v>
      </c>
      <c r="BP1951">
        <v>0</v>
      </c>
      <c r="BS1951">
        <v>0</v>
      </c>
      <c r="BT1951">
        <v>0</v>
      </c>
      <c r="BU1951">
        <v>0</v>
      </c>
      <c r="CE1951" t="str">
        <f t="shared" si="758"/>
        <v>22:04:03.851</v>
      </c>
      <c r="CF1951">
        <v>851342001</v>
      </c>
      <c r="CS1951">
        <v>3</v>
      </c>
      <c r="CT1951">
        <v>2</v>
      </c>
      <c r="CU1951">
        <v>0</v>
      </c>
      <c r="CV1951">
        <v>2</v>
      </c>
      <c r="CW1951">
        <v>0</v>
      </c>
      <c r="CX1951">
        <v>5</v>
      </c>
      <c r="CY1951">
        <v>7</v>
      </c>
      <c r="CZ1951" t="s">
        <v>131</v>
      </c>
      <c r="DA1951">
        <v>300</v>
      </c>
      <c r="DB1951">
        <v>0</v>
      </c>
      <c r="DC1951" t="s">
        <v>157</v>
      </c>
      <c r="DD1951" t="s">
        <v>158</v>
      </c>
      <c r="DG1951">
        <v>8372732</v>
      </c>
      <c r="DI1951">
        <v>1</v>
      </c>
      <c r="DJ1951">
        <v>0</v>
      </c>
      <c r="DK1951">
        <v>1</v>
      </c>
      <c r="DL1951">
        <v>0</v>
      </c>
      <c r="DM1951">
        <v>0</v>
      </c>
      <c r="DN1951">
        <v>1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"07/09/2023 22:04:04.172"</f>
        <v>07/09/2023 22:04:04.172</v>
      </c>
      <c r="C1952" t="str">
        <f t="shared" si="748"/>
        <v>FFDDD3C0</v>
      </c>
      <c r="D1952" t="s">
        <v>134</v>
      </c>
      <c r="E1952">
        <v>4</v>
      </c>
      <c r="H1952">
        <v>4</v>
      </c>
      <c r="I1952" t="s">
        <v>143</v>
      </c>
      <c r="J1952" t="s">
        <v>126</v>
      </c>
      <c r="K1952">
        <v>0</v>
      </c>
      <c r="L1952">
        <v>3</v>
      </c>
      <c r="M1952">
        <v>0</v>
      </c>
      <c r="N1952">
        <v>2</v>
      </c>
      <c r="O1952">
        <v>0</v>
      </c>
      <c r="P1952">
        <v>1</v>
      </c>
      <c r="Q1952">
        <v>0</v>
      </c>
      <c r="S1952" t="str">
        <f t="shared" si="757"/>
        <v>22:04:03.000</v>
      </c>
      <c r="T1952" t="str">
        <f t="shared" si="757"/>
        <v>22:04:03.000</v>
      </c>
      <c r="U1952" t="str">
        <f t="shared" si="745"/>
        <v>A14F74</v>
      </c>
      <c r="V1952">
        <v>0</v>
      </c>
      <c r="W1952">
        <v>0</v>
      </c>
      <c r="X1952">
        <v>2</v>
      </c>
      <c r="Y1952">
        <v>0</v>
      </c>
      <c r="AA1952">
        <v>1</v>
      </c>
      <c r="AB1952">
        <v>8</v>
      </c>
      <c r="AC1952">
        <v>3</v>
      </c>
      <c r="AD1952">
        <v>0</v>
      </c>
      <c r="AE1952">
        <v>9</v>
      </c>
      <c r="AF1952" t="s">
        <v>126</v>
      </c>
      <c r="AG1952">
        <v>0</v>
      </c>
      <c r="AH1952">
        <v>3</v>
      </c>
      <c r="AI1952">
        <v>2</v>
      </c>
      <c r="AJ1952">
        <v>0</v>
      </c>
      <c r="AK1952" t="s">
        <v>639</v>
      </c>
      <c r="AL1952">
        <v>32.773676000000002</v>
      </c>
      <c r="AM1952" t="s">
        <v>640</v>
      </c>
      <c r="AN1952">
        <v>-117.05904700000001</v>
      </c>
      <c r="AO1952">
        <v>25</v>
      </c>
      <c r="AP1952">
        <v>1500</v>
      </c>
      <c r="AQ1952" t="s">
        <v>129</v>
      </c>
      <c r="AR1952">
        <v>122</v>
      </c>
      <c r="AS1952">
        <v>-47</v>
      </c>
      <c r="AT1952">
        <v>-192</v>
      </c>
      <c r="BB1952" t="str">
        <f t="shared" si="746"/>
        <v>1200</v>
      </c>
      <c r="BC1952">
        <v>1</v>
      </c>
      <c r="BD1952" t="str">
        <f t="shared" si="747"/>
        <v xml:space="preserve">N1839R  </v>
      </c>
      <c r="BE1952">
        <v>1</v>
      </c>
      <c r="BJ1952">
        <v>1350</v>
      </c>
      <c r="BK1952">
        <v>-150</v>
      </c>
      <c r="BL1952" t="s">
        <v>130</v>
      </c>
      <c r="BM1952">
        <v>1</v>
      </c>
      <c r="BN1952">
        <v>1</v>
      </c>
      <c r="BO1952">
        <v>0</v>
      </c>
      <c r="BP1952">
        <v>0</v>
      </c>
      <c r="BS1952">
        <v>0</v>
      </c>
      <c r="BT1952">
        <v>0</v>
      </c>
      <c r="BU1952">
        <v>0</v>
      </c>
      <c r="CE1952" t="str">
        <f t="shared" si="758"/>
        <v>22:04:03.851</v>
      </c>
      <c r="CF1952">
        <v>851342001</v>
      </c>
      <c r="CS1952">
        <v>3</v>
      </c>
      <c r="CT1952">
        <v>2</v>
      </c>
      <c r="CU1952">
        <v>0</v>
      </c>
      <c r="CV1952">
        <v>2</v>
      </c>
      <c r="CW1952">
        <v>0</v>
      </c>
      <c r="CX1952">
        <v>5</v>
      </c>
      <c r="CY1952">
        <v>7</v>
      </c>
      <c r="CZ1952" t="s">
        <v>131</v>
      </c>
      <c r="DA1952">
        <v>300</v>
      </c>
      <c r="DB1952">
        <v>0</v>
      </c>
      <c r="DC1952" t="s">
        <v>157</v>
      </c>
      <c r="DD1952" t="s">
        <v>158</v>
      </c>
      <c r="DG1952">
        <v>8372732</v>
      </c>
      <c r="DI1952">
        <v>1</v>
      </c>
      <c r="DJ1952">
        <v>0</v>
      </c>
      <c r="DK1952">
        <v>1</v>
      </c>
      <c r="DL1952">
        <v>0</v>
      </c>
      <c r="DM1952">
        <v>0</v>
      </c>
      <c r="DN1952">
        <v>1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"07/09/2023 22:04:07.115"</f>
        <v>07/09/2023 22:04:07.115</v>
      </c>
      <c r="C1953" t="str">
        <f t="shared" si="748"/>
        <v>FFDDD3C0</v>
      </c>
      <c r="D1953" t="s">
        <v>147</v>
      </c>
      <c r="E1953">
        <v>8</v>
      </c>
      <c r="H1953">
        <v>225</v>
      </c>
      <c r="I1953" t="s">
        <v>148</v>
      </c>
      <c r="J1953" t="s">
        <v>126</v>
      </c>
      <c r="K1953">
        <v>0</v>
      </c>
      <c r="L1953">
        <v>3</v>
      </c>
      <c r="M1953">
        <v>0</v>
      </c>
      <c r="N1953">
        <v>2</v>
      </c>
      <c r="O1953">
        <v>0</v>
      </c>
      <c r="P1953">
        <v>1</v>
      </c>
      <c r="Q1953">
        <v>0</v>
      </c>
      <c r="S1953" t="str">
        <f t="shared" ref="S1953:T1959" si="759">"22:04:06.000"</f>
        <v>22:04:06.000</v>
      </c>
      <c r="T1953" t="str">
        <f t="shared" si="759"/>
        <v>22:04:06.000</v>
      </c>
      <c r="U1953" t="str">
        <f t="shared" si="745"/>
        <v>A14F74</v>
      </c>
      <c r="V1953">
        <v>0</v>
      </c>
      <c r="W1953">
        <v>0</v>
      </c>
      <c r="X1953">
        <v>2</v>
      </c>
      <c r="Y1953">
        <v>0</v>
      </c>
      <c r="AA1953">
        <v>1</v>
      </c>
      <c r="AB1953">
        <v>8</v>
      </c>
      <c r="AC1953">
        <v>3</v>
      </c>
      <c r="AD1953">
        <v>0</v>
      </c>
      <c r="AE1953">
        <v>9</v>
      </c>
      <c r="AF1953" t="s">
        <v>126</v>
      </c>
      <c r="AG1953">
        <v>0</v>
      </c>
      <c r="AH1953">
        <v>3</v>
      </c>
      <c r="AI1953">
        <v>2</v>
      </c>
      <c r="AJ1953">
        <v>0</v>
      </c>
      <c r="AK1953" t="s">
        <v>641</v>
      </c>
      <c r="AL1953">
        <v>32.773010999999997</v>
      </c>
      <c r="AM1953" t="s">
        <v>642</v>
      </c>
      <c r="AN1953">
        <v>-117.05703</v>
      </c>
      <c r="AO1953">
        <v>25</v>
      </c>
      <c r="AP1953">
        <v>1500</v>
      </c>
      <c r="AQ1953" t="s">
        <v>129</v>
      </c>
      <c r="AR1953">
        <v>123</v>
      </c>
      <c r="AS1953">
        <v>-44</v>
      </c>
      <c r="AT1953">
        <v>-320</v>
      </c>
      <c r="BB1953" t="str">
        <f t="shared" si="746"/>
        <v>1200</v>
      </c>
      <c r="BC1953">
        <v>1</v>
      </c>
      <c r="BD1953" t="str">
        <f t="shared" si="747"/>
        <v xml:space="preserve">N1839R  </v>
      </c>
      <c r="BE1953">
        <v>1</v>
      </c>
      <c r="BJ1953">
        <v>1325</v>
      </c>
      <c r="BK1953">
        <v>-175</v>
      </c>
      <c r="BL1953" t="s">
        <v>130</v>
      </c>
      <c r="BM1953">
        <v>1</v>
      </c>
      <c r="BN1953">
        <v>1</v>
      </c>
      <c r="BO1953">
        <v>0</v>
      </c>
      <c r="BP1953">
        <v>0</v>
      </c>
      <c r="BS1953">
        <v>0</v>
      </c>
      <c r="BT1953">
        <v>0</v>
      </c>
      <c r="BU1953">
        <v>0</v>
      </c>
      <c r="CE1953" t="str">
        <f t="shared" ref="CE1953:CE1959" si="760">"22:04:06.853"</f>
        <v>22:04:06.853</v>
      </c>
      <c r="CF1953">
        <v>852842128</v>
      </c>
      <c r="CS1953">
        <v>3</v>
      </c>
      <c r="CT1953">
        <v>2</v>
      </c>
      <c r="CU1953">
        <v>0</v>
      </c>
      <c r="CV1953">
        <v>2</v>
      </c>
      <c r="CW1953">
        <v>0</v>
      </c>
      <c r="CX1953">
        <v>4</v>
      </c>
      <c r="CY1953">
        <v>7</v>
      </c>
      <c r="CZ1953" t="s">
        <v>131</v>
      </c>
      <c r="DA1953">
        <v>300</v>
      </c>
      <c r="DB1953">
        <v>0</v>
      </c>
      <c r="DC1953" t="s">
        <v>157</v>
      </c>
      <c r="DD1953" t="s">
        <v>158</v>
      </c>
      <c r="DG1953">
        <v>8373361</v>
      </c>
      <c r="DI1953">
        <v>1</v>
      </c>
      <c r="DJ1953">
        <v>0</v>
      </c>
      <c r="DK1953">
        <v>0</v>
      </c>
      <c r="DL1953">
        <v>0</v>
      </c>
      <c r="DM1953">
        <v>0</v>
      </c>
      <c r="DN1953">
        <v>1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"07/09/2023 22:04:07.146"</f>
        <v>07/09/2023 22:04:07.146</v>
      </c>
      <c r="C1954" t="str">
        <f t="shared" si="748"/>
        <v>FFDDD3C0</v>
      </c>
      <c r="D1954" t="s">
        <v>134</v>
      </c>
      <c r="E1954">
        <v>4</v>
      </c>
      <c r="H1954">
        <v>4</v>
      </c>
      <c r="I1954" t="s">
        <v>143</v>
      </c>
      <c r="J1954" t="s">
        <v>126</v>
      </c>
      <c r="K1954">
        <v>0</v>
      </c>
      <c r="L1954">
        <v>3</v>
      </c>
      <c r="M1954">
        <v>0</v>
      </c>
      <c r="N1954">
        <v>2</v>
      </c>
      <c r="O1954">
        <v>0</v>
      </c>
      <c r="P1954">
        <v>1</v>
      </c>
      <c r="Q1954">
        <v>0</v>
      </c>
      <c r="S1954" t="str">
        <f t="shared" si="759"/>
        <v>22:04:06.000</v>
      </c>
      <c r="T1954" t="str">
        <f t="shared" si="759"/>
        <v>22:04:06.000</v>
      </c>
      <c r="U1954" t="str">
        <f t="shared" si="745"/>
        <v>A14F74</v>
      </c>
      <c r="V1954">
        <v>0</v>
      </c>
      <c r="W1954">
        <v>0</v>
      </c>
      <c r="X1954">
        <v>2</v>
      </c>
      <c r="Y1954">
        <v>0</v>
      </c>
      <c r="AA1954">
        <v>1</v>
      </c>
      <c r="AB1954">
        <v>8</v>
      </c>
      <c r="AC1954">
        <v>3</v>
      </c>
      <c r="AD1954">
        <v>0</v>
      </c>
      <c r="AE1954">
        <v>9</v>
      </c>
      <c r="AF1954" t="s">
        <v>126</v>
      </c>
      <c r="AG1954">
        <v>0</v>
      </c>
      <c r="AH1954">
        <v>3</v>
      </c>
      <c r="AI1954">
        <v>2</v>
      </c>
      <c r="AJ1954">
        <v>0</v>
      </c>
      <c r="AK1954" t="s">
        <v>641</v>
      </c>
      <c r="AL1954">
        <v>32.773010999999997</v>
      </c>
      <c r="AM1954" t="s">
        <v>642</v>
      </c>
      <c r="AN1954">
        <v>-117.05703</v>
      </c>
      <c r="AO1954">
        <v>25</v>
      </c>
      <c r="AP1954">
        <v>1500</v>
      </c>
      <c r="AQ1954" t="s">
        <v>129</v>
      </c>
      <c r="AR1954">
        <v>123</v>
      </c>
      <c r="AS1954">
        <v>-44</v>
      </c>
      <c r="AT1954">
        <v>-320</v>
      </c>
      <c r="BB1954" t="str">
        <f t="shared" si="746"/>
        <v>1200</v>
      </c>
      <c r="BC1954">
        <v>1</v>
      </c>
      <c r="BD1954" t="str">
        <f t="shared" si="747"/>
        <v xml:space="preserve">N1839R  </v>
      </c>
      <c r="BE1954">
        <v>1</v>
      </c>
      <c r="BJ1954">
        <v>1325</v>
      </c>
      <c r="BK1954">
        <v>-175</v>
      </c>
      <c r="BL1954" t="s">
        <v>130</v>
      </c>
      <c r="BM1954">
        <v>1</v>
      </c>
      <c r="BN1954">
        <v>1</v>
      </c>
      <c r="BO1954">
        <v>0</v>
      </c>
      <c r="BP1954">
        <v>0</v>
      </c>
      <c r="BS1954">
        <v>0</v>
      </c>
      <c r="BT1954">
        <v>0</v>
      </c>
      <c r="BU1954">
        <v>0</v>
      </c>
      <c r="CE1954" t="str">
        <f t="shared" si="760"/>
        <v>22:04:06.853</v>
      </c>
      <c r="CF1954">
        <v>852842128</v>
      </c>
      <c r="CS1954">
        <v>3</v>
      </c>
      <c r="CT1954">
        <v>2</v>
      </c>
      <c r="CU1954">
        <v>0</v>
      </c>
      <c r="CV1954">
        <v>2</v>
      </c>
      <c r="CW1954">
        <v>0</v>
      </c>
      <c r="CX1954">
        <v>4</v>
      </c>
      <c r="CY1954">
        <v>7</v>
      </c>
      <c r="CZ1954" t="s">
        <v>131</v>
      </c>
      <c r="DA1954">
        <v>300</v>
      </c>
      <c r="DB1954">
        <v>0</v>
      </c>
      <c r="DC1954" t="s">
        <v>157</v>
      </c>
      <c r="DD1954" t="s">
        <v>158</v>
      </c>
      <c r="DG1954">
        <v>8373361</v>
      </c>
      <c r="DI1954">
        <v>1</v>
      </c>
      <c r="DJ1954">
        <v>0</v>
      </c>
      <c r="DK1954">
        <v>1</v>
      </c>
      <c r="DL1954">
        <v>0</v>
      </c>
      <c r="DM1954">
        <v>0</v>
      </c>
      <c r="DN1954">
        <v>1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"07/09/2023 22:04:07.146"</f>
        <v>07/09/2023 22:04:07.146</v>
      </c>
      <c r="C1955" t="str">
        <f t="shared" si="748"/>
        <v>FFDDD3C0</v>
      </c>
      <c r="D1955" t="s">
        <v>123</v>
      </c>
      <c r="E1955">
        <v>7</v>
      </c>
      <c r="F1955">
        <v>2007</v>
      </c>
      <c r="G1955" t="s">
        <v>124</v>
      </c>
      <c r="J1955" t="s">
        <v>125</v>
      </c>
      <c r="K1955">
        <v>0</v>
      </c>
      <c r="L1955">
        <v>3</v>
      </c>
      <c r="M1955">
        <v>0</v>
      </c>
      <c r="N1955">
        <v>2</v>
      </c>
      <c r="O1955">
        <v>0</v>
      </c>
      <c r="P1955">
        <v>1</v>
      </c>
      <c r="Q1955">
        <v>0</v>
      </c>
      <c r="S1955" t="str">
        <f t="shared" si="759"/>
        <v>22:04:06.000</v>
      </c>
      <c r="T1955" t="str">
        <f t="shared" si="759"/>
        <v>22:04:06.000</v>
      </c>
      <c r="U1955" t="str">
        <f t="shared" si="745"/>
        <v>A14F74</v>
      </c>
      <c r="V1955">
        <v>0</v>
      </c>
      <c r="W1955">
        <v>0</v>
      </c>
      <c r="X1955">
        <v>2</v>
      </c>
      <c r="Y1955">
        <v>0</v>
      </c>
      <c r="AA1955">
        <v>1</v>
      </c>
      <c r="AB1955">
        <v>8</v>
      </c>
      <c r="AC1955">
        <v>3</v>
      </c>
      <c r="AD1955">
        <v>0</v>
      </c>
      <c r="AE1955">
        <v>9</v>
      </c>
      <c r="AF1955" t="s">
        <v>126</v>
      </c>
      <c r="AG1955">
        <v>0</v>
      </c>
      <c r="AH1955">
        <v>3</v>
      </c>
      <c r="AI1955">
        <v>2</v>
      </c>
      <c r="AJ1955">
        <v>0</v>
      </c>
      <c r="AK1955" t="s">
        <v>641</v>
      </c>
      <c r="AL1955">
        <v>32.773010999999997</v>
      </c>
      <c r="AM1955" t="s">
        <v>642</v>
      </c>
      <c r="AN1955">
        <v>-117.05703</v>
      </c>
      <c r="AO1955">
        <v>25</v>
      </c>
      <c r="AP1955">
        <v>1500</v>
      </c>
      <c r="AQ1955" t="s">
        <v>129</v>
      </c>
      <c r="AR1955">
        <v>123</v>
      </c>
      <c r="AS1955">
        <v>-44</v>
      </c>
      <c r="AT1955">
        <v>-320</v>
      </c>
      <c r="BB1955" t="str">
        <f t="shared" si="746"/>
        <v>1200</v>
      </c>
      <c r="BC1955">
        <v>1</v>
      </c>
      <c r="BD1955" t="str">
        <f t="shared" si="747"/>
        <v xml:space="preserve">N1839R  </v>
      </c>
      <c r="BE1955">
        <v>1</v>
      </c>
      <c r="BJ1955">
        <v>1325</v>
      </c>
      <c r="BK1955">
        <v>-175</v>
      </c>
      <c r="BL1955" t="s">
        <v>130</v>
      </c>
      <c r="BM1955">
        <v>1</v>
      </c>
      <c r="BN1955">
        <v>1</v>
      </c>
      <c r="BO1955">
        <v>0</v>
      </c>
      <c r="BP1955">
        <v>0</v>
      </c>
      <c r="BS1955">
        <v>0</v>
      </c>
      <c r="BT1955">
        <v>0</v>
      </c>
      <c r="BU1955">
        <v>0</v>
      </c>
      <c r="CE1955" t="str">
        <f t="shared" si="760"/>
        <v>22:04:06.853</v>
      </c>
      <c r="CF1955">
        <v>852842128</v>
      </c>
      <c r="CS1955">
        <v>3</v>
      </c>
      <c r="CT1955">
        <v>2</v>
      </c>
      <c r="CU1955">
        <v>0</v>
      </c>
      <c r="CV1955">
        <v>2</v>
      </c>
      <c r="CW1955">
        <v>0</v>
      </c>
      <c r="CX1955">
        <v>4</v>
      </c>
      <c r="CY1955">
        <v>7</v>
      </c>
      <c r="CZ1955" t="s">
        <v>131</v>
      </c>
      <c r="DA1955">
        <v>300</v>
      </c>
      <c r="DB1955">
        <v>0</v>
      </c>
      <c r="DC1955" t="s">
        <v>157</v>
      </c>
      <c r="DD1955" t="s">
        <v>158</v>
      </c>
      <c r="DG1955">
        <v>8373361</v>
      </c>
      <c r="DI1955">
        <v>1</v>
      </c>
      <c r="DJ1955">
        <v>0</v>
      </c>
      <c r="DK1955">
        <v>1</v>
      </c>
      <c r="DL1955">
        <v>0</v>
      </c>
      <c r="DM1955">
        <v>0</v>
      </c>
      <c r="DN1955">
        <v>1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"07/09/2023 22:04:07.146"</f>
        <v>07/09/2023 22:04:07.146</v>
      </c>
      <c r="C1956" t="str">
        <f t="shared" si="748"/>
        <v>FFDDD3C0</v>
      </c>
      <c r="D1956" t="s">
        <v>138</v>
      </c>
      <c r="E1956">
        <v>20</v>
      </c>
      <c r="F1956">
        <v>1020</v>
      </c>
      <c r="G1956" t="s">
        <v>139</v>
      </c>
      <c r="J1956" t="s">
        <v>140</v>
      </c>
      <c r="K1956">
        <v>0</v>
      </c>
      <c r="L1956">
        <v>3</v>
      </c>
      <c r="M1956">
        <v>0</v>
      </c>
      <c r="N1956">
        <v>2</v>
      </c>
      <c r="O1956">
        <v>0</v>
      </c>
      <c r="P1956">
        <v>1</v>
      </c>
      <c r="Q1956">
        <v>0</v>
      </c>
      <c r="S1956" t="str">
        <f t="shared" si="759"/>
        <v>22:04:06.000</v>
      </c>
      <c r="T1956" t="str">
        <f t="shared" si="759"/>
        <v>22:04:06.000</v>
      </c>
      <c r="U1956" t="str">
        <f t="shared" si="745"/>
        <v>A14F74</v>
      </c>
      <c r="V1956">
        <v>0</v>
      </c>
      <c r="W1956">
        <v>0</v>
      </c>
      <c r="X1956">
        <v>2</v>
      </c>
      <c r="Y1956">
        <v>0</v>
      </c>
      <c r="AA1956">
        <v>1</v>
      </c>
      <c r="AB1956">
        <v>8</v>
      </c>
      <c r="AC1956">
        <v>3</v>
      </c>
      <c r="AD1956">
        <v>0</v>
      </c>
      <c r="AE1956">
        <v>9</v>
      </c>
      <c r="AF1956" t="s">
        <v>126</v>
      </c>
      <c r="AG1956">
        <v>0</v>
      </c>
      <c r="AH1956">
        <v>3</v>
      </c>
      <c r="AI1956">
        <v>2</v>
      </c>
      <c r="AJ1956">
        <v>0</v>
      </c>
      <c r="AK1956" t="s">
        <v>641</v>
      </c>
      <c r="AL1956">
        <v>32.773010999999997</v>
      </c>
      <c r="AM1956" t="s">
        <v>642</v>
      </c>
      <c r="AN1956">
        <v>-117.05703</v>
      </c>
      <c r="AO1956">
        <v>25</v>
      </c>
      <c r="AP1956">
        <v>1500</v>
      </c>
      <c r="AQ1956" t="s">
        <v>129</v>
      </c>
      <c r="AR1956">
        <v>123</v>
      </c>
      <c r="AS1956">
        <v>-44</v>
      </c>
      <c r="AT1956">
        <v>-320</v>
      </c>
      <c r="BB1956" t="str">
        <f t="shared" si="746"/>
        <v>1200</v>
      </c>
      <c r="BC1956">
        <v>1</v>
      </c>
      <c r="BD1956" t="str">
        <f t="shared" si="747"/>
        <v xml:space="preserve">N1839R  </v>
      </c>
      <c r="BE1956">
        <v>1</v>
      </c>
      <c r="BJ1956">
        <v>1325</v>
      </c>
      <c r="BK1956">
        <v>-175</v>
      </c>
      <c r="BL1956" t="s">
        <v>130</v>
      </c>
      <c r="BM1956">
        <v>1</v>
      </c>
      <c r="BN1956">
        <v>1</v>
      </c>
      <c r="BO1956">
        <v>0</v>
      </c>
      <c r="BP1956">
        <v>0</v>
      </c>
      <c r="BS1956">
        <v>0</v>
      </c>
      <c r="BT1956">
        <v>0</v>
      </c>
      <c r="BU1956">
        <v>0</v>
      </c>
      <c r="CE1956" t="str">
        <f t="shared" si="760"/>
        <v>22:04:06.853</v>
      </c>
      <c r="CF1956">
        <v>852842128</v>
      </c>
      <c r="CS1956">
        <v>3</v>
      </c>
      <c r="CT1956">
        <v>2</v>
      </c>
      <c r="CU1956">
        <v>0</v>
      </c>
      <c r="CV1956">
        <v>2</v>
      </c>
      <c r="CW1956">
        <v>0</v>
      </c>
      <c r="CX1956">
        <v>4</v>
      </c>
      <c r="CY1956">
        <v>7</v>
      </c>
      <c r="CZ1956" t="s">
        <v>131</v>
      </c>
      <c r="DA1956">
        <v>300</v>
      </c>
      <c r="DB1956">
        <v>0</v>
      </c>
      <c r="DC1956" t="s">
        <v>157</v>
      </c>
      <c r="DD1956" t="s">
        <v>158</v>
      </c>
      <c r="DG1956">
        <v>8373361</v>
      </c>
      <c r="DI1956">
        <v>1</v>
      </c>
      <c r="DJ1956">
        <v>0</v>
      </c>
      <c r="DK1956">
        <v>1</v>
      </c>
      <c r="DL1956">
        <v>0</v>
      </c>
      <c r="DM1956">
        <v>0</v>
      </c>
      <c r="DN1956">
        <v>1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"07/09/2023 22:04:07.146"</f>
        <v>07/09/2023 22:04:07.146</v>
      </c>
      <c r="C1957" t="str">
        <f t="shared" si="748"/>
        <v>FFDDD3C0</v>
      </c>
      <c r="D1957" t="s">
        <v>149</v>
      </c>
      <c r="E1957">
        <v>3</v>
      </c>
      <c r="H1957">
        <v>166</v>
      </c>
      <c r="I1957" t="s">
        <v>139</v>
      </c>
      <c r="J1957" t="s">
        <v>150</v>
      </c>
      <c r="K1957">
        <v>0</v>
      </c>
      <c r="L1957">
        <v>3</v>
      </c>
      <c r="M1957">
        <v>0</v>
      </c>
      <c r="N1957">
        <v>2</v>
      </c>
      <c r="O1957">
        <v>0</v>
      </c>
      <c r="P1957">
        <v>1</v>
      </c>
      <c r="Q1957">
        <v>0</v>
      </c>
      <c r="S1957" t="str">
        <f t="shared" si="759"/>
        <v>22:04:06.000</v>
      </c>
      <c r="T1957" t="str">
        <f t="shared" si="759"/>
        <v>22:04:06.000</v>
      </c>
      <c r="U1957" t="str">
        <f t="shared" si="745"/>
        <v>A14F74</v>
      </c>
      <c r="V1957">
        <v>0</v>
      </c>
      <c r="W1957">
        <v>0</v>
      </c>
      <c r="X1957">
        <v>2</v>
      </c>
      <c r="Y1957">
        <v>0</v>
      </c>
      <c r="AA1957">
        <v>1</v>
      </c>
      <c r="AB1957">
        <v>8</v>
      </c>
      <c r="AC1957">
        <v>3</v>
      </c>
      <c r="AD1957">
        <v>0</v>
      </c>
      <c r="AE1957">
        <v>9</v>
      </c>
      <c r="AF1957" t="s">
        <v>126</v>
      </c>
      <c r="AG1957">
        <v>0</v>
      </c>
      <c r="AH1957">
        <v>3</v>
      </c>
      <c r="AI1957">
        <v>2</v>
      </c>
      <c r="AJ1957">
        <v>0</v>
      </c>
      <c r="AK1957" t="s">
        <v>641</v>
      </c>
      <c r="AL1957">
        <v>32.773010999999997</v>
      </c>
      <c r="AM1957" t="s">
        <v>642</v>
      </c>
      <c r="AN1957">
        <v>-117.05703</v>
      </c>
      <c r="AO1957">
        <v>25</v>
      </c>
      <c r="AP1957">
        <v>1500</v>
      </c>
      <c r="AQ1957" t="s">
        <v>129</v>
      </c>
      <c r="AR1957">
        <v>123</v>
      </c>
      <c r="AS1957">
        <v>-44</v>
      </c>
      <c r="AT1957">
        <v>-320</v>
      </c>
      <c r="BB1957" t="str">
        <f t="shared" si="746"/>
        <v>1200</v>
      </c>
      <c r="BC1957">
        <v>1</v>
      </c>
      <c r="BD1957" t="str">
        <f t="shared" si="747"/>
        <v xml:space="preserve">N1839R  </v>
      </c>
      <c r="BE1957">
        <v>1</v>
      </c>
      <c r="BJ1957">
        <v>1325</v>
      </c>
      <c r="BK1957">
        <v>-175</v>
      </c>
      <c r="BL1957" t="s">
        <v>130</v>
      </c>
      <c r="BM1957">
        <v>1</v>
      </c>
      <c r="BN1957">
        <v>1</v>
      </c>
      <c r="BO1957">
        <v>0</v>
      </c>
      <c r="BP1957">
        <v>0</v>
      </c>
      <c r="BS1957">
        <v>0</v>
      </c>
      <c r="BT1957">
        <v>0</v>
      </c>
      <c r="BU1957">
        <v>0</v>
      </c>
      <c r="CE1957" t="str">
        <f t="shared" si="760"/>
        <v>22:04:06.853</v>
      </c>
      <c r="CF1957">
        <v>852842128</v>
      </c>
      <c r="CS1957">
        <v>3</v>
      </c>
      <c r="CT1957">
        <v>2</v>
      </c>
      <c r="CU1957">
        <v>0</v>
      </c>
      <c r="CV1957">
        <v>2</v>
      </c>
      <c r="CW1957">
        <v>0</v>
      </c>
      <c r="CX1957">
        <v>4</v>
      </c>
      <c r="CY1957">
        <v>7</v>
      </c>
      <c r="CZ1957" t="s">
        <v>131</v>
      </c>
      <c r="DA1957">
        <v>300</v>
      </c>
      <c r="DB1957">
        <v>0</v>
      </c>
      <c r="DC1957" t="s">
        <v>157</v>
      </c>
      <c r="DD1957" t="s">
        <v>158</v>
      </c>
      <c r="DG1957">
        <v>8373361</v>
      </c>
      <c r="DI1957">
        <v>1</v>
      </c>
      <c r="DJ1957">
        <v>0</v>
      </c>
      <c r="DK1957">
        <v>1</v>
      </c>
      <c r="DL1957">
        <v>0</v>
      </c>
      <c r="DM1957">
        <v>0</v>
      </c>
      <c r="DN1957">
        <v>1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"07/09/2023 22:04:07.146"</f>
        <v>07/09/2023 22:04:07.146</v>
      </c>
      <c r="C1958" t="str">
        <f t="shared" si="748"/>
        <v>FFDDD3C0</v>
      </c>
      <c r="D1958" t="s">
        <v>141</v>
      </c>
      <c r="E1958">
        <v>15</v>
      </c>
      <c r="J1958" t="s">
        <v>142</v>
      </c>
      <c r="K1958">
        <v>0</v>
      </c>
      <c r="L1958">
        <v>3</v>
      </c>
      <c r="M1958">
        <v>0</v>
      </c>
      <c r="N1958">
        <v>2</v>
      </c>
      <c r="O1958">
        <v>0</v>
      </c>
      <c r="P1958">
        <v>1</v>
      </c>
      <c r="Q1958">
        <v>0</v>
      </c>
      <c r="S1958" t="str">
        <f t="shared" si="759"/>
        <v>22:04:06.000</v>
      </c>
      <c r="T1958" t="str">
        <f t="shared" si="759"/>
        <v>22:04:06.000</v>
      </c>
      <c r="U1958" t="str">
        <f t="shared" si="745"/>
        <v>A14F74</v>
      </c>
      <c r="V1958">
        <v>0</v>
      </c>
      <c r="W1958">
        <v>0</v>
      </c>
      <c r="X1958">
        <v>2</v>
      </c>
      <c r="Y1958">
        <v>0</v>
      </c>
      <c r="AA1958">
        <v>1</v>
      </c>
      <c r="AB1958">
        <v>8</v>
      </c>
      <c r="AC1958">
        <v>3</v>
      </c>
      <c r="AD1958">
        <v>0</v>
      </c>
      <c r="AE1958">
        <v>9</v>
      </c>
      <c r="AF1958" t="s">
        <v>126</v>
      </c>
      <c r="AG1958">
        <v>0</v>
      </c>
      <c r="AH1958">
        <v>3</v>
      </c>
      <c r="AI1958">
        <v>2</v>
      </c>
      <c r="AJ1958">
        <v>0</v>
      </c>
      <c r="AK1958" t="s">
        <v>641</v>
      </c>
      <c r="AL1958">
        <v>32.773010999999997</v>
      </c>
      <c r="AM1958" t="s">
        <v>642</v>
      </c>
      <c r="AN1958">
        <v>-117.05703</v>
      </c>
      <c r="AO1958">
        <v>25</v>
      </c>
      <c r="AP1958">
        <v>1500</v>
      </c>
      <c r="AQ1958" t="s">
        <v>129</v>
      </c>
      <c r="AR1958">
        <v>123</v>
      </c>
      <c r="AS1958">
        <v>-44</v>
      </c>
      <c r="AT1958">
        <v>-320</v>
      </c>
      <c r="BB1958" t="str">
        <f t="shared" si="746"/>
        <v>1200</v>
      </c>
      <c r="BC1958">
        <v>1</v>
      </c>
      <c r="BD1958" t="str">
        <f t="shared" si="747"/>
        <v xml:space="preserve">N1839R  </v>
      </c>
      <c r="BE1958">
        <v>1</v>
      </c>
      <c r="BJ1958">
        <v>1325</v>
      </c>
      <c r="BK1958">
        <v>-175</v>
      </c>
      <c r="BL1958" t="s">
        <v>130</v>
      </c>
      <c r="BM1958">
        <v>1</v>
      </c>
      <c r="BN1958">
        <v>1</v>
      </c>
      <c r="BO1958">
        <v>0</v>
      </c>
      <c r="BP1958">
        <v>0</v>
      </c>
      <c r="BS1958">
        <v>0</v>
      </c>
      <c r="BT1958">
        <v>0</v>
      </c>
      <c r="BU1958">
        <v>0</v>
      </c>
      <c r="CE1958" t="str">
        <f t="shared" si="760"/>
        <v>22:04:06.853</v>
      </c>
      <c r="CF1958">
        <v>852842128</v>
      </c>
      <c r="CS1958">
        <v>3</v>
      </c>
      <c r="CT1958">
        <v>2</v>
      </c>
      <c r="CU1958">
        <v>0</v>
      </c>
      <c r="CV1958">
        <v>2</v>
      </c>
      <c r="CW1958">
        <v>0</v>
      </c>
      <c r="CX1958">
        <v>4</v>
      </c>
      <c r="CY1958">
        <v>7</v>
      </c>
      <c r="CZ1958" t="s">
        <v>131</v>
      </c>
      <c r="DA1958">
        <v>300</v>
      </c>
      <c r="DB1958">
        <v>0</v>
      </c>
      <c r="DC1958" t="s">
        <v>157</v>
      </c>
      <c r="DD1958" t="s">
        <v>158</v>
      </c>
      <c r="DG1958">
        <v>8373361</v>
      </c>
      <c r="DI1958">
        <v>1</v>
      </c>
      <c r="DJ1958">
        <v>0</v>
      </c>
      <c r="DK1958">
        <v>1</v>
      </c>
      <c r="DL1958">
        <v>0</v>
      </c>
      <c r="DM1958">
        <v>0</v>
      </c>
      <c r="DN1958">
        <v>1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"07/09/2023 22:04:07.162"</f>
        <v>07/09/2023 22:04:07.162</v>
      </c>
      <c r="C1959" t="str">
        <f t="shared" si="748"/>
        <v>FFDDD3C0</v>
      </c>
      <c r="D1959" t="s">
        <v>134</v>
      </c>
      <c r="E1959">
        <v>3</v>
      </c>
      <c r="H1959">
        <v>3</v>
      </c>
      <c r="I1959" t="s">
        <v>135</v>
      </c>
      <c r="J1959" t="s">
        <v>126</v>
      </c>
      <c r="K1959">
        <v>0</v>
      </c>
      <c r="L1959">
        <v>3</v>
      </c>
      <c r="M1959">
        <v>0</v>
      </c>
      <c r="N1959">
        <v>2</v>
      </c>
      <c r="O1959">
        <v>0</v>
      </c>
      <c r="P1959">
        <v>1</v>
      </c>
      <c r="Q1959">
        <v>0</v>
      </c>
      <c r="S1959" t="str">
        <f t="shared" si="759"/>
        <v>22:04:06.000</v>
      </c>
      <c r="T1959" t="str">
        <f t="shared" si="759"/>
        <v>22:04:06.000</v>
      </c>
      <c r="U1959" t="str">
        <f t="shared" si="745"/>
        <v>A14F74</v>
      </c>
      <c r="V1959">
        <v>0</v>
      </c>
      <c r="W1959">
        <v>0</v>
      </c>
      <c r="X1959">
        <v>2</v>
      </c>
      <c r="Y1959">
        <v>0</v>
      </c>
      <c r="AA1959">
        <v>1</v>
      </c>
      <c r="AB1959">
        <v>8</v>
      </c>
      <c r="AC1959">
        <v>3</v>
      </c>
      <c r="AD1959">
        <v>0</v>
      </c>
      <c r="AE1959">
        <v>9</v>
      </c>
      <c r="AF1959" t="s">
        <v>126</v>
      </c>
      <c r="AG1959">
        <v>0</v>
      </c>
      <c r="AH1959">
        <v>3</v>
      </c>
      <c r="AI1959">
        <v>2</v>
      </c>
      <c r="AJ1959">
        <v>0</v>
      </c>
      <c r="AK1959" t="s">
        <v>641</v>
      </c>
      <c r="AL1959">
        <v>32.773010999999997</v>
      </c>
      <c r="AM1959" t="s">
        <v>642</v>
      </c>
      <c r="AN1959">
        <v>-117.05703</v>
      </c>
      <c r="AO1959">
        <v>25</v>
      </c>
      <c r="AP1959">
        <v>1500</v>
      </c>
      <c r="AQ1959" t="s">
        <v>129</v>
      </c>
      <c r="AR1959">
        <v>123</v>
      </c>
      <c r="AS1959">
        <v>-44</v>
      </c>
      <c r="AT1959">
        <v>-320</v>
      </c>
      <c r="BB1959" t="str">
        <f t="shared" si="746"/>
        <v>1200</v>
      </c>
      <c r="BC1959">
        <v>1</v>
      </c>
      <c r="BD1959" t="str">
        <f t="shared" si="747"/>
        <v xml:space="preserve">N1839R  </v>
      </c>
      <c r="BE1959">
        <v>1</v>
      </c>
      <c r="BJ1959">
        <v>1325</v>
      </c>
      <c r="BK1959">
        <v>-175</v>
      </c>
      <c r="BL1959" t="s">
        <v>130</v>
      </c>
      <c r="BM1959">
        <v>1</v>
      </c>
      <c r="BN1959">
        <v>1</v>
      </c>
      <c r="BO1959">
        <v>0</v>
      </c>
      <c r="BP1959">
        <v>0</v>
      </c>
      <c r="BS1959">
        <v>0</v>
      </c>
      <c r="BT1959">
        <v>0</v>
      </c>
      <c r="BU1959">
        <v>0</v>
      </c>
      <c r="CE1959" t="str">
        <f t="shared" si="760"/>
        <v>22:04:06.853</v>
      </c>
      <c r="CF1959">
        <v>852842128</v>
      </c>
      <c r="CS1959">
        <v>3</v>
      </c>
      <c r="CT1959">
        <v>2</v>
      </c>
      <c r="CU1959">
        <v>0</v>
      </c>
      <c r="CV1959">
        <v>2</v>
      </c>
      <c r="CW1959">
        <v>0</v>
      </c>
      <c r="CX1959">
        <v>4</v>
      </c>
      <c r="CY1959">
        <v>7</v>
      </c>
      <c r="CZ1959" t="s">
        <v>131</v>
      </c>
      <c r="DA1959">
        <v>300</v>
      </c>
      <c r="DB1959">
        <v>0</v>
      </c>
      <c r="DC1959" t="s">
        <v>157</v>
      </c>
      <c r="DD1959" t="s">
        <v>158</v>
      </c>
      <c r="DG1959">
        <v>8373361</v>
      </c>
      <c r="DI1959">
        <v>1</v>
      </c>
      <c r="DJ1959">
        <v>0</v>
      </c>
      <c r="DK1959">
        <v>1</v>
      </c>
      <c r="DL1959">
        <v>0</v>
      </c>
      <c r="DM1959">
        <v>0</v>
      </c>
      <c r="DN1959">
        <v>1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 t="shared" ref="A1960:A1966" si="761">"07/09/2023 22:04:09.036"</f>
        <v>07/09/2023 22:04:09.036</v>
      </c>
      <c r="C1960" t="str">
        <f t="shared" si="748"/>
        <v>FFDDD3C0</v>
      </c>
      <c r="D1960" t="s">
        <v>149</v>
      </c>
      <c r="E1960">
        <v>3</v>
      </c>
      <c r="H1960">
        <v>166</v>
      </c>
      <c r="I1960" t="s">
        <v>139</v>
      </c>
      <c r="J1960" t="s">
        <v>150</v>
      </c>
      <c r="K1960">
        <v>0</v>
      </c>
      <c r="L1960">
        <v>3</v>
      </c>
      <c r="M1960">
        <v>0</v>
      </c>
      <c r="N1960">
        <v>2</v>
      </c>
      <c r="O1960">
        <v>0</v>
      </c>
      <c r="P1960">
        <v>1</v>
      </c>
      <c r="Q1960">
        <v>0</v>
      </c>
      <c r="S1960" t="str">
        <f t="shared" ref="S1960:T1966" si="762">"22:04:08.000"</f>
        <v>22:04:08.000</v>
      </c>
      <c r="T1960" t="str">
        <f t="shared" si="762"/>
        <v>22:04:08.000</v>
      </c>
      <c r="U1960" t="str">
        <f t="shared" si="745"/>
        <v>A14F74</v>
      </c>
      <c r="V1960">
        <v>0</v>
      </c>
      <c r="W1960">
        <v>0</v>
      </c>
      <c r="X1960">
        <v>2</v>
      </c>
      <c r="Y1960">
        <v>0</v>
      </c>
      <c r="AA1960">
        <v>1</v>
      </c>
      <c r="AB1960">
        <v>8</v>
      </c>
      <c r="AC1960">
        <v>3</v>
      </c>
      <c r="AD1960">
        <v>0</v>
      </c>
      <c r="AE1960">
        <v>9</v>
      </c>
      <c r="AF1960" t="s">
        <v>126</v>
      </c>
      <c r="AG1960">
        <v>0</v>
      </c>
      <c r="AH1960">
        <v>3</v>
      </c>
      <c r="AI1960">
        <v>2</v>
      </c>
      <c r="AJ1960">
        <v>0</v>
      </c>
      <c r="AK1960" t="s">
        <v>643</v>
      </c>
      <c r="AL1960">
        <v>32.772602999999997</v>
      </c>
      <c r="AM1960" t="s">
        <v>644</v>
      </c>
      <c r="AN1960">
        <v>-117.055678</v>
      </c>
      <c r="AO1960">
        <v>25</v>
      </c>
      <c r="AP1960">
        <v>1500</v>
      </c>
      <c r="AQ1960" t="s">
        <v>129</v>
      </c>
      <c r="AR1960">
        <v>125</v>
      </c>
      <c r="AS1960">
        <v>-44</v>
      </c>
      <c r="AT1960">
        <v>-256</v>
      </c>
      <c r="BB1960" t="str">
        <f t="shared" si="746"/>
        <v>1200</v>
      </c>
      <c r="BC1960">
        <v>1</v>
      </c>
      <c r="BD1960" t="str">
        <f t="shared" si="747"/>
        <v xml:space="preserve">N1839R  </v>
      </c>
      <c r="BE1960">
        <v>1</v>
      </c>
      <c r="BJ1960">
        <v>1300</v>
      </c>
      <c r="BK1960">
        <v>-200</v>
      </c>
      <c r="BL1960" t="s">
        <v>130</v>
      </c>
      <c r="BM1960">
        <v>1</v>
      </c>
      <c r="BN1960">
        <v>1</v>
      </c>
      <c r="BO1960">
        <v>0</v>
      </c>
      <c r="BP1960">
        <v>0</v>
      </c>
      <c r="BS1960">
        <v>0</v>
      </c>
      <c r="BT1960">
        <v>0</v>
      </c>
      <c r="BU1960">
        <v>0</v>
      </c>
      <c r="CE1960" t="str">
        <f t="shared" ref="CE1960:CE1966" si="763">"22:04:08.726"</f>
        <v>22:04:08.726</v>
      </c>
      <c r="CF1960">
        <v>726342029</v>
      </c>
      <c r="CS1960">
        <v>3</v>
      </c>
      <c r="CT1960">
        <v>2</v>
      </c>
      <c r="CU1960">
        <v>0</v>
      </c>
      <c r="CV1960">
        <v>2</v>
      </c>
      <c r="CW1960">
        <v>0</v>
      </c>
      <c r="CX1960">
        <v>5</v>
      </c>
      <c r="CY1960">
        <v>7</v>
      </c>
      <c r="CZ1960" t="s">
        <v>131</v>
      </c>
      <c r="DA1960">
        <v>300</v>
      </c>
      <c r="DB1960">
        <v>0</v>
      </c>
      <c r="DC1960" t="s">
        <v>157</v>
      </c>
      <c r="DD1960" t="s">
        <v>158</v>
      </c>
      <c r="DG1960">
        <v>8373765</v>
      </c>
      <c r="DI1960">
        <v>1</v>
      </c>
      <c r="DJ1960">
        <v>0</v>
      </c>
      <c r="DK1960">
        <v>0</v>
      </c>
      <c r="DL1960">
        <v>0</v>
      </c>
      <c r="DM1960">
        <v>0</v>
      </c>
      <c r="DN1960">
        <v>1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 t="shared" si="761"/>
        <v>07/09/2023 22:04:09.036</v>
      </c>
      <c r="C1961" t="str">
        <f t="shared" si="748"/>
        <v>FFDDD3C0</v>
      </c>
      <c r="D1961" t="s">
        <v>141</v>
      </c>
      <c r="E1961">
        <v>15</v>
      </c>
      <c r="J1961" t="s">
        <v>142</v>
      </c>
      <c r="K1961">
        <v>0</v>
      </c>
      <c r="L1961">
        <v>3</v>
      </c>
      <c r="M1961">
        <v>0</v>
      </c>
      <c r="N1961">
        <v>2</v>
      </c>
      <c r="O1961">
        <v>0</v>
      </c>
      <c r="P1961">
        <v>1</v>
      </c>
      <c r="Q1961">
        <v>0</v>
      </c>
      <c r="S1961" t="str">
        <f t="shared" si="762"/>
        <v>22:04:08.000</v>
      </c>
      <c r="T1961" t="str">
        <f t="shared" si="762"/>
        <v>22:04:08.000</v>
      </c>
      <c r="U1961" t="str">
        <f t="shared" si="745"/>
        <v>A14F74</v>
      </c>
      <c r="V1961">
        <v>0</v>
      </c>
      <c r="W1961">
        <v>0</v>
      </c>
      <c r="X1961">
        <v>2</v>
      </c>
      <c r="Y1961">
        <v>0</v>
      </c>
      <c r="AA1961">
        <v>1</v>
      </c>
      <c r="AB1961">
        <v>8</v>
      </c>
      <c r="AC1961">
        <v>3</v>
      </c>
      <c r="AD1961">
        <v>0</v>
      </c>
      <c r="AE1961">
        <v>9</v>
      </c>
      <c r="AF1961" t="s">
        <v>126</v>
      </c>
      <c r="AG1961">
        <v>0</v>
      </c>
      <c r="AH1961">
        <v>3</v>
      </c>
      <c r="AI1961">
        <v>2</v>
      </c>
      <c r="AJ1961">
        <v>0</v>
      </c>
      <c r="AK1961" t="s">
        <v>643</v>
      </c>
      <c r="AL1961">
        <v>32.772602999999997</v>
      </c>
      <c r="AM1961" t="s">
        <v>644</v>
      </c>
      <c r="AN1961">
        <v>-117.055678</v>
      </c>
      <c r="AO1961">
        <v>25</v>
      </c>
      <c r="AP1961">
        <v>1500</v>
      </c>
      <c r="AQ1961" t="s">
        <v>129</v>
      </c>
      <c r="AR1961">
        <v>125</v>
      </c>
      <c r="AS1961">
        <v>-44</v>
      </c>
      <c r="AT1961">
        <v>-256</v>
      </c>
      <c r="BB1961" t="str">
        <f t="shared" si="746"/>
        <v>1200</v>
      </c>
      <c r="BC1961">
        <v>1</v>
      </c>
      <c r="BD1961" t="str">
        <f t="shared" si="747"/>
        <v xml:space="preserve">N1839R  </v>
      </c>
      <c r="BE1961">
        <v>1</v>
      </c>
      <c r="BJ1961">
        <v>1300</v>
      </c>
      <c r="BK1961">
        <v>-200</v>
      </c>
      <c r="BL1961" t="s">
        <v>130</v>
      </c>
      <c r="BM1961">
        <v>1</v>
      </c>
      <c r="BN1961">
        <v>1</v>
      </c>
      <c r="BO1961">
        <v>0</v>
      </c>
      <c r="BP1961">
        <v>0</v>
      </c>
      <c r="BS1961">
        <v>0</v>
      </c>
      <c r="BT1961">
        <v>0</v>
      </c>
      <c r="BU1961">
        <v>0</v>
      </c>
      <c r="CE1961" t="str">
        <f t="shared" si="763"/>
        <v>22:04:08.726</v>
      </c>
      <c r="CF1961">
        <v>726342029</v>
      </c>
      <c r="CS1961">
        <v>3</v>
      </c>
      <c r="CT1961">
        <v>2</v>
      </c>
      <c r="CU1961">
        <v>0</v>
      </c>
      <c r="CV1961">
        <v>2</v>
      </c>
      <c r="CW1961">
        <v>0</v>
      </c>
      <c r="CX1961">
        <v>5</v>
      </c>
      <c r="CY1961">
        <v>7</v>
      </c>
      <c r="CZ1961" t="s">
        <v>131</v>
      </c>
      <c r="DA1961">
        <v>300</v>
      </c>
      <c r="DB1961">
        <v>0</v>
      </c>
      <c r="DC1961" t="s">
        <v>157</v>
      </c>
      <c r="DD1961" t="s">
        <v>158</v>
      </c>
      <c r="DG1961">
        <v>8373765</v>
      </c>
      <c r="DI1961">
        <v>1</v>
      </c>
      <c r="DJ1961">
        <v>0</v>
      </c>
      <c r="DK1961">
        <v>1</v>
      </c>
      <c r="DL1961">
        <v>0</v>
      </c>
      <c r="DM1961">
        <v>0</v>
      </c>
      <c r="DN1961">
        <v>1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 t="shared" si="761"/>
        <v>07/09/2023 22:04:09.036</v>
      </c>
      <c r="C1962" t="str">
        <f t="shared" si="748"/>
        <v>FFDDD3C0</v>
      </c>
      <c r="D1962" t="s">
        <v>134</v>
      </c>
      <c r="E1962">
        <v>3</v>
      </c>
      <c r="H1962">
        <v>3</v>
      </c>
      <c r="I1962" t="s">
        <v>135</v>
      </c>
      <c r="J1962" t="s">
        <v>126</v>
      </c>
      <c r="K1962">
        <v>0</v>
      </c>
      <c r="L1962">
        <v>3</v>
      </c>
      <c r="M1962">
        <v>0</v>
      </c>
      <c r="N1962">
        <v>2</v>
      </c>
      <c r="O1962">
        <v>0</v>
      </c>
      <c r="P1962">
        <v>1</v>
      </c>
      <c r="Q1962">
        <v>0</v>
      </c>
      <c r="S1962" t="str">
        <f t="shared" si="762"/>
        <v>22:04:08.000</v>
      </c>
      <c r="T1962" t="str">
        <f t="shared" si="762"/>
        <v>22:04:08.000</v>
      </c>
      <c r="U1962" t="str">
        <f t="shared" si="745"/>
        <v>A14F74</v>
      </c>
      <c r="V1962">
        <v>0</v>
      </c>
      <c r="W1962">
        <v>0</v>
      </c>
      <c r="X1962">
        <v>2</v>
      </c>
      <c r="Y1962">
        <v>0</v>
      </c>
      <c r="AA1962">
        <v>1</v>
      </c>
      <c r="AB1962">
        <v>8</v>
      </c>
      <c r="AC1962">
        <v>3</v>
      </c>
      <c r="AD1962">
        <v>0</v>
      </c>
      <c r="AE1962">
        <v>9</v>
      </c>
      <c r="AF1962" t="s">
        <v>126</v>
      </c>
      <c r="AG1962">
        <v>0</v>
      </c>
      <c r="AH1962">
        <v>3</v>
      </c>
      <c r="AI1962">
        <v>2</v>
      </c>
      <c r="AJ1962">
        <v>0</v>
      </c>
      <c r="AK1962" t="s">
        <v>643</v>
      </c>
      <c r="AL1962">
        <v>32.772602999999997</v>
      </c>
      <c r="AM1962" t="s">
        <v>644</v>
      </c>
      <c r="AN1962">
        <v>-117.055678</v>
      </c>
      <c r="AO1962">
        <v>25</v>
      </c>
      <c r="AP1962">
        <v>1500</v>
      </c>
      <c r="AQ1962" t="s">
        <v>129</v>
      </c>
      <c r="AR1962">
        <v>125</v>
      </c>
      <c r="AS1962">
        <v>-44</v>
      </c>
      <c r="AT1962">
        <v>-256</v>
      </c>
      <c r="BB1962" t="str">
        <f t="shared" si="746"/>
        <v>1200</v>
      </c>
      <c r="BC1962">
        <v>1</v>
      </c>
      <c r="BD1962" t="str">
        <f t="shared" si="747"/>
        <v xml:space="preserve">N1839R  </v>
      </c>
      <c r="BE1962">
        <v>1</v>
      </c>
      <c r="BJ1962">
        <v>1300</v>
      </c>
      <c r="BK1962">
        <v>-200</v>
      </c>
      <c r="BL1962" t="s">
        <v>130</v>
      </c>
      <c r="BM1962">
        <v>1</v>
      </c>
      <c r="BN1962">
        <v>1</v>
      </c>
      <c r="BO1962">
        <v>0</v>
      </c>
      <c r="BP1962">
        <v>0</v>
      </c>
      <c r="BS1962">
        <v>0</v>
      </c>
      <c r="BT1962">
        <v>0</v>
      </c>
      <c r="BU1962">
        <v>0</v>
      </c>
      <c r="CE1962" t="str">
        <f t="shared" si="763"/>
        <v>22:04:08.726</v>
      </c>
      <c r="CF1962">
        <v>726342029</v>
      </c>
      <c r="CS1962">
        <v>3</v>
      </c>
      <c r="CT1962">
        <v>2</v>
      </c>
      <c r="CU1962">
        <v>0</v>
      </c>
      <c r="CV1962">
        <v>2</v>
      </c>
      <c r="CW1962">
        <v>0</v>
      </c>
      <c r="CX1962">
        <v>5</v>
      </c>
      <c r="CY1962">
        <v>7</v>
      </c>
      <c r="CZ1962" t="s">
        <v>131</v>
      </c>
      <c r="DA1962">
        <v>300</v>
      </c>
      <c r="DB1962">
        <v>0</v>
      </c>
      <c r="DC1962" t="s">
        <v>157</v>
      </c>
      <c r="DD1962" t="s">
        <v>158</v>
      </c>
      <c r="DG1962">
        <v>8373765</v>
      </c>
      <c r="DI1962">
        <v>1</v>
      </c>
      <c r="DJ1962">
        <v>0</v>
      </c>
      <c r="DK1962">
        <v>1</v>
      </c>
      <c r="DL1962">
        <v>0</v>
      </c>
      <c r="DM1962">
        <v>0</v>
      </c>
      <c r="DN1962">
        <v>1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 t="shared" si="761"/>
        <v>07/09/2023 22:04:09.036</v>
      </c>
      <c r="C1963" t="str">
        <f t="shared" si="748"/>
        <v>FFDDD3C0</v>
      </c>
      <c r="D1963" t="s">
        <v>147</v>
      </c>
      <c r="E1963">
        <v>8</v>
      </c>
      <c r="H1963">
        <v>225</v>
      </c>
      <c r="I1963" t="s">
        <v>148</v>
      </c>
      <c r="J1963" t="s">
        <v>126</v>
      </c>
      <c r="K1963">
        <v>0</v>
      </c>
      <c r="L1963">
        <v>3</v>
      </c>
      <c r="M1963">
        <v>0</v>
      </c>
      <c r="N1963">
        <v>2</v>
      </c>
      <c r="O1963">
        <v>0</v>
      </c>
      <c r="P1963">
        <v>1</v>
      </c>
      <c r="Q1963">
        <v>0</v>
      </c>
      <c r="S1963" t="str">
        <f t="shared" si="762"/>
        <v>22:04:08.000</v>
      </c>
      <c r="T1963" t="str">
        <f t="shared" si="762"/>
        <v>22:04:08.000</v>
      </c>
      <c r="U1963" t="str">
        <f t="shared" si="745"/>
        <v>A14F74</v>
      </c>
      <c r="V1963">
        <v>0</v>
      </c>
      <c r="W1963">
        <v>0</v>
      </c>
      <c r="X1963">
        <v>2</v>
      </c>
      <c r="Y1963">
        <v>0</v>
      </c>
      <c r="AA1963">
        <v>1</v>
      </c>
      <c r="AB1963">
        <v>8</v>
      </c>
      <c r="AC1963">
        <v>3</v>
      </c>
      <c r="AD1963">
        <v>0</v>
      </c>
      <c r="AE1963">
        <v>9</v>
      </c>
      <c r="AF1963" t="s">
        <v>126</v>
      </c>
      <c r="AG1963">
        <v>0</v>
      </c>
      <c r="AH1963">
        <v>3</v>
      </c>
      <c r="AI1963">
        <v>2</v>
      </c>
      <c r="AJ1963">
        <v>0</v>
      </c>
      <c r="AK1963" t="s">
        <v>643</v>
      </c>
      <c r="AL1963">
        <v>32.772602999999997</v>
      </c>
      <c r="AM1963" t="s">
        <v>644</v>
      </c>
      <c r="AN1963">
        <v>-117.055678</v>
      </c>
      <c r="AO1963">
        <v>25</v>
      </c>
      <c r="AP1963">
        <v>1500</v>
      </c>
      <c r="AQ1963" t="s">
        <v>129</v>
      </c>
      <c r="AR1963">
        <v>125</v>
      </c>
      <c r="AS1963">
        <v>-44</v>
      </c>
      <c r="AT1963">
        <v>-256</v>
      </c>
      <c r="BB1963" t="str">
        <f t="shared" si="746"/>
        <v>1200</v>
      </c>
      <c r="BC1963">
        <v>1</v>
      </c>
      <c r="BD1963" t="str">
        <f t="shared" si="747"/>
        <v xml:space="preserve">N1839R  </v>
      </c>
      <c r="BE1963">
        <v>1</v>
      </c>
      <c r="BJ1963">
        <v>1300</v>
      </c>
      <c r="BK1963">
        <v>-200</v>
      </c>
      <c r="BL1963" t="s">
        <v>130</v>
      </c>
      <c r="BM1963">
        <v>1</v>
      </c>
      <c r="BN1963">
        <v>1</v>
      </c>
      <c r="BO1963">
        <v>0</v>
      </c>
      <c r="BP1963">
        <v>0</v>
      </c>
      <c r="BS1963">
        <v>0</v>
      </c>
      <c r="BT1963">
        <v>0</v>
      </c>
      <c r="BU1963">
        <v>0</v>
      </c>
      <c r="CE1963" t="str">
        <f t="shared" si="763"/>
        <v>22:04:08.726</v>
      </c>
      <c r="CF1963">
        <v>726342029</v>
      </c>
      <c r="CS1963">
        <v>3</v>
      </c>
      <c r="CT1963">
        <v>2</v>
      </c>
      <c r="CU1963">
        <v>0</v>
      </c>
      <c r="CV1963">
        <v>2</v>
      </c>
      <c r="CW1963">
        <v>0</v>
      </c>
      <c r="CX1963">
        <v>5</v>
      </c>
      <c r="CY1963">
        <v>7</v>
      </c>
      <c r="CZ1963" t="s">
        <v>131</v>
      </c>
      <c r="DA1963">
        <v>300</v>
      </c>
      <c r="DB1963">
        <v>0</v>
      </c>
      <c r="DC1963" t="s">
        <v>157</v>
      </c>
      <c r="DD1963" t="s">
        <v>158</v>
      </c>
      <c r="DG1963">
        <v>8373765</v>
      </c>
      <c r="DI1963">
        <v>1</v>
      </c>
      <c r="DJ1963">
        <v>0</v>
      </c>
      <c r="DK1963">
        <v>1</v>
      </c>
      <c r="DL1963">
        <v>0</v>
      </c>
      <c r="DM1963">
        <v>0</v>
      </c>
      <c r="DN1963">
        <v>1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 t="shared" si="761"/>
        <v>07/09/2023 22:04:09.036</v>
      </c>
      <c r="C1964" t="str">
        <f t="shared" si="748"/>
        <v>FFDDD3C0</v>
      </c>
      <c r="D1964" t="s">
        <v>134</v>
      </c>
      <c r="E1964">
        <v>4</v>
      </c>
      <c r="H1964">
        <v>4</v>
      </c>
      <c r="I1964" t="s">
        <v>143</v>
      </c>
      <c r="J1964" t="s">
        <v>126</v>
      </c>
      <c r="K1964">
        <v>0</v>
      </c>
      <c r="L1964">
        <v>3</v>
      </c>
      <c r="M1964">
        <v>0</v>
      </c>
      <c r="N1964">
        <v>2</v>
      </c>
      <c r="O1964">
        <v>0</v>
      </c>
      <c r="P1964">
        <v>1</v>
      </c>
      <c r="Q1964">
        <v>0</v>
      </c>
      <c r="S1964" t="str">
        <f t="shared" si="762"/>
        <v>22:04:08.000</v>
      </c>
      <c r="T1964" t="str">
        <f t="shared" si="762"/>
        <v>22:04:08.000</v>
      </c>
      <c r="U1964" t="str">
        <f t="shared" si="745"/>
        <v>A14F74</v>
      </c>
      <c r="V1964">
        <v>0</v>
      </c>
      <c r="W1964">
        <v>0</v>
      </c>
      <c r="X1964">
        <v>2</v>
      </c>
      <c r="Y1964">
        <v>0</v>
      </c>
      <c r="AA1964">
        <v>1</v>
      </c>
      <c r="AB1964">
        <v>8</v>
      </c>
      <c r="AC1964">
        <v>3</v>
      </c>
      <c r="AD1964">
        <v>0</v>
      </c>
      <c r="AE1964">
        <v>9</v>
      </c>
      <c r="AF1964" t="s">
        <v>126</v>
      </c>
      <c r="AG1964">
        <v>0</v>
      </c>
      <c r="AH1964">
        <v>3</v>
      </c>
      <c r="AI1964">
        <v>2</v>
      </c>
      <c r="AJ1964">
        <v>0</v>
      </c>
      <c r="AK1964" t="s">
        <v>643</v>
      </c>
      <c r="AL1964">
        <v>32.772602999999997</v>
      </c>
      <c r="AM1964" t="s">
        <v>644</v>
      </c>
      <c r="AN1964">
        <v>-117.055678</v>
      </c>
      <c r="AO1964">
        <v>25</v>
      </c>
      <c r="AP1964">
        <v>1500</v>
      </c>
      <c r="AQ1964" t="s">
        <v>129</v>
      </c>
      <c r="AR1964">
        <v>125</v>
      </c>
      <c r="AS1964">
        <v>-44</v>
      </c>
      <c r="AT1964">
        <v>-256</v>
      </c>
      <c r="BB1964" t="str">
        <f t="shared" si="746"/>
        <v>1200</v>
      </c>
      <c r="BC1964">
        <v>1</v>
      </c>
      <c r="BD1964" t="str">
        <f t="shared" si="747"/>
        <v xml:space="preserve">N1839R  </v>
      </c>
      <c r="BE1964">
        <v>1</v>
      </c>
      <c r="BJ1964">
        <v>1300</v>
      </c>
      <c r="BK1964">
        <v>-200</v>
      </c>
      <c r="BL1964" t="s">
        <v>130</v>
      </c>
      <c r="BM1964">
        <v>1</v>
      </c>
      <c r="BN1964">
        <v>1</v>
      </c>
      <c r="BO1964">
        <v>0</v>
      </c>
      <c r="BP1964">
        <v>0</v>
      </c>
      <c r="BS1964">
        <v>0</v>
      </c>
      <c r="BT1964">
        <v>0</v>
      </c>
      <c r="BU1964">
        <v>0</v>
      </c>
      <c r="CE1964" t="str">
        <f t="shared" si="763"/>
        <v>22:04:08.726</v>
      </c>
      <c r="CF1964">
        <v>726342029</v>
      </c>
      <c r="CS1964">
        <v>3</v>
      </c>
      <c r="CT1964">
        <v>2</v>
      </c>
      <c r="CU1964">
        <v>0</v>
      </c>
      <c r="CV1964">
        <v>2</v>
      </c>
      <c r="CW1964">
        <v>0</v>
      </c>
      <c r="CX1964">
        <v>5</v>
      </c>
      <c r="CY1964">
        <v>7</v>
      </c>
      <c r="CZ1964" t="s">
        <v>131</v>
      </c>
      <c r="DA1964">
        <v>300</v>
      </c>
      <c r="DB1964">
        <v>0</v>
      </c>
      <c r="DC1964" t="s">
        <v>157</v>
      </c>
      <c r="DD1964" t="s">
        <v>158</v>
      </c>
      <c r="DG1964">
        <v>8373765</v>
      </c>
      <c r="DI1964">
        <v>1</v>
      </c>
      <c r="DJ1964">
        <v>0</v>
      </c>
      <c r="DK1964">
        <v>1</v>
      </c>
      <c r="DL1964">
        <v>0</v>
      </c>
      <c r="DM1964">
        <v>0</v>
      </c>
      <c r="DN1964">
        <v>1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 t="shared" si="761"/>
        <v>07/09/2023 22:04:09.036</v>
      </c>
      <c r="C1965" t="str">
        <f t="shared" si="748"/>
        <v>FFDDD3C0</v>
      </c>
      <c r="D1965" t="s">
        <v>123</v>
      </c>
      <c r="E1965">
        <v>7</v>
      </c>
      <c r="F1965">
        <v>2007</v>
      </c>
      <c r="G1965" t="s">
        <v>124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0</v>
      </c>
      <c r="P1965">
        <v>1</v>
      </c>
      <c r="Q1965">
        <v>0</v>
      </c>
      <c r="S1965" t="str">
        <f t="shared" si="762"/>
        <v>22:04:08.000</v>
      </c>
      <c r="T1965" t="str">
        <f t="shared" si="762"/>
        <v>22:04:08.000</v>
      </c>
      <c r="U1965" t="str">
        <f t="shared" si="745"/>
        <v>A14F74</v>
      </c>
      <c r="V1965">
        <v>0</v>
      </c>
      <c r="W1965">
        <v>0</v>
      </c>
      <c r="X1965">
        <v>2</v>
      </c>
      <c r="Y1965">
        <v>0</v>
      </c>
      <c r="AA1965">
        <v>1</v>
      </c>
      <c r="AB1965">
        <v>8</v>
      </c>
      <c r="AC1965">
        <v>3</v>
      </c>
      <c r="AD1965">
        <v>0</v>
      </c>
      <c r="AE1965">
        <v>9</v>
      </c>
      <c r="AF1965" t="s">
        <v>126</v>
      </c>
      <c r="AG1965">
        <v>0</v>
      </c>
      <c r="AH1965">
        <v>3</v>
      </c>
      <c r="AI1965">
        <v>2</v>
      </c>
      <c r="AJ1965">
        <v>0</v>
      </c>
      <c r="AK1965" t="s">
        <v>643</v>
      </c>
      <c r="AL1965">
        <v>32.772602999999997</v>
      </c>
      <c r="AM1965" t="s">
        <v>644</v>
      </c>
      <c r="AN1965">
        <v>-117.055678</v>
      </c>
      <c r="AO1965">
        <v>25</v>
      </c>
      <c r="AP1965">
        <v>1500</v>
      </c>
      <c r="AQ1965" t="s">
        <v>129</v>
      </c>
      <c r="AR1965">
        <v>125</v>
      </c>
      <c r="AS1965">
        <v>-44</v>
      </c>
      <c r="AT1965">
        <v>-256</v>
      </c>
      <c r="BB1965" t="str">
        <f t="shared" si="746"/>
        <v>1200</v>
      </c>
      <c r="BC1965">
        <v>1</v>
      </c>
      <c r="BD1965" t="str">
        <f t="shared" si="747"/>
        <v xml:space="preserve">N1839R  </v>
      </c>
      <c r="BE1965">
        <v>1</v>
      </c>
      <c r="BJ1965">
        <v>1300</v>
      </c>
      <c r="BK1965">
        <v>-200</v>
      </c>
      <c r="BL1965" t="s">
        <v>130</v>
      </c>
      <c r="BM1965">
        <v>1</v>
      </c>
      <c r="BN1965">
        <v>1</v>
      </c>
      <c r="BO1965">
        <v>0</v>
      </c>
      <c r="BP1965">
        <v>0</v>
      </c>
      <c r="BS1965">
        <v>0</v>
      </c>
      <c r="BT1965">
        <v>0</v>
      </c>
      <c r="BU1965">
        <v>0</v>
      </c>
      <c r="CE1965" t="str">
        <f t="shared" si="763"/>
        <v>22:04:08.726</v>
      </c>
      <c r="CF1965">
        <v>726342029</v>
      </c>
      <c r="CS1965">
        <v>3</v>
      </c>
      <c r="CT1965">
        <v>2</v>
      </c>
      <c r="CU1965">
        <v>0</v>
      </c>
      <c r="CV1965">
        <v>2</v>
      </c>
      <c r="CW1965">
        <v>0</v>
      </c>
      <c r="CX1965">
        <v>5</v>
      </c>
      <c r="CY1965">
        <v>7</v>
      </c>
      <c r="CZ1965" t="s">
        <v>131</v>
      </c>
      <c r="DA1965">
        <v>300</v>
      </c>
      <c r="DB1965">
        <v>0</v>
      </c>
      <c r="DC1965" t="s">
        <v>157</v>
      </c>
      <c r="DD1965" t="s">
        <v>158</v>
      </c>
      <c r="DG1965">
        <v>8373765</v>
      </c>
      <c r="DI1965">
        <v>1</v>
      </c>
      <c r="DJ1965">
        <v>0</v>
      </c>
      <c r="DK1965">
        <v>1</v>
      </c>
      <c r="DL1965">
        <v>0</v>
      </c>
      <c r="DM1965">
        <v>0</v>
      </c>
      <c r="DN1965">
        <v>1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 t="shared" si="761"/>
        <v>07/09/2023 22:04:09.036</v>
      </c>
      <c r="C1966" t="str">
        <f t="shared" si="748"/>
        <v>FFDDD3C0</v>
      </c>
      <c r="D1966" t="s">
        <v>138</v>
      </c>
      <c r="E1966">
        <v>20</v>
      </c>
      <c r="F1966">
        <v>1020</v>
      </c>
      <c r="G1966" t="s">
        <v>139</v>
      </c>
      <c r="J1966" t="s">
        <v>140</v>
      </c>
      <c r="K1966">
        <v>0</v>
      </c>
      <c r="L1966">
        <v>3</v>
      </c>
      <c r="M1966">
        <v>0</v>
      </c>
      <c r="N1966">
        <v>2</v>
      </c>
      <c r="O1966">
        <v>0</v>
      </c>
      <c r="P1966">
        <v>1</v>
      </c>
      <c r="Q1966">
        <v>0</v>
      </c>
      <c r="S1966" t="str">
        <f t="shared" si="762"/>
        <v>22:04:08.000</v>
      </c>
      <c r="T1966" t="str">
        <f t="shared" si="762"/>
        <v>22:04:08.000</v>
      </c>
      <c r="U1966" t="str">
        <f t="shared" si="745"/>
        <v>A14F74</v>
      </c>
      <c r="V1966">
        <v>0</v>
      </c>
      <c r="W1966">
        <v>0</v>
      </c>
      <c r="X1966">
        <v>2</v>
      </c>
      <c r="Y1966">
        <v>0</v>
      </c>
      <c r="AA1966">
        <v>1</v>
      </c>
      <c r="AB1966">
        <v>8</v>
      </c>
      <c r="AC1966">
        <v>3</v>
      </c>
      <c r="AD1966">
        <v>0</v>
      </c>
      <c r="AE1966">
        <v>9</v>
      </c>
      <c r="AF1966" t="s">
        <v>126</v>
      </c>
      <c r="AG1966">
        <v>0</v>
      </c>
      <c r="AH1966">
        <v>3</v>
      </c>
      <c r="AI1966">
        <v>2</v>
      </c>
      <c r="AJ1966">
        <v>0</v>
      </c>
      <c r="AK1966" t="s">
        <v>643</v>
      </c>
      <c r="AL1966">
        <v>32.772602999999997</v>
      </c>
      <c r="AM1966" t="s">
        <v>644</v>
      </c>
      <c r="AN1966">
        <v>-117.055678</v>
      </c>
      <c r="AO1966">
        <v>25</v>
      </c>
      <c r="AP1966">
        <v>1500</v>
      </c>
      <c r="AQ1966" t="s">
        <v>129</v>
      </c>
      <c r="AR1966">
        <v>125</v>
      </c>
      <c r="AS1966">
        <v>-44</v>
      </c>
      <c r="AT1966">
        <v>-256</v>
      </c>
      <c r="BB1966" t="str">
        <f t="shared" si="746"/>
        <v>1200</v>
      </c>
      <c r="BC1966">
        <v>1</v>
      </c>
      <c r="BD1966" t="str">
        <f t="shared" si="747"/>
        <v xml:space="preserve">N1839R  </v>
      </c>
      <c r="BE1966">
        <v>1</v>
      </c>
      <c r="BJ1966">
        <v>1300</v>
      </c>
      <c r="BK1966">
        <v>-200</v>
      </c>
      <c r="BL1966" t="s">
        <v>130</v>
      </c>
      <c r="BM1966">
        <v>1</v>
      </c>
      <c r="BN1966">
        <v>1</v>
      </c>
      <c r="BO1966">
        <v>0</v>
      </c>
      <c r="BP1966">
        <v>0</v>
      </c>
      <c r="BS1966">
        <v>0</v>
      </c>
      <c r="BT1966">
        <v>0</v>
      </c>
      <c r="BU1966">
        <v>0</v>
      </c>
      <c r="CE1966" t="str">
        <f t="shared" si="763"/>
        <v>22:04:08.726</v>
      </c>
      <c r="CF1966">
        <v>726342029</v>
      </c>
      <c r="CS1966">
        <v>3</v>
      </c>
      <c r="CT1966">
        <v>2</v>
      </c>
      <c r="CU1966">
        <v>0</v>
      </c>
      <c r="CV1966">
        <v>2</v>
      </c>
      <c r="CW1966">
        <v>0</v>
      </c>
      <c r="CX1966">
        <v>5</v>
      </c>
      <c r="CY1966">
        <v>7</v>
      </c>
      <c r="CZ1966" t="s">
        <v>131</v>
      </c>
      <c r="DA1966">
        <v>300</v>
      </c>
      <c r="DB1966">
        <v>0</v>
      </c>
      <c r="DC1966" t="s">
        <v>157</v>
      </c>
      <c r="DD1966" t="s">
        <v>158</v>
      </c>
      <c r="DG1966">
        <v>8373765</v>
      </c>
      <c r="DI1966">
        <v>1</v>
      </c>
      <c r="DJ1966">
        <v>0</v>
      </c>
      <c r="DK1966">
        <v>1</v>
      </c>
      <c r="DL1966">
        <v>0</v>
      </c>
      <c r="DM1966">
        <v>0</v>
      </c>
      <c r="DN1966">
        <v>1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"07/09/2023 22:04:09.443"</f>
        <v>07/09/2023 22:04:09.443</v>
      </c>
      <c r="C1967" t="str">
        <f t="shared" si="748"/>
        <v>FFDDD3C0</v>
      </c>
      <c r="D1967" t="s">
        <v>147</v>
      </c>
      <c r="E1967">
        <v>8</v>
      </c>
      <c r="H1967">
        <v>225</v>
      </c>
      <c r="I1967" t="s">
        <v>148</v>
      </c>
      <c r="J1967" t="s">
        <v>126</v>
      </c>
      <c r="K1967">
        <v>0</v>
      </c>
      <c r="L1967">
        <v>3</v>
      </c>
      <c r="M1967">
        <v>0</v>
      </c>
      <c r="N1967">
        <v>2</v>
      </c>
      <c r="O1967">
        <v>0</v>
      </c>
      <c r="P1967">
        <v>1</v>
      </c>
      <c r="Q1967">
        <v>0</v>
      </c>
      <c r="S1967" t="str">
        <f t="shared" ref="S1967:T1973" si="764">"22:04:09.000"</f>
        <v>22:04:09.000</v>
      </c>
      <c r="T1967" t="str">
        <f t="shared" si="764"/>
        <v>22:04:09.000</v>
      </c>
      <c r="U1967" t="str">
        <f t="shared" si="745"/>
        <v>A14F74</v>
      </c>
      <c r="V1967">
        <v>0</v>
      </c>
      <c r="W1967">
        <v>0</v>
      </c>
      <c r="X1967">
        <v>2</v>
      </c>
      <c r="Y1967">
        <v>0</v>
      </c>
      <c r="AA1967">
        <v>1</v>
      </c>
      <c r="AB1967">
        <v>8</v>
      </c>
      <c r="AC1967">
        <v>3</v>
      </c>
      <c r="AD1967">
        <v>0</v>
      </c>
      <c r="AE1967">
        <v>9</v>
      </c>
      <c r="AF1967" t="s">
        <v>126</v>
      </c>
      <c r="AG1967">
        <v>0</v>
      </c>
      <c r="AH1967">
        <v>3</v>
      </c>
      <c r="AI1967">
        <v>2</v>
      </c>
      <c r="AJ1967">
        <v>0</v>
      </c>
      <c r="AK1967" t="s">
        <v>645</v>
      </c>
      <c r="AL1967">
        <v>32.772387999999999</v>
      </c>
      <c r="AM1967" t="s">
        <v>646</v>
      </c>
      <c r="AN1967">
        <v>-117.05497</v>
      </c>
      <c r="AO1967">
        <v>25</v>
      </c>
      <c r="AP1967">
        <v>1500</v>
      </c>
      <c r="AQ1967" t="s">
        <v>129</v>
      </c>
      <c r="AR1967">
        <v>125</v>
      </c>
      <c r="AS1967">
        <v>-44</v>
      </c>
      <c r="AT1967">
        <v>-256</v>
      </c>
      <c r="BB1967" t="str">
        <f t="shared" si="746"/>
        <v>1200</v>
      </c>
      <c r="BC1967">
        <v>1</v>
      </c>
      <c r="BD1967" t="str">
        <f t="shared" si="747"/>
        <v xml:space="preserve">N1839R  </v>
      </c>
      <c r="BE1967">
        <v>1</v>
      </c>
      <c r="BJ1967">
        <v>1300</v>
      </c>
      <c r="BK1967">
        <v>-200</v>
      </c>
      <c r="BL1967" t="s">
        <v>130</v>
      </c>
      <c r="BM1967">
        <v>1</v>
      </c>
      <c r="BN1967">
        <v>1</v>
      </c>
      <c r="BO1967">
        <v>0</v>
      </c>
      <c r="BP1967">
        <v>0</v>
      </c>
      <c r="BS1967">
        <v>0</v>
      </c>
      <c r="BT1967">
        <v>0</v>
      </c>
      <c r="BU1967">
        <v>0</v>
      </c>
      <c r="CE1967" t="str">
        <f t="shared" ref="CE1967:CE1973" si="765">"22:04:09.224"</f>
        <v>22:04:09.224</v>
      </c>
      <c r="CF1967">
        <v>224341264</v>
      </c>
      <c r="CS1967">
        <v>3</v>
      </c>
      <c r="CT1967">
        <v>2</v>
      </c>
      <c r="CU1967">
        <v>0</v>
      </c>
      <c r="CV1967">
        <v>2</v>
      </c>
      <c r="CW1967">
        <v>0</v>
      </c>
      <c r="CX1967">
        <v>5</v>
      </c>
      <c r="CY1967">
        <v>7</v>
      </c>
      <c r="CZ1967" t="s">
        <v>131</v>
      </c>
      <c r="DA1967">
        <v>300</v>
      </c>
      <c r="DB1967">
        <v>0</v>
      </c>
      <c r="DC1967" t="s">
        <v>157</v>
      </c>
      <c r="DD1967" t="s">
        <v>158</v>
      </c>
      <c r="DG1967">
        <v>8373867</v>
      </c>
      <c r="DI1967">
        <v>1</v>
      </c>
      <c r="DJ1967">
        <v>0</v>
      </c>
      <c r="DK1967">
        <v>0</v>
      </c>
      <c r="DL1967">
        <v>0</v>
      </c>
      <c r="DM1967">
        <v>0</v>
      </c>
      <c r="DN1967">
        <v>1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"07/09/2023 22:04:09.505"</f>
        <v>07/09/2023 22:04:09.505</v>
      </c>
      <c r="C1968" t="str">
        <f t="shared" si="748"/>
        <v>FFDDD3C0</v>
      </c>
      <c r="D1968" t="s">
        <v>134</v>
      </c>
      <c r="E1968">
        <v>4</v>
      </c>
      <c r="H1968">
        <v>4</v>
      </c>
      <c r="I1968" t="s">
        <v>143</v>
      </c>
      <c r="J1968" t="s">
        <v>126</v>
      </c>
      <c r="K1968">
        <v>0</v>
      </c>
      <c r="L1968">
        <v>3</v>
      </c>
      <c r="M1968">
        <v>0</v>
      </c>
      <c r="N1968">
        <v>2</v>
      </c>
      <c r="O1968">
        <v>0</v>
      </c>
      <c r="P1968">
        <v>1</v>
      </c>
      <c r="Q1968">
        <v>0</v>
      </c>
      <c r="S1968" t="str">
        <f t="shared" si="764"/>
        <v>22:04:09.000</v>
      </c>
      <c r="T1968" t="str">
        <f t="shared" si="764"/>
        <v>22:04:09.000</v>
      </c>
      <c r="U1968" t="str">
        <f t="shared" si="745"/>
        <v>A14F74</v>
      </c>
      <c r="V1968">
        <v>0</v>
      </c>
      <c r="W1968">
        <v>0</v>
      </c>
      <c r="X1968">
        <v>2</v>
      </c>
      <c r="Y1968">
        <v>0</v>
      </c>
      <c r="AA1968">
        <v>1</v>
      </c>
      <c r="AB1968">
        <v>8</v>
      </c>
      <c r="AC1968">
        <v>3</v>
      </c>
      <c r="AD1968">
        <v>0</v>
      </c>
      <c r="AE1968">
        <v>9</v>
      </c>
      <c r="AF1968" t="s">
        <v>126</v>
      </c>
      <c r="AG1968">
        <v>0</v>
      </c>
      <c r="AH1968">
        <v>3</v>
      </c>
      <c r="AI1968">
        <v>2</v>
      </c>
      <c r="AJ1968">
        <v>0</v>
      </c>
      <c r="AK1968" t="s">
        <v>645</v>
      </c>
      <c r="AL1968">
        <v>32.772387999999999</v>
      </c>
      <c r="AM1968" t="s">
        <v>646</v>
      </c>
      <c r="AN1968">
        <v>-117.05497</v>
      </c>
      <c r="AO1968">
        <v>25</v>
      </c>
      <c r="AP1968">
        <v>1500</v>
      </c>
      <c r="AQ1968" t="s">
        <v>129</v>
      </c>
      <c r="AR1968">
        <v>125</v>
      </c>
      <c r="AS1968">
        <v>-44</v>
      </c>
      <c r="AT1968">
        <v>-256</v>
      </c>
      <c r="BB1968" t="str">
        <f t="shared" si="746"/>
        <v>1200</v>
      </c>
      <c r="BC1968">
        <v>1</v>
      </c>
      <c r="BD1968" t="str">
        <f t="shared" si="747"/>
        <v xml:space="preserve">N1839R  </v>
      </c>
      <c r="BE1968">
        <v>1</v>
      </c>
      <c r="BJ1968">
        <v>1300</v>
      </c>
      <c r="BK1968">
        <v>-200</v>
      </c>
      <c r="BL1968" t="s">
        <v>130</v>
      </c>
      <c r="BM1968">
        <v>1</v>
      </c>
      <c r="BN1968">
        <v>1</v>
      </c>
      <c r="BO1968">
        <v>0</v>
      </c>
      <c r="BP1968">
        <v>0</v>
      </c>
      <c r="BS1968">
        <v>0</v>
      </c>
      <c r="BT1968">
        <v>0</v>
      </c>
      <c r="BU1968">
        <v>0</v>
      </c>
      <c r="CE1968" t="str">
        <f t="shared" si="765"/>
        <v>22:04:09.224</v>
      </c>
      <c r="CF1968">
        <v>224341264</v>
      </c>
      <c r="CS1968">
        <v>3</v>
      </c>
      <c r="CT1968">
        <v>2</v>
      </c>
      <c r="CU1968">
        <v>0</v>
      </c>
      <c r="CV1968">
        <v>2</v>
      </c>
      <c r="CW1968">
        <v>0</v>
      </c>
      <c r="CX1968">
        <v>5</v>
      </c>
      <c r="CY1968">
        <v>7</v>
      </c>
      <c r="CZ1968" t="s">
        <v>131</v>
      </c>
      <c r="DA1968">
        <v>300</v>
      </c>
      <c r="DB1968">
        <v>0</v>
      </c>
      <c r="DC1968" t="s">
        <v>157</v>
      </c>
      <c r="DD1968" t="s">
        <v>158</v>
      </c>
      <c r="DG1968">
        <v>8373867</v>
      </c>
      <c r="DI1968">
        <v>1</v>
      </c>
      <c r="DJ1968">
        <v>0</v>
      </c>
      <c r="DK1968">
        <v>1</v>
      </c>
      <c r="DL1968">
        <v>0</v>
      </c>
      <c r="DM1968">
        <v>0</v>
      </c>
      <c r="DN1968">
        <v>1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"07/09/2023 22:04:09.505"</f>
        <v>07/09/2023 22:04:09.505</v>
      </c>
      <c r="C1969" t="str">
        <f t="shared" si="748"/>
        <v>FFDDD3C0</v>
      </c>
      <c r="D1969" t="s">
        <v>123</v>
      </c>
      <c r="E1969">
        <v>7</v>
      </c>
      <c r="F1969">
        <v>2007</v>
      </c>
      <c r="G1969" t="s">
        <v>124</v>
      </c>
      <c r="J1969" t="s">
        <v>125</v>
      </c>
      <c r="K1969">
        <v>0</v>
      </c>
      <c r="L1969">
        <v>3</v>
      </c>
      <c r="M1969">
        <v>0</v>
      </c>
      <c r="N1969">
        <v>2</v>
      </c>
      <c r="O1969">
        <v>0</v>
      </c>
      <c r="P1969">
        <v>1</v>
      </c>
      <c r="Q1969">
        <v>0</v>
      </c>
      <c r="S1969" t="str">
        <f t="shared" si="764"/>
        <v>22:04:09.000</v>
      </c>
      <c r="T1969" t="str">
        <f t="shared" si="764"/>
        <v>22:04:09.000</v>
      </c>
      <c r="U1969" t="str">
        <f t="shared" si="745"/>
        <v>A14F74</v>
      </c>
      <c r="V1969">
        <v>0</v>
      </c>
      <c r="W1969">
        <v>0</v>
      </c>
      <c r="X1969">
        <v>2</v>
      </c>
      <c r="Y1969">
        <v>0</v>
      </c>
      <c r="AA1969">
        <v>1</v>
      </c>
      <c r="AB1969">
        <v>8</v>
      </c>
      <c r="AC1969">
        <v>3</v>
      </c>
      <c r="AD1969">
        <v>0</v>
      </c>
      <c r="AE1969">
        <v>9</v>
      </c>
      <c r="AF1969" t="s">
        <v>126</v>
      </c>
      <c r="AG1969">
        <v>0</v>
      </c>
      <c r="AH1969">
        <v>3</v>
      </c>
      <c r="AI1969">
        <v>2</v>
      </c>
      <c r="AJ1969">
        <v>0</v>
      </c>
      <c r="AK1969" t="s">
        <v>645</v>
      </c>
      <c r="AL1969">
        <v>32.772387999999999</v>
      </c>
      <c r="AM1969" t="s">
        <v>646</v>
      </c>
      <c r="AN1969">
        <v>-117.05497</v>
      </c>
      <c r="AO1969">
        <v>25</v>
      </c>
      <c r="AP1969">
        <v>1500</v>
      </c>
      <c r="AQ1969" t="s">
        <v>129</v>
      </c>
      <c r="AR1969">
        <v>125</v>
      </c>
      <c r="AS1969">
        <v>-44</v>
      </c>
      <c r="AT1969">
        <v>-256</v>
      </c>
      <c r="BB1969" t="str">
        <f t="shared" si="746"/>
        <v>1200</v>
      </c>
      <c r="BC1969">
        <v>1</v>
      </c>
      <c r="BD1969" t="str">
        <f t="shared" si="747"/>
        <v xml:space="preserve">N1839R  </v>
      </c>
      <c r="BE1969">
        <v>1</v>
      </c>
      <c r="BJ1969">
        <v>1300</v>
      </c>
      <c r="BK1969">
        <v>-200</v>
      </c>
      <c r="BL1969" t="s">
        <v>130</v>
      </c>
      <c r="BM1969">
        <v>1</v>
      </c>
      <c r="BN1969">
        <v>1</v>
      </c>
      <c r="BO1969">
        <v>0</v>
      </c>
      <c r="BP1969">
        <v>0</v>
      </c>
      <c r="BS1969">
        <v>0</v>
      </c>
      <c r="BT1969">
        <v>0</v>
      </c>
      <c r="BU1969">
        <v>0</v>
      </c>
      <c r="CE1969" t="str">
        <f t="shared" si="765"/>
        <v>22:04:09.224</v>
      </c>
      <c r="CF1969">
        <v>224341264</v>
      </c>
      <c r="CS1969">
        <v>3</v>
      </c>
      <c r="CT1969">
        <v>2</v>
      </c>
      <c r="CU1969">
        <v>0</v>
      </c>
      <c r="CV1969">
        <v>2</v>
      </c>
      <c r="CW1969">
        <v>0</v>
      </c>
      <c r="CX1969">
        <v>5</v>
      </c>
      <c r="CY1969">
        <v>7</v>
      </c>
      <c r="CZ1969" t="s">
        <v>131</v>
      </c>
      <c r="DA1969">
        <v>300</v>
      </c>
      <c r="DB1969">
        <v>0</v>
      </c>
      <c r="DC1969" t="s">
        <v>157</v>
      </c>
      <c r="DD1969" t="s">
        <v>158</v>
      </c>
      <c r="DG1969">
        <v>8373867</v>
      </c>
      <c r="DI1969">
        <v>1</v>
      </c>
      <c r="DJ1969">
        <v>0</v>
      </c>
      <c r="DK1969">
        <v>1</v>
      </c>
      <c r="DL1969">
        <v>0</v>
      </c>
      <c r="DM1969">
        <v>0</v>
      </c>
      <c r="DN1969">
        <v>1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"07/09/2023 22:04:09.505"</f>
        <v>07/09/2023 22:04:09.505</v>
      </c>
      <c r="C1970" t="str">
        <f t="shared" si="748"/>
        <v>FFDDD3C0</v>
      </c>
      <c r="D1970" t="s">
        <v>138</v>
      </c>
      <c r="E1970">
        <v>20</v>
      </c>
      <c r="F1970">
        <v>1020</v>
      </c>
      <c r="G1970" t="s">
        <v>139</v>
      </c>
      <c r="J1970" t="s">
        <v>140</v>
      </c>
      <c r="K1970">
        <v>0</v>
      </c>
      <c r="L1970">
        <v>3</v>
      </c>
      <c r="M1970">
        <v>0</v>
      </c>
      <c r="N1970">
        <v>2</v>
      </c>
      <c r="O1970">
        <v>0</v>
      </c>
      <c r="P1970">
        <v>1</v>
      </c>
      <c r="Q1970">
        <v>0</v>
      </c>
      <c r="S1970" t="str">
        <f t="shared" si="764"/>
        <v>22:04:09.000</v>
      </c>
      <c r="T1970" t="str">
        <f t="shared" si="764"/>
        <v>22:04:09.000</v>
      </c>
      <c r="U1970" t="str">
        <f t="shared" si="745"/>
        <v>A14F74</v>
      </c>
      <c r="V1970">
        <v>0</v>
      </c>
      <c r="W1970">
        <v>0</v>
      </c>
      <c r="X1970">
        <v>2</v>
      </c>
      <c r="Y1970">
        <v>0</v>
      </c>
      <c r="AA1970">
        <v>1</v>
      </c>
      <c r="AB1970">
        <v>8</v>
      </c>
      <c r="AC1970">
        <v>3</v>
      </c>
      <c r="AD1970">
        <v>0</v>
      </c>
      <c r="AE1970">
        <v>9</v>
      </c>
      <c r="AF1970" t="s">
        <v>126</v>
      </c>
      <c r="AG1970">
        <v>0</v>
      </c>
      <c r="AH1970">
        <v>3</v>
      </c>
      <c r="AI1970">
        <v>2</v>
      </c>
      <c r="AJ1970">
        <v>0</v>
      </c>
      <c r="AK1970" t="s">
        <v>645</v>
      </c>
      <c r="AL1970">
        <v>32.772387999999999</v>
      </c>
      <c r="AM1970" t="s">
        <v>646</v>
      </c>
      <c r="AN1970">
        <v>-117.05497</v>
      </c>
      <c r="AO1970">
        <v>25</v>
      </c>
      <c r="AP1970">
        <v>1500</v>
      </c>
      <c r="AQ1970" t="s">
        <v>129</v>
      </c>
      <c r="AR1970">
        <v>125</v>
      </c>
      <c r="AS1970">
        <v>-44</v>
      </c>
      <c r="AT1970">
        <v>-256</v>
      </c>
      <c r="BB1970" t="str">
        <f t="shared" si="746"/>
        <v>1200</v>
      </c>
      <c r="BC1970">
        <v>1</v>
      </c>
      <c r="BD1970" t="str">
        <f t="shared" si="747"/>
        <v xml:space="preserve">N1839R  </v>
      </c>
      <c r="BE1970">
        <v>1</v>
      </c>
      <c r="BJ1970">
        <v>1300</v>
      </c>
      <c r="BK1970">
        <v>-200</v>
      </c>
      <c r="BL1970" t="s">
        <v>130</v>
      </c>
      <c r="BM1970">
        <v>1</v>
      </c>
      <c r="BN1970">
        <v>1</v>
      </c>
      <c r="BO1970">
        <v>0</v>
      </c>
      <c r="BP1970">
        <v>0</v>
      </c>
      <c r="BS1970">
        <v>0</v>
      </c>
      <c r="BT1970">
        <v>0</v>
      </c>
      <c r="BU1970">
        <v>0</v>
      </c>
      <c r="CE1970" t="str">
        <f t="shared" si="765"/>
        <v>22:04:09.224</v>
      </c>
      <c r="CF1970">
        <v>224341264</v>
      </c>
      <c r="CS1970">
        <v>3</v>
      </c>
      <c r="CT1970">
        <v>2</v>
      </c>
      <c r="CU1970">
        <v>0</v>
      </c>
      <c r="CV1970">
        <v>2</v>
      </c>
      <c r="CW1970">
        <v>0</v>
      </c>
      <c r="CX1970">
        <v>5</v>
      </c>
      <c r="CY1970">
        <v>7</v>
      </c>
      <c r="CZ1970" t="s">
        <v>131</v>
      </c>
      <c r="DA1970">
        <v>300</v>
      </c>
      <c r="DB1970">
        <v>0</v>
      </c>
      <c r="DC1970" t="s">
        <v>157</v>
      </c>
      <c r="DD1970" t="s">
        <v>158</v>
      </c>
      <c r="DG1970">
        <v>8373867</v>
      </c>
      <c r="DI1970">
        <v>1</v>
      </c>
      <c r="DJ1970">
        <v>0</v>
      </c>
      <c r="DK1970">
        <v>1</v>
      </c>
      <c r="DL1970">
        <v>0</v>
      </c>
      <c r="DM1970">
        <v>0</v>
      </c>
      <c r="DN1970">
        <v>1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"07/09/2023 22:04:09.505"</f>
        <v>07/09/2023 22:04:09.505</v>
      </c>
      <c r="C1971" t="str">
        <f t="shared" si="748"/>
        <v>FFDDD3C0</v>
      </c>
      <c r="D1971" t="s">
        <v>149</v>
      </c>
      <c r="E1971">
        <v>3</v>
      </c>
      <c r="H1971">
        <v>166</v>
      </c>
      <c r="I1971" t="s">
        <v>139</v>
      </c>
      <c r="J1971" t="s">
        <v>150</v>
      </c>
      <c r="K1971">
        <v>0</v>
      </c>
      <c r="L1971">
        <v>3</v>
      </c>
      <c r="M1971">
        <v>0</v>
      </c>
      <c r="N1971">
        <v>2</v>
      </c>
      <c r="O1971">
        <v>0</v>
      </c>
      <c r="P1971">
        <v>1</v>
      </c>
      <c r="Q1971">
        <v>0</v>
      </c>
      <c r="S1971" t="str">
        <f t="shared" si="764"/>
        <v>22:04:09.000</v>
      </c>
      <c r="T1971" t="str">
        <f t="shared" si="764"/>
        <v>22:04:09.000</v>
      </c>
      <c r="U1971" t="str">
        <f t="shared" si="745"/>
        <v>A14F74</v>
      </c>
      <c r="V1971">
        <v>0</v>
      </c>
      <c r="W1971">
        <v>0</v>
      </c>
      <c r="X1971">
        <v>2</v>
      </c>
      <c r="Y1971">
        <v>0</v>
      </c>
      <c r="AA1971">
        <v>1</v>
      </c>
      <c r="AB1971">
        <v>8</v>
      </c>
      <c r="AC1971">
        <v>3</v>
      </c>
      <c r="AD1971">
        <v>0</v>
      </c>
      <c r="AE1971">
        <v>9</v>
      </c>
      <c r="AF1971" t="s">
        <v>126</v>
      </c>
      <c r="AG1971">
        <v>0</v>
      </c>
      <c r="AH1971">
        <v>3</v>
      </c>
      <c r="AI1971">
        <v>2</v>
      </c>
      <c r="AJ1971">
        <v>0</v>
      </c>
      <c r="AK1971" t="s">
        <v>645</v>
      </c>
      <c r="AL1971">
        <v>32.772387999999999</v>
      </c>
      <c r="AM1971" t="s">
        <v>646</v>
      </c>
      <c r="AN1971">
        <v>-117.05497</v>
      </c>
      <c r="AO1971">
        <v>25</v>
      </c>
      <c r="AP1971">
        <v>1500</v>
      </c>
      <c r="AQ1971" t="s">
        <v>129</v>
      </c>
      <c r="AR1971">
        <v>125</v>
      </c>
      <c r="AS1971">
        <v>-44</v>
      </c>
      <c r="AT1971">
        <v>-256</v>
      </c>
      <c r="BB1971" t="str">
        <f t="shared" si="746"/>
        <v>1200</v>
      </c>
      <c r="BC1971">
        <v>1</v>
      </c>
      <c r="BD1971" t="str">
        <f t="shared" si="747"/>
        <v xml:space="preserve">N1839R  </v>
      </c>
      <c r="BE1971">
        <v>1</v>
      </c>
      <c r="BJ1971">
        <v>1300</v>
      </c>
      <c r="BK1971">
        <v>-200</v>
      </c>
      <c r="BL1971" t="s">
        <v>130</v>
      </c>
      <c r="BM1971">
        <v>1</v>
      </c>
      <c r="BN1971">
        <v>1</v>
      </c>
      <c r="BO1971">
        <v>0</v>
      </c>
      <c r="BP1971">
        <v>0</v>
      </c>
      <c r="BS1971">
        <v>0</v>
      </c>
      <c r="BT1971">
        <v>0</v>
      </c>
      <c r="BU1971">
        <v>0</v>
      </c>
      <c r="CE1971" t="str">
        <f t="shared" si="765"/>
        <v>22:04:09.224</v>
      </c>
      <c r="CF1971">
        <v>224341264</v>
      </c>
      <c r="CS1971">
        <v>3</v>
      </c>
      <c r="CT1971">
        <v>2</v>
      </c>
      <c r="CU1971">
        <v>0</v>
      </c>
      <c r="CV1971">
        <v>2</v>
      </c>
      <c r="CW1971">
        <v>0</v>
      </c>
      <c r="CX1971">
        <v>5</v>
      </c>
      <c r="CY1971">
        <v>7</v>
      </c>
      <c r="CZ1971" t="s">
        <v>131</v>
      </c>
      <c r="DA1971">
        <v>300</v>
      </c>
      <c r="DB1971">
        <v>0</v>
      </c>
      <c r="DC1971" t="s">
        <v>157</v>
      </c>
      <c r="DD1971" t="s">
        <v>158</v>
      </c>
      <c r="DG1971">
        <v>8373867</v>
      </c>
      <c r="DI1971">
        <v>1</v>
      </c>
      <c r="DJ1971">
        <v>0</v>
      </c>
      <c r="DK1971">
        <v>1</v>
      </c>
      <c r="DL1971">
        <v>0</v>
      </c>
      <c r="DM1971">
        <v>0</v>
      </c>
      <c r="DN1971">
        <v>1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"07/09/2023 22:04:09.505"</f>
        <v>07/09/2023 22:04:09.505</v>
      </c>
      <c r="C1972" t="str">
        <f t="shared" si="748"/>
        <v>FFDDD3C0</v>
      </c>
      <c r="D1972" t="s">
        <v>141</v>
      </c>
      <c r="E1972">
        <v>15</v>
      </c>
      <c r="J1972" t="s">
        <v>142</v>
      </c>
      <c r="K1972">
        <v>0</v>
      </c>
      <c r="L1972">
        <v>3</v>
      </c>
      <c r="M1972">
        <v>0</v>
      </c>
      <c r="N1972">
        <v>2</v>
      </c>
      <c r="O1972">
        <v>0</v>
      </c>
      <c r="P1972">
        <v>1</v>
      </c>
      <c r="Q1972">
        <v>0</v>
      </c>
      <c r="S1972" t="str">
        <f t="shared" si="764"/>
        <v>22:04:09.000</v>
      </c>
      <c r="T1972" t="str">
        <f t="shared" si="764"/>
        <v>22:04:09.000</v>
      </c>
      <c r="U1972" t="str">
        <f t="shared" si="745"/>
        <v>A14F74</v>
      </c>
      <c r="V1972">
        <v>0</v>
      </c>
      <c r="W1972">
        <v>0</v>
      </c>
      <c r="X1972">
        <v>2</v>
      </c>
      <c r="Y1972">
        <v>0</v>
      </c>
      <c r="AA1972">
        <v>1</v>
      </c>
      <c r="AB1972">
        <v>8</v>
      </c>
      <c r="AC1972">
        <v>3</v>
      </c>
      <c r="AD1972">
        <v>0</v>
      </c>
      <c r="AE1972">
        <v>9</v>
      </c>
      <c r="AF1972" t="s">
        <v>126</v>
      </c>
      <c r="AG1972">
        <v>0</v>
      </c>
      <c r="AH1972">
        <v>3</v>
      </c>
      <c r="AI1972">
        <v>2</v>
      </c>
      <c r="AJ1972">
        <v>0</v>
      </c>
      <c r="AK1972" t="s">
        <v>645</v>
      </c>
      <c r="AL1972">
        <v>32.772387999999999</v>
      </c>
      <c r="AM1972" t="s">
        <v>646</v>
      </c>
      <c r="AN1972">
        <v>-117.05497</v>
      </c>
      <c r="AO1972">
        <v>25</v>
      </c>
      <c r="AP1972">
        <v>1500</v>
      </c>
      <c r="AQ1972" t="s">
        <v>129</v>
      </c>
      <c r="AR1972">
        <v>125</v>
      </c>
      <c r="AS1972">
        <v>-44</v>
      </c>
      <c r="AT1972">
        <v>-256</v>
      </c>
      <c r="BB1972" t="str">
        <f t="shared" si="746"/>
        <v>1200</v>
      </c>
      <c r="BC1972">
        <v>1</v>
      </c>
      <c r="BD1972" t="str">
        <f t="shared" si="747"/>
        <v xml:space="preserve">N1839R  </v>
      </c>
      <c r="BE1972">
        <v>1</v>
      </c>
      <c r="BJ1972">
        <v>1300</v>
      </c>
      <c r="BK1972">
        <v>-200</v>
      </c>
      <c r="BL1972" t="s">
        <v>130</v>
      </c>
      <c r="BM1972">
        <v>1</v>
      </c>
      <c r="BN1972">
        <v>1</v>
      </c>
      <c r="BO1972">
        <v>0</v>
      </c>
      <c r="BP1972">
        <v>0</v>
      </c>
      <c r="BS1972">
        <v>0</v>
      </c>
      <c r="BT1972">
        <v>0</v>
      </c>
      <c r="BU1972">
        <v>0</v>
      </c>
      <c r="CE1972" t="str">
        <f t="shared" si="765"/>
        <v>22:04:09.224</v>
      </c>
      <c r="CF1972">
        <v>224341264</v>
      </c>
      <c r="CS1972">
        <v>3</v>
      </c>
      <c r="CT1972">
        <v>2</v>
      </c>
      <c r="CU1972">
        <v>0</v>
      </c>
      <c r="CV1972">
        <v>2</v>
      </c>
      <c r="CW1972">
        <v>0</v>
      </c>
      <c r="CX1972">
        <v>5</v>
      </c>
      <c r="CY1972">
        <v>7</v>
      </c>
      <c r="CZ1972" t="s">
        <v>131</v>
      </c>
      <c r="DA1972">
        <v>300</v>
      </c>
      <c r="DB1972">
        <v>0</v>
      </c>
      <c r="DC1972" t="s">
        <v>157</v>
      </c>
      <c r="DD1972" t="s">
        <v>158</v>
      </c>
      <c r="DG1972">
        <v>8373867</v>
      </c>
      <c r="DI1972">
        <v>1</v>
      </c>
      <c r="DJ1972">
        <v>0</v>
      </c>
      <c r="DK1972">
        <v>1</v>
      </c>
      <c r="DL1972">
        <v>0</v>
      </c>
      <c r="DM1972">
        <v>0</v>
      </c>
      <c r="DN1972">
        <v>1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"07/09/2023 22:04:09.536"</f>
        <v>07/09/2023 22:04:09.536</v>
      </c>
      <c r="C1973" t="str">
        <f t="shared" si="748"/>
        <v>FFDDD3C0</v>
      </c>
      <c r="D1973" t="s">
        <v>134</v>
      </c>
      <c r="E1973">
        <v>3</v>
      </c>
      <c r="H1973">
        <v>3</v>
      </c>
      <c r="I1973" t="s">
        <v>135</v>
      </c>
      <c r="J1973" t="s">
        <v>126</v>
      </c>
      <c r="K1973">
        <v>0</v>
      </c>
      <c r="L1973">
        <v>3</v>
      </c>
      <c r="M1973">
        <v>0</v>
      </c>
      <c r="N1973">
        <v>2</v>
      </c>
      <c r="O1973">
        <v>0</v>
      </c>
      <c r="P1973">
        <v>1</v>
      </c>
      <c r="Q1973">
        <v>0</v>
      </c>
      <c r="S1973" t="str">
        <f t="shared" si="764"/>
        <v>22:04:09.000</v>
      </c>
      <c r="T1973" t="str">
        <f t="shared" si="764"/>
        <v>22:04:09.000</v>
      </c>
      <c r="U1973" t="str">
        <f t="shared" si="745"/>
        <v>A14F74</v>
      </c>
      <c r="V1973">
        <v>0</v>
      </c>
      <c r="W1973">
        <v>0</v>
      </c>
      <c r="X1973">
        <v>2</v>
      </c>
      <c r="Y1973">
        <v>0</v>
      </c>
      <c r="AA1973">
        <v>1</v>
      </c>
      <c r="AB1973">
        <v>8</v>
      </c>
      <c r="AC1973">
        <v>3</v>
      </c>
      <c r="AD1973">
        <v>0</v>
      </c>
      <c r="AE1973">
        <v>9</v>
      </c>
      <c r="AF1973" t="s">
        <v>126</v>
      </c>
      <c r="AG1973">
        <v>0</v>
      </c>
      <c r="AH1973">
        <v>3</v>
      </c>
      <c r="AI1973">
        <v>2</v>
      </c>
      <c r="AJ1973">
        <v>0</v>
      </c>
      <c r="AK1973" t="s">
        <v>645</v>
      </c>
      <c r="AL1973">
        <v>32.772387999999999</v>
      </c>
      <c r="AM1973" t="s">
        <v>646</v>
      </c>
      <c r="AN1973">
        <v>-117.05497</v>
      </c>
      <c r="AO1973">
        <v>25</v>
      </c>
      <c r="AP1973">
        <v>1500</v>
      </c>
      <c r="AQ1973" t="s">
        <v>129</v>
      </c>
      <c r="AR1973">
        <v>125</v>
      </c>
      <c r="AS1973">
        <v>-44</v>
      </c>
      <c r="AT1973">
        <v>-256</v>
      </c>
      <c r="BB1973" t="str">
        <f t="shared" si="746"/>
        <v>1200</v>
      </c>
      <c r="BC1973">
        <v>1</v>
      </c>
      <c r="BD1973" t="str">
        <f t="shared" si="747"/>
        <v xml:space="preserve">N1839R  </v>
      </c>
      <c r="BE1973">
        <v>1</v>
      </c>
      <c r="BJ1973">
        <v>1300</v>
      </c>
      <c r="BK1973">
        <v>-200</v>
      </c>
      <c r="BL1973" t="s">
        <v>130</v>
      </c>
      <c r="BM1973">
        <v>1</v>
      </c>
      <c r="BN1973">
        <v>1</v>
      </c>
      <c r="BO1973">
        <v>0</v>
      </c>
      <c r="BP1973">
        <v>0</v>
      </c>
      <c r="BS1973">
        <v>0</v>
      </c>
      <c r="BT1973">
        <v>0</v>
      </c>
      <c r="BU1973">
        <v>0</v>
      </c>
      <c r="CE1973" t="str">
        <f t="shared" si="765"/>
        <v>22:04:09.224</v>
      </c>
      <c r="CF1973">
        <v>224341264</v>
      </c>
      <c r="CS1973">
        <v>3</v>
      </c>
      <c r="CT1973">
        <v>2</v>
      </c>
      <c r="CU1973">
        <v>0</v>
      </c>
      <c r="CV1973">
        <v>2</v>
      </c>
      <c r="CW1973">
        <v>0</v>
      </c>
      <c r="CX1973">
        <v>5</v>
      </c>
      <c r="CY1973">
        <v>7</v>
      </c>
      <c r="CZ1973" t="s">
        <v>131</v>
      </c>
      <c r="DA1973">
        <v>300</v>
      </c>
      <c r="DB1973">
        <v>0</v>
      </c>
      <c r="DC1973" t="s">
        <v>157</v>
      </c>
      <c r="DD1973" t="s">
        <v>158</v>
      </c>
      <c r="DG1973">
        <v>8373867</v>
      </c>
      <c r="DI1973">
        <v>1</v>
      </c>
      <c r="DJ1973">
        <v>0</v>
      </c>
      <c r="DK1973">
        <v>1</v>
      </c>
      <c r="DL1973">
        <v>0</v>
      </c>
      <c r="DM1973">
        <v>0</v>
      </c>
      <c r="DN1973">
        <v>1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 t="shared" ref="A1974:A1980" si="766">"07/09/2023 22:04:10.883"</f>
        <v>07/09/2023 22:04:10.883</v>
      </c>
      <c r="C1974" t="str">
        <f t="shared" si="748"/>
        <v>FFDDD3C0</v>
      </c>
      <c r="D1974" t="s">
        <v>147</v>
      </c>
      <c r="E1974">
        <v>8</v>
      </c>
      <c r="H1974">
        <v>225</v>
      </c>
      <c r="I1974" t="s">
        <v>148</v>
      </c>
      <c r="J1974" t="s">
        <v>126</v>
      </c>
      <c r="K1974">
        <v>0</v>
      </c>
      <c r="L1974">
        <v>3</v>
      </c>
      <c r="M1974">
        <v>0</v>
      </c>
      <c r="N1974">
        <v>2</v>
      </c>
      <c r="O1974">
        <v>0</v>
      </c>
      <c r="P1974">
        <v>1</v>
      </c>
      <c r="Q1974">
        <v>0</v>
      </c>
      <c r="S1974" t="str">
        <f t="shared" ref="S1974:T1980" si="767">"22:04:10.000"</f>
        <v>22:04:10.000</v>
      </c>
      <c r="T1974" t="str">
        <f t="shared" si="767"/>
        <v>22:04:10.000</v>
      </c>
      <c r="U1974" t="str">
        <f t="shared" si="745"/>
        <v>A14F74</v>
      </c>
      <c r="V1974">
        <v>0</v>
      </c>
      <c r="W1974">
        <v>0</v>
      </c>
      <c r="X1974">
        <v>2</v>
      </c>
      <c r="Y1974">
        <v>0</v>
      </c>
      <c r="AA1974">
        <v>1</v>
      </c>
      <c r="AB1974">
        <v>8</v>
      </c>
      <c r="AC1974">
        <v>3</v>
      </c>
      <c r="AD1974">
        <v>0</v>
      </c>
      <c r="AE1974">
        <v>9</v>
      </c>
      <c r="AF1974" t="s">
        <v>126</v>
      </c>
      <c r="AG1974">
        <v>0</v>
      </c>
      <c r="AH1974">
        <v>3</v>
      </c>
      <c r="AI1974">
        <v>2</v>
      </c>
      <c r="AJ1974">
        <v>0</v>
      </c>
      <c r="AK1974" t="s">
        <v>647</v>
      </c>
      <c r="AL1974">
        <v>32.772151999999998</v>
      </c>
      <c r="AM1974" t="s">
        <v>648</v>
      </c>
      <c r="AN1974">
        <v>-117.054305</v>
      </c>
      <c r="AO1974">
        <v>25</v>
      </c>
      <c r="AP1974">
        <v>1500</v>
      </c>
      <c r="AQ1974" t="s">
        <v>129</v>
      </c>
      <c r="AR1974">
        <v>127</v>
      </c>
      <c r="AS1974">
        <v>-43</v>
      </c>
      <c r="AT1974">
        <v>-320</v>
      </c>
      <c r="BB1974" t="str">
        <f t="shared" si="746"/>
        <v>1200</v>
      </c>
      <c r="BC1974">
        <v>1</v>
      </c>
      <c r="BD1974" t="str">
        <f t="shared" si="747"/>
        <v xml:space="preserve">N1839R  </v>
      </c>
      <c r="BE1974">
        <v>1</v>
      </c>
      <c r="BJ1974">
        <v>1300</v>
      </c>
      <c r="BK1974">
        <v>-200</v>
      </c>
      <c r="BL1974" t="s">
        <v>130</v>
      </c>
      <c r="BM1974">
        <v>1</v>
      </c>
      <c r="BN1974">
        <v>1</v>
      </c>
      <c r="BO1974">
        <v>0</v>
      </c>
      <c r="BP1974">
        <v>0</v>
      </c>
      <c r="BS1974">
        <v>0</v>
      </c>
      <c r="BT1974">
        <v>0</v>
      </c>
      <c r="BU1974">
        <v>0</v>
      </c>
      <c r="CE1974" t="str">
        <f t="shared" ref="CE1974:CE1980" si="768">"22:04:10.611"</f>
        <v>22:04:10.611</v>
      </c>
      <c r="CF1974">
        <v>610841727</v>
      </c>
      <c r="CS1974">
        <v>3</v>
      </c>
      <c r="CT1974">
        <v>2</v>
      </c>
      <c r="CU1974">
        <v>0</v>
      </c>
      <c r="CV1974">
        <v>2</v>
      </c>
      <c r="CW1974">
        <v>0</v>
      </c>
      <c r="CX1974">
        <v>5</v>
      </c>
      <c r="CY1974">
        <v>7</v>
      </c>
      <c r="CZ1974" t="s">
        <v>131</v>
      </c>
      <c r="DA1974">
        <v>300</v>
      </c>
      <c r="DB1974">
        <v>0</v>
      </c>
      <c r="DC1974" t="s">
        <v>157</v>
      </c>
      <c r="DD1974" t="s">
        <v>158</v>
      </c>
      <c r="DG1974">
        <v>8374174</v>
      </c>
      <c r="DI1974">
        <v>1</v>
      </c>
      <c r="DJ1974">
        <v>0</v>
      </c>
      <c r="DK1974">
        <v>0</v>
      </c>
      <c r="DL1974">
        <v>0</v>
      </c>
      <c r="DM1974">
        <v>0</v>
      </c>
      <c r="DN1974">
        <v>1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 t="shared" si="766"/>
        <v>07/09/2023 22:04:10.883</v>
      </c>
      <c r="C1975" t="str">
        <f t="shared" si="748"/>
        <v>FFDDD3C0</v>
      </c>
      <c r="D1975" t="s">
        <v>123</v>
      </c>
      <c r="E1975">
        <v>7</v>
      </c>
      <c r="F1975">
        <v>2007</v>
      </c>
      <c r="G1975" t="s">
        <v>124</v>
      </c>
      <c r="J1975" t="s">
        <v>125</v>
      </c>
      <c r="K1975">
        <v>0</v>
      </c>
      <c r="L1975">
        <v>3</v>
      </c>
      <c r="M1975">
        <v>0</v>
      </c>
      <c r="N1975">
        <v>2</v>
      </c>
      <c r="O1975">
        <v>0</v>
      </c>
      <c r="P1975">
        <v>1</v>
      </c>
      <c r="Q1975">
        <v>0</v>
      </c>
      <c r="S1975" t="str">
        <f t="shared" si="767"/>
        <v>22:04:10.000</v>
      </c>
      <c r="T1975" t="str">
        <f t="shared" si="767"/>
        <v>22:04:10.000</v>
      </c>
      <c r="U1975" t="str">
        <f t="shared" si="745"/>
        <v>A14F74</v>
      </c>
      <c r="V1975">
        <v>0</v>
      </c>
      <c r="W1975">
        <v>0</v>
      </c>
      <c r="X1975">
        <v>2</v>
      </c>
      <c r="Y1975">
        <v>0</v>
      </c>
      <c r="AA1975">
        <v>1</v>
      </c>
      <c r="AB1975">
        <v>8</v>
      </c>
      <c r="AC1975">
        <v>3</v>
      </c>
      <c r="AD1975">
        <v>0</v>
      </c>
      <c r="AE1975">
        <v>9</v>
      </c>
      <c r="AF1975" t="s">
        <v>126</v>
      </c>
      <c r="AG1975">
        <v>0</v>
      </c>
      <c r="AH1975">
        <v>3</v>
      </c>
      <c r="AI1975">
        <v>2</v>
      </c>
      <c r="AJ1975">
        <v>0</v>
      </c>
      <c r="AK1975" t="s">
        <v>647</v>
      </c>
      <c r="AL1975">
        <v>32.772151999999998</v>
      </c>
      <c r="AM1975" t="s">
        <v>648</v>
      </c>
      <c r="AN1975">
        <v>-117.054305</v>
      </c>
      <c r="AO1975">
        <v>25</v>
      </c>
      <c r="AP1975">
        <v>1500</v>
      </c>
      <c r="AQ1975" t="s">
        <v>129</v>
      </c>
      <c r="AR1975">
        <v>127</v>
      </c>
      <c r="AS1975">
        <v>-43</v>
      </c>
      <c r="AT1975">
        <v>-320</v>
      </c>
      <c r="BB1975" t="str">
        <f t="shared" si="746"/>
        <v>1200</v>
      </c>
      <c r="BC1975">
        <v>1</v>
      </c>
      <c r="BD1975" t="str">
        <f t="shared" si="747"/>
        <v xml:space="preserve">N1839R  </v>
      </c>
      <c r="BE1975">
        <v>1</v>
      </c>
      <c r="BJ1975">
        <v>1300</v>
      </c>
      <c r="BK1975">
        <v>-200</v>
      </c>
      <c r="BL1975" t="s">
        <v>130</v>
      </c>
      <c r="BM1975">
        <v>1</v>
      </c>
      <c r="BN1975">
        <v>1</v>
      </c>
      <c r="BO1975">
        <v>0</v>
      </c>
      <c r="BP1975">
        <v>0</v>
      </c>
      <c r="BS1975">
        <v>0</v>
      </c>
      <c r="BT1975">
        <v>0</v>
      </c>
      <c r="BU1975">
        <v>0</v>
      </c>
      <c r="CE1975" t="str">
        <f t="shared" si="768"/>
        <v>22:04:10.611</v>
      </c>
      <c r="CF1975">
        <v>610841727</v>
      </c>
      <c r="CS1975">
        <v>3</v>
      </c>
      <c r="CT1975">
        <v>2</v>
      </c>
      <c r="CU1975">
        <v>0</v>
      </c>
      <c r="CV1975">
        <v>2</v>
      </c>
      <c r="CW1975">
        <v>0</v>
      </c>
      <c r="CX1975">
        <v>5</v>
      </c>
      <c r="CY1975">
        <v>7</v>
      </c>
      <c r="CZ1975" t="s">
        <v>131</v>
      </c>
      <c r="DA1975">
        <v>300</v>
      </c>
      <c r="DB1975">
        <v>0</v>
      </c>
      <c r="DC1975" t="s">
        <v>157</v>
      </c>
      <c r="DD1975" t="s">
        <v>158</v>
      </c>
      <c r="DG1975">
        <v>8374174</v>
      </c>
      <c r="DI1975">
        <v>1</v>
      </c>
      <c r="DJ1975">
        <v>0</v>
      </c>
      <c r="DK1975">
        <v>1</v>
      </c>
      <c r="DL1975">
        <v>0</v>
      </c>
      <c r="DM1975">
        <v>0</v>
      </c>
      <c r="DN1975">
        <v>1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 t="shared" si="766"/>
        <v>07/09/2023 22:04:10.883</v>
      </c>
      <c r="C1976" t="str">
        <f t="shared" si="748"/>
        <v>FFDDD3C0</v>
      </c>
      <c r="D1976" t="s">
        <v>138</v>
      </c>
      <c r="E1976">
        <v>20</v>
      </c>
      <c r="F1976">
        <v>1020</v>
      </c>
      <c r="G1976" t="s">
        <v>139</v>
      </c>
      <c r="J1976" t="s">
        <v>140</v>
      </c>
      <c r="K1976">
        <v>0</v>
      </c>
      <c r="L1976">
        <v>3</v>
      </c>
      <c r="M1976">
        <v>0</v>
      </c>
      <c r="N1976">
        <v>2</v>
      </c>
      <c r="O1976">
        <v>0</v>
      </c>
      <c r="P1976">
        <v>1</v>
      </c>
      <c r="Q1976">
        <v>0</v>
      </c>
      <c r="S1976" t="str">
        <f t="shared" si="767"/>
        <v>22:04:10.000</v>
      </c>
      <c r="T1976" t="str">
        <f t="shared" si="767"/>
        <v>22:04:10.000</v>
      </c>
      <c r="U1976" t="str">
        <f t="shared" si="745"/>
        <v>A14F74</v>
      </c>
      <c r="V1976">
        <v>0</v>
      </c>
      <c r="W1976">
        <v>0</v>
      </c>
      <c r="X1976">
        <v>2</v>
      </c>
      <c r="Y1976">
        <v>0</v>
      </c>
      <c r="AA1976">
        <v>1</v>
      </c>
      <c r="AB1976">
        <v>8</v>
      </c>
      <c r="AC1976">
        <v>3</v>
      </c>
      <c r="AD1976">
        <v>0</v>
      </c>
      <c r="AE1976">
        <v>9</v>
      </c>
      <c r="AF1976" t="s">
        <v>126</v>
      </c>
      <c r="AG1976">
        <v>0</v>
      </c>
      <c r="AH1976">
        <v>3</v>
      </c>
      <c r="AI1976">
        <v>2</v>
      </c>
      <c r="AJ1976">
        <v>0</v>
      </c>
      <c r="AK1976" t="s">
        <v>647</v>
      </c>
      <c r="AL1976">
        <v>32.772151999999998</v>
      </c>
      <c r="AM1976" t="s">
        <v>648</v>
      </c>
      <c r="AN1976">
        <v>-117.054305</v>
      </c>
      <c r="AO1976">
        <v>25</v>
      </c>
      <c r="AP1976">
        <v>1500</v>
      </c>
      <c r="AQ1976" t="s">
        <v>129</v>
      </c>
      <c r="AR1976">
        <v>127</v>
      </c>
      <c r="AS1976">
        <v>-43</v>
      </c>
      <c r="AT1976">
        <v>-320</v>
      </c>
      <c r="BB1976" t="str">
        <f t="shared" si="746"/>
        <v>1200</v>
      </c>
      <c r="BC1976">
        <v>1</v>
      </c>
      <c r="BD1976" t="str">
        <f t="shared" si="747"/>
        <v xml:space="preserve">N1839R  </v>
      </c>
      <c r="BE1976">
        <v>1</v>
      </c>
      <c r="BJ1976">
        <v>1300</v>
      </c>
      <c r="BK1976">
        <v>-200</v>
      </c>
      <c r="BL1976" t="s">
        <v>130</v>
      </c>
      <c r="BM1976">
        <v>1</v>
      </c>
      <c r="BN1976">
        <v>1</v>
      </c>
      <c r="BO1976">
        <v>0</v>
      </c>
      <c r="BP1976">
        <v>0</v>
      </c>
      <c r="BS1976">
        <v>0</v>
      </c>
      <c r="BT1976">
        <v>0</v>
      </c>
      <c r="BU1976">
        <v>0</v>
      </c>
      <c r="CE1976" t="str">
        <f t="shared" si="768"/>
        <v>22:04:10.611</v>
      </c>
      <c r="CF1976">
        <v>610841727</v>
      </c>
      <c r="CS1976">
        <v>3</v>
      </c>
      <c r="CT1976">
        <v>2</v>
      </c>
      <c r="CU1976">
        <v>0</v>
      </c>
      <c r="CV1976">
        <v>2</v>
      </c>
      <c r="CW1976">
        <v>0</v>
      </c>
      <c r="CX1976">
        <v>5</v>
      </c>
      <c r="CY1976">
        <v>7</v>
      </c>
      <c r="CZ1976" t="s">
        <v>131</v>
      </c>
      <c r="DA1976">
        <v>300</v>
      </c>
      <c r="DB1976">
        <v>0</v>
      </c>
      <c r="DC1976" t="s">
        <v>157</v>
      </c>
      <c r="DD1976" t="s">
        <v>158</v>
      </c>
      <c r="DG1976">
        <v>8374174</v>
      </c>
      <c r="DI1976">
        <v>1</v>
      </c>
      <c r="DJ1976">
        <v>0</v>
      </c>
      <c r="DK1976">
        <v>1</v>
      </c>
      <c r="DL1976">
        <v>0</v>
      </c>
      <c r="DM1976">
        <v>0</v>
      </c>
      <c r="DN1976">
        <v>1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 t="shared" si="766"/>
        <v>07/09/2023 22:04:10.883</v>
      </c>
      <c r="C1977" t="str">
        <f t="shared" si="748"/>
        <v>FFDDD3C0</v>
      </c>
      <c r="D1977" t="s">
        <v>134</v>
      </c>
      <c r="E1977">
        <v>4</v>
      </c>
      <c r="H1977">
        <v>4</v>
      </c>
      <c r="I1977" t="s">
        <v>143</v>
      </c>
      <c r="J1977" t="s">
        <v>126</v>
      </c>
      <c r="K1977">
        <v>0</v>
      </c>
      <c r="L1977">
        <v>3</v>
      </c>
      <c r="M1977">
        <v>0</v>
      </c>
      <c r="N1977">
        <v>2</v>
      </c>
      <c r="O1977">
        <v>0</v>
      </c>
      <c r="P1977">
        <v>1</v>
      </c>
      <c r="Q1977">
        <v>0</v>
      </c>
      <c r="S1977" t="str">
        <f t="shared" si="767"/>
        <v>22:04:10.000</v>
      </c>
      <c r="T1977" t="str">
        <f t="shared" si="767"/>
        <v>22:04:10.000</v>
      </c>
      <c r="U1977" t="str">
        <f t="shared" si="745"/>
        <v>A14F74</v>
      </c>
      <c r="V1977">
        <v>0</v>
      </c>
      <c r="W1977">
        <v>0</v>
      </c>
      <c r="X1977">
        <v>2</v>
      </c>
      <c r="Y1977">
        <v>0</v>
      </c>
      <c r="AA1977">
        <v>1</v>
      </c>
      <c r="AB1977">
        <v>8</v>
      </c>
      <c r="AC1977">
        <v>3</v>
      </c>
      <c r="AD1977">
        <v>0</v>
      </c>
      <c r="AE1977">
        <v>9</v>
      </c>
      <c r="AF1977" t="s">
        <v>126</v>
      </c>
      <c r="AG1977">
        <v>0</v>
      </c>
      <c r="AH1977">
        <v>3</v>
      </c>
      <c r="AI1977">
        <v>2</v>
      </c>
      <c r="AJ1977">
        <v>0</v>
      </c>
      <c r="AK1977" t="s">
        <v>647</v>
      </c>
      <c r="AL1977">
        <v>32.772151999999998</v>
      </c>
      <c r="AM1977" t="s">
        <v>648</v>
      </c>
      <c r="AN1977">
        <v>-117.054305</v>
      </c>
      <c r="AO1977">
        <v>25</v>
      </c>
      <c r="AP1977">
        <v>1500</v>
      </c>
      <c r="AQ1977" t="s">
        <v>129</v>
      </c>
      <c r="AR1977">
        <v>127</v>
      </c>
      <c r="AS1977">
        <v>-43</v>
      </c>
      <c r="AT1977">
        <v>-320</v>
      </c>
      <c r="BB1977" t="str">
        <f t="shared" si="746"/>
        <v>1200</v>
      </c>
      <c r="BC1977">
        <v>1</v>
      </c>
      <c r="BD1977" t="str">
        <f t="shared" si="747"/>
        <v xml:space="preserve">N1839R  </v>
      </c>
      <c r="BE1977">
        <v>1</v>
      </c>
      <c r="BJ1977">
        <v>1300</v>
      </c>
      <c r="BK1977">
        <v>-200</v>
      </c>
      <c r="BL1977" t="s">
        <v>130</v>
      </c>
      <c r="BM1977">
        <v>1</v>
      </c>
      <c r="BN1977">
        <v>1</v>
      </c>
      <c r="BO1977">
        <v>0</v>
      </c>
      <c r="BP1977">
        <v>0</v>
      </c>
      <c r="BS1977">
        <v>0</v>
      </c>
      <c r="BT1977">
        <v>0</v>
      </c>
      <c r="BU1977">
        <v>0</v>
      </c>
      <c r="CE1977" t="str">
        <f t="shared" si="768"/>
        <v>22:04:10.611</v>
      </c>
      <c r="CF1977">
        <v>610841727</v>
      </c>
      <c r="CS1977">
        <v>3</v>
      </c>
      <c r="CT1977">
        <v>2</v>
      </c>
      <c r="CU1977">
        <v>0</v>
      </c>
      <c r="CV1977">
        <v>2</v>
      </c>
      <c r="CW1977">
        <v>0</v>
      </c>
      <c r="CX1977">
        <v>5</v>
      </c>
      <c r="CY1977">
        <v>7</v>
      </c>
      <c r="CZ1977" t="s">
        <v>131</v>
      </c>
      <c r="DA1977">
        <v>300</v>
      </c>
      <c r="DB1977">
        <v>0</v>
      </c>
      <c r="DC1977" t="s">
        <v>157</v>
      </c>
      <c r="DD1977" t="s">
        <v>158</v>
      </c>
      <c r="DG1977">
        <v>8374174</v>
      </c>
      <c r="DI1977">
        <v>1</v>
      </c>
      <c r="DJ1977">
        <v>0</v>
      </c>
      <c r="DK1977">
        <v>1</v>
      </c>
      <c r="DL1977">
        <v>0</v>
      </c>
      <c r="DM1977">
        <v>0</v>
      </c>
      <c r="DN1977">
        <v>1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 t="shared" si="766"/>
        <v>07/09/2023 22:04:10.883</v>
      </c>
      <c r="C1978" t="str">
        <f t="shared" si="748"/>
        <v>FFDDD3C0</v>
      </c>
      <c r="D1978" t="s">
        <v>149</v>
      </c>
      <c r="E1978">
        <v>3</v>
      </c>
      <c r="H1978">
        <v>166</v>
      </c>
      <c r="I1978" t="s">
        <v>139</v>
      </c>
      <c r="J1978" t="s">
        <v>150</v>
      </c>
      <c r="K1978">
        <v>0</v>
      </c>
      <c r="L1978">
        <v>3</v>
      </c>
      <c r="M1978">
        <v>0</v>
      </c>
      <c r="N1978">
        <v>2</v>
      </c>
      <c r="O1978">
        <v>0</v>
      </c>
      <c r="P1978">
        <v>1</v>
      </c>
      <c r="Q1978">
        <v>0</v>
      </c>
      <c r="S1978" t="str">
        <f t="shared" si="767"/>
        <v>22:04:10.000</v>
      </c>
      <c r="T1978" t="str">
        <f t="shared" si="767"/>
        <v>22:04:10.000</v>
      </c>
      <c r="U1978" t="str">
        <f t="shared" si="745"/>
        <v>A14F74</v>
      </c>
      <c r="V1978">
        <v>0</v>
      </c>
      <c r="W1978">
        <v>0</v>
      </c>
      <c r="X1978">
        <v>2</v>
      </c>
      <c r="Y1978">
        <v>0</v>
      </c>
      <c r="AA1978">
        <v>1</v>
      </c>
      <c r="AB1978">
        <v>8</v>
      </c>
      <c r="AC1978">
        <v>3</v>
      </c>
      <c r="AD1978">
        <v>0</v>
      </c>
      <c r="AE1978">
        <v>9</v>
      </c>
      <c r="AF1978" t="s">
        <v>126</v>
      </c>
      <c r="AG1978">
        <v>0</v>
      </c>
      <c r="AH1978">
        <v>3</v>
      </c>
      <c r="AI1978">
        <v>2</v>
      </c>
      <c r="AJ1978">
        <v>0</v>
      </c>
      <c r="AK1978" t="s">
        <v>647</v>
      </c>
      <c r="AL1978">
        <v>32.772151999999998</v>
      </c>
      <c r="AM1978" t="s">
        <v>648</v>
      </c>
      <c r="AN1978">
        <v>-117.054305</v>
      </c>
      <c r="AO1978">
        <v>25</v>
      </c>
      <c r="AP1978">
        <v>1500</v>
      </c>
      <c r="AQ1978" t="s">
        <v>129</v>
      </c>
      <c r="AR1978">
        <v>127</v>
      </c>
      <c r="AS1978">
        <v>-43</v>
      </c>
      <c r="AT1978">
        <v>-320</v>
      </c>
      <c r="BB1978" t="str">
        <f t="shared" si="746"/>
        <v>1200</v>
      </c>
      <c r="BC1978">
        <v>1</v>
      </c>
      <c r="BD1978" t="str">
        <f t="shared" si="747"/>
        <v xml:space="preserve">N1839R  </v>
      </c>
      <c r="BE1978">
        <v>1</v>
      </c>
      <c r="BJ1978">
        <v>1300</v>
      </c>
      <c r="BK1978">
        <v>-200</v>
      </c>
      <c r="BL1978" t="s">
        <v>130</v>
      </c>
      <c r="BM1978">
        <v>1</v>
      </c>
      <c r="BN1978">
        <v>1</v>
      </c>
      <c r="BO1978">
        <v>0</v>
      </c>
      <c r="BP1978">
        <v>0</v>
      </c>
      <c r="BS1978">
        <v>0</v>
      </c>
      <c r="BT1978">
        <v>0</v>
      </c>
      <c r="BU1978">
        <v>0</v>
      </c>
      <c r="CE1978" t="str">
        <f t="shared" si="768"/>
        <v>22:04:10.611</v>
      </c>
      <c r="CF1978">
        <v>610841727</v>
      </c>
      <c r="CS1978">
        <v>3</v>
      </c>
      <c r="CT1978">
        <v>2</v>
      </c>
      <c r="CU1978">
        <v>0</v>
      </c>
      <c r="CV1978">
        <v>2</v>
      </c>
      <c r="CW1978">
        <v>0</v>
      </c>
      <c r="CX1978">
        <v>5</v>
      </c>
      <c r="CY1978">
        <v>7</v>
      </c>
      <c r="CZ1978" t="s">
        <v>131</v>
      </c>
      <c r="DA1978">
        <v>300</v>
      </c>
      <c r="DB1978">
        <v>0</v>
      </c>
      <c r="DC1978" t="s">
        <v>157</v>
      </c>
      <c r="DD1978" t="s">
        <v>158</v>
      </c>
      <c r="DG1978">
        <v>8374174</v>
      </c>
      <c r="DI1978">
        <v>1</v>
      </c>
      <c r="DJ1978">
        <v>0</v>
      </c>
      <c r="DK1978">
        <v>1</v>
      </c>
      <c r="DL1978">
        <v>0</v>
      </c>
      <c r="DM1978">
        <v>0</v>
      </c>
      <c r="DN1978">
        <v>1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 t="shared" si="766"/>
        <v>07/09/2023 22:04:10.883</v>
      </c>
      <c r="C1979" t="str">
        <f t="shared" si="748"/>
        <v>FFDDD3C0</v>
      </c>
      <c r="D1979" t="s">
        <v>141</v>
      </c>
      <c r="E1979">
        <v>15</v>
      </c>
      <c r="J1979" t="s">
        <v>142</v>
      </c>
      <c r="K1979">
        <v>0</v>
      </c>
      <c r="L1979">
        <v>3</v>
      </c>
      <c r="M1979">
        <v>0</v>
      </c>
      <c r="N1979">
        <v>2</v>
      </c>
      <c r="O1979">
        <v>0</v>
      </c>
      <c r="P1979">
        <v>1</v>
      </c>
      <c r="Q1979">
        <v>0</v>
      </c>
      <c r="S1979" t="str">
        <f t="shared" si="767"/>
        <v>22:04:10.000</v>
      </c>
      <c r="T1979" t="str">
        <f t="shared" si="767"/>
        <v>22:04:10.000</v>
      </c>
      <c r="U1979" t="str">
        <f t="shared" si="745"/>
        <v>A14F74</v>
      </c>
      <c r="V1979">
        <v>0</v>
      </c>
      <c r="W1979">
        <v>0</v>
      </c>
      <c r="X1979">
        <v>2</v>
      </c>
      <c r="Y1979">
        <v>0</v>
      </c>
      <c r="AA1979">
        <v>1</v>
      </c>
      <c r="AB1979">
        <v>8</v>
      </c>
      <c r="AC1979">
        <v>3</v>
      </c>
      <c r="AD1979">
        <v>0</v>
      </c>
      <c r="AE1979">
        <v>9</v>
      </c>
      <c r="AF1979" t="s">
        <v>126</v>
      </c>
      <c r="AG1979">
        <v>0</v>
      </c>
      <c r="AH1979">
        <v>3</v>
      </c>
      <c r="AI1979">
        <v>2</v>
      </c>
      <c r="AJ1979">
        <v>0</v>
      </c>
      <c r="AK1979" t="s">
        <v>647</v>
      </c>
      <c r="AL1979">
        <v>32.772151999999998</v>
      </c>
      <c r="AM1979" t="s">
        <v>648</v>
      </c>
      <c r="AN1979">
        <v>-117.054305</v>
      </c>
      <c r="AO1979">
        <v>25</v>
      </c>
      <c r="AP1979">
        <v>1500</v>
      </c>
      <c r="AQ1979" t="s">
        <v>129</v>
      </c>
      <c r="AR1979">
        <v>127</v>
      </c>
      <c r="AS1979">
        <v>-43</v>
      </c>
      <c r="AT1979">
        <v>-320</v>
      </c>
      <c r="BB1979" t="str">
        <f t="shared" si="746"/>
        <v>1200</v>
      </c>
      <c r="BC1979">
        <v>1</v>
      </c>
      <c r="BD1979" t="str">
        <f t="shared" si="747"/>
        <v xml:space="preserve">N1839R  </v>
      </c>
      <c r="BE1979">
        <v>1</v>
      </c>
      <c r="BJ1979">
        <v>1300</v>
      </c>
      <c r="BK1979">
        <v>-200</v>
      </c>
      <c r="BL1979" t="s">
        <v>130</v>
      </c>
      <c r="BM1979">
        <v>1</v>
      </c>
      <c r="BN1979">
        <v>1</v>
      </c>
      <c r="BO1979">
        <v>0</v>
      </c>
      <c r="BP1979">
        <v>0</v>
      </c>
      <c r="BS1979">
        <v>0</v>
      </c>
      <c r="BT1979">
        <v>0</v>
      </c>
      <c r="BU1979">
        <v>0</v>
      </c>
      <c r="CE1979" t="str">
        <f t="shared" si="768"/>
        <v>22:04:10.611</v>
      </c>
      <c r="CF1979">
        <v>610841727</v>
      </c>
      <c r="CS1979">
        <v>3</v>
      </c>
      <c r="CT1979">
        <v>2</v>
      </c>
      <c r="CU1979">
        <v>0</v>
      </c>
      <c r="CV1979">
        <v>2</v>
      </c>
      <c r="CW1979">
        <v>0</v>
      </c>
      <c r="CX1979">
        <v>5</v>
      </c>
      <c r="CY1979">
        <v>7</v>
      </c>
      <c r="CZ1979" t="s">
        <v>131</v>
      </c>
      <c r="DA1979">
        <v>300</v>
      </c>
      <c r="DB1979">
        <v>0</v>
      </c>
      <c r="DC1979" t="s">
        <v>157</v>
      </c>
      <c r="DD1979" t="s">
        <v>158</v>
      </c>
      <c r="DG1979">
        <v>8374174</v>
      </c>
      <c r="DI1979">
        <v>1</v>
      </c>
      <c r="DJ1979">
        <v>0</v>
      </c>
      <c r="DK1979">
        <v>1</v>
      </c>
      <c r="DL1979">
        <v>0</v>
      </c>
      <c r="DM1979">
        <v>0</v>
      </c>
      <c r="DN1979">
        <v>1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 t="shared" si="766"/>
        <v>07/09/2023 22:04:10.883</v>
      </c>
      <c r="C1980" t="str">
        <f t="shared" si="748"/>
        <v>FFDDD3C0</v>
      </c>
      <c r="D1980" t="s">
        <v>134</v>
      </c>
      <c r="E1980">
        <v>3</v>
      </c>
      <c r="H1980">
        <v>3</v>
      </c>
      <c r="I1980" t="s">
        <v>135</v>
      </c>
      <c r="J1980" t="s">
        <v>126</v>
      </c>
      <c r="K1980">
        <v>0</v>
      </c>
      <c r="L1980">
        <v>3</v>
      </c>
      <c r="M1980">
        <v>0</v>
      </c>
      <c r="N1980">
        <v>2</v>
      </c>
      <c r="O1980">
        <v>0</v>
      </c>
      <c r="P1980">
        <v>1</v>
      </c>
      <c r="Q1980">
        <v>0</v>
      </c>
      <c r="S1980" t="str">
        <f t="shared" si="767"/>
        <v>22:04:10.000</v>
      </c>
      <c r="T1980" t="str">
        <f t="shared" si="767"/>
        <v>22:04:10.000</v>
      </c>
      <c r="U1980" t="str">
        <f t="shared" si="745"/>
        <v>A14F74</v>
      </c>
      <c r="V1980">
        <v>0</v>
      </c>
      <c r="W1980">
        <v>0</v>
      </c>
      <c r="X1980">
        <v>2</v>
      </c>
      <c r="Y1980">
        <v>0</v>
      </c>
      <c r="AA1980">
        <v>1</v>
      </c>
      <c r="AB1980">
        <v>8</v>
      </c>
      <c r="AC1980">
        <v>3</v>
      </c>
      <c r="AD1980">
        <v>0</v>
      </c>
      <c r="AE1980">
        <v>9</v>
      </c>
      <c r="AF1980" t="s">
        <v>126</v>
      </c>
      <c r="AG1980">
        <v>0</v>
      </c>
      <c r="AH1980">
        <v>3</v>
      </c>
      <c r="AI1980">
        <v>2</v>
      </c>
      <c r="AJ1980">
        <v>0</v>
      </c>
      <c r="AK1980" t="s">
        <v>647</v>
      </c>
      <c r="AL1980">
        <v>32.772151999999998</v>
      </c>
      <c r="AM1980" t="s">
        <v>648</v>
      </c>
      <c r="AN1980">
        <v>-117.054305</v>
      </c>
      <c r="AO1980">
        <v>25</v>
      </c>
      <c r="AP1980">
        <v>1500</v>
      </c>
      <c r="AQ1980" t="s">
        <v>129</v>
      </c>
      <c r="AR1980">
        <v>127</v>
      </c>
      <c r="AS1980">
        <v>-43</v>
      </c>
      <c r="AT1980">
        <v>-320</v>
      </c>
      <c r="BB1980" t="str">
        <f t="shared" si="746"/>
        <v>1200</v>
      </c>
      <c r="BC1980">
        <v>1</v>
      </c>
      <c r="BD1980" t="str">
        <f t="shared" si="747"/>
        <v xml:space="preserve">N1839R  </v>
      </c>
      <c r="BE1980">
        <v>1</v>
      </c>
      <c r="BJ1980">
        <v>1300</v>
      </c>
      <c r="BK1980">
        <v>-200</v>
      </c>
      <c r="BL1980" t="s">
        <v>130</v>
      </c>
      <c r="BM1980">
        <v>1</v>
      </c>
      <c r="BN1980">
        <v>1</v>
      </c>
      <c r="BO1980">
        <v>0</v>
      </c>
      <c r="BP1980">
        <v>0</v>
      </c>
      <c r="BS1980">
        <v>0</v>
      </c>
      <c r="BT1980">
        <v>0</v>
      </c>
      <c r="BU1980">
        <v>0</v>
      </c>
      <c r="CE1980" t="str">
        <f t="shared" si="768"/>
        <v>22:04:10.611</v>
      </c>
      <c r="CF1980">
        <v>610841727</v>
      </c>
      <c r="CS1980">
        <v>3</v>
      </c>
      <c r="CT1980">
        <v>2</v>
      </c>
      <c r="CU1980">
        <v>0</v>
      </c>
      <c r="CV1980">
        <v>2</v>
      </c>
      <c r="CW1980">
        <v>0</v>
      </c>
      <c r="CX1980">
        <v>5</v>
      </c>
      <c r="CY1980">
        <v>7</v>
      </c>
      <c r="CZ1980" t="s">
        <v>131</v>
      </c>
      <c r="DA1980">
        <v>300</v>
      </c>
      <c r="DB1980">
        <v>0</v>
      </c>
      <c r="DC1980" t="s">
        <v>157</v>
      </c>
      <c r="DD1980" t="s">
        <v>158</v>
      </c>
      <c r="DG1980">
        <v>8374174</v>
      </c>
      <c r="DI1980">
        <v>1</v>
      </c>
      <c r="DJ1980">
        <v>0</v>
      </c>
      <c r="DK1980">
        <v>1</v>
      </c>
      <c r="DL1980">
        <v>0</v>
      </c>
      <c r="DM1980">
        <v>0</v>
      </c>
      <c r="DN1980">
        <v>1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 t="shared" ref="A1981:A1986" si="769">"07/09/2023 22:04:11.742"</f>
        <v>07/09/2023 22:04:11.742</v>
      </c>
      <c r="C1981" t="str">
        <f t="shared" si="748"/>
        <v>FFDDD3C0</v>
      </c>
      <c r="D1981" t="s">
        <v>149</v>
      </c>
      <c r="E1981">
        <v>3</v>
      </c>
      <c r="H1981">
        <v>166</v>
      </c>
      <c r="I1981" t="s">
        <v>139</v>
      </c>
      <c r="J1981" t="s">
        <v>150</v>
      </c>
      <c r="K1981">
        <v>0</v>
      </c>
      <c r="L1981">
        <v>3</v>
      </c>
      <c r="M1981">
        <v>0</v>
      </c>
      <c r="N1981">
        <v>2</v>
      </c>
      <c r="O1981">
        <v>0</v>
      </c>
      <c r="P1981">
        <v>1</v>
      </c>
      <c r="Q1981">
        <v>0</v>
      </c>
      <c r="S1981" t="str">
        <f t="shared" ref="S1981:T1987" si="770">"22:04:11.000"</f>
        <v>22:04:11.000</v>
      </c>
      <c r="T1981" t="str">
        <f t="shared" si="770"/>
        <v>22:04:11.000</v>
      </c>
      <c r="U1981" t="str">
        <f t="shared" si="745"/>
        <v>A14F74</v>
      </c>
      <c r="V1981">
        <v>0</v>
      </c>
      <c r="W1981">
        <v>0</v>
      </c>
      <c r="X1981">
        <v>2</v>
      </c>
      <c r="Y1981">
        <v>0</v>
      </c>
      <c r="AA1981">
        <v>1</v>
      </c>
      <c r="AB1981">
        <v>8</v>
      </c>
      <c r="AC1981">
        <v>3</v>
      </c>
      <c r="AD1981">
        <v>0</v>
      </c>
      <c r="AE1981">
        <v>9</v>
      </c>
      <c r="AF1981" t="s">
        <v>126</v>
      </c>
      <c r="AG1981">
        <v>0</v>
      </c>
      <c r="AH1981">
        <v>3</v>
      </c>
      <c r="AI1981">
        <v>2</v>
      </c>
      <c r="AJ1981">
        <v>0</v>
      </c>
      <c r="AK1981" t="s">
        <v>649</v>
      </c>
      <c r="AL1981">
        <v>32.771937999999999</v>
      </c>
      <c r="AM1981" t="s">
        <v>650</v>
      </c>
      <c r="AN1981">
        <v>-117.053597</v>
      </c>
      <c r="AO1981">
        <v>25</v>
      </c>
      <c r="AP1981">
        <v>1500</v>
      </c>
      <c r="AQ1981" t="s">
        <v>129</v>
      </c>
      <c r="AR1981">
        <v>127</v>
      </c>
      <c r="AS1981">
        <v>-45</v>
      </c>
      <c r="AT1981">
        <v>-384</v>
      </c>
      <c r="BB1981" t="str">
        <f t="shared" si="746"/>
        <v>1200</v>
      </c>
      <c r="BC1981">
        <v>1</v>
      </c>
      <c r="BD1981" t="str">
        <f t="shared" si="747"/>
        <v xml:space="preserve">N1839R  </v>
      </c>
      <c r="BE1981">
        <v>1</v>
      </c>
      <c r="BJ1981">
        <v>1275</v>
      </c>
      <c r="BK1981">
        <v>-225</v>
      </c>
      <c r="BL1981" t="s">
        <v>130</v>
      </c>
      <c r="BM1981">
        <v>1</v>
      </c>
      <c r="BN1981">
        <v>1</v>
      </c>
      <c r="BO1981">
        <v>0</v>
      </c>
      <c r="BP1981">
        <v>0</v>
      </c>
      <c r="BS1981">
        <v>0</v>
      </c>
      <c r="BT1981">
        <v>0</v>
      </c>
      <c r="BU1981">
        <v>0</v>
      </c>
      <c r="CE1981" t="str">
        <f t="shared" ref="CE1981:CE1987" si="771">"22:04:11.504"</f>
        <v>22:04:11.504</v>
      </c>
      <c r="CF1981">
        <v>503591757</v>
      </c>
      <c r="CS1981">
        <v>3</v>
      </c>
      <c r="CT1981">
        <v>2</v>
      </c>
      <c r="CU1981">
        <v>0</v>
      </c>
      <c r="CV1981">
        <v>2</v>
      </c>
      <c r="CW1981">
        <v>0</v>
      </c>
      <c r="CX1981">
        <v>5</v>
      </c>
      <c r="CY1981">
        <v>7</v>
      </c>
      <c r="CZ1981" t="s">
        <v>131</v>
      </c>
      <c r="DA1981">
        <v>300</v>
      </c>
      <c r="DB1981">
        <v>0</v>
      </c>
      <c r="DC1981" t="s">
        <v>157</v>
      </c>
      <c r="DD1981" t="s">
        <v>158</v>
      </c>
      <c r="DG1981">
        <v>8374370</v>
      </c>
      <c r="DI1981">
        <v>1</v>
      </c>
      <c r="DJ1981">
        <v>0</v>
      </c>
      <c r="DK1981">
        <v>0</v>
      </c>
      <c r="DL1981">
        <v>0</v>
      </c>
      <c r="DM1981">
        <v>0</v>
      </c>
      <c r="DN1981">
        <v>1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 t="shared" si="769"/>
        <v>07/09/2023 22:04:11.742</v>
      </c>
      <c r="C1982" t="str">
        <f t="shared" si="748"/>
        <v>FFDDD3C0</v>
      </c>
      <c r="D1982" t="s">
        <v>141</v>
      </c>
      <c r="E1982">
        <v>15</v>
      </c>
      <c r="J1982" t="s">
        <v>142</v>
      </c>
      <c r="K1982">
        <v>0</v>
      </c>
      <c r="L1982">
        <v>3</v>
      </c>
      <c r="M1982">
        <v>0</v>
      </c>
      <c r="N1982">
        <v>2</v>
      </c>
      <c r="O1982">
        <v>0</v>
      </c>
      <c r="P1982">
        <v>1</v>
      </c>
      <c r="Q1982">
        <v>0</v>
      </c>
      <c r="S1982" t="str">
        <f t="shared" si="770"/>
        <v>22:04:11.000</v>
      </c>
      <c r="T1982" t="str">
        <f t="shared" si="770"/>
        <v>22:04:11.000</v>
      </c>
      <c r="U1982" t="str">
        <f t="shared" si="745"/>
        <v>A14F74</v>
      </c>
      <c r="V1982">
        <v>0</v>
      </c>
      <c r="W1982">
        <v>0</v>
      </c>
      <c r="X1982">
        <v>2</v>
      </c>
      <c r="Y1982">
        <v>0</v>
      </c>
      <c r="AA1982">
        <v>1</v>
      </c>
      <c r="AB1982">
        <v>8</v>
      </c>
      <c r="AC1982">
        <v>3</v>
      </c>
      <c r="AD1982">
        <v>0</v>
      </c>
      <c r="AE1982">
        <v>9</v>
      </c>
      <c r="AF1982" t="s">
        <v>126</v>
      </c>
      <c r="AG1982">
        <v>0</v>
      </c>
      <c r="AH1982">
        <v>3</v>
      </c>
      <c r="AI1982">
        <v>2</v>
      </c>
      <c r="AJ1982">
        <v>0</v>
      </c>
      <c r="AK1982" t="s">
        <v>649</v>
      </c>
      <c r="AL1982">
        <v>32.771937999999999</v>
      </c>
      <c r="AM1982" t="s">
        <v>650</v>
      </c>
      <c r="AN1982">
        <v>-117.053597</v>
      </c>
      <c r="AO1982">
        <v>25</v>
      </c>
      <c r="AP1982">
        <v>1500</v>
      </c>
      <c r="AQ1982" t="s">
        <v>129</v>
      </c>
      <c r="AR1982">
        <v>127</v>
      </c>
      <c r="AS1982">
        <v>-45</v>
      </c>
      <c r="AT1982">
        <v>-384</v>
      </c>
      <c r="BB1982" t="str">
        <f t="shared" si="746"/>
        <v>1200</v>
      </c>
      <c r="BC1982">
        <v>1</v>
      </c>
      <c r="BD1982" t="str">
        <f t="shared" si="747"/>
        <v xml:space="preserve">N1839R  </v>
      </c>
      <c r="BE1982">
        <v>1</v>
      </c>
      <c r="BJ1982">
        <v>1275</v>
      </c>
      <c r="BK1982">
        <v>-225</v>
      </c>
      <c r="BL1982" t="s">
        <v>130</v>
      </c>
      <c r="BM1982">
        <v>1</v>
      </c>
      <c r="BN1982">
        <v>1</v>
      </c>
      <c r="BO1982">
        <v>0</v>
      </c>
      <c r="BP1982">
        <v>0</v>
      </c>
      <c r="BS1982">
        <v>0</v>
      </c>
      <c r="BT1982">
        <v>0</v>
      </c>
      <c r="BU1982">
        <v>0</v>
      </c>
      <c r="CE1982" t="str">
        <f t="shared" si="771"/>
        <v>22:04:11.504</v>
      </c>
      <c r="CF1982">
        <v>503591757</v>
      </c>
      <c r="CS1982">
        <v>3</v>
      </c>
      <c r="CT1982">
        <v>2</v>
      </c>
      <c r="CU1982">
        <v>0</v>
      </c>
      <c r="CV1982">
        <v>2</v>
      </c>
      <c r="CW1982">
        <v>0</v>
      </c>
      <c r="CX1982">
        <v>5</v>
      </c>
      <c r="CY1982">
        <v>7</v>
      </c>
      <c r="CZ1982" t="s">
        <v>131</v>
      </c>
      <c r="DA1982">
        <v>300</v>
      </c>
      <c r="DB1982">
        <v>0</v>
      </c>
      <c r="DC1982" t="s">
        <v>157</v>
      </c>
      <c r="DD1982" t="s">
        <v>158</v>
      </c>
      <c r="DG1982">
        <v>8374370</v>
      </c>
      <c r="DI1982">
        <v>1</v>
      </c>
      <c r="DJ1982">
        <v>0</v>
      </c>
      <c r="DK1982">
        <v>1</v>
      </c>
      <c r="DL1982">
        <v>0</v>
      </c>
      <c r="DM1982">
        <v>0</v>
      </c>
      <c r="DN1982">
        <v>1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 t="shared" si="769"/>
        <v>07/09/2023 22:04:11.742</v>
      </c>
      <c r="C1983" t="str">
        <f t="shared" si="748"/>
        <v>FFDDD3C0</v>
      </c>
      <c r="D1983" t="s">
        <v>134</v>
      </c>
      <c r="E1983">
        <v>3</v>
      </c>
      <c r="H1983">
        <v>3</v>
      </c>
      <c r="I1983" t="s">
        <v>135</v>
      </c>
      <c r="J1983" t="s">
        <v>126</v>
      </c>
      <c r="K1983">
        <v>0</v>
      </c>
      <c r="L1983">
        <v>3</v>
      </c>
      <c r="M1983">
        <v>0</v>
      </c>
      <c r="N1983">
        <v>2</v>
      </c>
      <c r="O1983">
        <v>0</v>
      </c>
      <c r="P1983">
        <v>1</v>
      </c>
      <c r="Q1983">
        <v>0</v>
      </c>
      <c r="S1983" t="str">
        <f t="shared" si="770"/>
        <v>22:04:11.000</v>
      </c>
      <c r="T1983" t="str">
        <f t="shared" si="770"/>
        <v>22:04:11.000</v>
      </c>
      <c r="U1983" t="str">
        <f t="shared" si="745"/>
        <v>A14F74</v>
      </c>
      <c r="V1983">
        <v>0</v>
      </c>
      <c r="W1983">
        <v>0</v>
      </c>
      <c r="X1983">
        <v>2</v>
      </c>
      <c r="Y1983">
        <v>0</v>
      </c>
      <c r="AA1983">
        <v>1</v>
      </c>
      <c r="AB1983">
        <v>8</v>
      </c>
      <c r="AC1983">
        <v>3</v>
      </c>
      <c r="AD1983">
        <v>0</v>
      </c>
      <c r="AE1983">
        <v>9</v>
      </c>
      <c r="AF1983" t="s">
        <v>126</v>
      </c>
      <c r="AG1983">
        <v>0</v>
      </c>
      <c r="AH1983">
        <v>3</v>
      </c>
      <c r="AI1983">
        <v>2</v>
      </c>
      <c r="AJ1983">
        <v>0</v>
      </c>
      <c r="AK1983" t="s">
        <v>649</v>
      </c>
      <c r="AL1983">
        <v>32.771937999999999</v>
      </c>
      <c r="AM1983" t="s">
        <v>650</v>
      </c>
      <c r="AN1983">
        <v>-117.053597</v>
      </c>
      <c r="AO1983">
        <v>25</v>
      </c>
      <c r="AP1983">
        <v>1500</v>
      </c>
      <c r="AQ1983" t="s">
        <v>129</v>
      </c>
      <c r="AR1983">
        <v>127</v>
      </c>
      <c r="AS1983">
        <v>-45</v>
      </c>
      <c r="AT1983">
        <v>-384</v>
      </c>
      <c r="BB1983" t="str">
        <f t="shared" si="746"/>
        <v>1200</v>
      </c>
      <c r="BC1983">
        <v>1</v>
      </c>
      <c r="BD1983" t="str">
        <f t="shared" si="747"/>
        <v xml:space="preserve">N1839R  </v>
      </c>
      <c r="BE1983">
        <v>1</v>
      </c>
      <c r="BJ1983">
        <v>1275</v>
      </c>
      <c r="BK1983">
        <v>-225</v>
      </c>
      <c r="BL1983" t="s">
        <v>130</v>
      </c>
      <c r="BM1983">
        <v>1</v>
      </c>
      <c r="BN1983">
        <v>1</v>
      </c>
      <c r="BO1983">
        <v>0</v>
      </c>
      <c r="BP1983">
        <v>0</v>
      </c>
      <c r="BS1983">
        <v>0</v>
      </c>
      <c r="BT1983">
        <v>0</v>
      </c>
      <c r="BU1983">
        <v>0</v>
      </c>
      <c r="CE1983" t="str">
        <f t="shared" si="771"/>
        <v>22:04:11.504</v>
      </c>
      <c r="CF1983">
        <v>503591757</v>
      </c>
      <c r="CS1983">
        <v>3</v>
      </c>
      <c r="CT1983">
        <v>2</v>
      </c>
      <c r="CU1983">
        <v>0</v>
      </c>
      <c r="CV1983">
        <v>2</v>
      </c>
      <c r="CW1983">
        <v>0</v>
      </c>
      <c r="CX1983">
        <v>5</v>
      </c>
      <c r="CY1983">
        <v>7</v>
      </c>
      <c r="CZ1983" t="s">
        <v>131</v>
      </c>
      <c r="DA1983">
        <v>300</v>
      </c>
      <c r="DB1983">
        <v>0</v>
      </c>
      <c r="DC1983" t="s">
        <v>157</v>
      </c>
      <c r="DD1983" t="s">
        <v>158</v>
      </c>
      <c r="DG1983">
        <v>8374370</v>
      </c>
      <c r="DI1983">
        <v>1</v>
      </c>
      <c r="DJ1983">
        <v>0</v>
      </c>
      <c r="DK1983">
        <v>1</v>
      </c>
      <c r="DL1983">
        <v>0</v>
      </c>
      <c r="DM1983">
        <v>0</v>
      </c>
      <c r="DN1983">
        <v>1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 t="shared" si="769"/>
        <v>07/09/2023 22:04:11.742</v>
      </c>
      <c r="C1984" t="str">
        <f t="shared" si="748"/>
        <v>FFDDD3C0</v>
      </c>
      <c r="D1984" t="s">
        <v>147</v>
      </c>
      <c r="E1984">
        <v>8</v>
      </c>
      <c r="H1984">
        <v>225</v>
      </c>
      <c r="I1984" t="s">
        <v>148</v>
      </c>
      <c r="J1984" t="s">
        <v>126</v>
      </c>
      <c r="K1984">
        <v>0</v>
      </c>
      <c r="L1984">
        <v>3</v>
      </c>
      <c r="M1984">
        <v>0</v>
      </c>
      <c r="N1984">
        <v>2</v>
      </c>
      <c r="O1984">
        <v>0</v>
      </c>
      <c r="P1984">
        <v>1</v>
      </c>
      <c r="Q1984">
        <v>0</v>
      </c>
      <c r="S1984" t="str">
        <f t="shared" si="770"/>
        <v>22:04:11.000</v>
      </c>
      <c r="T1984" t="str">
        <f t="shared" si="770"/>
        <v>22:04:11.000</v>
      </c>
      <c r="U1984" t="str">
        <f t="shared" si="745"/>
        <v>A14F74</v>
      </c>
      <c r="V1984">
        <v>0</v>
      </c>
      <c r="W1984">
        <v>0</v>
      </c>
      <c r="X1984">
        <v>2</v>
      </c>
      <c r="Y1984">
        <v>0</v>
      </c>
      <c r="AA1984">
        <v>1</v>
      </c>
      <c r="AB1984">
        <v>8</v>
      </c>
      <c r="AC1984">
        <v>3</v>
      </c>
      <c r="AD1984">
        <v>0</v>
      </c>
      <c r="AE1984">
        <v>9</v>
      </c>
      <c r="AF1984" t="s">
        <v>126</v>
      </c>
      <c r="AG1984">
        <v>0</v>
      </c>
      <c r="AH1984">
        <v>3</v>
      </c>
      <c r="AI1984">
        <v>2</v>
      </c>
      <c r="AJ1984">
        <v>0</v>
      </c>
      <c r="AK1984" t="s">
        <v>649</v>
      </c>
      <c r="AL1984">
        <v>32.771937999999999</v>
      </c>
      <c r="AM1984" t="s">
        <v>650</v>
      </c>
      <c r="AN1984">
        <v>-117.053597</v>
      </c>
      <c r="AO1984">
        <v>25</v>
      </c>
      <c r="AP1984">
        <v>1500</v>
      </c>
      <c r="AQ1984" t="s">
        <v>129</v>
      </c>
      <c r="AR1984">
        <v>127</v>
      </c>
      <c r="AS1984">
        <v>-45</v>
      </c>
      <c r="AT1984">
        <v>-384</v>
      </c>
      <c r="BB1984" t="str">
        <f t="shared" si="746"/>
        <v>1200</v>
      </c>
      <c r="BC1984">
        <v>1</v>
      </c>
      <c r="BD1984" t="str">
        <f t="shared" si="747"/>
        <v xml:space="preserve">N1839R  </v>
      </c>
      <c r="BE1984">
        <v>1</v>
      </c>
      <c r="BJ1984">
        <v>1275</v>
      </c>
      <c r="BK1984">
        <v>-225</v>
      </c>
      <c r="BL1984" t="s">
        <v>130</v>
      </c>
      <c r="BM1984">
        <v>1</v>
      </c>
      <c r="BN1984">
        <v>1</v>
      </c>
      <c r="BO1984">
        <v>0</v>
      </c>
      <c r="BP1984">
        <v>0</v>
      </c>
      <c r="BS1984">
        <v>0</v>
      </c>
      <c r="BT1984">
        <v>0</v>
      </c>
      <c r="BU1984">
        <v>0</v>
      </c>
      <c r="CE1984" t="str">
        <f t="shared" si="771"/>
        <v>22:04:11.504</v>
      </c>
      <c r="CF1984">
        <v>503591757</v>
      </c>
      <c r="CS1984">
        <v>3</v>
      </c>
      <c r="CT1984">
        <v>2</v>
      </c>
      <c r="CU1984">
        <v>0</v>
      </c>
      <c r="CV1984">
        <v>2</v>
      </c>
      <c r="CW1984">
        <v>0</v>
      </c>
      <c r="CX1984">
        <v>5</v>
      </c>
      <c r="CY1984">
        <v>7</v>
      </c>
      <c r="CZ1984" t="s">
        <v>131</v>
      </c>
      <c r="DA1984">
        <v>300</v>
      </c>
      <c r="DB1984">
        <v>0</v>
      </c>
      <c r="DC1984" t="s">
        <v>157</v>
      </c>
      <c r="DD1984" t="s">
        <v>158</v>
      </c>
      <c r="DG1984">
        <v>8374370</v>
      </c>
      <c r="DI1984">
        <v>1</v>
      </c>
      <c r="DJ1984">
        <v>0</v>
      </c>
      <c r="DK1984">
        <v>1</v>
      </c>
      <c r="DL1984">
        <v>0</v>
      </c>
      <c r="DM1984">
        <v>0</v>
      </c>
      <c r="DN1984">
        <v>1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 t="shared" si="769"/>
        <v>07/09/2023 22:04:11.742</v>
      </c>
      <c r="C1985" t="str">
        <f t="shared" si="748"/>
        <v>FFDDD3C0</v>
      </c>
      <c r="D1985" t="s">
        <v>134</v>
      </c>
      <c r="E1985">
        <v>4</v>
      </c>
      <c r="H1985">
        <v>4</v>
      </c>
      <c r="I1985" t="s">
        <v>143</v>
      </c>
      <c r="J1985" t="s">
        <v>126</v>
      </c>
      <c r="K1985">
        <v>0</v>
      </c>
      <c r="L1985">
        <v>3</v>
      </c>
      <c r="M1985">
        <v>0</v>
      </c>
      <c r="N1985">
        <v>2</v>
      </c>
      <c r="O1985">
        <v>0</v>
      </c>
      <c r="P1985">
        <v>1</v>
      </c>
      <c r="Q1985">
        <v>0</v>
      </c>
      <c r="S1985" t="str">
        <f t="shared" si="770"/>
        <v>22:04:11.000</v>
      </c>
      <c r="T1985" t="str">
        <f t="shared" si="770"/>
        <v>22:04:11.000</v>
      </c>
      <c r="U1985" t="str">
        <f t="shared" si="745"/>
        <v>A14F74</v>
      </c>
      <c r="V1985">
        <v>0</v>
      </c>
      <c r="W1985">
        <v>0</v>
      </c>
      <c r="X1985">
        <v>2</v>
      </c>
      <c r="Y1985">
        <v>0</v>
      </c>
      <c r="AA1985">
        <v>1</v>
      </c>
      <c r="AB1985">
        <v>8</v>
      </c>
      <c r="AC1985">
        <v>3</v>
      </c>
      <c r="AD1985">
        <v>0</v>
      </c>
      <c r="AE1985">
        <v>9</v>
      </c>
      <c r="AF1985" t="s">
        <v>126</v>
      </c>
      <c r="AG1985">
        <v>0</v>
      </c>
      <c r="AH1985">
        <v>3</v>
      </c>
      <c r="AI1985">
        <v>2</v>
      </c>
      <c r="AJ1985">
        <v>0</v>
      </c>
      <c r="AK1985" t="s">
        <v>649</v>
      </c>
      <c r="AL1985">
        <v>32.771937999999999</v>
      </c>
      <c r="AM1985" t="s">
        <v>650</v>
      </c>
      <c r="AN1985">
        <v>-117.053597</v>
      </c>
      <c r="AO1985">
        <v>25</v>
      </c>
      <c r="AP1985">
        <v>1500</v>
      </c>
      <c r="AQ1985" t="s">
        <v>129</v>
      </c>
      <c r="AR1985">
        <v>127</v>
      </c>
      <c r="AS1985">
        <v>-45</v>
      </c>
      <c r="AT1985">
        <v>-384</v>
      </c>
      <c r="BB1985" t="str">
        <f t="shared" si="746"/>
        <v>1200</v>
      </c>
      <c r="BC1985">
        <v>1</v>
      </c>
      <c r="BD1985" t="str">
        <f t="shared" si="747"/>
        <v xml:space="preserve">N1839R  </v>
      </c>
      <c r="BE1985">
        <v>1</v>
      </c>
      <c r="BJ1985">
        <v>1275</v>
      </c>
      <c r="BK1985">
        <v>-225</v>
      </c>
      <c r="BL1985" t="s">
        <v>130</v>
      </c>
      <c r="BM1985">
        <v>1</v>
      </c>
      <c r="BN1985">
        <v>1</v>
      </c>
      <c r="BO1985">
        <v>0</v>
      </c>
      <c r="BP1985">
        <v>0</v>
      </c>
      <c r="BS1985">
        <v>0</v>
      </c>
      <c r="BT1985">
        <v>0</v>
      </c>
      <c r="BU1985">
        <v>0</v>
      </c>
      <c r="CE1985" t="str">
        <f t="shared" si="771"/>
        <v>22:04:11.504</v>
      </c>
      <c r="CF1985">
        <v>503591757</v>
      </c>
      <c r="CS1985">
        <v>3</v>
      </c>
      <c r="CT1985">
        <v>2</v>
      </c>
      <c r="CU1985">
        <v>0</v>
      </c>
      <c r="CV1985">
        <v>2</v>
      </c>
      <c r="CW1985">
        <v>0</v>
      </c>
      <c r="CX1985">
        <v>5</v>
      </c>
      <c r="CY1985">
        <v>7</v>
      </c>
      <c r="CZ1985" t="s">
        <v>131</v>
      </c>
      <c r="DA1985">
        <v>300</v>
      </c>
      <c r="DB1985">
        <v>0</v>
      </c>
      <c r="DC1985" t="s">
        <v>157</v>
      </c>
      <c r="DD1985" t="s">
        <v>158</v>
      </c>
      <c r="DG1985">
        <v>8374370</v>
      </c>
      <c r="DI1985">
        <v>1</v>
      </c>
      <c r="DJ1985">
        <v>0</v>
      </c>
      <c r="DK1985">
        <v>1</v>
      </c>
      <c r="DL1985">
        <v>0</v>
      </c>
      <c r="DM1985">
        <v>0</v>
      </c>
      <c r="DN1985">
        <v>1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 t="shared" si="769"/>
        <v>07/09/2023 22:04:11.742</v>
      </c>
      <c r="C1986" t="str">
        <f t="shared" si="748"/>
        <v>FFDDD3C0</v>
      </c>
      <c r="D1986" t="s">
        <v>123</v>
      </c>
      <c r="E1986">
        <v>7</v>
      </c>
      <c r="F1986">
        <v>2007</v>
      </c>
      <c r="G1986" t="s">
        <v>124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0</v>
      </c>
      <c r="P1986">
        <v>1</v>
      </c>
      <c r="Q1986">
        <v>0</v>
      </c>
      <c r="S1986" t="str">
        <f t="shared" si="770"/>
        <v>22:04:11.000</v>
      </c>
      <c r="T1986" t="str">
        <f t="shared" si="770"/>
        <v>22:04:11.000</v>
      </c>
      <c r="U1986" t="str">
        <f t="shared" ref="U1986:U2049" si="772">"A14F74"</f>
        <v>A14F74</v>
      </c>
      <c r="V1986">
        <v>0</v>
      </c>
      <c r="W1986">
        <v>0</v>
      </c>
      <c r="X1986">
        <v>2</v>
      </c>
      <c r="Y1986">
        <v>0</v>
      </c>
      <c r="AA1986">
        <v>1</v>
      </c>
      <c r="AB1986">
        <v>8</v>
      </c>
      <c r="AC1986">
        <v>3</v>
      </c>
      <c r="AD1986">
        <v>0</v>
      </c>
      <c r="AE1986">
        <v>9</v>
      </c>
      <c r="AF1986" t="s">
        <v>126</v>
      </c>
      <c r="AG1986">
        <v>0</v>
      </c>
      <c r="AH1986">
        <v>3</v>
      </c>
      <c r="AI1986">
        <v>2</v>
      </c>
      <c r="AJ1986">
        <v>0</v>
      </c>
      <c r="AK1986" t="s">
        <v>649</v>
      </c>
      <c r="AL1986">
        <v>32.771937999999999</v>
      </c>
      <c r="AM1986" t="s">
        <v>650</v>
      </c>
      <c r="AN1986">
        <v>-117.053597</v>
      </c>
      <c r="AO1986">
        <v>25</v>
      </c>
      <c r="AP1986">
        <v>1500</v>
      </c>
      <c r="AQ1986" t="s">
        <v>129</v>
      </c>
      <c r="AR1986">
        <v>127</v>
      </c>
      <c r="AS1986">
        <v>-45</v>
      </c>
      <c r="AT1986">
        <v>-384</v>
      </c>
      <c r="BB1986" t="str">
        <f t="shared" ref="BB1986:BB2049" si="773">"1200"</f>
        <v>1200</v>
      </c>
      <c r="BC1986">
        <v>1</v>
      </c>
      <c r="BD1986" t="str">
        <f t="shared" ref="BD1986:BD2049" si="774">"N1839R  "</f>
        <v xml:space="preserve">N1839R  </v>
      </c>
      <c r="BE1986">
        <v>1</v>
      </c>
      <c r="BJ1986">
        <v>1275</v>
      </c>
      <c r="BK1986">
        <v>-225</v>
      </c>
      <c r="BL1986" t="s">
        <v>130</v>
      </c>
      <c r="BM1986">
        <v>1</v>
      </c>
      <c r="BN1986">
        <v>1</v>
      </c>
      <c r="BO1986">
        <v>0</v>
      </c>
      <c r="BP1986">
        <v>0</v>
      </c>
      <c r="BS1986">
        <v>0</v>
      </c>
      <c r="BT1986">
        <v>0</v>
      </c>
      <c r="BU1986">
        <v>0</v>
      </c>
      <c r="CE1986" t="str">
        <f t="shared" si="771"/>
        <v>22:04:11.504</v>
      </c>
      <c r="CF1986">
        <v>503591757</v>
      </c>
      <c r="CS1986">
        <v>3</v>
      </c>
      <c r="CT1986">
        <v>2</v>
      </c>
      <c r="CU1986">
        <v>0</v>
      </c>
      <c r="CV1986">
        <v>2</v>
      </c>
      <c r="CW1986">
        <v>0</v>
      </c>
      <c r="CX1986">
        <v>5</v>
      </c>
      <c r="CY1986">
        <v>7</v>
      </c>
      <c r="CZ1986" t="s">
        <v>131</v>
      </c>
      <c r="DA1986">
        <v>300</v>
      </c>
      <c r="DB1986">
        <v>0</v>
      </c>
      <c r="DC1986" t="s">
        <v>157</v>
      </c>
      <c r="DD1986" t="s">
        <v>158</v>
      </c>
      <c r="DG1986">
        <v>8374370</v>
      </c>
      <c r="DI1986">
        <v>1</v>
      </c>
      <c r="DJ1986">
        <v>0</v>
      </c>
      <c r="DK1986">
        <v>1</v>
      </c>
      <c r="DL1986">
        <v>0</v>
      </c>
      <c r="DM1986">
        <v>0</v>
      </c>
      <c r="DN1986">
        <v>1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"07/09/2023 22:04:11.789"</f>
        <v>07/09/2023 22:04:11.789</v>
      </c>
      <c r="C1987" t="str">
        <f t="shared" ref="C1987:C2029" si="775">"FFDDD3C0"</f>
        <v>FFDDD3C0</v>
      </c>
      <c r="D1987" t="s">
        <v>138</v>
      </c>
      <c r="E1987">
        <v>20</v>
      </c>
      <c r="F1987">
        <v>1020</v>
      </c>
      <c r="G1987" t="s">
        <v>139</v>
      </c>
      <c r="J1987" t="s">
        <v>140</v>
      </c>
      <c r="K1987">
        <v>0</v>
      </c>
      <c r="L1987">
        <v>3</v>
      </c>
      <c r="M1987">
        <v>0</v>
      </c>
      <c r="N1987">
        <v>2</v>
      </c>
      <c r="O1987">
        <v>0</v>
      </c>
      <c r="P1987">
        <v>1</v>
      </c>
      <c r="Q1987">
        <v>0</v>
      </c>
      <c r="S1987" t="str">
        <f t="shared" si="770"/>
        <v>22:04:11.000</v>
      </c>
      <c r="T1987" t="str">
        <f t="shared" si="770"/>
        <v>22:04:11.000</v>
      </c>
      <c r="U1987" t="str">
        <f t="shared" si="772"/>
        <v>A14F74</v>
      </c>
      <c r="V1987">
        <v>0</v>
      </c>
      <c r="W1987">
        <v>0</v>
      </c>
      <c r="X1987">
        <v>2</v>
      </c>
      <c r="Y1987">
        <v>0</v>
      </c>
      <c r="AA1987">
        <v>1</v>
      </c>
      <c r="AB1987">
        <v>8</v>
      </c>
      <c r="AC1987">
        <v>3</v>
      </c>
      <c r="AD1987">
        <v>0</v>
      </c>
      <c r="AE1987">
        <v>9</v>
      </c>
      <c r="AF1987" t="s">
        <v>126</v>
      </c>
      <c r="AG1987">
        <v>0</v>
      </c>
      <c r="AH1987">
        <v>3</v>
      </c>
      <c r="AI1987">
        <v>2</v>
      </c>
      <c r="AJ1987">
        <v>0</v>
      </c>
      <c r="AK1987" t="s">
        <v>649</v>
      </c>
      <c r="AL1987">
        <v>32.771937999999999</v>
      </c>
      <c r="AM1987" t="s">
        <v>650</v>
      </c>
      <c r="AN1987">
        <v>-117.053597</v>
      </c>
      <c r="AO1987">
        <v>25</v>
      </c>
      <c r="AP1987">
        <v>1500</v>
      </c>
      <c r="AQ1987" t="s">
        <v>129</v>
      </c>
      <c r="AR1987">
        <v>127</v>
      </c>
      <c r="AS1987">
        <v>-45</v>
      </c>
      <c r="AT1987">
        <v>-384</v>
      </c>
      <c r="BB1987" t="str">
        <f t="shared" si="773"/>
        <v>1200</v>
      </c>
      <c r="BC1987">
        <v>1</v>
      </c>
      <c r="BD1987" t="str">
        <f t="shared" si="774"/>
        <v xml:space="preserve">N1839R  </v>
      </c>
      <c r="BE1987">
        <v>1</v>
      </c>
      <c r="BJ1987">
        <v>1275</v>
      </c>
      <c r="BK1987">
        <v>-225</v>
      </c>
      <c r="BL1987" t="s">
        <v>130</v>
      </c>
      <c r="BM1987">
        <v>1</v>
      </c>
      <c r="BN1987">
        <v>1</v>
      </c>
      <c r="BO1987">
        <v>0</v>
      </c>
      <c r="BP1987">
        <v>0</v>
      </c>
      <c r="BS1987">
        <v>0</v>
      </c>
      <c r="BT1987">
        <v>0</v>
      </c>
      <c r="BU1987">
        <v>0</v>
      </c>
      <c r="CE1987" t="str">
        <f t="shared" si="771"/>
        <v>22:04:11.504</v>
      </c>
      <c r="CF1987">
        <v>503591757</v>
      </c>
      <c r="CS1987">
        <v>3</v>
      </c>
      <c r="CT1987">
        <v>2</v>
      </c>
      <c r="CU1987">
        <v>0</v>
      </c>
      <c r="CV1987">
        <v>2</v>
      </c>
      <c r="CW1987">
        <v>0</v>
      </c>
      <c r="CX1987">
        <v>5</v>
      </c>
      <c r="CY1987">
        <v>7</v>
      </c>
      <c r="CZ1987" t="s">
        <v>131</v>
      </c>
      <c r="DA1987">
        <v>300</v>
      </c>
      <c r="DB1987">
        <v>0</v>
      </c>
      <c r="DC1987" t="s">
        <v>157</v>
      </c>
      <c r="DD1987" t="s">
        <v>158</v>
      </c>
      <c r="DG1987">
        <v>8374370</v>
      </c>
      <c r="DI1987">
        <v>1</v>
      </c>
      <c r="DJ1987">
        <v>0</v>
      </c>
      <c r="DK1987">
        <v>1</v>
      </c>
      <c r="DL1987">
        <v>0</v>
      </c>
      <c r="DM1987">
        <v>0</v>
      </c>
      <c r="DN1987">
        <v>1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"07/09/2023 22:04:12.524"</f>
        <v>07/09/2023 22:04:12.524</v>
      </c>
      <c r="C1988" t="str">
        <f t="shared" si="775"/>
        <v>FFDDD3C0</v>
      </c>
      <c r="D1988" t="s">
        <v>141</v>
      </c>
      <c r="E1988">
        <v>15</v>
      </c>
      <c r="J1988" t="s">
        <v>142</v>
      </c>
      <c r="K1988">
        <v>0</v>
      </c>
      <c r="L1988">
        <v>3</v>
      </c>
      <c r="M1988">
        <v>0</v>
      </c>
      <c r="N1988">
        <v>2</v>
      </c>
      <c r="O1988">
        <v>0</v>
      </c>
      <c r="P1988">
        <v>1</v>
      </c>
      <c r="Q1988">
        <v>0</v>
      </c>
      <c r="S1988" t="str">
        <f t="shared" ref="S1988:T1994" si="776">"22:04:12.000"</f>
        <v>22:04:12.000</v>
      </c>
      <c r="T1988" t="str">
        <f t="shared" si="776"/>
        <v>22:04:12.000</v>
      </c>
      <c r="U1988" t="str">
        <f t="shared" si="772"/>
        <v>A14F74</v>
      </c>
      <c r="V1988">
        <v>0</v>
      </c>
      <c r="W1988">
        <v>0</v>
      </c>
      <c r="X1988">
        <v>2</v>
      </c>
      <c r="Y1988">
        <v>0</v>
      </c>
      <c r="AA1988">
        <v>1</v>
      </c>
      <c r="AB1988">
        <v>8</v>
      </c>
      <c r="AC1988">
        <v>3</v>
      </c>
      <c r="AD1988">
        <v>0</v>
      </c>
      <c r="AE1988">
        <v>9</v>
      </c>
      <c r="AF1988" t="s">
        <v>126</v>
      </c>
      <c r="AG1988">
        <v>0</v>
      </c>
      <c r="AH1988">
        <v>3</v>
      </c>
      <c r="AI1988">
        <v>2</v>
      </c>
      <c r="AJ1988">
        <v>0</v>
      </c>
      <c r="AK1988" t="s">
        <v>651</v>
      </c>
      <c r="AL1988">
        <v>32.771745000000003</v>
      </c>
      <c r="AM1988" t="s">
        <v>652</v>
      </c>
      <c r="AN1988">
        <v>-117.05291</v>
      </c>
      <c r="AO1988">
        <v>25</v>
      </c>
      <c r="AP1988">
        <v>1500</v>
      </c>
      <c r="AQ1988" t="s">
        <v>129</v>
      </c>
      <c r="AR1988">
        <v>128</v>
      </c>
      <c r="AS1988">
        <v>-44</v>
      </c>
      <c r="AT1988">
        <v>-384</v>
      </c>
      <c r="BB1988" t="str">
        <f t="shared" si="773"/>
        <v>1200</v>
      </c>
      <c r="BC1988">
        <v>1</v>
      </c>
      <c r="BD1988" t="str">
        <f t="shared" si="774"/>
        <v xml:space="preserve">N1839R  </v>
      </c>
      <c r="BE1988">
        <v>1</v>
      </c>
      <c r="BJ1988">
        <v>1275</v>
      </c>
      <c r="BK1988">
        <v>-225</v>
      </c>
      <c r="BL1988" t="s">
        <v>130</v>
      </c>
      <c r="BM1988">
        <v>1</v>
      </c>
      <c r="BN1988">
        <v>1</v>
      </c>
      <c r="BO1988">
        <v>0</v>
      </c>
      <c r="BP1988">
        <v>0</v>
      </c>
      <c r="BS1988">
        <v>0</v>
      </c>
      <c r="BT1988">
        <v>0</v>
      </c>
      <c r="BU1988">
        <v>0</v>
      </c>
      <c r="CE1988" t="str">
        <f t="shared" ref="CE1988:CE1994" si="777">"22:04:12.306"</f>
        <v>22:04:12.306</v>
      </c>
      <c r="CF1988">
        <v>306341428</v>
      </c>
      <c r="CS1988">
        <v>3</v>
      </c>
      <c r="CT1988">
        <v>2</v>
      </c>
      <c r="CU1988">
        <v>0</v>
      </c>
      <c r="CV1988">
        <v>2</v>
      </c>
      <c r="CW1988">
        <v>0</v>
      </c>
      <c r="CX1988">
        <v>5</v>
      </c>
      <c r="CY1988">
        <v>7</v>
      </c>
      <c r="CZ1988" t="s">
        <v>131</v>
      </c>
      <c r="DA1988">
        <v>300</v>
      </c>
      <c r="DB1988">
        <v>0</v>
      </c>
      <c r="DC1988" t="s">
        <v>157</v>
      </c>
      <c r="DD1988" t="s">
        <v>158</v>
      </c>
      <c r="DG1988">
        <v>8374554</v>
      </c>
      <c r="DI1988">
        <v>1</v>
      </c>
      <c r="DJ1988">
        <v>0</v>
      </c>
      <c r="DK1988">
        <v>0</v>
      </c>
      <c r="DL1988">
        <v>0</v>
      </c>
      <c r="DM1988">
        <v>0</v>
      </c>
      <c r="DN1988">
        <v>1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"07/09/2023 22:04:12.586"</f>
        <v>07/09/2023 22:04:12.586</v>
      </c>
      <c r="C1989" t="str">
        <f t="shared" si="775"/>
        <v>FFDDD3C0</v>
      </c>
      <c r="D1989" t="s">
        <v>134</v>
      </c>
      <c r="E1989">
        <v>3</v>
      </c>
      <c r="H1989">
        <v>3</v>
      </c>
      <c r="I1989" t="s">
        <v>135</v>
      </c>
      <c r="J1989" t="s">
        <v>126</v>
      </c>
      <c r="K1989">
        <v>0</v>
      </c>
      <c r="L1989">
        <v>3</v>
      </c>
      <c r="M1989">
        <v>0</v>
      </c>
      <c r="N1989">
        <v>2</v>
      </c>
      <c r="O1989">
        <v>0</v>
      </c>
      <c r="P1989">
        <v>1</v>
      </c>
      <c r="Q1989">
        <v>0</v>
      </c>
      <c r="S1989" t="str">
        <f t="shared" si="776"/>
        <v>22:04:12.000</v>
      </c>
      <c r="T1989" t="str">
        <f t="shared" si="776"/>
        <v>22:04:12.000</v>
      </c>
      <c r="U1989" t="str">
        <f t="shared" si="772"/>
        <v>A14F74</v>
      </c>
      <c r="V1989">
        <v>0</v>
      </c>
      <c r="W1989">
        <v>0</v>
      </c>
      <c r="X1989">
        <v>2</v>
      </c>
      <c r="Y1989">
        <v>0</v>
      </c>
      <c r="AA1989">
        <v>1</v>
      </c>
      <c r="AB1989">
        <v>8</v>
      </c>
      <c r="AC1989">
        <v>3</v>
      </c>
      <c r="AD1989">
        <v>0</v>
      </c>
      <c r="AE1989">
        <v>9</v>
      </c>
      <c r="AF1989" t="s">
        <v>126</v>
      </c>
      <c r="AG1989">
        <v>0</v>
      </c>
      <c r="AH1989">
        <v>3</v>
      </c>
      <c r="AI1989">
        <v>2</v>
      </c>
      <c r="AJ1989">
        <v>0</v>
      </c>
      <c r="AK1989" t="s">
        <v>651</v>
      </c>
      <c r="AL1989">
        <v>32.771745000000003</v>
      </c>
      <c r="AM1989" t="s">
        <v>652</v>
      </c>
      <c r="AN1989">
        <v>-117.05291</v>
      </c>
      <c r="AO1989">
        <v>25</v>
      </c>
      <c r="AP1989">
        <v>1500</v>
      </c>
      <c r="AQ1989" t="s">
        <v>129</v>
      </c>
      <c r="AR1989">
        <v>128</v>
      </c>
      <c r="AS1989">
        <v>-44</v>
      </c>
      <c r="AT1989">
        <v>-384</v>
      </c>
      <c r="BB1989" t="str">
        <f t="shared" si="773"/>
        <v>1200</v>
      </c>
      <c r="BC1989">
        <v>1</v>
      </c>
      <c r="BD1989" t="str">
        <f t="shared" si="774"/>
        <v xml:space="preserve">N1839R  </v>
      </c>
      <c r="BE1989">
        <v>1</v>
      </c>
      <c r="BJ1989">
        <v>1275</v>
      </c>
      <c r="BK1989">
        <v>-225</v>
      </c>
      <c r="BL1989" t="s">
        <v>130</v>
      </c>
      <c r="BM1989">
        <v>1</v>
      </c>
      <c r="BN1989">
        <v>1</v>
      </c>
      <c r="BO1989">
        <v>0</v>
      </c>
      <c r="BP1989">
        <v>0</v>
      </c>
      <c r="BS1989">
        <v>0</v>
      </c>
      <c r="BT1989">
        <v>0</v>
      </c>
      <c r="BU1989">
        <v>0</v>
      </c>
      <c r="CE1989" t="str">
        <f t="shared" si="777"/>
        <v>22:04:12.306</v>
      </c>
      <c r="CF1989">
        <v>306341428</v>
      </c>
      <c r="CS1989">
        <v>3</v>
      </c>
      <c r="CT1989">
        <v>2</v>
      </c>
      <c r="CU1989">
        <v>0</v>
      </c>
      <c r="CV1989">
        <v>2</v>
      </c>
      <c r="CW1989">
        <v>0</v>
      </c>
      <c r="CX1989">
        <v>5</v>
      </c>
      <c r="CY1989">
        <v>7</v>
      </c>
      <c r="CZ1989" t="s">
        <v>131</v>
      </c>
      <c r="DA1989">
        <v>300</v>
      </c>
      <c r="DB1989">
        <v>0</v>
      </c>
      <c r="DC1989" t="s">
        <v>157</v>
      </c>
      <c r="DD1989" t="s">
        <v>158</v>
      </c>
      <c r="DG1989">
        <v>8374554</v>
      </c>
      <c r="DI1989">
        <v>1</v>
      </c>
      <c r="DJ1989">
        <v>0</v>
      </c>
      <c r="DK1989">
        <v>1</v>
      </c>
      <c r="DL1989">
        <v>0</v>
      </c>
      <c r="DM1989">
        <v>0</v>
      </c>
      <c r="DN1989">
        <v>1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"07/09/2023 22:04:12.617"</f>
        <v>07/09/2023 22:04:12.617</v>
      </c>
      <c r="C1990" t="str">
        <f t="shared" si="775"/>
        <v>FFDDD3C0</v>
      </c>
      <c r="D1990" t="s">
        <v>147</v>
      </c>
      <c r="E1990">
        <v>8</v>
      </c>
      <c r="H1990">
        <v>225</v>
      </c>
      <c r="I1990" t="s">
        <v>148</v>
      </c>
      <c r="J1990" t="s">
        <v>126</v>
      </c>
      <c r="K1990">
        <v>0</v>
      </c>
      <c r="L1990">
        <v>3</v>
      </c>
      <c r="M1990">
        <v>0</v>
      </c>
      <c r="N1990">
        <v>2</v>
      </c>
      <c r="O1990">
        <v>0</v>
      </c>
      <c r="P1990">
        <v>1</v>
      </c>
      <c r="Q1990">
        <v>0</v>
      </c>
      <c r="S1990" t="str">
        <f t="shared" si="776"/>
        <v>22:04:12.000</v>
      </c>
      <c r="T1990" t="str">
        <f t="shared" si="776"/>
        <v>22:04:12.000</v>
      </c>
      <c r="U1990" t="str">
        <f t="shared" si="772"/>
        <v>A14F74</v>
      </c>
      <c r="V1990">
        <v>0</v>
      </c>
      <c r="W1990">
        <v>0</v>
      </c>
      <c r="X1990">
        <v>2</v>
      </c>
      <c r="Y1990">
        <v>0</v>
      </c>
      <c r="AA1990">
        <v>1</v>
      </c>
      <c r="AB1990">
        <v>8</v>
      </c>
      <c r="AC1990">
        <v>3</v>
      </c>
      <c r="AD1990">
        <v>0</v>
      </c>
      <c r="AE1990">
        <v>9</v>
      </c>
      <c r="AF1990" t="s">
        <v>126</v>
      </c>
      <c r="AG1990">
        <v>0</v>
      </c>
      <c r="AH1990">
        <v>3</v>
      </c>
      <c r="AI1990">
        <v>2</v>
      </c>
      <c r="AJ1990">
        <v>0</v>
      </c>
      <c r="AK1990" t="s">
        <v>651</v>
      </c>
      <c r="AL1990">
        <v>32.771745000000003</v>
      </c>
      <c r="AM1990" t="s">
        <v>652</v>
      </c>
      <c r="AN1990">
        <v>-117.05291</v>
      </c>
      <c r="AO1990">
        <v>25</v>
      </c>
      <c r="AP1990">
        <v>1500</v>
      </c>
      <c r="AQ1990" t="s">
        <v>129</v>
      </c>
      <c r="AR1990">
        <v>128</v>
      </c>
      <c r="AS1990">
        <v>-44</v>
      </c>
      <c r="AT1990">
        <v>-384</v>
      </c>
      <c r="BB1990" t="str">
        <f t="shared" si="773"/>
        <v>1200</v>
      </c>
      <c r="BC1990">
        <v>1</v>
      </c>
      <c r="BD1990" t="str">
        <f t="shared" si="774"/>
        <v xml:space="preserve">N1839R  </v>
      </c>
      <c r="BE1990">
        <v>1</v>
      </c>
      <c r="BJ1990">
        <v>1275</v>
      </c>
      <c r="BK1990">
        <v>-225</v>
      </c>
      <c r="BL1990" t="s">
        <v>130</v>
      </c>
      <c r="BM1990">
        <v>1</v>
      </c>
      <c r="BN1990">
        <v>1</v>
      </c>
      <c r="BO1990">
        <v>0</v>
      </c>
      <c r="BP1990">
        <v>0</v>
      </c>
      <c r="BS1990">
        <v>0</v>
      </c>
      <c r="BT1990">
        <v>0</v>
      </c>
      <c r="BU1990">
        <v>0</v>
      </c>
      <c r="CE1990" t="str">
        <f t="shared" si="777"/>
        <v>22:04:12.306</v>
      </c>
      <c r="CF1990">
        <v>306341428</v>
      </c>
      <c r="CS1990">
        <v>3</v>
      </c>
      <c r="CT1990">
        <v>2</v>
      </c>
      <c r="CU1990">
        <v>0</v>
      </c>
      <c r="CV1990">
        <v>2</v>
      </c>
      <c r="CW1990">
        <v>0</v>
      </c>
      <c r="CX1990">
        <v>5</v>
      </c>
      <c r="CY1990">
        <v>7</v>
      </c>
      <c r="CZ1990" t="s">
        <v>131</v>
      </c>
      <c r="DA1990">
        <v>300</v>
      </c>
      <c r="DB1990">
        <v>0</v>
      </c>
      <c r="DC1990" t="s">
        <v>157</v>
      </c>
      <c r="DD1990" t="s">
        <v>158</v>
      </c>
      <c r="DG1990">
        <v>8374554</v>
      </c>
      <c r="DI1990">
        <v>1</v>
      </c>
      <c r="DJ1990">
        <v>0</v>
      </c>
      <c r="DK1990">
        <v>1</v>
      </c>
      <c r="DL1990">
        <v>0</v>
      </c>
      <c r="DM1990">
        <v>0</v>
      </c>
      <c r="DN1990">
        <v>1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"07/09/2023 22:04:12.649"</f>
        <v>07/09/2023 22:04:12.649</v>
      </c>
      <c r="C1991" t="str">
        <f t="shared" si="775"/>
        <v>FFDDD3C0</v>
      </c>
      <c r="D1991" t="s">
        <v>134</v>
      </c>
      <c r="E1991">
        <v>4</v>
      </c>
      <c r="H1991">
        <v>4</v>
      </c>
      <c r="I1991" t="s">
        <v>143</v>
      </c>
      <c r="J1991" t="s">
        <v>126</v>
      </c>
      <c r="K1991">
        <v>0</v>
      </c>
      <c r="L1991">
        <v>3</v>
      </c>
      <c r="M1991">
        <v>0</v>
      </c>
      <c r="N1991">
        <v>2</v>
      </c>
      <c r="O1991">
        <v>0</v>
      </c>
      <c r="P1991">
        <v>1</v>
      </c>
      <c r="Q1991">
        <v>0</v>
      </c>
      <c r="S1991" t="str">
        <f t="shared" si="776"/>
        <v>22:04:12.000</v>
      </c>
      <c r="T1991" t="str">
        <f t="shared" si="776"/>
        <v>22:04:12.000</v>
      </c>
      <c r="U1991" t="str">
        <f t="shared" si="772"/>
        <v>A14F74</v>
      </c>
      <c r="V1991">
        <v>0</v>
      </c>
      <c r="W1991">
        <v>0</v>
      </c>
      <c r="X1991">
        <v>2</v>
      </c>
      <c r="Y1991">
        <v>0</v>
      </c>
      <c r="AA1991">
        <v>1</v>
      </c>
      <c r="AB1991">
        <v>8</v>
      </c>
      <c r="AC1991">
        <v>3</v>
      </c>
      <c r="AD1991">
        <v>0</v>
      </c>
      <c r="AE1991">
        <v>9</v>
      </c>
      <c r="AF1991" t="s">
        <v>126</v>
      </c>
      <c r="AG1991">
        <v>0</v>
      </c>
      <c r="AH1991">
        <v>3</v>
      </c>
      <c r="AI1991">
        <v>2</v>
      </c>
      <c r="AJ1991">
        <v>0</v>
      </c>
      <c r="AK1991" t="s">
        <v>651</v>
      </c>
      <c r="AL1991">
        <v>32.771745000000003</v>
      </c>
      <c r="AM1991" t="s">
        <v>652</v>
      </c>
      <c r="AN1991">
        <v>-117.05291</v>
      </c>
      <c r="AO1991">
        <v>25</v>
      </c>
      <c r="AP1991">
        <v>1500</v>
      </c>
      <c r="AQ1991" t="s">
        <v>129</v>
      </c>
      <c r="AR1991">
        <v>128</v>
      </c>
      <c r="AS1991">
        <v>-44</v>
      </c>
      <c r="AT1991">
        <v>-384</v>
      </c>
      <c r="BB1991" t="str">
        <f t="shared" si="773"/>
        <v>1200</v>
      </c>
      <c r="BC1991">
        <v>1</v>
      </c>
      <c r="BD1991" t="str">
        <f t="shared" si="774"/>
        <v xml:space="preserve">N1839R  </v>
      </c>
      <c r="BE1991">
        <v>1</v>
      </c>
      <c r="BJ1991">
        <v>1275</v>
      </c>
      <c r="BK1991">
        <v>-225</v>
      </c>
      <c r="BL1991" t="s">
        <v>130</v>
      </c>
      <c r="BM1991">
        <v>1</v>
      </c>
      <c r="BN1991">
        <v>1</v>
      </c>
      <c r="BO1991">
        <v>0</v>
      </c>
      <c r="BP1991">
        <v>0</v>
      </c>
      <c r="BS1991">
        <v>0</v>
      </c>
      <c r="BT1991">
        <v>0</v>
      </c>
      <c r="BU1991">
        <v>0</v>
      </c>
      <c r="CE1991" t="str">
        <f t="shared" si="777"/>
        <v>22:04:12.306</v>
      </c>
      <c r="CF1991">
        <v>306341428</v>
      </c>
      <c r="CS1991">
        <v>3</v>
      </c>
      <c r="CT1991">
        <v>2</v>
      </c>
      <c r="CU1991">
        <v>0</v>
      </c>
      <c r="CV1991">
        <v>2</v>
      </c>
      <c r="CW1991">
        <v>0</v>
      </c>
      <c r="CX1991">
        <v>5</v>
      </c>
      <c r="CY1991">
        <v>7</v>
      </c>
      <c r="CZ1991" t="s">
        <v>131</v>
      </c>
      <c r="DA1991">
        <v>300</v>
      </c>
      <c r="DB1991">
        <v>0</v>
      </c>
      <c r="DC1991" t="s">
        <v>157</v>
      </c>
      <c r="DD1991" t="s">
        <v>158</v>
      </c>
      <c r="DG1991">
        <v>8374554</v>
      </c>
      <c r="DI1991">
        <v>1</v>
      </c>
      <c r="DJ1991">
        <v>0</v>
      </c>
      <c r="DK1991">
        <v>1</v>
      </c>
      <c r="DL1991">
        <v>0</v>
      </c>
      <c r="DM1991">
        <v>0</v>
      </c>
      <c r="DN1991">
        <v>1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"07/09/2023 22:04:12.649"</f>
        <v>07/09/2023 22:04:12.649</v>
      </c>
      <c r="C1992" t="str">
        <f t="shared" si="775"/>
        <v>FFDDD3C0</v>
      </c>
      <c r="D1992" t="s">
        <v>123</v>
      </c>
      <c r="E1992">
        <v>7</v>
      </c>
      <c r="F1992">
        <v>2007</v>
      </c>
      <c r="G1992" t="s">
        <v>124</v>
      </c>
      <c r="J1992" t="s">
        <v>125</v>
      </c>
      <c r="K1992">
        <v>0</v>
      </c>
      <c r="L1992">
        <v>3</v>
      </c>
      <c r="M1992">
        <v>0</v>
      </c>
      <c r="N1992">
        <v>2</v>
      </c>
      <c r="O1992">
        <v>0</v>
      </c>
      <c r="P1992">
        <v>1</v>
      </c>
      <c r="Q1992">
        <v>0</v>
      </c>
      <c r="S1992" t="str">
        <f t="shared" si="776"/>
        <v>22:04:12.000</v>
      </c>
      <c r="T1992" t="str">
        <f t="shared" si="776"/>
        <v>22:04:12.000</v>
      </c>
      <c r="U1992" t="str">
        <f t="shared" si="772"/>
        <v>A14F74</v>
      </c>
      <c r="V1992">
        <v>0</v>
      </c>
      <c r="W1992">
        <v>0</v>
      </c>
      <c r="X1992">
        <v>2</v>
      </c>
      <c r="Y1992">
        <v>0</v>
      </c>
      <c r="AA1992">
        <v>1</v>
      </c>
      <c r="AB1992">
        <v>8</v>
      </c>
      <c r="AC1992">
        <v>3</v>
      </c>
      <c r="AD1992">
        <v>0</v>
      </c>
      <c r="AE1992">
        <v>9</v>
      </c>
      <c r="AF1992" t="s">
        <v>126</v>
      </c>
      <c r="AG1992">
        <v>0</v>
      </c>
      <c r="AH1992">
        <v>3</v>
      </c>
      <c r="AI1992">
        <v>2</v>
      </c>
      <c r="AJ1992">
        <v>0</v>
      </c>
      <c r="AK1992" t="s">
        <v>651</v>
      </c>
      <c r="AL1992">
        <v>32.771745000000003</v>
      </c>
      <c r="AM1992" t="s">
        <v>652</v>
      </c>
      <c r="AN1992">
        <v>-117.05291</v>
      </c>
      <c r="AO1992">
        <v>25</v>
      </c>
      <c r="AP1992">
        <v>1500</v>
      </c>
      <c r="AQ1992" t="s">
        <v>129</v>
      </c>
      <c r="AR1992">
        <v>128</v>
      </c>
      <c r="AS1992">
        <v>-44</v>
      </c>
      <c r="AT1992">
        <v>-384</v>
      </c>
      <c r="BB1992" t="str">
        <f t="shared" si="773"/>
        <v>1200</v>
      </c>
      <c r="BC1992">
        <v>1</v>
      </c>
      <c r="BD1992" t="str">
        <f t="shared" si="774"/>
        <v xml:space="preserve">N1839R  </v>
      </c>
      <c r="BE1992">
        <v>1</v>
      </c>
      <c r="BJ1992">
        <v>1275</v>
      </c>
      <c r="BK1992">
        <v>-225</v>
      </c>
      <c r="BL1992" t="s">
        <v>130</v>
      </c>
      <c r="BM1992">
        <v>1</v>
      </c>
      <c r="BN1992">
        <v>1</v>
      </c>
      <c r="BO1992">
        <v>0</v>
      </c>
      <c r="BP1992">
        <v>0</v>
      </c>
      <c r="BS1992">
        <v>0</v>
      </c>
      <c r="BT1992">
        <v>0</v>
      </c>
      <c r="BU1992">
        <v>0</v>
      </c>
      <c r="CE1992" t="str">
        <f t="shared" si="777"/>
        <v>22:04:12.306</v>
      </c>
      <c r="CF1992">
        <v>306341428</v>
      </c>
      <c r="CS1992">
        <v>3</v>
      </c>
      <c r="CT1992">
        <v>2</v>
      </c>
      <c r="CU1992">
        <v>0</v>
      </c>
      <c r="CV1992">
        <v>2</v>
      </c>
      <c r="CW1992">
        <v>0</v>
      </c>
      <c r="CX1992">
        <v>5</v>
      </c>
      <c r="CY1992">
        <v>7</v>
      </c>
      <c r="CZ1992" t="s">
        <v>131</v>
      </c>
      <c r="DA1992">
        <v>300</v>
      </c>
      <c r="DB1992">
        <v>0</v>
      </c>
      <c r="DC1992" t="s">
        <v>157</v>
      </c>
      <c r="DD1992" t="s">
        <v>158</v>
      </c>
      <c r="DG1992">
        <v>8374554</v>
      </c>
      <c r="DI1992">
        <v>1</v>
      </c>
      <c r="DJ1992">
        <v>0</v>
      </c>
      <c r="DK1992">
        <v>1</v>
      </c>
      <c r="DL1992">
        <v>0</v>
      </c>
      <c r="DM1992">
        <v>0</v>
      </c>
      <c r="DN1992">
        <v>1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"07/09/2023 22:04:12.649"</f>
        <v>07/09/2023 22:04:12.649</v>
      </c>
      <c r="C1993" t="str">
        <f t="shared" si="775"/>
        <v>FFDDD3C0</v>
      </c>
      <c r="D1993" t="s">
        <v>138</v>
      </c>
      <c r="E1993">
        <v>20</v>
      </c>
      <c r="F1993">
        <v>1020</v>
      </c>
      <c r="G1993" t="s">
        <v>139</v>
      </c>
      <c r="J1993" t="s">
        <v>140</v>
      </c>
      <c r="K1993">
        <v>0</v>
      </c>
      <c r="L1993">
        <v>3</v>
      </c>
      <c r="M1993">
        <v>0</v>
      </c>
      <c r="N1993">
        <v>2</v>
      </c>
      <c r="O1993">
        <v>0</v>
      </c>
      <c r="P1993">
        <v>1</v>
      </c>
      <c r="Q1993">
        <v>0</v>
      </c>
      <c r="S1993" t="str">
        <f t="shared" si="776"/>
        <v>22:04:12.000</v>
      </c>
      <c r="T1993" t="str">
        <f t="shared" si="776"/>
        <v>22:04:12.000</v>
      </c>
      <c r="U1993" t="str">
        <f t="shared" si="772"/>
        <v>A14F74</v>
      </c>
      <c r="V1993">
        <v>0</v>
      </c>
      <c r="W1993">
        <v>0</v>
      </c>
      <c r="X1993">
        <v>2</v>
      </c>
      <c r="Y1993">
        <v>0</v>
      </c>
      <c r="AA1993">
        <v>1</v>
      </c>
      <c r="AB1993">
        <v>8</v>
      </c>
      <c r="AC1993">
        <v>3</v>
      </c>
      <c r="AD1993">
        <v>0</v>
      </c>
      <c r="AE1993">
        <v>9</v>
      </c>
      <c r="AF1993" t="s">
        <v>126</v>
      </c>
      <c r="AG1993">
        <v>0</v>
      </c>
      <c r="AH1993">
        <v>3</v>
      </c>
      <c r="AI1993">
        <v>2</v>
      </c>
      <c r="AJ1993">
        <v>0</v>
      </c>
      <c r="AK1993" t="s">
        <v>651</v>
      </c>
      <c r="AL1993">
        <v>32.771745000000003</v>
      </c>
      <c r="AM1993" t="s">
        <v>652</v>
      </c>
      <c r="AN1993">
        <v>-117.05291</v>
      </c>
      <c r="AO1993">
        <v>25</v>
      </c>
      <c r="AP1993">
        <v>1500</v>
      </c>
      <c r="AQ1993" t="s">
        <v>129</v>
      </c>
      <c r="AR1993">
        <v>128</v>
      </c>
      <c r="AS1993">
        <v>-44</v>
      </c>
      <c r="AT1993">
        <v>-384</v>
      </c>
      <c r="BB1993" t="str">
        <f t="shared" si="773"/>
        <v>1200</v>
      </c>
      <c r="BC1993">
        <v>1</v>
      </c>
      <c r="BD1993" t="str">
        <f t="shared" si="774"/>
        <v xml:space="preserve">N1839R  </v>
      </c>
      <c r="BE1993">
        <v>1</v>
      </c>
      <c r="BJ1993">
        <v>1275</v>
      </c>
      <c r="BK1993">
        <v>-225</v>
      </c>
      <c r="BL1993" t="s">
        <v>130</v>
      </c>
      <c r="BM1993">
        <v>1</v>
      </c>
      <c r="BN1993">
        <v>1</v>
      </c>
      <c r="BO1993">
        <v>0</v>
      </c>
      <c r="BP1993">
        <v>0</v>
      </c>
      <c r="BS1993">
        <v>0</v>
      </c>
      <c r="BT1993">
        <v>0</v>
      </c>
      <c r="BU1993">
        <v>0</v>
      </c>
      <c r="CE1993" t="str">
        <f t="shared" si="777"/>
        <v>22:04:12.306</v>
      </c>
      <c r="CF1993">
        <v>306341428</v>
      </c>
      <c r="CS1993">
        <v>3</v>
      </c>
      <c r="CT1993">
        <v>2</v>
      </c>
      <c r="CU1993">
        <v>0</v>
      </c>
      <c r="CV1993">
        <v>2</v>
      </c>
      <c r="CW1993">
        <v>0</v>
      </c>
      <c r="CX1993">
        <v>5</v>
      </c>
      <c r="CY1993">
        <v>7</v>
      </c>
      <c r="CZ1993" t="s">
        <v>131</v>
      </c>
      <c r="DA1993">
        <v>300</v>
      </c>
      <c r="DB1993">
        <v>0</v>
      </c>
      <c r="DC1993" t="s">
        <v>157</v>
      </c>
      <c r="DD1993" t="s">
        <v>158</v>
      </c>
      <c r="DG1993">
        <v>8374554</v>
      </c>
      <c r="DI1993">
        <v>1</v>
      </c>
      <c r="DJ1993">
        <v>0</v>
      </c>
      <c r="DK1993">
        <v>1</v>
      </c>
      <c r="DL1993">
        <v>0</v>
      </c>
      <c r="DM1993">
        <v>0</v>
      </c>
      <c r="DN1993">
        <v>1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"07/09/2023 22:04:12.649"</f>
        <v>07/09/2023 22:04:12.649</v>
      </c>
      <c r="C1994" t="str">
        <f t="shared" si="775"/>
        <v>FFDDD3C0</v>
      </c>
      <c r="D1994" t="s">
        <v>149</v>
      </c>
      <c r="E1994">
        <v>3</v>
      </c>
      <c r="H1994">
        <v>166</v>
      </c>
      <c r="I1994" t="s">
        <v>139</v>
      </c>
      <c r="J1994" t="s">
        <v>150</v>
      </c>
      <c r="K1994">
        <v>0</v>
      </c>
      <c r="L1994">
        <v>3</v>
      </c>
      <c r="M1994">
        <v>0</v>
      </c>
      <c r="N1994">
        <v>2</v>
      </c>
      <c r="O1994">
        <v>0</v>
      </c>
      <c r="P1994">
        <v>1</v>
      </c>
      <c r="Q1994">
        <v>0</v>
      </c>
      <c r="S1994" t="str">
        <f t="shared" si="776"/>
        <v>22:04:12.000</v>
      </c>
      <c r="T1994" t="str">
        <f t="shared" si="776"/>
        <v>22:04:12.000</v>
      </c>
      <c r="U1994" t="str">
        <f t="shared" si="772"/>
        <v>A14F74</v>
      </c>
      <c r="V1994">
        <v>0</v>
      </c>
      <c r="W1994">
        <v>0</v>
      </c>
      <c r="X1994">
        <v>2</v>
      </c>
      <c r="Y1994">
        <v>0</v>
      </c>
      <c r="AA1994">
        <v>1</v>
      </c>
      <c r="AB1994">
        <v>8</v>
      </c>
      <c r="AC1994">
        <v>3</v>
      </c>
      <c r="AD1994">
        <v>0</v>
      </c>
      <c r="AE1994">
        <v>9</v>
      </c>
      <c r="AF1994" t="s">
        <v>126</v>
      </c>
      <c r="AG1994">
        <v>0</v>
      </c>
      <c r="AH1994">
        <v>3</v>
      </c>
      <c r="AI1994">
        <v>2</v>
      </c>
      <c r="AJ1994">
        <v>0</v>
      </c>
      <c r="AK1994" t="s">
        <v>651</v>
      </c>
      <c r="AL1994">
        <v>32.771745000000003</v>
      </c>
      <c r="AM1994" t="s">
        <v>652</v>
      </c>
      <c r="AN1994">
        <v>-117.05291</v>
      </c>
      <c r="AO1994">
        <v>25</v>
      </c>
      <c r="AP1994">
        <v>1500</v>
      </c>
      <c r="AQ1994" t="s">
        <v>129</v>
      </c>
      <c r="AR1994">
        <v>128</v>
      </c>
      <c r="AS1994">
        <v>-44</v>
      </c>
      <c r="AT1994">
        <v>-384</v>
      </c>
      <c r="BB1994" t="str">
        <f t="shared" si="773"/>
        <v>1200</v>
      </c>
      <c r="BC1994">
        <v>1</v>
      </c>
      <c r="BD1994" t="str">
        <f t="shared" si="774"/>
        <v xml:space="preserve">N1839R  </v>
      </c>
      <c r="BE1994">
        <v>1</v>
      </c>
      <c r="BJ1994">
        <v>1275</v>
      </c>
      <c r="BK1994">
        <v>-225</v>
      </c>
      <c r="BL1994" t="s">
        <v>130</v>
      </c>
      <c r="BM1994">
        <v>1</v>
      </c>
      <c r="BN1994">
        <v>1</v>
      </c>
      <c r="BO1994">
        <v>0</v>
      </c>
      <c r="BP1994">
        <v>0</v>
      </c>
      <c r="BS1994">
        <v>0</v>
      </c>
      <c r="BT1994">
        <v>0</v>
      </c>
      <c r="BU1994">
        <v>0</v>
      </c>
      <c r="CE1994" t="str">
        <f t="shared" si="777"/>
        <v>22:04:12.306</v>
      </c>
      <c r="CF1994">
        <v>306341428</v>
      </c>
      <c r="CS1994">
        <v>3</v>
      </c>
      <c r="CT1994">
        <v>2</v>
      </c>
      <c r="CU1994">
        <v>0</v>
      </c>
      <c r="CV1994">
        <v>2</v>
      </c>
      <c r="CW1994">
        <v>0</v>
      </c>
      <c r="CX1994">
        <v>5</v>
      </c>
      <c r="CY1994">
        <v>7</v>
      </c>
      <c r="CZ1994" t="s">
        <v>131</v>
      </c>
      <c r="DA1994">
        <v>300</v>
      </c>
      <c r="DB1994">
        <v>0</v>
      </c>
      <c r="DC1994" t="s">
        <v>157</v>
      </c>
      <c r="DD1994" t="s">
        <v>158</v>
      </c>
      <c r="DG1994">
        <v>8374554</v>
      </c>
      <c r="DI1994">
        <v>1</v>
      </c>
      <c r="DJ1994">
        <v>0</v>
      </c>
      <c r="DK1994">
        <v>1</v>
      </c>
      <c r="DL1994">
        <v>0</v>
      </c>
      <c r="DM1994">
        <v>0</v>
      </c>
      <c r="DN1994">
        <v>1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"07/09/2023 22:04:13.853"</f>
        <v>07/09/2023 22:04:13.853</v>
      </c>
      <c r="C1995" t="str">
        <f t="shared" si="775"/>
        <v>FFDDD3C0</v>
      </c>
      <c r="D1995" t="s">
        <v>134</v>
      </c>
      <c r="E1995">
        <v>3</v>
      </c>
      <c r="H1995">
        <v>3</v>
      </c>
      <c r="I1995" t="s">
        <v>135</v>
      </c>
      <c r="J1995" t="s">
        <v>126</v>
      </c>
      <c r="K1995">
        <v>0</v>
      </c>
      <c r="L1995">
        <v>3</v>
      </c>
      <c r="M1995">
        <v>0</v>
      </c>
      <c r="N1995">
        <v>2</v>
      </c>
      <c r="O1995">
        <v>0</v>
      </c>
      <c r="P1995">
        <v>1</v>
      </c>
      <c r="Q1995">
        <v>0</v>
      </c>
      <c r="S1995" t="str">
        <f t="shared" ref="S1995:T2001" si="778">"22:04:13.000"</f>
        <v>22:04:13.000</v>
      </c>
      <c r="T1995" t="str">
        <f t="shared" si="778"/>
        <v>22:04:13.000</v>
      </c>
      <c r="U1995" t="str">
        <f t="shared" si="772"/>
        <v>A14F74</v>
      </c>
      <c r="V1995">
        <v>0</v>
      </c>
      <c r="W1995">
        <v>0</v>
      </c>
      <c r="X1995">
        <v>2</v>
      </c>
      <c r="Y1995">
        <v>0</v>
      </c>
      <c r="AA1995">
        <v>1</v>
      </c>
      <c r="AB1995">
        <v>8</v>
      </c>
      <c r="AC1995">
        <v>3</v>
      </c>
      <c r="AD1995">
        <v>0</v>
      </c>
      <c r="AE1995">
        <v>9</v>
      </c>
      <c r="AF1995" t="s">
        <v>126</v>
      </c>
      <c r="AG1995">
        <v>0</v>
      </c>
      <c r="AH1995">
        <v>3</v>
      </c>
      <c r="AI1995">
        <v>2</v>
      </c>
      <c r="AJ1995">
        <v>0</v>
      </c>
      <c r="AK1995" t="s">
        <v>653</v>
      </c>
      <c r="AL1995">
        <v>32.771529999999998</v>
      </c>
      <c r="AM1995" t="s">
        <v>654</v>
      </c>
      <c r="AN1995">
        <v>-117.05220199999999</v>
      </c>
      <c r="AO1995">
        <v>25</v>
      </c>
      <c r="AP1995">
        <v>1500</v>
      </c>
      <c r="AQ1995" t="s">
        <v>129</v>
      </c>
      <c r="AR1995">
        <v>128</v>
      </c>
      <c r="AS1995">
        <v>-45</v>
      </c>
      <c r="AT1995">
        <v>-384</v>
      </c>
      <c r="BB1995" t="str">
        <f t="shared" si="773"/>
        <v>1200</v>
      </c>
      <c r="BC1995">
        <v>1</v>
      </c>
      <c r="BD1995" t="str">
        <f t="shared" si="774"/>
        <v xml:space="preserve">N1839R  </v>
      </c>
      <c r="BE1995">
        <v>1</v>
      </c>
      <c r="BJ1995">
        <v>1275</v>
      </c>
      <c r="BK1995">
        <v>-225</v>
      </c>
      <c r="BL1995" t="s">
        <v>130</v>
      </c>
      <c r="BM1995">
        <v>1</v>
      </c>
      <c r="BN1995">
        <v>1</v>
      </c>
      <c r="BO1995">
        <v>0</v>
      </c>
      <c r="BP1995">
        <v>0</v>
      </c>
      <c r="BS1995">
        <v>0</v>
      </c>
      <c r="BT1995">
        <v>0</v>
      </c>
      <c r="BU1995">
        <v>0</v>
      </c>
      <c r="CE1995" t="str">
        <f t="shared" ref="CE1995:CE2001" si="779">"22:04:13.594"</f>
        <v>22:04:13.594</v>
      </c>
      <c r="CF1995">
        <v>594341776</v>
      </c>
      <c r="CS1995">
        <v>3</v>
      </c>
      <c r="CT1995">
        <v>2</v>
      </c>
      <c r="CU1995">
        <v>0</v>
      </c>
      <c r="CV1995">
        <v>2</v>
      </c>
      <c r="CW1995">
        <v>0</v>
      </c>
      <c r="CX1995">
        <v>5</v>
      </c>
      <c r="CY1995">
        <v>7</v>
      </c>
      <c r="CZ1995" t="s">
        <v>131</v>
      </c>
      <c r="DA1995">
        <v>300</v>
      </c>
      <c r="DB1995">
        <v>0</v>
      </c>
      <c r="DC1995" t="s">
        <v>157</v>
      </c>
      <c r="DD1995" t="s">
        <v>158</v>
      </c>
      <c r="DG1995">
        <v>8374822</v>
      </c>
      <c r="DI1995">
        <v>1</v>
      </c>
      <c r="DJ1995">
        <v>0</v>
      </c>
      <c r="DK1995">
        <v>0</v>
      </c>
      <c r="DL1995">
        <v>0</v>
      </c>
      <c r="DM1995">
        <v>0</v>
      </c>
      <c r="DN1995">
        <v>1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"07/09/2023 22:04:13.853"</f>
        <v>07/09/2023 22:04:13.853</v>
      </c>
      <c r="C1996" t="str">
        <f t="shared" si="775"/>
        <v>FFDDD3C0</v>
      </c>
      <c r="D1996" t="s">
        <v>147</v>
      </c>
      <c r="E1996">
        <v>8</v>
      </c>
      <c r="H1996">
        <v>225</v>
      </c>
      <c r="I1996" t="s">
        <v>148</v>
      </c>
      <c r="J1996" t="s">
        <v>126</v>
      </c>
      <c r="K1996">
        <v>0</v>
      </c>
      <c r="L1996">
        <v>3</v>
      </c>
      <c r="M1996">
        <v>0</v>
      </c>
      <c r="N1996">
        <v>2</v>
      </c>
      <c r="O1996">
        <v>0</v>
      </c>
      <c r="P1996">
        <v>1</v>
      </c>
      <c r="Q1996">
        <v>0</v>
      </c>
      <c r="S1996" t="str">
        <f t="shared" si="778"/>
        <v>22:04:13.000</v>
      </c>
      <c r="T1996" t="str">
        <f t="shared" si="778"/>
        <v>22:04:13.000</v>
      </c>
      <c r="U1996" t="str">
        <f t="shared" si="772"/>
        <v>A14F74</v>
      </c>
      <c r="V1996">
        <v>0</v>
      </c>
      <c r="W1996">
        <v>0</v>
      </c>
      <c r="X1996">
        <v>2</v>
      </c>
      <c r="Y1996">
        <v>0</v>
      </c>
      <c r="AA1996">
        <v>1</v>
      </c>
      <c r="AB1996">
        <v>8</v>
      </c>
      <c r="AC1996">
        <v>3</v>
      </c>
      <c r="AD1996">
        <v>0</v>
      </c>
      <c r="AE1996">
        <v>9</v>
      </c>
      <c r="AF1996" t="s">
        <v>126</v>
      </c>
      <c r="AG1996">
        <v>0</v>
      </c>
      <c r="AH1996">
        <v>3</v>
      </c>
      <c r="AI1996">
        <v>2</v>
      </c>
      <c r="AJ1996">
        <v>0</v>
      </c>
      <c r="AK1996" t="s">
        <v>653</v>
      </c>
      <c r="AL1996">
        <v>32.771529999999998</v>
      </c>
      <c r="AM1996" t="s">
        <v>654</v>
      </c>
      <c r="AN1996">
        <v>-117.05220199999999</v>
      </c>
      <c r="AO1996">
        <v>25</v>
      </c>
      <c r="AP1996">
        <v>1500</v>
      </c>
      <c r="AQ1996" t="s">
        <v>129</v>
      </c>
      <c r="AR1996">
        <v>128</v>
      </c>
      <c r="AS1996">
        <v>-45</v>
      </c>
      <c r="AT1996">
        <v>-384</v>
      </c>
      <c r="BB1996" t="str">
        <f t="shared" si="773"/>
        <v>1200</v>
      </c>
      <c r="BC1996">
        <v>1</v>
      </c>
      <c r="BD1996" t="str">
        <f t="shared" si="774"/>
        <v xml:space="preserve">N1839R  </v>
      </c>
      <c r="BE1996">
        <v>1</v>
      </c>
      <c r="BJ1996">
        <v>1275</v>
      </c>
      <c r="BK1996">
        <v>-225</v>
      </c>
      <c r="BL1996" t="s">
        <v>130</v>
      </c>
      <c r="BM1996">
        <v>1</v>
      </c>
      <c r="BN1996">
        <v>1</v>
      </c>
      <c r="BO1996">
        <v>0</v>
      </c>
      <c r="BP1996">
        <v>0</v>
      </c>
      <c r="BS1996">
        <v>0</v>
      </c>
      <c r="BT1996">
        <v>0</v>
      </c>
      <c r="BU1996">
        <v>0</v>
      </c>
      <c r="CE1996" t="str">
        <f t="shared" si="779"/>
        <v>22:04:13.594</v>
      </c>
      <c r="CF1996">
        <v>594341776</v>
      </c>
      <c r="CS1996">
        <v>3</v>
      </c>
      <c r="CT1996">
        <v>2</v>
      </c>
      <c r="CU1996">
        <v>0</v>
      </c>
      <c r="CV1996">
        <v>2</v>
      </c>
      <c r="CW1996">
        <v>0</v>
      </c>
      <c r="CX1996">
        <v>5</v>
      </c>
      <c r="CY1996">
        <v>7</v>
      </c>
      <c r="CZ1996" t="s">
        <v>131</v>
      </c>
      <c r="DA1996">
        <v>300</v>
      </c>
      <c r="DB1996">
        <v>0</v>
      </c>
      <c r="DC1996" t="s">
        <v>157</v>
      </c>
      <c r="DD1996" t="s">
        <v>158</v>
      </c>
      <c r="DG1996">
        <v>8374822</v>
      </c>
      <c r="DI1996">
        <v>1</v>
      </c>
      <c r="DJ1996">
        <v>0</v>
      </c>
      <c r="DK1996">
        <v>1</v>
      </c>
      <c r="DL1996">
        <v>0</v>
      </c>
      <c r="DM1996">
        <v>0</v>
      </c>
      <c r="DN1996">
        <v>1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"07/09/2023 22:04:13.853"</f>
        <v>07/09/2023 22:04:13.853</v>
      </c>
      <c r="C1997" t="str">
        <f t="shared" si="775"/>
        <v>FFDDD3C0</v>
      </c>
      <c r="D1997" t="s">
        <v>134</v>
      </c>
      <c r="E1997">
        <v>4</v>
      </c>
      <c r="H1997">
        <v>4</v>
      </c>
      <c r="I1997" t="s">
        <v>143</v>
      </c>
      <c r="J1997" t="s">
        <v>126</v>
      </c>
      <c r="K1997">
        <v>0</v>
      </c>
      <c r="L1997">
        <v>3</v>
      </c>
      <c r="M1997">
        <v>0</v>
      </c>
      <c r="N1997">
        <v>2</v>
      </c>
      <c r="O1997">
        <v>0</v>
      </c>
      <c r="P1997">
        <v>1</v>
      </c>
      <c r="Q1997">
        <v>0</v>
      </c>
      <c r="S1997" t="str">
        <f t="shared" si="778"/>
        <v>22:04:13.000</v>
      </c>
      <c r="T1997" t="str">
        <f t="shared" si="778"/>
        <v>22:04:13.000</v>
      </c>
      <c r="U1997" t="str">
        <f t="shared" si="772"/>
        <v>A14F74</v>
      </c>
      <c r="V1997">
        <v>0</v>
      </c>
      <c r="W1997">
        <v>0</v>
      </c>
      <c r="X1997">
        <v>2</v>
      </c>
      <c r="Y1997">
        <v>0</v>
      </c>
      <c r="AA1997">
        <v>1</v>
      </c>
      <c r="AB1997">
        <v>8</v>
      </c>
      <c r="AC1997">
        <v>3</v>
      </c>
      <c r="AD1997">
        <v>0</v>
      </c>
      <c r="AE1997">
        <v>9</v>
      </c>
      <c r="AF1997" t="s">
        <v>126</v>
      </c>
      <c r="AG1997">
        <v>0</v>
      </c>
      <c r="AH1997">
        <v>3</v>
      </c>
      <c r="AI1997">
        <v>2</v>
      </c>
      <c r="AJ1997">
        <v>0</v>
      </c>
      <c r="AK1997" t="s">
        <v>653</v>
      </c>
      <c r="AL1997">
        <v>32.771529999999998</v>
      </c>
      <c r="AM1997" t="s">
        <v>654</v>
      </c>
      <c r="AN1997">
        <v>-117.05220199999999</v>
      </c>
      <c r="AO1997">
        <v>25</v>
      </c>
      <c r="AP1997">
        <v>1500</v>
      </c>
      <c r="AQ1997" t="s">
        <v>129</v>
      </c>
      <c r="AR1997">
        <v>128</v>
      </c>
      <c r="AS1997">
        <v>-45</v>
      </c>
      <c r="AT1997">
        <v>-384</v>
      </c>
      <c r="BB1997" t="str">
        <f t="shared" si="773"/>
        <v>1200</v>
      </c>
      <c r="BC1997">
        <v>1</v>
      </c>
      <c r="BD1997" t="str">
        <f t="shared" si="774"/>
        <v xml:space="preserve">N1839R  </v>
      </c>
      <c r="BE1997">
        <v>1</v>
      </c>
      <c r="BJ1997">
        <v>1275</v>
      </c>
      <c r="BK1997">
        <v>-225</v>
      </c>
      <c r="BL1997" t="s">
        <v>130</v>
      </c>
      <c r="BM1997">
        <v>1</v>
      </c>
      <c r="BN1997">
        <v>1</v>
      </c>
      <c r="BO1997">
        <v>0</v>
      </c>
      <c r="BP1997">
        <v>0</v>
      </c>
      <c r="BS1997">
        <v>0</v>
      </c>
      <c r="BT1997">
        <v>0</v>
      </c>
      <c r="BU1997">
        <v>0</v>
      </c>
      <c r="CE1997" t="str">
        <f t="shared" si="779"/>
        <v>22:04:13.594</v>
      </c>
      <c r="CF1997">
        <v>594341776</v>
      </c>
      <c r="CS1997">
        <v>3</v>
      </c>
      <c r="CT1997">
        <v>2</v>
      </c>
      <c r="CU1997">
        <v>0</v>
      </c>
      <c r="CV1997">
        <v>2</v>
      </c>
      <c r="CW1997">
        <v>0</v>
      </c>
      <c r="CX1997">
        <v>5</v>
      </c>
      <c r="CY1997">
        <v>7</v>
      </c>
      <c r="CZ1997" t="s">
        <v>131</v>
      </c>
      <c r="DA1997">
        <v>300</v>
      </c>
      <c r="DB1997">
        <v>0</v>
      </c>
      <c r="DC1997" t="s">
        <v>157</v>
      </c>
      <c r="DD1997" t="s">
        <v>158</v>
      </c>
      <c r="DG1997">
        <v>8374822</v>
      </c>
      <c r="DI1997">
        <v>1</v>
      </c>
      <c r="DJ1997">
        <v>0</v>
      </c>
      <c r="DK1997">
        <v>1</v>
      </c>
      <c r="DL1997">
        <v>0</v>
      </c>
      <c r="DM1997">
        <v>0</v>
      </c>
      <c r="DN1997">
        <v>1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"07/09/2023 22:04:13.853"</f>
        <v>07/09/2023 22:04:13.853</v>
      </c>
      <c r="C1998" t="str">
        <f t="shared" si="775"/>
        <v>FFDDD3C0</v>
      </c>
      <c r="D1998" t="s">
        <v>123</v>
      </c>
      <c r="E1998">
        <v>7</v>
      </c>
      <c r="F1998">
        <v>2007</v>
      </c>
      <c r="G1998" t="s">
        <v>124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0</v>
      </c>
      <c r="P1998">
        <v>1</v>
      </c>
      <c r="Q1998">
        <v>0</v>
      </c>
      <c r="S1998" t="str">
        <f t="shared" si="778"/>
        <v>22:04:13.000</v>
      </c>
      <c r="T1998" t="str">
        <f t="shared" si="778"/>
        <v>22:04:13.000</v>
      </c>
      <c r="U1998" t="str">
        <f t="shared" si="772"/>
        <v>A14F74</v>
      </c>
      <c r="V1998">
        <v>0</v>
      </c>
      <c r="W1998">
        <v>0</v>
      </c>
      <c r="X1998">
        <v>2</v>
      </c>
      <c r="Y1998">
        <v>0</v>
      </c>
      <c r="AA1998">
        <v>1</v>
      </c>
      <c r="AB1998">
        <v>8</v>
      </c>
      <c r="AC1998">
        <v>3</v>
      </c>
      <c r="AD1998">
        <v>0</v>
      </c>
      <c r="AE1998">
        <v>9</v>
      </c>
      <c r="AF1998" t="s">
        <v>126</v>
      </c>
      <c r="AG1998">
        <v>0</v>
      </c>
      <c r="AH1998">
        <v>3</v>
      </c>
      <c r="AI1998">
        <v>2</v>
      </c>
      <c r="AJ1998">
        <v>0</v>
      </c>
      <c r="AK1998" t="s">
        <v>653</v>
      </c>
      <c r="AL1998">
        <v>32.771529999999998</v>
      </c>
      <c r="AM1998" t="s">
        <v>654</v>
      </c>
      <c r="AN1998">
        <v>-117.05220199999999</v>
      </c>
      <c r="AO1998">
        <v>25</v>
      </c>
      <c r="AP1998">
        <v>1500</v>
      </c>
      <c r="AQ1998" t="s">
        <v>129</v>
      </c>
      <c r="AR1998">
        <v>128</v>
      </c>
      <c r="AS1998">
        <v>-45</v>
      </c>
      <c r="AT1998">
        <v>-384</v>
      </c>
      <c r="BB1998" t="str">
        <f t="shared" si="773"/>
        <v>1200</v>
      </c>
      <c r="BC1998">
        <v>1</v>
      </c>
      <c r="BD1998" t="str">
        <f t="shared" si="774"/>
        <v xml:space="preserve">N1839R  </v>
      </c>
      <c r="BE1998">
        <v>1</v>
      </c>
      <c r="BJ1998">
        <v>1275</v>
      </c>
      <c r="BK1998">
        <v>-225</v>
      </c>
      <c r="BL1998" t="s">
        <v>130</v>
      </c>
      <c r="BM1998">
        <v>1</v>
      </c>
      <c r="BN1998">
        <v>1</v>
      </c>
      <c r="BO1998">
        <v>0</v>
      </c>
      <c r="BP1998">
        <v>0</v>
      </c>
      <c r="BS1998">
        <v>0</v>
      </c>
      <c r="BT1998">
        <v>0</v>
      </c>
      <c r="BU1998">
        <v>0</v>
      </c>
      <c r="CE1998" t="str">
        <f t="shared" si="779"/>
        <v>22:04:13.594</v>
      </c>
      <c r="CF1998">
        <v>594341776</v>
      </c>
      <c r="CS1998">
        <v>3</v>
      </c>
      <c r="CT1998">
        <v>2</v>
      </c>
      <c r="CU1998">
        <v>0</v>
      </c>
      <c r="CV1998">
        <v>2</v>
      </c>
      <c r="CW1998">
        <v>0</v>
      </c>
      <c r="CX1998">
        <v>5</v>
      </c>
      <c r="CY1998">
        <v>7</v>
      </c>
      <c r="CZ1998" t="s">
        <v>131</v>
      </c>
      <c r="DA1998">
        <v>300</v>
      </c>
      <c r="DB1998">
        <v>0</v>
      </c>
      <c r="DC1998" t="s">
        <v>157</v>
      </c>
      <c r="DD1998" t="s">
        <v>158</v>
      </c>
      <c r="DG1998">
        <v>8374822</v>
      </c>
      <c r="DI1998">
        <v>1</v>
      </c>
      <c r="DJ1998">
        <v>0</v>
      </c>
      <c r="DK1998">
        <v>1</v>
      </c>
      <c r="DL1998">
        <v>0</v>
      </c>
      <c r="DM1998">
        <v>0</v>
      </c>
      <c r="DN1998">
        <v>1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"07/09/2023 22:04:13.853"</f>
        <v>07/09/2023 22:04:13.853</v>
      </c>
      <c r="C1999" t="str">
        <f t="shared" si="775"/>
        <v>FFDDD3C0</v>
      </c>
      <c r="D1999" t="s">
        <v>138</v>
      </c>
      <c r="E1999">
        <v>20</v>
      </c>
      <c r="F1999">
        <v>1020</v>
      </c>
      <c r="G1999" t="s">
        <v>139</v>
      </c>
      <c r="J1999" t="s">
        <v>140</v>
      </c>
      <c r="K1999">
        <v>0</v>
      </c>
      <c r="L1999">
        <v>3</v>
      </c>
      <c r="M1999">
        <v>0</v>
      </c>
      <c r="N1999">
        <v>2</v>
      </c>
      <c r="O1999">
        <v>0</v>
      </c>
      <c r="P1999">
        <v>1</v>
      </c>
      <c r="Q1999">
        <v>0</v>
      </c>
      <c r="S1999" t="str">
        <f t="shared" si="778"/>
        <v>22:04:13.000</v>
      </c>
      <c r="T1999" t="str">
        <f t="shared" si="778"/>
        <v>22:04:13.000</v>
      </c>
      <c r="U1999" t="str">
        <f t="shared" si="772"/>
        <v>A14F74</v>
      </c>
      <c r="V1999">
        <v>0</v>
      </c>
      <c r="W1999">
        <v>0</v>
      </c>
      <c r="X1999">
        <v>2</v>
      </c>
      <c r="Y1999">
        <v>0</v>
      </c>
      <c r="AA1999">
        <v>1</v>
      </c>
      <c r="AB1999">
        <v>8</v>
      </c>
      <c r="AC1999">
        <v>3</v>
      </c>
      <c r="AD1999">
        <v>0</v>
      </c>
      <c r="AE1999">
        <v>9</v>
      </c>
      <c r="AF1999" t="s">
        <v>126</v>
      </c>
      <c r="AG1999">
        <v>0</v>
      </c>
      <c r="AH1999">
        <v>3</v>
      </c>
      <c r="AI1999">
        <v>2</v>
      </c>
      <c r="AJ1999">
        <v>0</v>
      </c>
      <c r="AK1999" t="s">
        <v>653</v>
      </c>
      <c r="AL1999">
        <v>32.771529999999998</v>
      </c>
      <c r="AM1999" t="s">
        <v>654</v>
      </c>
      <c r="AN1999">
        <v>-117.05220199999999</v>
      </c>
      <c r="AO1999">
        <v>25</v>
      </c>
      <c r="AP1999">
        <v>1500</v>
      </c>
      <c r="AQ1999" t="s">
        <v>129</v>
      </c>
      <c r="AR1999">
        <v>128</v>
      </c>
      <c r="AS1999">
        <v>-45</v>
      </c>
      <c r="AT1999">
        <v>-384</v>
      </c>
      <c r="BB1999" t="str">
        <f t="shared" si="773"/>
        <v>1200</v>
      </c>
      <c r="BC1999">
        <v>1</v>
      </c>
      <c r="BD1999" t="str">
        <f t="shared" si="774"/>
        <v xml:space="preserve">N1839R  </v>
      </c>
      <c r="BE1999">
        <v>1</v>
      </c>
      <c r="BJ1999">
        <v>1275</v>
      </c>
      <c r="BK1999">
        <v>-225</v>
      </c>
      <c r="BL1999" t="s">
        <v>130</v>
      </c>
      <c r="BM1999">
        <v>1</v>
      </c>
      <c r="BN1999">
        <v>1</v>
      </c>
      <c r="BO1999">
        <v>0</v>
      </c>
      <c r="BP1999">
        <v>0</v>
      </c>
      <c r="BS1999">
        <v>0</v>
      </c>
      <c r="BT1999">
        <v>0</v>
      </c>
      <c r="BU1999">
        <v>0</v>
      </c>
      <c r="CE1999" t="str">
        <f t="shared" si="779"/>
        <v>22:04:13.594</v>
      </c>
      <c r="CF1999">
        <v>594341776</v>
      </c>
      <c r="CS1999">
        <v>3</v>
      </c>
      <c r="CT1999">
        <v>2</v>
      </c>
      <c r="CU1999">
        <v>0</v>
      </c>
      <c r="CV1999">
        <v>2</v>
      </c>
      <c r="CW1999">
        <v>0</v>
      </c>
      <c r="CX1999">
        <v>5</v>
      </c>
      <c r="CY1999">
        <v>7</v>
      </c>
      <c r="CZ1999" t="s">
        <v>131</v>
      </c>
      <c r="DA1999">
        <v>300</v>
      </c>
      <c r="DB1999">
        <v>0</v>
      </c>
      <c r="DC1999" t="s">
        <v>157</v>
      </c>
      <c r="DD1999" t="s">
        <v>158</v>
      </c>
      <c r="DG1999">
        <v>8374822</v>
      </c>
      <c r="DI1999">
        <v>1</v>
      </c>
      <c r="DJ1999">
        <v>0</v>
      </c>
      <c r="DK1999">
        <v>1</v>
      </c>
      <c r="DL1999">
        <v>0</v>
      </c>
      <c r="DM1999">
        <v>0</v>
      </c>
      <c r="DN1999">
        <v>1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"07/09/2023 22:04:13.900"</f>
        <v>07/09/2023 22:04:13.900</v>
      </c>
      <c r="C2000" t="str">
        <f t="shared" si="775"/>
        <v>FFDDD3C0</v>
      </c>
      <c r="D2000" t="s">
        <v>149</v>
      </c>
      <c r="E2000">
        <v>3</v>
      </c>
      <c r="H2000">
        <v>166</v>
      </c>
      <c r="I2000" t="s">
        <v>139</v>
      </c>
      <c r="J2000" t="s">
        <v>150</v>
      </c>
      <c r="K2000">
        <v>0</v>
      </c>
      <c r="L2000">
        <v>3</v>
      </c>
      <c r="M2000">
        <v>0</v>
      </c>
      <c r="N2000">
        <v>2</v>
      </c>
      <c r="O2000">
        <v>0</v>
      </c>
      <c r="P2000">
        <v>1</v>
      </c>
      <c r="Q2000">
        <v>0</v>
      </c>
      <c r="S2000" t="str">
        <f t="shared" si="778"/>
        <v>22:04:13.000</v>
      </c>
      <c r="T2000" t="str">
        <f t="shared" si="778"/>
        <v>22:04:13.000</v>
      </c>
      <c r="U2000" t="str">
        <f t="shared" si="772"/>
        <v>A14F74</v>
      </c>
      <c r="V2000">
        <v>0</v>
      </c>
      <c r="W2000">
        <v>0</v>
      </c>
      <c r="X2000">
        <v>2</v>
      </c>
      <c r="Y2000">
        <v>0</v>
      </c>
      <c r="AA2000">
        <v>1</v>
      </c>
      <c r="AB2000">
        <v>8</v>
      </c>
      <c r="AC2000">
        <v>3</v>
      </c>
      <c r="AD2000">
        <v>0</v>
      </c>
      <c r="AE2000">
        <v>9</v>
      </c>
      <c r="AF2000" t="s">
        <v>126</v>
      </c>
      <c r="AG2000">
        <v>0</v>
      </c>
      <c r="AH2000">
        <v>3</v>
      </c>
      <c r="AI2000">
        <v>2</v>
      </c>
      <c r="AJ2000">
        <v>0</v>
      </c>
      <c r="AK2000" t="s">
        <v>653</v>
      </c>
      <c r="AL2000">
        <v>32.771529999999998</v>
      </c>
      <c r="AM2000" t="s">
        <v>654</v>
      </c>
      <c r="AN2000">
        <v>-117.05220199999999</v>
      </c>
      <c r="AO2000">
        <v>25</v>
      </c>
      <c r="AP2000">
        <v>1500</v>
      </c>
      <c r="AQ2000" t="s">
        <v>129</v>
      </c>
      <c r="AR2000">
        <v>128</v>
      </c>
      <c r="AS2000">
        <v>-45</v>
      </c>
      <c r="AT2000">
        <v>-384</v>
      </c>
      <c r="BB2000" t="str">
        <f t="shared" si="773"/>
        <v>1200</v>
      </c>
      <c r="BC2000">
        <v>1</v>
      </c>
      <c r="BD2000" t="str">
        <f t="shared" si="774"/>
        <v xml:space="preserve">N1839R  </v>
      </c>
      <c r="BE2000">
        <v>1</v>
      </c>
      <c r="BJ2000">
        <v>1275</v>
      </c>
      <c r="BK2000">
        <v>-225</v>
      </c>
      <c r="BL2000" t="s">
        <v>130</v>
      </c>
      <c r="BM2000">
        <v>1</v>
      </c>
      <c r="BN2000">
        <v>1</v>
      </c>
      <c r="BO2000">
        <v>0</v>
      </c>
      <c r="BP2000">
        <v>0</v>
      </c>
      <c r="BS2000">
        <v>0</v>
      </c>
      <c r="BT2000">
        <v>0</v>
      </c>
      <c r="BU2000">
        <v>0</v>
      </c>
      <c r="CE2000" t="str">
        <f t="shared" si="779"/>
        <v>22:04:13.594</v>
      </c>
      <c r="CF2000">
        <v>594341776</v>
      </c>
      <c r="CS2000">
        <v>3</v>
      </c>
      <c r="CT2000">
        <v>2</v>
      </c>
      <c r="CU2000">
        <v>0</v>
      </c>
      <c r="CV2000">
        <v>2</v>
      </c>
      <c r="CW2000">
        <v>0</v>
      </c>
      <c r="CX2000">
        <v>5</v>
      </c>
      <c r="CY2000">
        <v>7</v>
      </c>
      <c r="CZ2000" t="s">
        <v>131</v>
      </c>
      <c r="DA2000">
        <v>300</v>
      </c>
      <c r="DB2000">
        <v>0</v>
      </c>
      <c r="DC2000" t="s">
        <v>157</v>
      </c>
      <c r="DD2000" t="s">
        <v>158</v>
      </c>
      <c r="DG2000">
        <v>8374822</v>
      </c>
      <c r="DI2000">
        <v>1</v>
      </c>
      <c r="DJ2000">
        <v>0</v>
      </c>
      <c r="DK2000">
        <v>1</v>
      </c>
      <c r="DL2000">
        <v>0</v>
      </c>
      <c r="DM2000">
        <v>0</v>
      </c>
      <c r="DN2000">
        <v>1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"07/09/2023 22:04:13.900"</f>
        <v>07/09/2023 22:04:13.900</v>
      </c>
      <c r="C2001" t="str">
        <f t="shared" si="775"/>
        <v>FFDDD3C0</v>
      </c>
      <c r="D2001" t="s">
        <v>141</v>
      </c>
      <c r="E2001">
        <v>15</v>
      </c>
      <c r="J2001" t="s">
        <v>142</v>
      </c>
      <c r="K2001">
        <v>0</v>
      </c>
      <c r="L2001">
        <v>3</v>
      </c>
      <c r="M2001">
        <v>0</v>
      </c>
      <c r="N2001">
        <v>2</v>
      </c>
      <c r="O2001">
        <v>0</v>
      </c>
      <c r="P2001">
        <v>1</v>
      </c>
      <c r="Q2001">
        <v>0</v>
      </c>
      <c r="S2001" t="str">
        <f t="shared" si="778"/>
        <v>22:04:13.000</v>
      </c>
      <c r="T2001" t="str">
        <f t="shared" si="778"/>
        <v>22:04:13.000</v>
      </c>
      <c r="U2001" t="str">
        <f t="shared" si="772"/>
        <v>A14F74</v>
      </c>
      <c r="V2001">
        <v>0</v>
      </c>
      <c r="W2001">
        <v>0</v>
      </c>
      <c r="X2001">
        <v>2</v>
      </c>
      <c r="Y2001">
        <v>0</v>
      </c>
      <c r="AA2001">
        <v>1</v>
      </c>
      <c r="AB2001">
        <v>8</v>
      </c>
      <c r="AC2001">
        <v>3</v>
      </c>
      <c r="AD2001">
        <v>0</v>
      </c>
      <c r="AE2001">
        <v>9</v>
      </c>
      <c r="AF2001" t="s">
        <v>126</v>
      </c>
      <c r="AG2001">
        <v>0</v>
      </c>
      <c r="AH2001">
        <v>3</v>
      </c>
      <c r="AI2001">
        <v>2</v>
      </c>
      <c r="AJ2001">
        <v>0</v>
      </c>
      <c r="AK2001" t="s">
        <v>653</v>
      </c>
      <c r="AL2001">
        <v>32.771529999999998</v>
      </c>
      <c r="AM2001" t="s">
        <v>654</v>
      </c>
      <c r="AN2001">
        <v>-117.05220199999999</v>
      </c>
      <c r="AO2001">
        <v>25</v>
      </c>
      <c r="AP2001">
        <v>1500</v>
      </c>
      <c r="AQ2001" t="s">
        <v>129</v>
      </c>
      <c r="AR2001">
        <v>128</v>
      </c>
      <c r="AS2001">
        <v>-45</v>
      </c>
      <c r="AT2001">
        <v>-384</v>
      </c>
      <c r="BB2001" t="str">
        <f t="shared" si="773"/>
        <v>1200</v>
      </c>
      <c r="BC2001">
        <v>1</v>
      </c>
      <c r="BD2001" t="str">
        <f t="shared" si="774"/>
        <v xml:space="preserve">N1839R  </v>
      </c>
      <c r="BE2001">
        <v>1</v>
      </c>
      <c r="BJ2001">
        <v>1275</v>
      </c>
      <c r="BK2001">
        <v>-225</v>
      </c>
      <c r="BL2001" t="s">
        <v>130</v>
      </c>
      <c r="BM2001">
        <v>1</v>
      </c>
      <c r="BN2001">
        <v>1</v>
      </c>
      <c r="BO2001">
        <v>0</v>
      </c>
      <c r="BP2001">
        <v>0</v>
      </c>
      <c r="BS2001">
        <v>0</v>
      </c>
      <c r="BT2001">
        <v>0</v>
      </c>
      <c r="BU2001">
        <v>0</v>
      </c>
      <c r="CE2001" t="str">
        <f t="shared" si="779"/>
        <v>22:04:13.594</v>
      </c>
      <c r="CF2001">
        <v>594341776</v>
      </c>
      <c r="CS2001">
        <v>3</v>
      </c>
      <c r="CT2001">
        <v>2</v>
      </c>
      <c r="CU2001">
        <v>0</v>
      </c>
      <c r="CV2001">
        <v>2</v>
      </c>
      <c r="CW2001">
        <v>0</v>
      </c>
      <c r="CX2001">
        <v>5</v>
      </c>
      <c r="CY2001">
        <v>7</v>
      </c>
      <c r="CZ2001" t="s">
        <v>131</v>
      </c>
      <c r="DA2001">
        <v>300</v>
      </c>
      <c r="DB2001">
        <v>0</v>
      </c>
      <c r="DC2001" t="s">
        <v>157</v>
      </c>
      <c r="DD2001" t="s">
        <v>158</v>
      </c>
      <c r="DG2001">
        <v>8374822</v>
      </c>
      <c r="DI2001">
        <v>1</v>
      </c>
      <c r="DJ2001">
        <v>0</v>
      </c>
      <c r="DK2001">
        <v>1</v>
      </c>
      <c r="DL2001">
        <v>0</v>
      </c>
      <c r="DM2001">
        <v>0</v>
      </c>
      <c r="DN2001">
        <v>1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"07/09/2023 22:04:14.494"</f>
        <v>07/09/2023 22:04:14.494</v>
      </c>
      <c r="C2002" t="str">
        <f t="shared" si="775"/>
        <v>FFDDD3C0</v>
      </c>
      <c r="D2002" t="s">
        <v>149</v>
      </c>
      <c r="E2002">
        <v>3</v>
      </c>
      <c r="H2002">
        <v>166</v>
      </c>
      <c r="I2002" t="s">
        <v>139</v>
      </c>
      <c r="J2002" t="s">
        <v>150</v>
      </c>
      <c r="K2002">
        <v>0</v>
      </c>
      <c r="L2002">
        <v>3</v>
      </c>
      <c r="M2002">
        <v>0</v>
      </c>
      <c r="N2002">
        <v>2</v>
      </c>
      <c r="O2002">
        <v>0</v>
      </c>
      <c r="P2002">
        <v>1</v>
      </c>
      <c r="Q2002">
        <v>0</v>
      </c>
      <c r="S2002" t="str">
        <f t="shared" ref="S2002:T2008" si="780">"22:04:14.000"</f>
        <v>22:04:14.000</v>
      </c>
      <c r="T2002" t="str">
        <f t="shared" si="780"/>
        <v>22:04:14.000</v>
      </c>
      <c r="U2002" t="str">
        <f t="shared" si="772"/>
        <v>A14F74</v>
      </c>
      <c r="V2002">
        <v>0</v>
      </c>
      <c r="W2002">
        <v>0</v>
      </c>
      <c r="X2002">
        <v>2</v>
      </c>
      <c r="Y2002">
        <v>0</v>
      </c>
      <c r="AA2002">
        <v>1</v>
      </c>
      <c r="AB2002">
        <v>8</v>
      </c>
      <c r="AC2002">
        <v>3</v>
      </c>
      <c r="AD2002">
        <v>0</v>
      </c>
      <c r="AE2002">
        <v>9</v>
      </c>
      <c r="AF2002" t="s">
        <v>126</v>
      </c>
      <c r="AG2002">
        <v>0</v>
      </c>
      <c r="AH2002">
        <v>3</v>
      </c>
      <c r="AI2002">
        <v>2</v>
      </c>
      <c r="AJ2002">
        <v>0</v>
      </c>
      <c r="AK2002" t="s">
        <v>655</v>
      </c>
      <c r="AL2002">
        <v>32.771337000000003</v>
      </c>
      <c r="AM2002" t="s">
        <v>656</v>
      </c>
      <c r="AN2002">
        <v>-117.05149400000001</v>
      </c>
      <c r="AO2002">
        <v>25</v>
      </c>
      <c r="AP2002">
        <v>1500</v>
      </c>
      <c r="AQ2002" t="s">
        <v>129</v>
      </c>
      <c r="AR2002">
        <v>128</v>
      </c>
      <c r="AS2002">
        <v>-46</v>
      </c>
      <c r="AT2002">
        <v>-384</v>
      </c>
      <c r="BB2002" t="str">
        <f t="shared" si="773"/>
        <v>1200</v>
      </c>
      <c r="BC2002">
        <v>1</v>
      </c>
      <c r="BD2002" t="str">
        <f t="shared" si="774"/>
        <v xml:space="preserve">N1839R  </v>
      </c>
      <c r="BE2002">
        <v>1</v>
      </c>
      <c r="BJ2002">
        <v>1250</v>
      </c>
      <c r="BK2002">
        <v>-250</v>
      </c>
      <c r="BL2002" t="s">
        <v>130</v>
      </c>
      <c r="BM2002">
        <v>1</v>
      </c>
      <c r="BN2002">
        <v>1</v>
      </c>
      <c r="BO2002">
        <v>0</v>
      </c>
      <c r="BP2002">
        <v>0</v>
      </c>
      <c r="BS2002">
        <v>0</v>
      </c>
      <c r="BT2002">
        <v>0</v>
      </c>
      <c r="BU2002">
        <v>0</v>
      </c>
      <c r="CE2002" t="str">
        <f t="shared" ref="CE2002:CE2008" si="781">"22:04:14.214"</f>
        <v>22:04:14.214</v>
      </c>
      <c r="CF2002">
        <v>213591370</v>
      </c>
      <c r="CS2002">
        <v>3</v>
      </c>
      <c r="CT2002">
        <v>2</v>
      </c>
      <c r="CU2002">
        <v>0</v>
      </c>
      <c r="CV2002">
        <v>2</v>
      </c>
      <c r="CW2002">
        <v>0</v>
      </c>
      <c r="CX2002">
        <v>5</v>
      </c>
      <c r="CY2002">
        <v>7</v>
      </c>
      <c r="CZ2002" t="s">
        <v>131</v>
      </c>
      <c r="DA2002">
        <v>300</v>
      </c>
      <c r="DB2002">
        <v>0</v>
      </c>
      <c r="DC2002" t="s">
        <v>157</v>
      </c>
      <c r="DD2002" t="s">
        <v>158</v>
      </c>
      <c r="DG2002">
        <v>8374959</v>
      </c>
      <c r="DI2002">
        <v>1</v>
      </c>
      <c r="DJ2002">
        <v>0</v>
      </c>
      <c r="DK2002">
        <v>0</v>
      </c>
      <c r="DL2002">
        <v>0</v>
      </c>
      <c r="DM2002">
        <v>0</v>
      </c>
      <c r="DN2002">
        <v>1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"07/09/2023 22:04:14.494"</f>
        <v>07/09/2023 22:04:14.494</v>
      </c>
      <c r="C2003" t="str">
        <f t="shared" si="775"/>
        <v>FFDDD3C0</v>
      </c>
      <c r="D2003" t="s">
        <v>141</v>
      </c>
      <c r="E2003">
        <v>15</v>
      </c>
      <c r="J2003" t="s">
        <v>142</v>
      </c>
      <c r="K2003">
        <v>0</v>
      </c>
      <c r="L2003">
        <v>3</v>
      </c>
      <c r="M2003">
        <v>0</v>
      </c>
      <c r="N2003">
        <v>2</v>
      </c>
      <c r="O2003">
        <v>0</v>
      </c>
      <c r="P2003">
        <v>1</v>
      </c>
      <c r="Q2003">
        <v>0</v>
      </c>
      <c r="S2003" t="str">
        <f t="shared" si="780"/>
        <v>22:04:14.000</v>
      </c>
      <c r="T2003" t="str">
        <f t="shared" si="780"/>
        <v>22:04:14.000</v>
      </c>
      <c r="U2003" t="str">
        <f t="shared" si="772"/>
        <v>A14F74</v>
      </c>
      <c r="V2003">
        <v>0</v>
      </c>
      <c r="W2003">
        <v>0</v>
      </c>
      <c r="X2003">
        <v>2</v>
      </c>
      <c r="Y2003">
        <v>0</v>
      </c>
      <c r="AA2003">
        <v>1</v>
      </c>
      <c r="AB2003">
        <v>8</v>
      </c>
      <c r="AC2003">
        <v>3</v>
      </c>
      <c r="AD2003">
        <v>0</v>
      </c>
      <c r="AE2003">
        <v>9</v>
      </c>
      <c r="AF2003" t="s">
        <v>126</v>
      </c>
      <c r="AG2003">
        <v>0</v>
      </c>
      <c r="AH2003">
        <v>3</v>
      </c>
      <c r="AI2003">
        <v>2</v>
      </c>
      <c r="AJ2003">
        <v>0</v>
      </c>
      <c r="AK2003" t="s">
        <v>655</v>
      </c>
      <c r="AL2003">
        <v>32.771337000000003</v>
      </c>
      <c r="AM2003" t="s">
        <v>656</v>
      </c>
      <c r="AN2003">
        <v>-117.05149400000001</v>
      </c>
      <c r="AO2003">
        <v>25</v>
      </c>
      <c r="AP2003">
        <v>1500</v>
      </c>
      <c r="AQ2003" t="s">
        <v>129</v>
      </c>
      <c r="AR2003">
        <v>128</v>
      </c>
      <c r="AS2003">
        <v>-46</v>
      </c>
      <c r="AT2003">
        <v>-384</v>
      </c>
      <c r="BB2003" t="str">
        <f t="shared" si="773"/>
        <v>1200</v>
      </c>
      <c r="BC2003">
        <v>1</v>
      </c>
      <c r="BD2003" t="str">
        <f t="shared" si="774"/>
        <v xml:space="preserve">N1839R  </v>
      </c>
      <c r="BE2003">
        <v>1</v>
      </c>
      <c r="BJ2003">
        <v>1250</v>
      </c>
      <c r="BK2003">
        <v>-250</v>
      </c>
      <c r="BL2003" t="s">
        <v>130</v>
      </c>
      <c r="BM2003">
        <v>1</v>
      </c>
      <c r="BN2003">
        <v>1</v>
      </c>
      <c r="BO2003">
        <v>0</v>
      </c>
      <c r="BP2003">
        <v>0</v>
      </c>
      <c r="BS2003">
        <v>0</v>
      </c>
      <c r="BT2003">
        <v>0</v>
      </c>
      <c r="BU2003">
        <v>0</v>
      </c>
      <c r="CE2003" t="str">
        <f t="shared" si="781"/>
        <v>22:04:14.214</v>
      </c>
      <c r="CF2003">
        <v>213591370</v>
      </c>
      <c r="CS2003">
        <v>3</v>
      </c>
      <c r="CT2003">
        <v>2</v>
      </c>
      <c r="CU2003">
        <v>0</v>
      </c>
      <c r="CV2003">
        <v>2</v>
      </c>
      <c r="CW2003">
        <v>0</v>
      </c>
      <c r="CX2003">
        <v>5</v>
      </c>
      <c r="CY2003">
        <v>7</v>
      </c>
      <c r="CZ2003" t="s">
        <v>131</v>
      </c>
      <c r="DA2003">
        <v>300</v>
      </c>
      <c r="DB2003">
        <v>0</v>
      </c>
      <c r="DC2003" t="s">
        <v>157</v>
      </c>
      <c r="DD2003" t="s">
        <v>158</v>
      </c>
      <c r="DG2003">
        <v>8374959</v>
      </c>
      <c r="DI2003">
        <v>1</v>
      </c>
      <c r="DJ2003">
        <v>0</v>
      </c>
      <c r="DK2003">
        <v>1</v>
      </c>
      <c r="DL2003">
        <v>0</v>
      </c>
      <c r="DM2003">
        <v>0</v>
      </c>
      <c r="DN2003">
        <v>1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"07/09/2023 22:04:14.494"</f>
        <v>07/09/2023 22:04:14.494</v>
      </c>
      <c r="C2004" t="str">
        <f t="shared" si="775"/>
        <v>FFDDD3C0</v>
      </c>
      <c r="D2004" t="s">
        <v>134</v>
      </c>
      <c r="E2004">
        <v>3</v>
      </c>
      <c r="H2004">
        <v>3</v>
      </c>
      <c r="I2004" t="s">
        <v>135</v>
      </c>
      <c r="J2004" t="s">
        <v>126</v>
      </c>
      <c r="K2004">
        <v>0</v>
      </c>
      <c r="L2004">
        <v>3</v>
      </c>
      <c r="M2004">
        <v>0</v>
      </c>
      <c r="N2004">
        <v>2</v>
      </c>
      <c r="O2004">
        <v>0</v>
      </c>
      <c r="P2004">
        <v>1</v>
      </c>
      <c r="Q2004">
        <v>0</v>
      </c>
      <c r="S2004" t="str">
        <f t="shared" si="780"/>
        <v>22:04:14.000</v>
      </c>
      <c r="T2004" t="str">
        <f t="shared" si="780"/>
        <v>22:04:14.000</v>
      </c>
      <c r="U2004" t="str">
        <f t="shared" si="772"/>
        <v>A14F74</v>
      </c>
      <c r="V2004">
        <v>0</v>
      </c>
      <c r="W2004">
        <v>0</v>
      </c>
      <c r="X2004">
        <v>2</v>
      </c>
      <c r="Y2004">
        <v>0</v>
      </c>
      <c r="AA2004">
        <v>1</v>
      </c>
      <c r="AB2004">
        <v>8</v>
      </c>
      <c r="AC2004">
        <v>3</v>
      </c>
      <c r="AD2004">
        <v>0</v>
      </c>
      <c r="AE2004">
        <v>9</v>
      </c>
      <c r="AF2004" t="s">
        <v>126</v>
      </c>
      <c r="AG2004">
        <v>0</v>
      </c>
      <c r="AH2004">
        <v>3</v>
      </c>
      <c r="AI2004">
        <v>2</v>
      </c>
      <c r="AJ2004">
        <v>0</v>
      </c>
      <c r="AK2004" t="s">
        <v>655</v>
      </c>
      <c r="AL2004">
        <v>32.771337000000003</v>
      </c>
      <c r="AM2004" t="s">
        <v>656</v>
      </c>
      <c r="AN2004">
        <v>-117.05149400000001</v>
      </c>
      <c r="AO2004">
        <v>25</v>
      </c>
      <c r="AP2004">
        <v>1500</v>
      </c>
      <c r="AQ2004" t="s">
        <v>129</v>
      </c>
      <c r="AR2004">
        <v>128</v>
      </c>
      <c r="AS2004">
        <v>-46</v>
      </c>
      <c r="AT2004">
        <v>-384</v>
      </c>
      <c r="BB2004" t="str">
        <f t="shared" si="773"/>
        <v>1200</v>
      </c>
      <c r="BC2004">
        <v>1</v>
      </c>
      <c r="BD2004" t="str">
        <f t="shared" si="774"/>
        <v xml:space="preserve">N1839R  </v>
      </c>
      <c r="BE2004">
        <v>1</v>
      </c>
      <c r="BJ2004">
        <v>1250</v>
      </c>
      <c r="BK2004">
        <v>-250</v>
      </c>
      <c r="BL2004" t="s">
        <v>130</v>
      </c>
      <c r="BM2004">
        <v>1</v>
      </c>
      <c r="BN2004">
        <v>1</v>
      </c>
      <c r="BO2004">
        <v>0</v>
      </c>
      <c r="BP2004">
        <v>0</v>
      </c>
      <c r="BS2004">
        <v>0</v>
      </c>
      <c r="BT2004">
        <v>0</v>
      </c>
      <c r="BU2004">
        <v>0</v>
      </c>
      <c r="CE2004" t="str">
        <f t="shared" si="781"/>
        <v>22:04:14.214</v>
      </c>
      <c r="CF2004">
        <v>213591370</v>
      </c>
      <c r="CS2004">
        <v>3</v>
      </c>
      <c r="CT2004">
        <v>2</v>
      </c>
      <c r="CU2004">
        <v>0</v>
      </c>
      <c r="CV2004">
        <v>2</v>
      </c>
      <c r="CW2004">
        <v>0</v>
      </c>
      <c r="CX2004">
        <v>5</v>
      </c>
      <c r="CY2004">
        <v>7</v>
      </c>
      <c r="CZ2004" t="s">
        <v>131</v>
      </c>
      <c r="DA2004">
        <v>300</v>
      </c>
      <c r="DB2004">
        <v>0</v>
      </c>
      <c r="DC2004" t="s">
        <v>157</v>
      </c>
      <c r="DD2004" t="s">
        <v>158</v>
      </c>
      <c r="DG2004">
        <v>8374959</v>
      </c>
      <c r="DI2004">
        <v>1</v>
      </c>
      <c r="DJ2004">
        <v>0</v>
      </c>
      <c r="DK2004">
        <v>1</v>
      </c>
      <c r="DL2004">
        <v>0</v>
      </c>
      <c r="DM2004">
        <v>0</v>
      </c>
      <c r="DN2004">
        <v>1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"07/09/2023 22:04:14.510"</f>
        <v>07/09/2023 22:04:14.510</v>
      </c>
      <c r="C2005" t="str">
        <f t="shared" si="775"/>
        <v>FFDDD3C0</v>
      </c>
      <c r="D2005" t="s">
        <v>147</v>
      </c>
      <c r="E2005">
        <v>8</v>
      </c>
      <c r="H2005">
        <v>225</v>
      </c>
      <c r="I2005" t="s">
        <v>148</v>
      </c>
      <c r="J2005" t="s">
        <v>126</v>
      </c>
      <c r="K2005">
        <v>0</v>
      </c>
      <c r="L2005">
        <v>3</v>
      </c>
      <c r="M2005">
        <v>0</v>
      </c>
      <c r="N2005">
        <v>2</v>
      </c>
      <c r="O2005">
        <v>0</v>
      </c>
      <c r="P2005">
        <v>1</v>
      </c>
      <c r="Q2005">
        <v>0</v>
      </c>
      <c r="S2005" t="str">
        <f t="shared" si="780"/>
        <v>22:04:14.000</v>
      </c>
      <c r="T2005" t="str">
        <f t="shared" si="780"/>
        <v>22:04:14.000</v>
      </c>
      <c r="U2005" t="str">
        <f t="shared" si="772"/>
        <v>A14F74</v>
      </c>
      <c r="V2005">
        <v>0</v>
      </c>
      <c r="W2005">
        <v>0</v>
      </c>
      <c r="X2005">
        <v>2</v>
      </c>
      <c r="Y2005">
        <v>0</v>
      </c>
      <c r="AA2005">
        <v>1</v>
      </c>
      <c r="AB2005">
        <v>8</v>
      </c>
      <c r="AC2005">
        <v>3</v>
      </c>
      <c r="AD2005">
        <v>0</v>
      </c>
      <c r="AE2005">
        <v>9</v>
      </c>
      <c r="AF2005" t="s">
        <v>126</v>
      </c>
      <c r="AG2005">
        <v>0</v>
      </c>
      <c r="AH2005">
        <v>3</v>
      </c>
      <c r="AI2005">
        <v>2</v>
      </c>
      <c r="AJ2005">
        <v>0</v>
      </c>
      <c r="AK2005" t="s">
        <v>655</v>
      </c>
      <c r="AL2005">
        <v>32.771337000000003</v>
      </c>
      <c r="AM2005" t="s">
        <v>656</v>
      </c>
      <c r="AN2005">
        <v>-117.05149400000001</v>
      </c>
      <c r="AO2005">
        <v>25</v>
      </c>
      <c r="AP2005">
        <v>1500</v>
      </c>
      <c r="AQ2005" t="s">
        <v>129</v>
      </c>
      <c r="AR2005">
        <v>128</v>
      </c>
      <c r="AS2005">
        <v>-46</v>
      </c>
      <c r="AT2005">
        <v>-384</v>
      </c>
      <c r="BB2005" t="str">
        <f t="shared" si="773"/>
        <v>1200</v>
      </c>
      <c r="BC2005">
        <v>1</v>
      </c>
      <c r="BD2005" t="str">
        <f t="shared" si="774"/>
        <v xml:space="preserve">N1839R  </v>
      </c>
      <c r="BE2005">
        <v>1</v>
      </c>
      <c r="BJ2005">
        <v>1250</v>
      </c>
      <c r="BK2005">
        <v>-250</v>
      </c>
      <c r="BL2005" t="s">
        <v>130</v>
      </c>
      <c r="BM2005">
        <v>1</v>
      </c>
      <c r="BN2005">
        <v>1</v>
      </c>
      <c r="BO2005">
        <v>0</v>
      </c>
      <c r="BP2005">
        <v>0</v>
      </c>
      <c r="BS2005">
        <v>0</v>
      </c>
      <c r="BT2005">
        <v>0</v>
      </c>
      <c r="BU2005">
        <v>0</v>
      </c>
      <c r="CE2005" t="str">
        <f t="shared" si="781"/>
        <v>22:04:14.214</v>
      </c>
      <c r="CF2005">
        <v>213591370</v>
      </c>
      <c r="CS2005">
        <v>3</v>
      </c>
      <c r="CT2005">
        <v>2</v>
      </c>
      <c r="CU2005">
        <v>0</v>
      </c>
      <c r="CV2005">
        <v>2</v>
      </c>
      <c r="CW2005">
        <v>0</v>
      </c>
      <c r="CX2005">
        <v>5</v>
      </c>
      <c r="CY2005">
        <v>7</v>
      </c>
      <c r="CZ2005" t="s">
        <v>131</v>
      </c>
      <c r="DA2005">
        <v>300</v>
      </c>
      <c r="DB2005">
        <v>0</v>
      </c>
      <c r="DC2005" t="s">
        <v>157</v>
      </c>
      <c r="DD2005" t="s">
        <v>158</v>
      </c>
      <c r="DG2005">
        <v>8374959</v>
      </c>
      <c r="DI2005">
        <v>1</v>
      </c>
      <c r="DJ2005">
        <v>0</v>
      </c>
      <c r="DK2005">
        <v>1</v>
      </c>
      <c r="DL2005">
        <v>0</v>
      </c>
      <c r="DM2005">
        <v>0</v>
      </c>
      <c r="DN2005">
        <v>1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"07/09/2023 22:04:14.510"</f>
        <v>07/09/2023 22:04:14.510</v>
      </c>
      <c r="C2006" t="str">
        <f t="shared" si="775"/>
        <v>FFDDD3C0</v>
      </c>
      <c r="D2006" t="s">
        <v>134</v>
      </c>
      <c r="E2006">
        <v>4</v>
      </c>
      <c r="H2006">
        <v>4</v>
      </c>
      <c r="I2006" t="s">
        <v>143</v>
      </c>
      <c r="J2006" t="s">
        <v>126</v>
      </c>
      <c r="K2006">
        <v>0</v>
      </c>
      <c r="L2006">
        <v>3</v>
      </c>
      <c r="M2006">
        <v>0</v>
      </c>
      <c r="N2006">
        <v>2</v>
      </c>
      <c r="O2006">
        <v>0</v>
      </c>
      <c r="P2006">
        <v>1</v>
      </c>
      <c r="Q2006">
        <v>0</v>
      </c>
      <c r="S2006" t="str">
        <f t="shared" si="780"/>
        <v>22:04:14.000</v>
      </c>
      <c r="T2006" t="str">
        <f t="shared" si="780"/>
        <v>22:04:14.000</v>
      </c>
      <c r="U2006" t="str">
        <f t="shared" si="772"/>
        <v>A14F74</v>
      </c>
      <c r="V2006">
        <v>0</v>
      </c>
      <c r="W2006">
        <v>0</v>
      </c>
      <c r="X2006">
        <v>2</v>
      </c>
      <c r="Y2006">
        <v>0</v>
      </c>
      <c r="AA2006">
        <v>1</v>
      </c>
      <c r="AB2006">
        <v>8</v>
      </c>
      <c r="AC2006">
        <v>3</v>
      </c>
      <c r="AD2006">
        <v>0</v>
      </c>
      <c r="AE2006">
        <v>9</v>
      </c>
      <c r="AF2006" t="s">
        <v>126</v>
      </c>
      <c r="AG2006">
        <v>0</v>
      </c>
      <c r="AH2006">
        <v>3</v>
      </c>
      <c r="AI2006">
        <v>2</v>
      </c>
      <c r="AJ2006">
        <v>0</v>
      </c>
      <c r="AK2006" t="s">
        <v>655</v>
      </c>
      <c r="AL2006">
        <v>32.771337000000003</v>
      </c>
      <c r="AM2006" t="s">
        <v>656</v>
      </c>
      <c r="AN2006">
        <v>-117.05149400000001</v>
      </c>
      <c r="AO2006">
        <v>25</v>
      </c>
      <c r="AP2006">
        <v>1500</v>
      </c>
      <c r="AQ2006" t="s">
        <v>129</v>
      </c>
      <c r="AR2006">
        <v>128</v>
      </c>
      <c r="AS2006">
        <v>-46</v>
      </c>
      <c r="AT2006">
        <v>-384</v>
      </c>
      <c r="BB2006" t="str">
        <f t="shared" si="773"/>
        <v>1200</v>
      </c>
      <c r="BC2006">
        <v>1</v>
      </c>
      <c r="BD2006" t="str">
        <f t="shared" si="774"/>
        <v xml:space="preserve">N1839R  </v>
      </c>
      <c r="BE2006">
        <v>1</v>
      </c>
      <c r="BJ2006">
        <v>1250</v>
      </c>
      <c r="BK2006">
        <v>-250</v>
      </c>
      <c r="BL2006" t="s">
        <v>130</v>
      </c>
      <c r="BM2006">
        <v>1</v>
      </c>
      <c r="BN2006">
        <v>1</v>
      </c>
      <c r="BO2006">
        <v>0</v>
      </c>
      <c r="BP2006">
        <v>0</v>
      </c>
      <c r="BS2006">
        <v>0</v>
      </c>
      <c r="BT2006">
        <v>0</v>
      </c>
      <c r="BU2006">
        <v>0</v>
      </c>
      <c r="CE2006" t="str">
        <f t="shared" si="781"/>
        <v>22:04:14.214</v>
      </c>
      <c r="CF2006">
        <v>213591370</v>
      </c>
      <c r="CS2006">
        <v>3</v>
      </c>
      <c r="CT2006">
        <v>2</v>
      </c>
      <c r="CU2006">
        <v>0</v>
      </c>
      <c r="CV2006">
        <v>2</v>
      </c>
      <c r="CW2006">
        <v>0</v>
      </c>
      <c r="CX2006">
        <v>5</v>
      </c>
      <c r="CY2006">
        <v>7</v>
      </c>
      <c r="CZ2006" t="s">
        <v>131</v>
      </c>
      <c r="DA2006">
        <v>300</v>
      </c>
      <c r="DB2006">
        <v>0</v>
      </c>
      <c r="DC2006" t="s">
        <v>157</v>
      </c>
      <c r="DD2006" t="s">
        <v>158</v>
      </c>
      <c r="DG2006">
        <v>8374959</v>
      </c>
      <c r="DI2006">
        <v>1</v>
      </c>
      <c r="DJ2006">
        <v>0</v>
      </c>
      <c r="DK2006">
        <v>1</v>
      </c>
      <c r="DL2006">
        <v>0</v>
      </c>
      <c r="DM2006">
        <v>0</v>
      </c>
      <c r="DN2006">
        <v>1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"07/09/2023 22:04:14.510"</f>
        <v>07/09/2023 22:04:14.510</v>
      </c>
      <c r="C2007" t="str">
        <f t="shared" si="775"/>
        <v>FFDDD3C0</v>
      </c>
      <c r="D2007" t="s">
        <v>123</v>
      </c>
      <c r="E2007">
        <v>7</v>
      </c>
      <c r="F2007">
        <v>2007</v>
      </c>
      <c r="G2007" t="s">
        <v>124</v>
      </c>
      <c r="J2007" t="s">
        <v>125</v>
      </c>
      <c r="K2007">
        <v>0</v>
      </c>
      <c r="L2007">
        <v>3</v>
      </c>
      <c r="M2007">
        <v>0</v>
      </c>
      <c r="N2007">
        <v>2</v>
      </c>
      <c r="O2007">
        <v>0</v>
      </c>
      <c r="P2007">
        <v>1</v>
      </c>
      <c r="Q2007">
        <v>0</v>
      </c>
      <c r="S2007" t="str">
        <f t="shared" si="780"/>
        <v>22:04:14.000</v>
      </c>
      <c r="T2007" t="str">
        <f t="shared" si="780"/>
        <v>22:04:14.000</v>
      </c>
      <c r="U2007" t="str">
        <f t="shared" si="772"/>
        <v>A14F74</v>
      </c>
      <c r="V2007">
        <v>0</v>
      </c>
      <c r="W2007">
        <v>0</v>
      </c>
      <c r="X2007">
        <v>2</v>
      </c>
      <c r="Y2007">
        <v>0</v>
      </c>
      <c r="AA2007">
        <v>1</v>
      </c>
      <c r="AB2007">
        <v>8</v>
      </c>
      <c r="AC2007">
        <v>3</v>
      </c>
      <c r="AD2007">
        <v>0</v>
      </c>
      <c r="AE2007">
        <v>9</v>
      </c>
      <c r="AF2007" t="s">
        <v>126</v>
      </c>
      <c r="AG2007">
        <v>0</v>
      </c>
      <c r="AH2007">
        <v>3</v>
      </c>
      <c r="AI2007">
        <v>2</v>
      </c>
      <c r="AJ2007">
        <v>0</v>
      </c>
      <c r="AK2007" t="s">
        <v>655</v>
      </c>
      <c r="AL2007">
        <v>32.771337000000003</v>
      </c>
      <c r="AM2007" t="s">
        <v>656</v>
      </c>
      <c r="AN2007">
        <v>-117.05149400000001</v>
      </c>
      <c r="AO2007">
        <v>25</v>
      </c>
      <c r="AP2007">
        <v>1500</v>
      </c>
      <c r="AQ2007" t="s">
        <v>129</v>
      </c>
      <c r="AR2007">
        <v>128</v>
      </c>
      <c r="AS2007">
        <v>-46</v>
      </c>
      <c r="AT2007">
        <v>-384</v>
      </c>
      <c r="BB2007" t="str">
        <f t="shared" si="773"/>
        <v>1200</v>
      </c>
      <c r="BC2007">
        <v>1</v>
      </c>
      <c r="BD2007" t="str">
        <f t="shared" si="774"/>
        <v xml:space="preserve">N1839R  </v>
      </c>
      <c r="BE2007">
        <v>1</v>
      </c>
      <c r="BJ2007">
        <v>1250</v>
      </c>
      <c r="BK2007">
        <v>-250</v>
      </c>
      <c r="BL2007" t="s">
        <v>130</v>
      </c>
      <c r="BM2007">
        <v>1</v>
      </c>
      <c r="BN2007">
        <v>1</v>
      </c>
      <c r="BO2007">
        <v>0</v>
      </c>
      <c r="BP2007">
        <v>0</v>
      </c>
      <c r="BS2007">
        <v>0</v>
      </c>
      <c r="BT2007">
        <v>0</v>
      </c>
      <c r="BU2007">
        <v>0</v>
      </c>
      <c r="CE2007" t="str">
        <f t="shared" si="781"/>
        <v>22:04:14.214</v>
      </c>
      <c r="CF2007">
        <v>213591370</v>
      </c>
      <c r="CS2007">
        <v>3</v>
      </c>
      <c r="CT2007">
        <v>2</v>
      </c>
      <c r="CU2007">
        <v>0</v>
      </c>
      <c r="CV2007">
        <v>2</v>
      </c>
      <c r="CW2007">
        <v>0</v>
      </c>
      <c r="CX2007">
        <v>5</v>
      </c>
      <c r="CY2007">
        <v>7</v>
      </c>
      <c r="CZ2007" t="s">
        <v>131</v>
      </c>
      <c r="DA2007">
        <v>300</v>
      </c>
      <c r="DB2007">
        <v>0</v>
      </c>
      <c r="DC2007" t="s">
        <v>157</v>
      </c>
      <c r="DD2007" t="s">
        <v>158</v>
      </c>
      <c r="DG2007">
        <v>8374959</v>
      </c>
      <c r="DI2007">
        <v>1</v>
      </c>
      <c r="DJ2007">
        <v>0</v>
      </c>
      <c r="DK2007">
        <v>1</v>
      </c>
      <c r="DL2007">
        <v>0</v>
      </c>
      <c r="DM2007">
        <v>0</v>
      </c>
      <c r="DN2007">
        <v>1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"07/09/2023 22:04:14.557"</f>
        <v>07/09/2023 22:04:14.557</v>
      </c>
      <c r="C2008" t="str">
        <f t="shared" si="775"/>
        <v>FFDDD3C0</v>
      </c>
      <c r="D2008" t="s">
        <v>138</v>
      </c>
      <c r="E2008">
        <v>20</v>
      </c>
      <c r="F2008">
        <v>1020</v>
      </c>
      <c r="G2008" t="s">
        <v>139</v>
      </c>
      <c r="J2008" t="s">
        <v>140</v>
      </c>
      <c r="K2008">
        <v>0</v>
      </c>
      <c r="L2008">
        <v>3</v>
      </c>
      <c r="M2008">
        <v>0</v>
      </c>
      <c r="N2008">
        <v>2</v>
      </c>
      <c r="O2008">
        <v>0</v>
      </c>
      <c r="P2008">
        <v>1</v>
      </c>
      <c r="Q2008">
        <v>0</v>
      </c>
      <c r="S2008" t="str">
        <f t="shared" si="780"/>
        <v>22:04:14.000</v>
      </c>
      <c r="T2008" t="str">
        <f t="shared" si="780"/>
        <v>22:04:14.000</v>
      </c>
      <c r="U2008" t="str">
        <f t="shared" si="772"/>
        <v>A14F74</v>
      </c>
      <c r="V2008">
        <v>0</v>
      </c>
      <c r="W2008">
        <v>0</v>
      </c>
      <c r="X2008">
        <v>2</v>
      </c>
      <c r="Y2008">
        <v>0</v>
      </c>
      <c r="AA2008">
        <v>1</v>
      </c>
      <c r="AB2008">
        <v>8</v>
      </c>
      <c r="AC2008">
        <v>3</v>
      </c>
      <c r="AD2008">
        <v>0</v>
      </c>
      <c r="AE2008">
        <v>9</v>
      </c>
      <c r="AF2008" t="s">
        <v>126</v>
      </c>
      <c r="AG2008">
        <v>0</v>
      </c>
      <c r="AH2008">
        <v>3</v>
      </c>
      <c r="AI2008">
        <v>2</v>
      </c>
      <c r="AJ2008">
        <v>0</v>
      </c>
      <c r="AK2008" t="s">
        <v>655</v>
      </c>
      <c r="AL2008">
        <v>32.771337000000003</v>
      </c>
      <c r="AM2008" t="s">
        <v>656</v>
      </c>
      <c r="AN2008">
        <v>-117.05149400000001</v>
      </c>
      <c r="AO2008">
        <v>25</v>
      </c>
      <c r="AP2008">
        <v>1500</v>
      </c>
      <c r="AQ2008" t="s">
        <v>129</v>
      </c>
      <c r="AR2008">
        <v>128</v>
      </c>
      <c r="AS2008">
        <v>-46</v>
      </c>
      <c r="AT2008">
        <v>-384</v>
      </c>
      <c r="BB2008" t="str">
        <f t="shared" si="773"/>
        <v>1200</v>
      </c>
      <c r="BC2008">
        <v>1</v>
      </c>
      <c r="BD2008" t="str">
        <f t="shared" si="774"/>
        <v xml:space="preserve">N1839R  </v>
      </c>
      <c r="BE2008">
        <v>1</v>
      </c>
      <c r="BJ2008">
        <v>1250</v>
      </c>
      <c r="BK2008">
        <v>-250</v>
      </c>
      <c r="BL2008" t="s">
        <v>130</v>
      </c>
      <c r="BM2008">
        <v>1</v>
      </c>
      <c r="BN2008">
        <v>1</v>
      </c>
      <c r="BO2008">
        <v>0</v>
      </c>
      <c r="BP2008">
        <v>0</v>
      </c>
      <c r="BS2008">
        <v>0</v>
      </c>
      <c r="BT2008">
        <v>0</v>
      </c>
      <c r="BU2008">
        <v>0</v>
      </c>
      <c r="CE2008" t="str">
        <f t="shared" si="781"/>
        <v>22:04:14.214</v>
      </c>
      <c r="CF2008">
        <v>213591370</v>
      </c>
      <c r="CS2008">
        <v>3</v>
      </c>
      <c r="CT2008">
        <v>2</v>
      </c>
      <c r="CU2008">
        <v>0</v>
      </c>
      <c r="CV2008">
        <v>2</v>
      </c>
      <c r="CW2008">
        <v>0</v>
      </c>
      <c r="CX2008">
        <v>5</v>
      </c>
      <c r="CY2008">
        <v>7</v>
      </c>
      <c r="CZ2008" t="s">
        <v>131</v>
      </c>
      <c r="DA2008">
        <v>300</v>
      </c>
      <c r="DB2008">
        <v>0</v>
      </c>
      <c r="DC2008" t="s">
        <v>157</v>
      </c>
      <c r="DD2008" t="s">
        <v>158</v>
      </c>
      <c r="DG2008">
        <v>8374959</v>
      </c>
      <c r="DI2008">
        <v>1</v>
      </c>
      <c r="DJ2008">
        <v>0</v>
      </c>
      <c r="DK2008">
        <v>1</v>
      </c>
      <c r="DL2008">
        <v>0</v>
      </c>
      <c r="DM2008">
        <v>0</v>
      </c>
      <c r="DN2008">
        <v>1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"07/09/2023 22:04:15.933"</f>
        <v>07/09/2023 22:04:15.933</v>
      </c>
      <c r="C2009" t="str">
        <f t="shared" si="775"/>
        <v>FFDDD3C0</v>
      </c>
      <c r="D2009" t="s">
        <v>149</v>
      </c>
      <c r="E2009">
        <v>3</v>
      </c>
      <c r="H2009">
        <v>166</v>
      </c>
      <c r="I2009" t="s">
        <v>139</v>
      </c>
      <c r="J2009" t="s">
        <v>150</v>
      </c>
      <c r="K2009">
        <v>0</v>
      </c>
      <c r="L2009">
        <v>3</v>
      </c>
      <c r="M2009">
        <v>0</v>
      </c>
      <c r="N2009">
        <v>2</v>
      </c>
      <c r="O2009">
        <v>0</v>
      </c>
      <c r="P2009">
        <v>1</v>
      </c>
      <c r="Q2009">
        <v>0</v>
      </c>
      <c r="S2009" t="str">
        <f t="shared" ref="S2009:T2015" si="782">"22:04:15.000"</f>
        <v>22:04:15.000</v>
      </c>
      <c r="T2009" t="str">
        <f t="shared" si="782"/>
        <v>22:04:15.000</v>
      </c>
      <c r="U2009" t="str">
        <f t="shared" si="772"/>
        <v>A14F74</v>
      </c>
      <c r="V2009">
        <v>0</v>
      </c>
      <c r="W2009">
        <v>0</v>
      </c>
      <c r="X2009">
        <v>2</v>
      </c>
      <c r="Y2009">
        <v>0</v>
      </c>
      <c r="AA2009">
        <v>1</v>
      </c>
      <c r="AB2009">
        <v>8</v>
      </c>
      <c r="AC2009">
        <v>3</v>
      </c>
      <c r="AD2009">
        <v>0</v>
      </c>
      <c r="AE2009">
        <v>9</v>
      </c>
      <c r="AF2009" t="s">
        <v>126</v>
      </c>
      <c r="AG2009">
        <v>0</v>
      </c>
      <c r="AH2009">
        <v>3</v>
      </c>
      <c r="AI2009">
        <v>2</v>
      </c>
      <c r="AJ2009">
        <v>0</v>
      </c>
      <c r="AK2009" t="s">
        <v>657</v>
      </c>
      <c r="AL2009">
        <v>32.771144</v>
      </c>
      <c r="AM2009" t="s">
        <v>658</v>
      </c>
      <c r="AN2009">
        <v>-117.050786</v>
      </c>
      <c r="AO2009">
        <v>25</v>
      </c>
      <c r="AP2009">
        <v>1500</v>
      </c>
      <c r="AQ2009" t="s">
        <v>129</v>
      </c>
      <c r="AR2009">
        <v>126</v>
      </c>
      <c r="AS2009">
        <v>-48</v>
      </c>
      <c r="AT2009">
        <v>-128</v>
      </c>
      <c r="BB2009" t="str">
        <f t="shared" si="773"/>
        <v>1200</v>
      </c>
      <c r="BC2009">
        <v>1</v>
      </c>
      <c r="BD2009" t="str">
        <f t="shared" si="774"/>
        <v xml:space="preserve">N1839R  </v>
      </c>
      <c r="BE2009">
        <v>1</v>
      </c>
      <c r="BJ2009">
        <v>1250</v>
      </c>
      <c r="BK2009">
        <v>-250</v>
      </c>
      <c r="BL2009" t="s">
        <v>130</v>
      </c>
      <c r="BM2009">
        <v>1</v>
      </c>
      <c r="BN2009">
        <v>1</v>
      </c>
      <c r="BO2009">
        <v>0</v>
      </c>
      <c r="BP2009">
        <v>0</v>
      </c>
      <c r="BS2009">
        <v>0</v>
      </c>
      <c r="BT2009">
        <v>0</v>
      </c>
      <c r="BU2009">
        <v>0</v>
      </c>
      <c r="CE2009" t="str">
        <f t="shared" ref="CE2009:CE2015" si="783">"22:04:15.697"</f>
        <v>22:04:15.697</v>
      </c>
      <c r="CF2009">
        <v>697091958</v>
      </c>
      <c r="CS2009">
        <v>3</v>
      </c>
      <c r="CT2009">
        <v>2</v>
      </c>
      <c r="CU2009">
        <v>0</v>
      </c>
      <c r="CV2009">
        <v>2</v>
      </c>
      <c r="CW2009">
        <v>0</v>
      </c>
      <c r="CX2009">
        <v>3</v>
      </c>
      <c r="CY2009">
        <v>7</v>
      </c>
      <c r="CZ2009" t="s">
        <v>131</v>
      </c>
      <c r="DA2009">
        <v>300</v>
      </c>
      <c r="DB2009">
        <v>0</v>
      </c>
      <c r="DC2009" t="s">
        <v>157</v>
      </c>
      <c r="DD2009" t="s">
        <v>158</v>
      </c>
      <c r="DG2009">
        <v>8375285</v>
      </c>
      <c r="DI2009">
        <v>1</v>
      </c>
      <c r="DJ2009">
        <v>0</v>
      </c>
      <c r="DK2009">
        <v>0</v>
      </c>
      <c r="DL2009">
        <v>0</v>
      </c>
      <c r="DM2009">
        <v>0</v>
      </c>
      <c r="DN2009">
        <v>1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"07/09/2023 22:04:15.933"</f>
        <v>07/09/2023 22:04:15.933</v>
      </c>
      <c r="C2010" t="str">
        <f t="shared" si="775"/>
        <v>FFDDD3C0</v>
      </c>
      <c r="D2010" t="s">
        <v>141</v>
      </c>
      <c r="E2010">
        <v>15</v>
      </c>
      <c r="J2010" t="s">
        <v>142</v>
      </c>
      <c r="K2010">
        <v>0</v>
      </c>
      <c r="L2010">
        <v>3</v>
      </c>
      <c r="M2010">
        <v>0</v>
      </c>
      <c r="N2010">
        <v>2</v>
      </c>
      <c r="O2010">
        <v>0</v>
      </c>
      <c r="P2010">
        <v>1</v>
      </c>
      <c r="Q2010">
        <v>0</v>
      </c>
      <c r="S2010" t="str">
        <f t="shared" si="782"/>
        <v>22:04:15.000</v>
      </c>
      <c r="T2010" t="str">
        <f t="shared" si="782"/>
        <v>22:04:15.000</v>
      </c>
      <c r="U2010" t="str">
        <f t="shared" si="772"/>
        <v>A14F74</v>
      </c>
      <c r="V2010">
        <v>0</v>
      </c>
      <c r="W2010">
        <v>0</v>
      </c>
      <c r="X2010">
        <v>2</v>
      </c>
      <c r="Y2010">
        <v>0</v>
      </c>
      <c r="AA2010">
        <v>1</v>
      </c>
      <c r="AB2010">
        <v>8</v>
      </c>
      <c r="AC2010">
        <v>3</v>
      </c>
      <c r="AD2010">
        <v>0</v>
      </c>
      <c r="AE2010">
        <v>9</v>
      </c>
      <c r="AF2010" t="s">
        <v>126</v>
      </c>
      <c r="AG2010">
        <v>0</v>
      </c>
      <c r="AH2010">
        <v>3</v>
      </c>
      <c r="AI2010">
        <v>2</v>
      </c>
      <c r="AJ2010">
        <v>0</v>
      </c>
      <c r="AK2010" t="s">
        <v>657</v>
      </c>
      <c r="AL2010">
        <v>32.771144</v>
      </c>
      <c r="AM2010" t="s">
        <v>658</v>
      </c>
      <c r="AN2010">
        <v>-117.050786</v>
      </c>
      <c r="AO2010">
        <v>25</v>
      </c>
      <c r="AP2010">
        <v>1500</v>
      </c>
      <c r="AQ2010" t="s">
        <v>129</v>
      </c>
      <c r="AR2010">
        <v>126</v>
      </c>
      <c r="AS2010">
        <v>-48</v>
      </c>
      <c r="AT2010">
        <v>-128</v>
      </c>
      <c r="BB2010" t="str">
        <f t="shared" si="773"/>
        <v>1200</v>
      </c>
      <c r="BC2010">
        <v>1</v>
      </c>
      <c r="BD2010" t="str">
        <f t="shared" si="774"/>
        <v xml:space="preserve">N1839R  </v>
      </c>
      <c r="BE2010">
        <v>1</v>
      </c>
      <c r="BJ2010">
        <v>1250</v>
      </c>
      <c r="BK2010">
        <v>-250</v>
      </c>
      <c r="BL2010" t="s">
        <v>130</v>
      </c>
      <c r="BM2010">
        <v>1</v>
      </c>
      <c r="BN2010">
        <v>1</v>
      </c>
      <c r="BO2010">
        <v>0</v>
      </c>
      <c r="BP2010">
        <v>0</v>
      </c>
      <c r="BS2010">
        <v>0</v>
      </c>
      <c r="BT2010">
        <v>0</v>
      </c>
      <c r="BU2010">
        <v>0</v>
      </c>
      <c r="CE2010" t="str">
        <f t="shared" si="783"/>
        <v>22:04:15.697</v>
      </c>
      <c r="CF2010">
        <v>697091958</v>
      </c>
      <c r="CS2010">
        <v>3</v>
      </c>
      <c r="CT2010">
        <v>2</v>
      </c>
      <c r="CU2010">
        <v>0</v>
      </c>
      <c r="CV2010">
        <v>2</v>
      </c>
      <c r="CW2010">
        <v>0</v>
      </c>
      <c r="CX2010">
        <v>3</v>
      </c>
      <c r="CY2010">
        <v>7</v>
      </c>
      <c r="CZ2010" t="s">
        <v>131</v>
      </c>
      <c r="DA2010">
        <v>300</v>
      </c>
      <c r="DB2010">
        <v>0</v>
      </c>
      <c r="DC2010" t="s">
        <v>157</v>
      </c>
      <c r="DD2010" t="s">
        <v>158</v>
      </c>
      <c r="DG2010">
        <v>8375285</v>
      </c>
      <c r="DI2010">
        <v>1</v>
      </c>
      <c r="DJ2010">
        <v>0</v>
      </c>
      <c r="DK2010">
        <v>1</v>
      </c>
      <c r="DL2010">
        <v>0</v>
      </c>
      <c r="DM2010">
        <v>0</v>
      </c>
      <c r="DN2010">
        <v>1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"07/09/2023 22:04:15.948"</f>
        <v>07/09/2023 22:04:15.948</v>
      </c>
      <c r="C2011" t="str">
        <f t="shared" si="775"/>
        <v>FFDDD3C0</v>
      </c>
      <c r="D2011" t="s">
        <v>134</v>
      </c>
      <c r="E2011">
        <v>3</v>
      </c>
      <c r="H2011">
        <v>3</v>
      </c>
      <c r="I2011" t="s">
        <v>135</v>
      </c>
      <c r="J2011" t="s">
        <v>126</v>
      </c>
      <c r="K2011">
        <v>0</v>
      </c>
      <c r="L2011">
        <v>3</v>
      </c>
      <c r="M2011">
        <v>0</v>
      </c>
      <c r="N2011">
        <v>2</v>
      </c>
      <c r="O2011">
        <v>0</v>
      </c>
      <c r="P2011">
        <v>1</v>
      </c>
      <c r="Q2011">
        <v>0</v>
      </c>
      <c r="S2011" t="str">
        <f t="shared" si="782"/>
        <v>22:04:15.000</v>
      </c>
      <c r="T2011" t="str">
        <f t="shared" si="782"/>
        <v>22:04:15.000</v>
      </c>
      <c r="U2011" t="str">
        <f t="shared" si="772"/>
        <v>A14F74</v>
      </c>
      <c r="V2011">
        <v>0</v>
      </c>
      <c r="W2011">
        <v>0</v>
      </c>
      <c r="X2011">
        <v>2</v>
      </c>
      <c r="Y2011">
        <v>0</v>
      </c>
      <c r="AA2011">
        <v>1</v>
      </c>
      <c r="AB2011">
        <v>8</v>
      </c>
      <c r="AC2011">
        <v>3</v>
      </c>
      <c r="AD2011">
        <v>0</v>
      </c>
      <c r="AE2011">
        <v>9</v>
      </c>
      <c r="AF2011" t="s">
        <v>126</v>
      </c>
      <c r="AG2011">
        <v>0</v>
      </c>
      <c r="AH2011">
        <v>3</v>
      </c>
      <c r="AI2011">
        <v>2</v>
      </c>
      <c r="AJ2011">
        <v>0</v>
      </c>
      <c r="AK2011" t="s">
        <v>657</v>
      </c>
      <c r="AL2011">
        <v>32.771144</v>
      </c>
      <c r="AM2011" t="s">
        <v>658</v>
      </c>
      <c r="AN2011">
        <v>-117.050786</v>
      </c>
      <c r="AO2011">
        <v>25</v>
      </c>
      <c r="AP2011">
        <v>1500</v>
      </c>
      <c r="AQ2011" t="s">
        <v>129</v>
      </c>
      <c r="AR2011">
        <v>126</v>
      </c>
      <c r="AS2011">
        <v>-48</v>
      </c>
      <c r="AT2011">
        <v>-128</v>
      </c>
      <c r="BB2011" t="str">
        <f t="shared" si="773"/>
        <v>1200</v>
      </c>
      <c r="BC2011">
        <v>1</v>
      </c>
      <c r="BD2011" t="str">
        <f t="shared" si="774"/>
        <v xml:space="preserve">N1839R  </v>
      </c>
      <c r="BE2011">
        <v>1</v>
      </c>
      <c r="BJ2011">
        <v>1250</v>
      </c>
      <c r="BK2011">
        <v>-250</v>
      </c>
      <c r="BL2011" t="s">
        <v>130</v>
      </c>
      <c r="BM2011">
        <v>1</v>
      </c>
      <c r="BN2011">
        <v>1</v>
      </c>
      <c r="BO2011">
        <v>0</v>
      </c>
      <c r="BP2011">
        <v>0</v>
      </c>
      <c r="BS2011">
        <v>0</v>
      </c>
      <c r="BT2011">
        <v>0</v>
      </c>
      <c r="BU2011">
        <v>0</v>
      </c>
      <c r="CE2011" t="str">
        <f t="shared" si="783"/>
        <v>22:04:15.697</v>
      </c>
      <c r="CF2011">
        <v>697091958</v>
      </c>
      <c r="CS2011">
        <v>3</v>
      </c>
      <c r="CT2011">
        <v>2</v>
      </c>
      <c r="CU2011">
        <v>0</v>
      </c>
      <c r="CV2011">
        <v>2</v>
      </c>
      <c r="CW2011">
        <v>0</v>
      </c>
      <c r="CX2011">
        <v>3</v>
      </c>
      <c r="CY2011">
        <v>7</v>
      </c>
      <c r="CZ2011" t="s">
        <v>131</v>
      </c>
      <c r="DA2011">
        <v>300</v>
      </c>
      <c r="DB2011">
        <v>0</v>
      </c>
      <c r="DC2011" t="s">
        <v>157</v>
      </c>
      <c r="DD2011" t="s">
        <v>158</v>
      </c>
      <c r="DG2011">
        <v>8375285</v>
      </c>
      <c r="DI2011">
        <v>1</v>
      </c>
      <c r="DJ2011">
        <v>0</v>
      </c>
      <c r="DK2011">
        <v>1</v>
      </c>
      <c r="DL2011">
        <v>0</v>
      </c>
      <c r="DM2011">
        <v>0</v>
      </c>
      <c r="DN2011">
        <v>1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"07/09/2023 22:04:15.964"</f>
        <v>07/09/2023 22:04:15.964</v>
      </c>
      <c r="C2012" t="str">
        <f t="shared" si="775"/>
        <v>FFDDD3C0</v>
      </c>
      <c r="D2012" t="s">
        <v>147</v>
      </c>
      <c r="E2012">
        <v>8</v>
      </c>
      <c r="H2012">
        <v>225</v>
      </c>
      <c r="I2012" t="s">
        <v>148</v>
      </c>
      <c r="J2012" t="s">
        <v>126</v>
      </c>
      <c r="K2012">
        <v>0</v>
      </c>
      <c r="L2012">
        <v>3</v>
      </c>
      <c r="M2012">
        <v>0</v>
      </c>
      <c r="N2012">
        <v>2</v>
      </c>
      <c r="O2012">
        <v>0</v>
      </c>
      <c r="P2012">
        <v>1</v>
      </c>
      <c r="Q2012">
        <v>0</v>
      </c>
      <c r="S2012" t="str">
        <f t="shared" si="782"/>
        <v>22:04:15.000</v>
      </c>
      <c r="T2012" t="str">
        <f t="shared" si="782"/>
        <v>22:04:15.000</v>
      </c>
      <c r="U2012" t="str">
        <f t="shared" si="772"/>
        <v>A14F74</v>
      </c>
      <c r="V2012">
        <v>0</v>
      </c>
      <c r="W2012">
        <v>0</v>
      </c>
      <c r="X2012">
        <v>2</v>
      </c>
      <c r="Y2012">
        <v>0</v>
      </c>
      <c r="AA2012">
        <v>1</v>
      </c>
      <c r="AB2012">
        <v>8</v>
      </c>
      <c r="AC2012">
        <v>3</v>
      </c>
      <c r="AD2012">
        <v>0</v>
      </c>
      <c r="AE2012">
        <v>9</v>
      </c>
      <c r="AF2012" t="s">
        <v>126</v>
      </c>
      <c r="AG2012">
        <v>0</v>
      </c>
      <c r="AH2012">
        <v>3</v>
      </c>
      <c r="AI2012">
        <v>2</v>
      </c>
      <c r="AJ2012">
        <v>0</v>
      </c>
      <c r="AK2012" t="s">
        <v>657</v>
      </c>
      <c r="AL2012">
        <v>32.771144</v>
      </c>
      <c r="AM2012" t="s">
        <v>658</v>
      </c>
      <c r="AN2012">
        <v>-117.050786</v>
      </c>
      <c r="AO2012">
        <v>25</v>
      </c>
      <c r="AP2012">
        <v>1500</v>
      </c>
      <c r="AQ2012" t="s">
        <v>129</v>
      </c>
      <c r="AR2012">
        <v>126</v>
      </c>
      <c r="AS2012">
        <v>-48</v>
      </c>
      <c r="AT2012">
        <v>-128</v>
      </c>
      <c r="BB2012" t="str">
        <f t="shared" si="773"/>
        <v>1200</v>
      </c>
      <c r="BC2012">
        <v>1</v>
      </c>
      <c r="BD2012" t="str">
        <f t="shared" si="774"/>
        <v xml:space="preserve">N1839R  </v>
      </c>
      <c r="BE2012">
        <v>1</v>
      </c>
      <c r="BJ2012">
        <v>1250</v>
      </c>
      <c r="BK2012">
        <v>-250</v>
      </c>
      <c r="BL2012" t="s">
        <v>130</v>
      </c>
      <c r="BM2012">
        <v>1</v>
      </c>
      <c r="BN2012">
        <v>1</v>
      </c>
      <c r="BO2012">
        <v>0</v>
      </c>
      <c r="BP2012">
        <v>0</v>
      </c>
      <c r="BS2012">
        <v>0</v>
      </c>
      <c r="BT2012">
        <v>0</v>
      </c>
      <c r="BU2012">
        <v>0</v>
      </c>
      <c r="CE2012" t="str">
        <f t="shared" si="783"/>
        <v>22:04:15.697</v>
      </c>
      <c r="CF2012">
        <v>697091958</v>
      </c>
      <c r="CS2012">
        <v>3</v>
      </c>
      <c r="CT2012">
        <v>2</v>
      </c>
      <c r="CU2012">
        <v>0</v>
      </c>
      <c r="CV2012">
        <v>2</v>
      </c>
      <c r="CW2012">
        <v>0</v>
      </c>
      <c r="CX2012">
        <v>3</v>
      </c>
      <c r="CY2012">
        <v>7</v>
      </c>
      <c r="CZ2012" t="s">
        <v>131</v>
      </c>
      <c r="DA2012">
        <v>300</v>
      </c>
      <c r="DB2012">
        <v>0</v>
      </c>
      <c r="DC2012" t="s">
        <v>157</v>
      </c>
      <c r="DD2012" t="s">
        <v>158</v>
      </c>
      <c r="DG2012">
        <v>8375285</v>
      </c>
      <c r="DI2012">
        <v>1</v>
      </c>
      <c r="DJ2012">
        <v>0</v>
      </c>
      <c r="DK2012">
        <v>1</v>
      </c>
      <c r="DL2012">
        <v>0</v>
      </c>
      <c r="DM2012">
        <v>0</v>
      </c>
      <c r="DN2012">
        <v>1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"07/09/2023 22:04:15.964"</f>
        <v>07/09/2023 22:04:15.964</v>
      </c>
      <c r="C2013" t="str">
        <f t="shared" si="775"/>
        <v>FFDDD3C0</v>
      </c>
      <c r="D2013" t="s">
        <v>134</v>
      </c>
      <c r="E2013">
        <v>4</v>
      </c>
      <c r="H2013">
        <v>4</v>
      </c>
      <c r="I2013" t="s">
        <v>143</v>
      </c>
      <c r="J2013" t="s">
        <v>126</v>
      </c>
      <c r="K2013">
        <v>0</v>
      </c>
      <c r="L2013">
        <v>3</v>
      </c>
      <c r="M2013">
        <v>0</v>
      </c>
      <c r="N2013">
        <v>2</v>
      </c>
      <c r="O2013">
        <v>0</v>
      </c>
      <c r="P2013">
        <v>1</v>
      </c>
      <c r="Q2013">
        <v>0</v>
      </c>
      <c r="S2013" t="str">
        <f t="shared" si="782"/>
        <v>22:04:15.000</v>
      </c>
      <c r="T2013" t="str">
        <f t="shared" si="782"/>
        <v>22:04:15.000</v>
      </c>
      <c r="U2013" t="str">
        <f t="shared" si="772"/>
        <v>A14F74</v>
      </c>
      <c r="V2013">
        <v>0</v>
      </c>
      <c r="W2013">
        <v>0</v>
      </c>
      <c r="X2013">
        <v>2</v>
      </c>
      <c r="Y2013">
        <v>0</v>
      </c>
      <c r="AA2013">
        <v>1</v>
      </c>
      <c r="AB2013">
        <v>8</v>
      </c>
      <c r="AC2013">
        <v>3</v>
      </c>
      <c r="AD2013">
        <v>0</v>
      </c>
      <c r="AE2013">
        <v>9</v>
      </c>
      <c r="AF2013" t="s">
        <v>126</v>
      </c>
      <c r="AG2013">
        <v>0</v>
      </c>
      <c r="AH2013">
        <v>3</v>
      </c>
      <c r="AI2013">
        <v>2</v>
      </c>
      <c r="AJ2013">
        <v>0</v>
      </c>
      <c r="AK2013" t="s">
        <v>657</v>
      </c>
      <c r="AL2013">
        <v>32.771144</v>
      </c>
      <c r="AM2013" t="s">
        <v>658</v>
      </c>
      <c r="AN2013">
        <v>-117.050786</v>
      </c>
      <c r="AO2013">
        <v>25</v>
      </c>
      <c r="AP2013">
        <v>1500</v>
      </c>
      <c r="AQ2013" t="s">
        <v>129</v>
      </c>
      <c r="AR2013">
        <v>126</v>
      </c>
      <c r="AS2013">
        <v>-48</v>
      </c>
      <c r="AT2013">
        <v>-128</v>
      </c>
      <c r="BB2013" t="str">
        <f t="shared" si="773"/>
        <v>1200</v>
      </c>
      <c r="BC2013">
        <v>1</v>
      </c>
      <c r="BD2013" t="str">
        <f t="shared" si="774"/>
        <v xml:space="preserve">N1839R  </v>
      </c>
      <c r="BE2013">
        <v>1</v>
      </c>
      <c r="BJ2013">
        <v>1250</v>
      </c>
      <c r="BK2013">
        <v>-250</v>
      </c>
      <c r="BL2013" t="s">
        <v>130</v>
      </c>
      <c r="BM2013">
        <v>1</v>
      </c>
      <c r="BN2013">
        <v>1</v>
      </c>
      <c r="BO2013">
        <v>0</v>
      </c>
      <c r="BP2013">
        <v>0</v>
      </c>
      <c r="BS2013">
        <v>0</v>
      </c>
      <c r="BT2013">
        <v>0</v>
      </c>
      <c r="BU2013">
        <v>0</v>
      </c>
      <c r="CE2013" t="str">
        <f t="shared" si="783"/>
        <v>22:04:15.697</v>
      </c>
      <c r="CF2013">
        <v>697091958</v>
      </c>
      <c r="CS2013">
        <v>3</v>
      </c>
      <c r="CT2013">
        <v>2</v>
      </c>
      <c r="CU2013">
        <v>0</v>
      </c>
      <c r="CV2013">
        <v>2</v>
      </c>
      <c r="CW2013">
        <v>0</v>
      </c>
      <c r="CX2013">
        <v>3</v>
      </c>
      <c r="CY2013">
        <v>7</v>
      </c>
      <c r="CZ2013" t="s">
        <v>131</v>
      </c>
      <c r="DA2013">
        <v>300</v>
      </c>
      <c r="DB2013">
        <v>0</v>
      </c>
      <c r="DC2013" t="s">
        <v>157</v>
      </c>
      <c r="DD2013" t="s">
        <v>158</v>
      </c>
      <c r="DG2013">
        <v>8375285</v>
      </c>
      <c r="DI2013">
        <v>1</v>
      </c>
      <c r="DJ2013">
        <v>0</v>
      </c>
      <c r="DK2013">
        <v>1</v>
      </c>
      <c r="DL2013">
        <v>0</v>
      </c>
      <c r="DM2013">
        <v>0</v>
      </c>
      <c r="DN2013">
        <v>1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"07/09/2023 22:04:15.964"</f>
        <v>07/09/2023 22:04:15.964</v>
      </c>
      <c r="C2014" t="str">
        <f t="shared" si="775"/>
        <v>FFDDD3C0</v>
      </c>
      <c r="D2014" t="s">
        <v>123</v>
      </c>
      <c r="E2014">
        <v>7</v>
      </c>
      <c r="F2014">
        <v>2007</v>
      </c>
      <c r="G2014" t="s">
        <v>124</v>
      </c>
      <c r="J2014" t="s">
        <v>125</v>
      </c>
      <c r="K2014">
        <v>0</v>
      </c>
      <c r="L2014">
        <v>3</v>
      </c>
      <c r="M2014">
        <v>0</v>
      </c>
      <c r="N2014">
        <v>2</v>
      </c>
      <c r="O2014">
        <v>0</v>
      </c>
      <c r="P2014">
        <v>1</v>
      </c>
      <c r="Q2014">
        <v>0</v>
      </c>
      <c r="S2014" t="str">
        <f t="shared" si="782"/>
        <v>22:04:15.000</v>
      </c>
      <c r="T2014" t="str">
        <f t="shared" si="782"/>
        <v>22:04:15.000</v>
      </c>
      <c r="U2014" t="str">
        <f t="shared" si="772"/>
        <v>A14F74</v>
      </c>
      <c r="V2014">
        <v>0</v>
      </c>
      <c r="W2014">
        <v>0</v>
      </c>
      <c r="X2014">
        <v>2</v>
      </c>
      <c r="Y2014">
        <v>0</v>
      </c>
      <c r="AA2014">
        <v>1</v>
      </c>
      <c r="AB2014">
        <v>8</v>
      </c>
      <c r="AC2014">
        <v>3</v>
      </c>
      <c r="AD2014">
        <v>0</v>
      </c>
      <c r="AE2014">
        <v>9</v>
      </c>
      <c r="AF2014" t="s">
        <v>126</v>
      </c>
      <c r="AG2014">
        <v>0</v>
      </c>
      <c r="AH2014">
        <v>3</v>
      </c>
      <c r="AI2014">
        <v>2</v>
      </c>
      <c r="AJ2014">
        <v>0</v>
      </c>
      <c r="AK2014" t="s">
        <v>657</v>
      </c>
      <c r="AL2014">
        <v>32.771144</v>
      </c>
      <c r="AM2014" t="s">
        <v>658</v>
      </c>
      <c r="AN2014">
        <v>-117.050786</v>
      </c>
      <c r="AO2014">
        <v>25</v>
      </c>
      <c r="AP2014">
        <v>1500</v>
      </c>
      <c r="AQ2014" t="s">
        <v>129</v>
      </c>
      <c r="AR2014">
        <v>126</v>
      </c>
      <c r="AS2014">
        <v>-48</v>
      </c>
      <c r="AT2014">
        <v>-128</v>
      </c>
      <c r="BB2014" t="str">
        <f t="shared" si="773"/>
        <v>1200</v>
      </c>
      <c r="BC2014">
        <v>1</v>
      </c>
      <c r="BD2014" t="str">
        <f t="shared" si="774"/>
        <v xml:space="preserve">N1839R  </v>
      </c>
      <c r="BE2014">
        <v>1</v>
      </c>
      <c r="BJ2014">
        <v>1250</v>
      </c>
      <c r="BK2014">
        <v>-250</v>
      </c>
      <c r="BL2014" t="s">
        <v>130</v>
      </c>
      <c r="BM2014">
        <v>1</v>
      </c>
      <c r="BN2014">
        <v>1</v>
      </c>
      <c r="BO2014">
        <v>0</v>
      </c>
      <c r="BP2014">
        <v>0</v>
      </c>
      <c r="BS2014">
        <v>0</v>
      </c>
      <c r="BT2014">
        <v>0</v>
      </c>
      <c r="BU2014">
        <v>0</v>
      </c>
      <c r="CE2014" t="str">
        <f t="shared" si="783"/>
        <v>22:04:15.697</v>
      </c>
      <c r="CF2014">
        <v>697091958</v>
      </c>
      <c r="CS2014">
        <v>3</v>
      </c>
      <c r="CT2014">
        <v>2</v>
      </c>
      <c r="CU2014">
        <v>0</v>
      </c>
      <c r="CV2014">
        <v>2</v>
      </c>
      <c r="CW2014">
        <v>0</v>
      </c>
      <c r="CX2014">
        <v>3</v>
      </c>
      <c r="CY2014">
        <v>7</v>
      </c>
      <c r="CZ2014" t="s">
        <v>131</v>
      </c>
      <c r="DA2014">
        <v>300</v>
      </c>
      <c r="DB2014">
        <v>0</v>
      </c>
      <c r="DC2014" t="s">
        <v>157</v>
      </c>
      <c r="DD2014" t="s">
        <v>158</v>
      </c>
      <c r="DG2014">
        <v>8375285</v>
      </c>
      <c r="DI2014">
        <v>1</v>
      </c>
      <c r="DJ2014">
        <v>0</v>
      </c>
      <c r="DK2014">
        <v>1</v>
      </c>
      <c r="DL2014">
        <v>0</v>
      </c>
      <c r="DM2014">
        <v>0</v>
      </c>
      <c r="DN2014">
        <v>1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"07/09/2023 22:04:15.980"</f>
        <v>07/09/2023 22:04:15.980</v>
      </c>
      <c r="C2015" t="str">
        <f t="shared" si="775"/>
        <v>FFDDD3C0</v>
      </c>
      <c r="D2015" t="s">
        <v>138</v>
      </c>
      <c r="E2015">
        <v>20</v>
      </c>
      <c r="F2015">
        <v>1020</v>
      </c>
      <c r="G2015" t="s">
        <v>139</v>
      </c>
      <c r="J2015" t="s">
        <v>140</v>
      </c>
      <c r="K2015">
        <v>0</v>
      </c>
      <c r="L2015">
        <v>3</v>
      </c>
      <c r="M2015">
        <v>0</v>
      </c>
      <c r="N2015">
        <v>2</v>
      </c>
      <c r="O2015">
        <v>0</v>
      </c>
      <c r="P2015">
        <v>1</v>
      </c>
      <c r="Q2015">
        <v>0</v>
      </c>
      <c r="S2015" t="str">
        <f t="shared" si="782"/>
        <v>22:04:15.000</v>
      </c>
      <c r="T2015" t="str">
        <f t="shared" si="782"/>
        <v>22:04:15.000</v>
      </c>
      <c r="U2015" t="str">
        <f t="shared" si="772"/>
        <v>A14F74</v>
      </c>
      <c r="V2015">
        <v>0</v>
      </c>
      <c r="W2015">
        <v>0</v>
      </c>
      <c r="X2015">
        <v>2</v>
      </c>
      <c r="Y2015">
        <v>0</v>
      </c>
      <c r="AA2015">
        <v>1</v>
      </c>
      <c r="AB2015">
        <v>8</v>
      </c>
      <c r="AC2015">
        <v>3</v>
      </c>
      <c r="AD2015">
        <v>0</v>
      </c>
      <c r="AE2015">
        <v>9</v>
      </c>
      <c r="AF2015" t="s">
        <v>126</v>
      </c>
      <c r="AG2015">
        <v>0</v>
      </c>
      <c r="AH2015">
        <v>3</v>
      </c>
      <c r="AI2015">
        <v>2</v>
      </c>
      <c r="AJ2015">
        <v>0</v>
      </c>
      <c r="AK2015" t="s">
        <v>657</v>
      </c>
      <c r="AL2015">
        <v>32.771144</v>
      </c>
      <c r="AM2015" t="s">
        <v>658</v>
      </c>
      <c r="AN2015">
        <v>-117.050786</v>
      </c>
      <c r="AO2015">
        <v>25</v>
      </c>
      <c r="AP2015">
        <v>1500</v>
      </c>
      <c r="AQ2015" t="s">
        <v>129</v>
      </c>
      <c r="AR2015">
        <v>126</v>
      </c>
      <c r="AS2015">
        <v>-48</v>
      </c>
      <c r="AT2015">
        <v>-128</v>
      </c>
      <c r="BB2015" t="str">
        <f t="shared" si="773"/>
        <v>1200</v>
      </c>
      <c r="BC2015">
        <v>1</v>
      </c>
      <c r="BD2015" t="str">
        <f t="shared" si="774"/>
        <v xml:space="preserve">N1839R  </v>
      </c>
      <c r="BE2015">
        <v>1</v>
      </c>
      <c r="BJ2015">
        <v>1250</v>
      </c>
      <c r="BK2015">
        <v>-250</v>
      </c>
      <c r="BL2015" t="s">
        <v>130</v>
      </c>
      <c r="BM2015">
        <v>1</v>
      </c>
      <c r="BN2015">
        <v>1</v>
      </c>
      <c r="BO2015">
        <v>0</v>
      </c>
      <c r="BP2015">
        <v>0</v>
      </c>
      <c r="BS2015">
        <v>0</v>
      </c>
      <c r="BT2015">
        <v>0</v>
      </c>
      <c r="BU2015">
        <v>0</v>
      </c>
      <c r="CE2015" t="str">
        <f t="shared" si="783"/>
        <v>22:04:15.697</v>
      </c>
      <c r="CF2015">
        <v>697091958</v>
      </c>
      <c r="CS2015">
        <v>3</v>
      </c>
      <c r="CT2015">
        <v>2</v>
      </c>
      <c r="CU2015">
        <v>0</v>
      </c>
      <c r="CV2015">
        <v>2</v>
      </c>
      <c r="CW2015">
        <v>0</v>
      </c>
      <c r="CX2015">
        <v>3</v>
      </c>
      <c r="CY2015">
        <v>7</v>
      </c>
      <c r="CZ2015" t="s">
        <v>131</v>
      </c>
      <c r="DA2015">
        <v>300</v>
      </c>
      <c r="DB2015">
        <v>0</v>
      </c>
      <c r="DC2015" t="s">
        <v>157</v>
      </c>
      <c r="DD2015" t="s">
        <v>158</v>
      </c>
      <c r="DG2015">
        <v>8375285</v>
      </c>
      <c r="DI2015">
        <v>1</v>
      </c>
      <c r="DJ2015">
        <v>0</v>
      </c>
      <c r="DK2015">
        <v>1</v>
      </c>
      <c r="DL2015">
        <v>0</v>
      </c>
      <c r="DM2015">
        <v>0</v>
      </c>
      <c r="DN2015">
        <v>1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"07/09/2023 22:04:17.183"</f>
        <v>07/09/2023 22:04:17.183</v>
      </c>
      <c r="C2016" t="str">
        <f t="shared" si="775"/>
        <v>FFDDD3C0</v>
      </c>
      <c r="D2016" t="s">
        <v>134</v>
      </c>
      <c r="E2016">
        <v>4</v>
      </c>
      <c r="H2016">
        <v>4</v>
      </c>
      <c r="I2016" t="s">
        <v>143</v>
      </c>
      <c r="J2016" t="s">
        <v>126</v>
      </c>
      <c r="K2016">
        <v>0</v>
      </c>
      <c r="L2016">
        <v>3</v>
      </c>
      <c r="M2016">
        <v>0</v>
      </c>
      <c r="N2016">
        <v>2</v>
      </c>
      <c r="O2016">
        <v>0</v>
      </c>
      <c r="P2016">
        <v>1</v>
      </c>
      <c r="Q2016">
        <v>0</v>
      </c>
      <c r="S2016" t="str">
        <f t="shared" ref="S2016:T2022" si="784">"22:04:16.000"</f>
        <v>22:04:16.000</v>
      </c>
      <c r="T2016" t="str">
        <f t="shared" si="784"/>
        <v>22:04:16.000</v>
      </c>
      <c r="U2016" t="str">
        <f t="shared" si="772"/>
        <v>A14F74</v>
      </c>
      <c r="V2016">
        <v>0</v>
      </c>
      <c r="W2016">
        <v>0</v>
      </c>
      <c r="X2016">
        <v>2</v>
      </c>
      <c r="Y2016">
        <v>0</v>
      </c>
      <c r="AA2016">
        <v>1</v>
      </c>
      <c r="AB2016">
        <v>8</v>
      </c>
      <c r="AC2016">
        <v>3</v>
      </c>
      <c r="AD2016">
        <v>0</v>
      </c>
      <c r="AE2016">
        <v>9</v>
      </c>
      <c r="AF2016" t="s">
        <v>126</v>
      </c>
      <c r="AG2016">
        <v>0</v>
      </c>
      <c r="AH2016">
        <v>3</v>
      </c>
      <c r="AI2016">
        <v>2</v>
      </c>
      <c r="AJ2016">
        <v>0</v>
      </c>
      <c r="AK2016" t="s">
        <v>659</v>
      </c>
      <c r="AL2016">
        <v>32.770907999999999</v>
      </c>
      <c r="AM2016" t="s">
        <v>660</v>
      </c>
      <c r="AN2016">
        <v>-117.050078</v>
      </c>
      <c r="AO2016">
        <v>25</v>
      </c>
      <c r="AP2016">
        <v>1500</v>
      </c>
      <c r="AQ2016" t="s">
        <v>129</v>
      </c>
      <c r="AR2016">
        <v>125</v>
      </c>
      <c r="AS2016">
        <v>-49</v>
      </c>
      <c r="AT2016">
        <v>64</v>
      </c>
      <c r="BB2016" t="str">
        <f t="shared" si="773"/>
        <v>1200</v>
      </c>
      <c r="BC2016">
        <v>1</v>
      </c>
      <c r="BD2016" t="str">
        <f t="shared" si="774"/>
        <v xml:space="preserve">N1839R  </v>
      </c>
      <c r="BE2016">
        <v>1</v>
      </c>
      <c r="BJ2016">
        <v>1250</v>
      </c>
      <c r="BK2016">
        <v>-250</v>
      </c>
      <c r="BL2016" t="s">
        <v>130</v>
      </c>
      <c r="BM2016">
        <v>1</v>
      </c>
      <c r="BN2016">
        <v>1</v>
      </c>
      <c r="BO2016">
        <v>0</v>
      </c>
      <c r="BP2016">
        <v>0</v>
      </c>
      <c r="BS2016">
        <v>0</v>
      </c>
      <c r="BT2016">
        <v>0</v>
      </c>
      <c r="BU2016">
        <v>0</v>
      </c>
      <c r="CE2016" t="str">
        <f t="shared" ref="CE2016:CE2022" si="785">"22:04:16.933"</f>
        <v>22:04:16.933</v>
      </c>
      <c r="CF2016">
        <v>932842261</v>
      </c>
      <c r="CS2016">
        <v>3</v>
      </c>
      <c r="CT2016">
        <v>2</v>
      </c>
      <c r="CU2016">
        <v>0</v>
      </c>
      <c r="CV2016">
        <v>2</v>
      </c>
      <c r="CW2016">
        <v>0</v>
      </c>
      <c r="CX2016">
        <v>3</v>
      </c>
      <c r="CY2016">
        <v>7</v>
      </c>
      <c r="CZ2016" t="s">
        <v>131</v>
      </c>
      <c r="DA2016">
        <v>300</v>
      </c>
      <c r="DB2016">
        <v>0</v>
      </c>
      <c r="DC2016" t="s">
        <v>157</v>
      </c>
      <c r="DD2016" t="s">
        <v>158</v>
      </c>
      <c r="DG2016">
        <v>8375571</v>
      </c>
      <c r="DI2016">
        <v>1</v>
      </c>
      <c r="DJ2016">
        <v>0</v>
      </c>
      <c r="DK2016">
        <v>0</v>
      </c>
      <c r="DL2016">
        <v>0</v>
      </c>
      <c r="DM2016">
        <v>0</v>
      </c>
      <c r="DN2016">
        <v>1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"07/09/2023 22:04:17.183"</f>
        <v>07/09/2023 22:04:17.183</v>
      </c>
      <c r="C2017" t="str">
        <f t="shared" si="775"/>
        <v>FFDDD3C0</v>
      </c>
      <c r="D2017" t="s">
        <v>123</v>
      </c>
      <c r="E2017">
        <v>7</v>
      </c>
      <c r="F2017">
        <v>2007</v>
      </c>
      <c r="G2017" t="s">
        <v>124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0</v>
      </c>
      <c r="P2017">
        <v>1</v>
      </c>
      <c r="Q2017">
        <v>0</v>
      </c>
      <c r="S2017" t="str">
        <f t="shared" si="784"/>
        <v>22:04:16.000</v>
      </c>
      <c r="T2017" t="str">
        <f t="shared" si="784"/>
        <v>22:04:16.000</v>
      </c>
      <c r="U2017" t="str">
        <f t="shared" si="772"/>
        <v>A14F74</v>
      </c>
      <c r="V2017">
        <v>0</v>
      </c>
      <c r="W2017">
        <v>0</v>
      </c>
      <c r="X2017">
        <v>2</v>
      </c>
      <c r="Y2017">
        <v>0</v>
      </c>
      <c r="AA2017">
        <v>1</v>
      </c>
      <c r="AB2017">
        <v>8</v>
      </c>
      <c r="AC2017">
        <v>3</v>
      </c>
      <c r="AD2017">
        <v>0</v>
      </c>
      <c r="AE2017">
        <v>9</v>
      </c>
      <c r="AF2017" t="s">
        <v>126</v>
      </c>
      <c r="AG2017">
        <v>0</v>
      </c>
      <c r="AH2017">
        <v>3</v>
      </c>
      <c r="AI2017">
        <v>2</v>
      </c>
      <c r="AJ2017">
        <v>0</v>
      </c>
      <c r="AK2017" t="s">
        <v>659</v>
      </c>
      <c r="AL2017">
        <v>32.770907999999999</v>
      </c>
      <c r="AM2017" t="s">
        <v>660</v>
      </c>
      <c r="AN2017">
        <v>-117.050078</v>
      </c>
      <c r="AO2017">
        <v>25</v>
      </c>
      <c r="AP2017">
        <v>1500</v>
      </c>
      <c r="AQ2017" t="s">
        <v>129</v>
      </c>
      <c r="AR2017">
        <v>125</v>
      </c>
      <c r="AS2017">
        <v>-49</v>
      </c>
      <c r="AT2017">
        <v>64</v>
      </c>
      <c r="BB2017" t="str">
        <f t="shared" si="773"/>
        <v>1200</v>
      </c>
      <c r="BC2017">
        <v>1</v>
      </c>
      <c r="BD2017" t="str">
        <f t="shared" si="774"/>
        <v xml:space="preserve">N1839R  </v>
      </c>
      <c r="BE2017">
        <v>1</v>
      </c>
      <c r="BJ2017">
        <v>1250</v>
      </c>
      <c r="BK2017">
        <v>-250</v>
      </c>
      <c r="BL2017" t="s">
        <v>130</v>
      </c>
      <c r="BM2017">
        <v>1</v>
      </c>
      <c r="BN2017">
        <v>1</v>
      </c>
      <c r="BO2017">
        <v>0</v>
      </c>
      <c r="BP2017">
        <v>0</v>
      </c>
      <c r="BS2017">
        <v>0</v>
      </c>
      <c r="BT2017">
        <v>0</v>
      </c>
      <c r="BU2017">
        <v>0</v>
      </c>
      <c r="CE2017" t="str">
        <f t="shared" si="785"/>
        <v>22:04:16.933</v>
      </c>
      <c r="CF2017">
        <v>932842261</v>
      </c>
      <c r="CS2017">
        <v>3</v>
      </c>
      <c r="CT2017">
        <v>2</v>
      </c>
      <c r="CU2017">
        <v>0</v>
      </c>
      <c r="CV2017">
        <v>2</v>
      </c>
      <c r="CW2017">
        <v>0</v>
      </c>
      <c r="CX2017">
        <v>3</v>
      </c>
      <c r="CY2017">
        <v>7</v>
      </c>
      <c r="CZ2017" t="s">
        <v>131</v>
      </c>
      <c r="DA2017">
        <v>300</v>
      </c>
      <c r="DB2017">
        <v>0</v>
      </c>
      <c r="DC2017" t="s">
        <v>157</v>
      </c>
      <c r="DD2017" t="s">
        <v>158</v>
      </c>
      <c r="DG2017">
        <v>8375571</v>
      </c>
      <c r="DI2017">
        <v>1</v>
      </c>
      <c r="DJ2017">
        <v>0</v>
      </c>
      <c r="DK2017">
        <v>1</v>
      </c>
      <c r="DL2017">
        <v>0</v>
      </c>
      <c r="DM2017">
        <v>0</v>
      </c>
      <c r="DN2017">
        <v>1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"07/09/2023 22:04:17.183"</f>
        <v>07/09/2023 22:04:17.183</v>
      </c>
      <c r="C2018" t="str">
        <f t="shared" si="775"/>
        <v>FFDDD3C0</v>
      </c>
      <c r="D2018" t="s">
        <v>138</v>
      </c>
      <c r="E2018">
        <v>20</v>
      </c>
      <c r="F2018">
        <v>1020</v>
      </c>
      <c r="G2018" t="s">
        <v>139</v>
      </c>
      <c r="J2018" t="s">
        <v>140</v>
      </c>
      <c r="K2018">
        <v>0</v>
      </c>
      <c r="L2018">
        <v>3</v>
      </c>
      <c r="M2018">
        <v>0</v>
      </c>
      <c r="N2018">
        <v>2</v>
      </c>
      <c r="O2018">
        <v>0</v>
      </c>
      <c r="P2018">
        <v>1</v>
      </c>
      <c r="Q2018">
        <v>0</v>
      </c>
      <c r="S2018" t="str">
        <f t="shared" si="784"/>
        <v>22:04:16.000</v>
      </c>
      <c r="T2018" t="str">
        <f t="shared" si="784"/>
        <v>22:04:16.000</v>
      </c>
      <c r="U2018" t="str">
        <f t="shared" si="772"/>
        <v>A14F74</v>
      </c>
      <c r="V2018">
        <v>0</v>
      </c>
      <c r="W2018">
        <v>0</v>
      </c>
      <c r="X2018">
        <v>2</v>
      </c>
      <c r="Y2018">
        <v>0</v>
      </c>
      <c r="AA2018">
        <v>1</v>
      </c>
      <c r="AB2018">
        <v>8</v>
      </c>
      <c r="AC2018">
        <v>3</v>
      </c>
      <c r="AD2018">
        <v>0</v>
      </c>
      <c r="AE2018">
        <v>9</v>
      </c>
      <c r="AF2018" t="s">
        <v>126</v>
      </c>
      <c r="AG2018">
        <v>0</v>
      </c>
      <c r="AH2018">
        <v>3</v>
      </c>
      <c r="AI2018">
        <v>2</v>
      </c>
      <c r="AJ2018">
        <v>0</v>
      </c>
      <c r="AK2018" t="s">
        <v>659</v>
      </c>
      <c r="AL2018">
        <v>32.770907999999999</v>
      </c>
      <c r="AM2018" t="s">
        <v>660</v>
      </c>
      <c r="AN2018">
        <v>-117.050078</v>
      </c>
      <c r="AO2018">
        <v>25</v>
      </c>
      <c r="AP2018">
        <v>1500</v>
      </c>
      <c r="AQ2018" t="s">
        <v>129</v>
      </c>
      <c r="AR2018">
        <v>125</v>
      </c>
      <c r="AS2018">
        <v>-49</v>
      </c>
      <c r="AT2018">
        <v>64</v>
      </c>
      <c r="BB2018" t="str">
        <f t="shared" si="773"/>
        <v>1200</v>
      </c>
      <c r="BC2018">
        <v>1</v>
      </c>
      <c r="BD2018" t="str">
        <f t="shared" si="774"/>
        <v xml:space="preserve">N1839R  </v>
      </c>
      <c r="BE2018">
        <v>1</v>
      </c>
      <c r="BJ2018">
        <v>1250</v>
      </c>
      <c r="BK2018">
        <v>-250</v>
      </c>
      <c r="BL2018" t="s">
        <v>130</v>
      </c>
      <c r="BM2018">
        <v>1</v>
      </c>
      <c r="BN2018">
        <v>1</v>
      </c>
      <c r="BO2018">
        <v>0</v>
      </c>
      <c r="BP2018">
        <v>0</v>
      </c>
      <c r="BS2018">
        <v>0</v>
      </c>
      <c r="BT2018">
        <v>0</v>
      </c>
      <c r="BU2018">
        <v>0</v>
      </c>
      <c r="CE2018" t="str">
        <f t="shared" si="785"/>
        <v>22:04:16.933</v>
      </c>
      <c r="CF2018">
        <v>932842261</v>
      </c>
      <c r="CS2018">
        <v>3</v>
      </c>
      <c r="CT2018">
        <v>2</v>
      </c>
      <c r="CU2018">
        <v>0</v>
      </c>
      <c r="CV2018">
        <v>2</v>
      </c>
      <c r="CW2018">
        <v>0</v>
      </c>
      <c r="CX2018">
        <v>3</v>
      </c>
      <c r="CY2018">
        <v>7</v>
      </c>
      <c r="CZ2018" t="s">
        <v>131</v>
      </c>
      <c r="DA2018">
        <v>300</v>
      </c>
      <c r="DB2018">
        <v>0</v>
      </c>
      <c r="DC2018" t="s">
        <v>157</v>
      </c>
      <c r="DD2018" t="s">
        <v>158</v>
      </c>
      <c r="DG2018">
        <v>8375571</v>
      </c>
      <c r="DI2018">
        <v>1</v>
      </c>
      <c r="DJ2018">
        <v>0</v>
      </c>
      <c r="DK2018">
        <v>1</v>
      </c>
      <c r="DL2018">
        <v>0</v>
      </c>
      <c r="DM2018">
        <v>0</v>
      </c>
      <c r="DN2018">
        <v>1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"07/09/2023 22:04:17.183"</f>
        <v>07/09/2023 22:04:17.183</v>
      </c>
      <c r="C2019" t="str">
        <f t="shared" si="775"/>
        <v>FFDDD3C0</v>
      </c>
      <c r="D2019" t="s">
        <v>149</v>
      </c>
      <c r="E2019">
        <v>3</v>
      </c>
      <c r="H2019">
        <v>166</v>
      </c>
      <c r="I2019" t="s">
        <v>139</v>
      </c>
      <c r="J2019" t="s">
        <v>150</v>
      </c>
      <c r="K2019">
        <v>0</v>
      </c>
      <c r="L2019">
        <v>3</v>
      </c>
      <c r="M2019">
        <v>0</v>
      </c>
      <c r="N2019">
        <v>2</v>
      </c>
      <c r="O2019">
        <v>0</v>
      </c>
      <c r="P2019">
        <v>1</v>
      </c>
      <c r="Q2019">
        <v>0</v>
      </c>
      <c r="S2019" t="str">
        <f t="shared" si="784"/>
        <v>22:04:16.000</v>
      </c>
      <c r="T2019" t="str">
        <f t="shared" si="784"/>
        <v>22:04:16.000</v>
      </c>
      <c r="U2019" t="str">
        <f t="shared" si="772"/>
        <v>A14F74</v>
      </c>
      <c r="V2019">
        <v>0</v>
      </c>
      <c r="W2019">
        <v>0</v>
      </c>
      <c r="X2019">
        <v>2</v>
      </c>
      <c r="Y2019">
        <v>0</v>
      </c>
      <c r="AA2019">
        <v>1</v>
      </c>
      <c r="AB2019">
        <v>8</v>
      </c>
      <c r="AC2019">
        <v>3</v>
      </c>
      <c r="AD2019">
        <v>0</v>
      </c>
      <c r="AE2019">
        <v>9</v>
      </c>
      <c r="AF2019" t="s">
        <v>126</v>
      </c>
      <c r="AG2019">
        <v>0</v>
      </c>
      <c r="AH2019">
        <v>3</v>
      </c>
      <c r="AI2019">
        <v>2</v>
      </c>
      <c r="AJ2019">
        <v>0</v>
      </c>
      <c r="AK2019" t="s">
        <v>659</v>
      </c>
      <c r="AL2019">
        <v>32.770907999999999</v>
      </c>
      <c r="AM2019" t="s">
        <v>660</v>
      </c>
      <c r="AN2019">
        <v>-117.050078</v>
      </c>
      <c r="AO2019">
        <v>25</v>
      </c>
      <c r="AP2019">
        <v>1500</v>
      </c>
      <c r="AQ2019" t="s">
        <v>129</v>
      </c>
      <c r="AR2019">
        <v>125</v>
      </c>
      <c r="AS2019">
        <v>-49</v>
      </c>
      <c r="AT2019">
        <v>64</v>
      </c>
      <c r="BB2019" t="str">
        <f t="shared" si="773"/>
        <v>1200</v>
      </c>
      <c r="BC2019">
        <v>1</v>
      </c>
      <c r="BD2019" t="str">
        <f t="shared" si="774"/>
        <v xml:space="preserve">N1839R  </v>
      </c>
      <c r="BE2019">
        <v>1</v>
      </c>
      <c r="BJ2019">
        <v>1250</v>
      </c>
      <c r="BK2019">
        <v>-250</v>
      </c>
      <c r="BL2019" t="s">
        <v>130</v>
      </c>
      <c r="BM2019">
        <v>1</v>
      </c>
      <c r="BN2019">
        <v>1</v>
      </c>
      <c r="BO2019">
        <v>0</v>
      </c>
      <c r="BP2019">
        <v>0</v>
      </c>
      <c r="BS2019">
        <v>0</v>
      </c>
      <c r="BT2019">
        <v>0</v>
      </c>
      <c r="BU2019">
        <v>0</v>
      </c>
      <c r="CE2019" t="str">
        <f t="shared" si="785"/>
        <v>22:04:16.933</v>
      </c>
      <c r="CF2019">
        <v>932842261</v>
      </c>
      <c r="CS2019">
        <v>3</v>
      </c>
      <c r="CT2019">
        <v>2</v>
      </c>
      <c r="CU2019">
        <v>0</v>
      </c>
      <c r="CV2019">
        <v>2</v>
      </c>
      <c r="CW2019">
        <v>0</v>
      </c>
      <c r="CX2019">
        <v>3</v>
      </c>
      <c r="CY2019">
        <v>7</v>
      </c>
      <c r="CZ2019" t="s">
        <v>131</v>
      </c>
      <c r="DA2019">
        <v>300</v>
      </c>
      <c r="DB2019">
        <v>0</v>
      </c>
      <c r="DC2019" t="s">
        <v>157</v>
      </c>
      <c r="DD2019" t="s">
        <v>158</v>
      </c>
      <c r="DG2019">
        <v>8375571</v>
      </c>
      <c r="DI2019">
        <v>1</v>
      </c>
      <c r="DJ2019">
        <v>0</v>
      </c>
      <c r="DK2019">
        <v>1</v>
      </c>
      <c r="DL2019">
        <v>0</v>
      </c>
      <c r="DM2019">
        <v>0</v>
      </c>
      <c r="DN2019">
        <v>1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"07/09/2023 22:04:17.183"</f>
        <v>07/09/2023 22:04:17.183</v>
      </c>
      <c r="C2020" t="str">
        <f t="shared" si="775"/>
        <v>FFDDD3C0</v>
      </c>
      <c r="D2020" t="s">
        <v>141</v>
      </c>
      <c r="E2020">
        <v>15</v>
      </c>
      <c r="J2020" t="s">
        <v>142</v>
      </c>
      <c r="K2020">
        <v>0</v>
      </c>
      <c r="L2020">
        <v>3</v>
      </c>
      <c r="M2020">
        <v>0</v>
      </c>
      <c r="N2020">
        <v>2</v>
      </c>
      <c r="O2020">
        <v>0</v>
      </c>
      <c r="P2020">
        <v>1</v>
      </c>
      <c r="Q2020">
        <v>0</v>
      </c>
      <c r="S2020" t="str">
        <f t="shared" si="784"/>
        <v>22:04:16.000</v>
      </c>
      <c r="T2020" t="str">
        <f t="shared" si="784"/>
        <v>22:04:16.000</v>
      </c>
      <c r="U2020" t="str">
        <f t="shared" si="772"/>
        <v>A14F74</v>
      </c>
      <c r="V2020">
        <v>0</v>
      </c>
      <c r="W2020">
        <v>0</v>
      </c>
      <c r="X2020">
        <v>2</v>
      </c>
      <c r="Y2020">
        <v>0</v>
      </c>
      <c r="AA2020">
        <v>1</v>
      </c>
      <c r="AB2020">
        <v>8</v>
      </c>
      <c r="AC2020">
        <v>3</v>
      </c>
      <c r="AD2020">
        <v>0</v>
      </c>
      <c r="AE2020">
        <v>9</v>
      </c>
      <c r="AF2020" t="s">
        <v>126</v>
      </c>
      <c r="AG2020">
        <v>0</v>
      </c>
      <c r="AH2020">
        <v>3</v>
      </c>
      <c r="AI2020">
        <v>2</v>
      </c>
      <c r="AJ2020">
        <v>0</v>
      </c>
      <c r="AK2020" t="s">
        <v>659</v>
      </c>
      <c r="AL2020">
        <v>32.770907999999999</v>
      </c>
      <c r="AM2020" t="s">
        <v>660</v>
      </c>
      <c r="AN2020">
        <v>-117.050078</v>
      </c>
      <c r="AO2020">
        <v>25</v>
      </c>
      <c r="AP2020">
        <v>1500</v>
      </c>
      <c r="AQ2020" t="s">
        <v>129</v>
      </c>
      <c r="AR2020">
        <v>125</v>
      </c>
      <c r="AS2020">
        <v>-49</v>
      </c>
      <c r="AT2020">
        <v>64</v>
      </c>
      <c r="BB2020" t="str">
        <f t="shared" si="773"/>
        <v>1200</v>
      </c>
      <c r="BC2020">
        <v>1</v>
      </c>
      <c r="BD2020" t="str">
        <f t="shared" si="774"/>
        <v xml:space="preserve">N1839R  </v>
      </c>
      <c r="BE2020">
        <v>1</v>
      </c>
      <c r="BJ2020">
        <v>1250</v>
      </c>
      <c r="BK2020">
        <v>-250</v>
      </c>
      <c r="BL2020" t="s">
        <v>130</v>
      </c>
      <c r="BM2020">
        <v>1</v>
      </c>
      <c r="BN2020">
        <v>1</v>
      </c>
      <c r="BO2020">
        <v>0</v>
      </c>
      <c r="BP2020">
        <v>0</v>
      </c>
      <c r="BS2020">
        <v>0</v>
      </c>
      <c r="BT2020">
        <v>0</v>
      </c>
      <c r="BU2020">
        <v>0</v>
      </c>
      <c r="CE2020" t="str">
        <f t="shared" si="785"/>
        <v>22:04:16.933</v>
      </c>
      <c r="CF2020">
        <v>932842261</v>
      </c>
      <c r="CS2020">
        <v>3</v>
      </c>
      <c r="CT2020">
        <v>2</v>
      </c>
      <c r="CU2020">
        <v>0</v>
      </c>
      <c r="CV2020">
        <v>2</v>
      </c>
      <c r="CW2020">
        <v>0</v>
      </c>
      <c r="CX2020">
        <v>3</v>
      </c>
      <c r="CY2020">
        <v>7</v>
      </c>
      <c r="CZ2020" t="s">
        <v>131</v>
      </c>
      <c r="DA2020">
        <v>300</v>
      </c>
      <c r="DB2020">
        <v>0</v>
      </c>
      <c r="DC2020" t="s">
        <v>157</v>
      </c>
      <c r="DD2020" t="s">
        <v>158</v>
      </c>
      <c r="DG2020">
        <v>8375571</v>
      </c>
      <c r="DI2020">
        <v>1</v>
      </c>
      <c r="DJ2020">
        <v>0</v>
      </c>
      <c r="DK2020">
        <v>1</v>
      </c>
      <c r="DL2020">
        <v>0</v>
      </c>
      <c r="DM2020">
        <v>0</v>
      </c>
      <c r="DN2020">
        <v>1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"07/09/2023 22:04:17.230"</f>
        <v>07/09/2023 22:04:17.230</v>
      </c>
      <c r="C2021" t="str">
        <f t="shared" si="775"/>
        <v>FFDDD3C0</v>
      </c>
      <c r="D2021" t="s">
        <v>134</v>
      </c>
      <c r="E2021">
        <v>3</v>
      </c>
      <c r="H2021">
        <v>3</v>
      </c>
      <c r="I2021" t="s">
        <v>135</v>
      </c>
      <c r="J2021" t="s">
        <v>126</v>
      </c>
      <c r="K2021">
        <v>0</v>
      </c>
      <c r="L2021">
        <v>3</v>
      </c>
      <c r="M2021">
        <v>0</v>
      </c>
      <c r="N2021">
        <v>2</v>
      </c>
      <c r="O2021">
        <v>0</v>
      </c>
      <c r="P2021">
        <v>1</v>
      </c>
      <c r="Q2021">
        <v>0</v>
      </c>
      <c r="S2021" t="str">
        <f t="shared" si="784"/>
        <v>22:04:16.000</v>
      </c>
      <c r="T2021" t="str">
        <f t="shared" si="784"/>
        <v>22:04:16.000</v>
      </c>
      <c r="U2021" t="str">
        <f t="shared" si="772"/>
        <v>A14F74</v>
      </c>
      <c r="V2021">
        <v>0</v>
      </c>
      <c r="W2021">
        <v>0</v>
      </c>
      <c r="X2021">
        <v>2</v>
      </c>
      <c r="Y2021">
        <v>0</v>
      </c>
      <c r="AA2021">
        <v>1</v>
      </c>
      <c r="AB2021">
        <v>8</v>
      </c>
      <c r="AC2021">
        <v>3</v>
      </c>
      <c r="AD2021">
        <v>0</v>
      </c>
      <c r="AE2021">
        <v>9</v>
      </c>
      <c r="AF2021" t="s">
        <v>126</v>
      </c>
      <c r="AG2021">
        <v>0</v>
      </c>
      <c r="AH2021">
        <v>3</v>
      </c>
      <c r="AI2021">
        <v>2</v>
      </c>
      <c r="AJ2021">
        <v>0</v>
      </c>
      <c r="AK2021" t="s">
        <v>659</v>
      </c>
      <c r="AL2021">
        <v>32.770907999999999</v>
      </c>
      <c r="AM2021" t="s">
        <v>660</v>
      </c>
      <c r="AN2021">
        <v>-117.050078</v>
      </c>
      <c r="AO2021">
        <v>25</v>
      </c>
      <c r="AP2021">
        <v>1500</v>
      </c>
      <c r="AQ2021" t="s">
        <v>129</v>
      </c>
      <c r="AR2021">
        <v>125</v>
      </c>
      <c r="AS2021">
        <v>-49</v>
      </c>
      <c r="AT2021">
        <v>64</v>
      </c>
      <c r="BB2021" t="str">
        <f t="shared" si="773"/>
        <v>1200</v>
      </c>
      <c r="BC2021">
        <v>1</v>
      </c>
      <c r="BD2021" t="str">
        <f t="shared" si="774"/>
        <v xml:space="preserve">N1839R  </v>
      </c>
      <c r="BE2021">
        <v>1</v>
      </c>
      <c r="BJ2021">
        <v>1250</v>
      </c>
      <c r="BK2021">
        <v>-250</v>
      </c>
      <c r="BL2021" t="s">
        <v>130</v>
      </c>
      <c r="BM2021">
        <v>1</v>
      </c>
      <c r="BN2021">
        <v>1</v>
      </c>
      <c r="BO2021">
        <v>0</v>
      </c>
      <c r="BP2021">
        <v>0</v>
      </c>
      <c r="BS2021">
        <v>0</v>
      </c>
      <c r="BT2021">
        <v>0</v>
      </c>
      <c r="BU2021">
        <v>0</v>
      </c>
      <c r="CE2021" t="str">
        <f t="shared" si="785"/>
        <v>22:04:16.933</v>
      </c>
      <c r="CF2021">
        <v>932842261</v>
      </c>
      <c r="CS2021">
        <v>3</v>
      </c>
      <c r="CT2021">
        <v>2</v>
      </c>
      <c r="CU2021">
        <v>0</v>
      </c>
      <c r="CV2021">
        <v>2</v>
      </c>
      <c r="CW2021">
        <v>0</v>
      </c>
      <c r="CX2021">
        <v>3</v>
      </c>
      <c r="CY2021">
        <v>7</v>
      </c>
      <c r="CZ2021" t="s">
        <v>131</v>
      </c>
      <c r="DA2021">
        <v>300</v>
      </c>
      <c r="DB2021">
        <v>0</v>
      </c>
      <c r="DC2021" t="s">
        <v>157</v>
      </c>
      <c r="DD2021" t="s">
        <v>158</v>
      </c>
      <c r="DG2021">
        <v>8375571</v>
      </c>
      <c r="DI2021">
        <v>1</v>
      </c>
      <c r="DJ2021">
        <v>0</v>
      </c>
      <c r="DK2021">
        <v>1</v>
      </c>
      <c r="DL2021">
        <v>0</v>
      </c>
      <c r="DM2021">
        <v>0</v>
      </c>
      <c r="DN2021">
        <v>1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"07/09/2023 22:04:17.230"</f>
        <v>07/09/2023 22:04:17.230</v>
      </c>
      <c r="C2022" t="str">
        <f t="shared" si="775"/>
        <v>FFDDD3C0</v>
      </c>
      <c r="D2022" t="s">
        <v>147</v>
      </c>
      <c r="E2022">
        <v>8</v>
      </c>
      <c r="H2022">
        <v>225</v>
      </c>
      <c r="I2022" t="s">
        <v>148</v>
      </c>
      <c r="J2022" t="s">
        <v>126</v>
      </c>
      <c r="K2022">
        <v>0</v>
      </c>
      <c r="L2022">
        <v>3</v>
      </c>
      <c r="M2022">
        <v>0</v>
      </c>
      <c r="N2022">
        <v>2</v>
      </c>
      <c r="O2022">
        <v>0</v>
      </c>
      <c r="P2022">
        <v>1</v>
      </c>
      <c r="Q2022">
        <v>0</v>
      </c>
      <c r="S2022" t="str">
        <f t="shared" si="784"/>
        <v>22:04:16.000</v>
      </c>
      <c r="T2022" t="str">
        <f t="shared" si="784"/>
        <v>22:04:16.000</v>
      </c>
      <c r="U2022" t="str">
        <f t="shared" si="772"/>
        <v>A14F74</v>
      </c>
      <c r="V2022">
        <v>0</v>
      </c>
      <c r="W2022">
        <v>0</v>
      </c>
      <c r="X2022">
        <v>2</v>
      </c>
      <c r="Y2022">
        <v>0</v>
      </c>
      <c r="AA2022">
        <v>1</v>
      </c>
      <c r="AB2022">
        <v>8</v>
      </c>
      <c r="AC2022">
        <v>3</v>
      </c>
      <c r="AD2022">
        <v>0</v>
      </c>
      <c r="AE2022">
        <v>9</v>
      </c>
      <c r="AF2022" t="s">
        <v>126</v>
      </c>
      <c r="AG2022">
        <v>0</v>
      </c>
      <c r="AH2022">
        <v>3</v>
      </c>
      <c r="AI2022">
        <v>2</v>
      </c>
      <c r="AJ2022">
        <v>0</v>
      </c>
      <c r="AK2022" t="s">
        <v>659</v>
      </c>
      <c r="AL2022">
        <v>32.770907999999999</v>
      </c>
      <c r="AM2022" t="s">
        <v>660</v>
      </c>
      <c r="AN2022">
        <v>-117.050078</v>
      </c>
      <c r="AO2022">
        <v>25</v>
      </c>
      <c r="AP2022">
        <v>1500</v>
      </c>
      <c r="AQ2022" t="s">
        <v>129</v>
      </c>
      <c r="AR2022">
        <v>125</v>
      </c>
      <c r="AS2022">
        <v>-49</v>
      </c>
      <c r="AT2022">
        <v>64</v>
      </c>
      <c r="BB2022" t="str">
        <f t="shared" si="773"/>
        <v>1200</v>
      </c>
      <c r="BC2022">
        <v>1</v>
      </c>
      <c r="BD2022" t="str">
        <f t="shared" si="774"/>
        <v xml:space="preserve">N1839R  </v>
      </c>
      <c r="BE2022">
        <v>1</v>
      </c>
      <c r="BJ2022">
        <v>1250</v>
      </c>
      <c r="BK2022">
        <v>-250</v>
      </c>
      <c r="BL2022" t="s">
        <v>130</v>
      </c>
      <c r="BM2022">
        <v>1</v>
      </c>
      <c r="BN2022">
        <v>1</v>
      </c>
      <c r="BO2022">
        <v>0</v>
      </c>
      <c r="BP2022">
        <v>0</v>
      </c>
      <c r="BS2022">
        <v>0</v>
      </c>
      <c r="BT2022">
        <v>0</v>
      </c>
      <c r="BU2022">
        <v>0</v>
      </c>
      <c r="CE2022" t="str">
        <f t="shared" si="785"/>
        <v>22:04:16.933</v>
      </c>
      <c r="CF2022">
        <v>932842261</v>
      </c>
      <c r="CS2022">
        <v>3</v>
      </c>
      <c r="CT2022">
        <v>2</v>
      </c>
      <c r="CU2022">
        <v>0</v>
      </c>
      <c r="CV2022">
        <v>2</v>
      </c>
      <c r="CW2022">
        <v>0</v>
      </c>
      <c r="CX2022">
        <v>3</v>
      </c>
      <c r="CY2022">
        <v>7</v>
      </c>
      <c r="CZ2022" t="s">
        <v>131</v>
      </c>
      <c r="DA2022">
        <v>300</v>
      </c>
      <c r="DB2022">
        <v>0</v>
      </c>
      <c r="DC2022" t="s">
        <v>157</v>
      </c>
      <c r="DD2022" t="s">
        <v>158</v>
      </c>
      <c r="DG2022">
        <v>8375571</v>
      </c>
      <c r="DI2022">
        <v>1</v>
      </c>
      <c r="DJ2022">
        <v>0</v>
      </c>
      <c r="DK2022">
        <v>1</v>
      </c>
      <c r="DL2022">
        <v>0</v>
      </c>
      <c r="DM2022">
        <v>0</v>
      </c>
      <c r="DN2022">
        <v>1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"07/09/2023 22:04:18.089"</f>
        <v>07/09/2023 22:04:18.089</v>
      </c>
      <c r="C2023" t="str">
        <f t="shared" si="775"/>
        <v>FFDDD3C0</v>
      </c>
      <c r="D2023" t="s">
        <v>149</v>
      </c>
      <c r="E2023">
        <v>3</v>
      </c>
      <c r="H2023">
        <v>166</v>
      </c>
      <c r="I2023" t="s">
        <v>139</v>
      </c>
      <c r="J2023" t="s">
        <v>150</v>
      </c>
      <c r="K2023">
        <v>0</v>
      </c>
      <c r="L2023">
        <v>3</v>
      </c>
      <c r="M2023">
        <v>0</v>
      </c>
      <c r="N2023">
        <v>2</v>
      </c>
      <c r="O2023">
        <v>0</v>
      </c>
      <c r="P2023">
        <v>1</v>
      </c>
      <c r="Q2023">
        <v>0</v>
      </c>
      <c r="S2023" t="str">
        <f t="shared" ref="S2023:T2029" si="786">"22:04:17.000"</f>
        <v>22:04:17.000</v>
      </c>
      <c r="T2023" t="str">
        <f t="shared" si="786"/>
        <v>22:04:17.000</v>
      </c>
      <c r="U2023" t="str">
        <f t="shared" si="772"/>
        <v>A14F74</v>
      </c>
      <c r="V2023">
        <v>0</v>
      </c>
      <c r="W2023">
        <v>0</v>
      </c>
      <c r="X2023">
        <v>2</v>
      </c>
      <c r="Y2023">
        <v>0</v>
      </c>
      <c r="AA2023">
        <v>1</v>
      </c>
      <c r="AB2023">
        <v>8</v>
      </c>
      <c r="AC2023">
        <v>3</v>
      </c>
      <c r="AD2023">
        <v>0</v>
      </c>
      <c r="AE2023">
        <v>9</v>
      </c>
      <c r="AF2023" t="s">
        <v>126</v>
      </c>
      <c r="AG2023">
        <v>0</v>
      </c>
      <c r="AH2023">
        <v>3</v>
      </c>
      <c r="AI2023">
        <v>2</v>
      </c>
      <c r="AJ2023">
        <v>0</v>
      </c>
      <c r="AK2023" t="s">
        <v>661</v>
      </c>
      <c r="AL2023">
        <v>32.770693000000001</v>
      </c>
      <c r="AM2023" t="s">
        <v>662</v>
      </c>
      <c r="AN2023">
        <v>-117.04937</v>
      </c>
      <c r="AO2023">
        <v>25</v>
      </c>
      <c r="AP2023">
        <v>1500</v>
      </c>
      <c r="AQ2023" t="s">
        <v>129</v>
      </c>
      <c r="AR2023">
        <v>124</v>
      </c>
      <c r="AS2023">
        <v>-50</v>
      </c>
      <c r="AT2023">
        <v>192</v>
      </c>
      <c r="BB2023" t="str">
        <f t="shared" si="773"/>
        <v>1200</v>
      </c>
      <c r="BC2023">
        <v>1</v>
      </c>
      <c r="BD2023" t="str">
        <f t="shared" si="774"/>
        <v xml:space="preserve">N1839R  </v>
      </c>
      <c r="BE2023">
        <v>1</v>
      </c>
      <c r="BJ2023">
        <v>1250</v>
      </c>
      <c r="BK2023">
        <v>-250</v>
      </c>
      <c r="BL2023" t="s">
        <v>130</v>
      </c>
      <c r="BM2023">
        <v>1</v>
      </c>
      <c r="BN2023">
        <v>1</v>
      </c>
      <c r="BO2023">
        <v>0</v>
      </c>
      <c r="BP2023">
        <v>0</v>
      </c>
      <c r="BS2023">
        <v>0</v>
      </c>
      <c r="BT2023">
        <v>0</v>
      </c>
      <c r="BU2023">
        <v>0</v>
      </c>
      <c r="CE2023" t="str">
        <f t="shared" ref="CE2023:CE2029" si="787">"22:04:17.811"</f>
        <v>22:04:17.811</v>
      </c>
      <c r="CF2023">
        <v>811092083</v>
      </c>
      <c r="CS2023">
        <v>3</v>
      </c>
      <c r="CT2023">
        <v>2</v>
      </c>
      <c r="CU2023">
        <v>0</v>
      </c>
      <c r="CV2023">
        <v>2</v>
      </c>
      <c r="CW2023">
        <v>0</v>
      </c>
      <c r="CX2023">
        <v>2</v>
      </c>
      <c r="CY2023">
        <v>7</v>
      </c>
      <c r="CZ2023" t="s">
        <v>131</v>
      </c>
      <c r="DA2023">
        <v>286</v>
      </c>
      <c r="DB2023">
        <v>0</v>
      </c>
      <c r="DC2023" t="s">
        <v>132</v>
      </c>
      <c r="DD2023" t="s">
        <v>133</v>
      </c>
      <c r="DG2023">
        <v>16208240</v>
      </c>
      <c r="DI2023">
        <v>1</v>
      </c>
      <c r="DJ2023">
        <v>0</v>
      </c>
      <c r="DK2023">
        <v>0</v>
      </c>
      <c r="DL2023">
        <v>0</v>
      </c>
      <c r="DM2023">
        <v>0</v>
      </c>
      <c r="DN2023">
        <v>1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"07/09/2023 22:04:18.089"</f>
        <v>07/09/2023 22:04:18.089</v>
      </c>
      <c r="C2024" t="str">
        <f t="shared" si="775"/>
        <v>FFDDD3C0</v>
      </c>
      <c r="D2024" t="s">
        <v>141</v>
      </c>
      <c r="E2024">
        <v>15</v>
      </c>
      <c r="J2024" t="s">
        <v>142</v>
      </c>
      <c r="K2024">
        <v>0</v>
      </c>
      <c r="L2024">
        <v>3</v>
      </c>
      <c r="M2024">
        <v>0</v>
      </c>
      <c r="N2024">
        <v>2</v>
      </c>
      <c r="O2024">
        <v>0</v>
      </c>
      <c r="P2024">
        <v>1</v>
      </c>
      <c r="Q2024">
        <v>0</v>
      </c>
      <c r="S2024" t="str">
        <f t="shared" si="786"/>
        <v>22:04:17.000</v>
      </c>
      <c r="T2024" t="str">
        <f t="shared" si="786"/>
        <v>22:04:17.000</v>
      </c>
      <c r="U2024" t="str">
        <f t="shared" si="772"/>
        <v>A14F74</v>
      </c>
      <c r="V2024">
        <v>0</v>
      </c>
      <c r="W2024">
        <v>0</v>
      </c>
      <c r="X2024">
        <v>2</v>
      </c>
      <c r="Y2024">
        <v>0</v>
      </c>
      <c r="AA2024">
        <v>1</v>
      </c>
      <c r="AB2024">
        <v>8</v>
      </c>
      <c r="AC2024">
        <v>3</v>
      </c>
      <c r="AD2024">
        <v>0</v>
      </c>
      <c r="AE2024">
        <v>9</v>
      </c>
      <c r="AF2024" t="s">
        <v>126</v>
      </c>
      <c r="AG2024">
        <v>0</v>
      </c>
      <c r="AH2024">
        <v>3</v>
      </c>
      <c r="AI2024">
        <v>2</v>
      </c>
      <c r="AJ2024">
        <v>0</v>
      </c>
      <c r="AK2024" t="s">
        <v>661</v>
      </c>
      <c r="AL2024">
        <v>32.770693000000001</v>
      </c>
      <c r="AM2024" t="s">
        <v>662</v>
      </c>
      <c r="AN2024">
        <v>-117.04937</v>
      </c>
      <c r="AO2024">
        <v>25</v>
      </c>
      <c r="AP2024">
        <v>1500</v>
      </c>
      <c r="AQ2024" t="s">
        <v>129</v>
      </c>
      <c r="AR2024">
        <v>124</v>
      </c>
      <c r="AS2024">
        <v>-50</v>
      </c>
      <c r="AT2024">
        <v>192</v>
      </c>
      <c r="BB2024" t="str">
        <f t="shared" si="773"/>
        <v>1200</v>
      </c>
      <c r="BC2024">
        <v>1</v>
      </c>
      <c r="BD2024" t="str">
        <f t="shared" si="774"/>
        <v xml:space="preserve">N1839R  </v>
      </c>
      <c r="BE2024">
        <v>1</v>
      </c>
      <c r="BJ2024">
        <v>1250</v>
      </c>
      <c r="BK2024">
        <v>-250</v>
      </c>
      <c r="BL2024" t="s">
        <v>130</v>
      </c>
      <c r="BM2024">
        <v>1</v>
      </c>
      <c r="BN2024">
        <v>1</v>
      </c>
      <c r="BO2024">
        <v>0</v>
      </c>
      <c r="BP2024">
        <v>0</v>
      </c>
      <c r="BS2024">
        <v>0</v>
      </c>
      <c r="BT2024">
        <v>0</v>
      </c>
      <c r="BU2024">
        <v>0</v>
      </c>
      <c r="CE2024" t="str">
        <f t="shared" si="787"/>
        <v>22:04:17.811</v>
      </c>
      <c r="CF2024">
        <v>811092083</v>
      </c>
      <c r="CS2024">
        <v>3</v>
      </c>
      <c r="CT2024">
        <v>2</v>
      </c>
      <c r="CU2024">
        <v>0</v>
      </c>
      <c r="CV2024">
        <v>2</v>
      </c>
      <c r="CW2024">
        <v>0</v>
      </c>
      <c r="CX2024">
        <v>2</v>
      </c>
      <c r="CY2024">
        <v>7</v>
      </c>
      <c r="CZ2024" t="s">
        <v>131</v>
      </c>
      <c r="DA2024">
        <v>286</v>
      </c>
      <c r="DB2024">
        <v>0</v>
      </c>
      <c r="DC2024" t="s">
        <v>132</v>
      </c>
      <c r="DD2024" t="s">
        <v>133</v>
      </c>
      <c r="DG2024">
        <v>16208240</v>
      </c>
      <c r="DI2024">
        <v>1</v>
      </c>
      <c r="DJ2024">
        <v>0</v>
      </c>
      <c r="DK2024">
        <v>1</v>
      </c>
      <c r="DL2024">
        <v>0</v>
      </c>
      <c r="DM2024">
        <v>0</v>
      </c>
      <c r="DN2024">
        <v>1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>"07/09/2023 22:04:18.105"</f>
        <v>07/09/2023 22:04:18.105</v>
      </c>
      <c r="C2025" t="str">
        <f t="shared" si="775"/>
        <v>FFDDD3C0</v>
      </c>
      <c r="D2025" t="s">
        <v>134</v>
      </c>
      <c r="E2025">
        <v>3</v>
      </c>
      <c r="H2025">
        <v>3</v>
      </c>
      <c r="I2025" t="s">
        <v>135</v>
      </c>
      <c r="J2025" t="s">
        <v>126</v>
      </c>
      <c r="K2025">
        <v>0</v>
      </c>
      <c r="L2025">
        <v>3</v>
      </c>
      <c r="M2025">
        <v>0</v>
      </c>
      <c r="N2025">
        <v>2</v>
      </c>
      <c r="O2025">
        <v>0</v>
      </c>
      <c r="P2025">
        <v>1</v>
      </c>
      <c r="Q2025">
        <v>0</v>
      </c>
      <c r="S2025" t="str">
        <f t="shared" si="786"/>
        <v>22:04:17.000</v>
      </c>
      <c r="T2025" t="str">
        <f t="shared" si="786"/>
        <v>22:04:17.000</v>
      </c>
      <c r="U2025" t="str">
        <f t="shared" si="772"/>
        <v>A14F74</v>
      </c>
      <c r="V2025">
        <v>0</v>
      </c>
      <c r="W2025">
        <v>0</v>
      </c>
      <c r="X2025">
        <v>2</v>
      </c>
      <c r="Y2025">
        <v>0</v>
      </c>
      <c r="AA2025">
        <v>1</v>
      </c>
      <c r="AB2025">
        <v>8</v>
      </c>
      <c r="AC2025">
        <v>3</v>
      </c>
      <c r="AD2025">
        <v>0</v>
      </c>
      <c r="AE2025">
        <v>9</v>
      </c>
      <c r="AF2025" t="s">
        <v>126</v>
      </c>
      <c r="AG2025">
        <v>0</v>
      </c>
      <c r="AH2025">
        <v>3</v>
      </c>
      <c r="AI2025">
        <v>2</v>
      </c>
      <c r="AJ2025">
        <v>0</v>
      </c>
      <c r="AK2025" t="s">
        <v>661</v>
      </c>
      <c r="AL2025">
        <v>32.770693000000001</v>
      </c>
      <c r="AM2025" t="s">
        <v>662</v>
      </c>
      <c r="AN2025">
        <v>-117.04937</v>
      </c>
      <c r="AO2025">
        <v>25</v>
      </c>
      <c r="AP2025">
        <v>1500</v>
      </c>
      <c r="AQ2025" t="s">
        <v>129</v>
      </c>
      <c r="AR2025">
        <v>124</v>
      </c>
      <c r="AS2025">
        <v>-50</v>
      </c>
      <c r="AT2025">
        <v>192</v>
      </c>
      <c r="BB2025" t="str">
        <f t="shared" si="773"/>
        <v>1200</v>
      </c>
      <c r="BC2025">
        <v>1</v>
      </c>
      <c r="BD2025" t="str">
        <f t="shared" si="774"/>
        <v xml:space="preserve">N1839R  </v>
      </c>
      <c r="BE2025">
        <v>1</v>
      </c>
      <c r="BJ2025">
        <v>1250</v>
      </c>
      <c r="BK2025">
        <v>-250</v>
      </c>
      <c r="BL2025" t="s">
        <v>130</v>
      </c>
      <c r="BM2025">
        <v>1</v>
      </c>
      <c r="BN2025">
        <v>1</v>
      </c>
      <c r="BO2025">
        <v>0</v>
      </c>
      <c r="BP2025">
        <v>0</v>
      </c>
      <c r="BS2025">
        <v>0</v>
      </c>
      <c r="BT2025">
        <v>0</v>
      </c>
      <c r="BU2025">
        <v>0</v>
      </c>
      <c r="CE2025" t="str">
        <f t="shared" si="787"/>
        <v>22:04:17.811</v>
      </c>
      <c r="CF2025">
        <v>811092083</v>
      </c>
      <c r="CS2025">
        <v>3</v>
      </c>
      <c r="CT2025">
        <v>2</v>
      </c>
      <c r="CU2025">
        <v>0</v>
      </c>
      <c r="CV2025">
        <v>2</v>
      </c>
      <c r="CW2025">
        <v>0</v>
      </c>
      <c r="CX2025">
        <v>2</v>
      </c>
      <c r="CY2025">
        <v>7</v>
      </c>
      <c r="CZ2025" t="s">
        <v>131</v>
      </c>
      <c r="DA2025">
        <v>286</v>
      </c>
      <c r="DB2025">
        <v>0</v>
      </c>
      <c r="DC2025" t="s">
        <v>132</v>
      </c>
      <c r="DD2025" t="s">
        <v>133</v>
      </c>
      <c r="DG2025">
        <v>16208240</v>
      </c>
      <c r="DI2025">
        <v>1</v>
      </c>
      <c r="DJ2025">
        <v>0</v>
      </c>
      <c r="DK2025">
        <v>1</v>
      </c>
      <c r="DL2025">
        <v>0</v>
      </c>
      <c r="DM2025">
        <v>0</v>
      </c>
      <c r="DN2025">
        <v>1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>"07/09/2023 22:04:18.105"</f>
        <v>07/09/2023 22:04:18.105</v>
      </c>
      <c r="C2026" t="str">
        <f t="shared" si="775"/>
        <v>FFDDD3C0</v>
      </c>
      <c r="D2026" t="s">
        <v>134</v>
      </c>
      <c r="E2026">
        <v>4</v>
      </c>
      <c r="H2026">
        <v>4</v>
      </c>
      <c r="I2026" t="s">
        <v>143</v>
      </c>
      <c r="J2026" t="s">
        <v>126</v>
      </c>
      <c r="K2026">
        <v>0</v>
      </c>
      <c r="L2026">
        <v>3</v>
      </c>
      <c r="M2026">
        <v>0</v>
      </c>
      <c r="N2026">
        <v>2</v>
      </c>
      <c r="O2026">
        <v>0</v>
      </c>
      <c r="P2026">
        <v>1</v>
      </c>
      <c r="Q2026">
        <v>0</v>
      </c>
      <c r="S2026" t="str">
        <f t="shared" si="786"/>
        <v>22:04:17.000</v>
      </c>
      <c r="T2026" t="str">
        <f t="shared" si="786"/>
        <v>22:04:17.000</v>
      </c>
      <c r="U2026" t="str">
        <f t="shared" si="772"/>
        <v>A14F74</v>
      </c>
      <c r="V2026">
        <v>0</v>
      </c>
      <c r="W2026">
        <v>0</v>
      </c>
      <c r="X2026">
        <v>2</v>
      </c>
      <c r="Y2026">
        <v>0</v>
      </c>
      <c r="AA2026">
        <v>1</v>
      </c>
      <c r="AB2026">
        <v>8</v>
      </c>
      <c r="AC2026">
        <v>3</v>
      </c>
      <c r="AD2026">
        <v>0</v>
      </c>
      <c r="AE2026">
        <v>9</v>
      </c>
      <c r="AF2026" t="s">
        <v>126</v>
      </c>
      <c r="AG2026">
        <v>0</v>
      </c>
      <c r="AH2026">
        <v>3</v>
      </c>
      <c r="AI2026">
        <v>2</v>
      </c>
      <c r="AJ2026">
        <v>0</v>
      </c>
      <c r="AK2026" t="s">
        <v>661</v>
      </c>
      <c r="AL2026">
        <v>32.770693000000001</v>
      </c>
      <c r="AM2026" t="s">
        <v>662</v>
      </c>
      <c r="AN2026">
        <v>-117.04937</v>
      </c>
      <c r="AO2026">
        <v>25</v>
      </c>
      <c r="AP2026">
        <v>1500</v>
      </c>
      <c r="AQ2026" t="s">
        <v>129</v>
      </c>
      <c r="AR2026">
        <v>124</v>
      </c>
      <c r="AS2026">
        <v>-50</v>
      </c>
      <c r="AT2026">
        <v>192</v>
      </c>
      <c r="BB2026" t="str">
        <f t="shared" si="773"/>
        <v>1200</v>
      </c>
      <c r="BC2026">
        <v>1</v>
      </c>
      <c r="BD2026" t="str">
        <f t="shared" si="774"/>
        <v xml:space="preserve">N1839R  </v>
      </c>
      <c r="BE2026">
        <v>1</v>
      </c>
      <c r="BJ2026">
        <v>1250</v>
      </c>
      <c r="BK2026">
        <v>-250</v>
      </c>
      <c r="BL2026" t="s">
        <v>130</v>
      </c>
      <c r="BM2026">
        <v>1</v>
      </c>
      <c r="BN2026">
        <v>1</v>
      </c>
      <c r="BO2026">
        <v>0</v>
      </c>
      <c r="BP2026">
        <v>0</v>
      </c>
      <c r="BS2026">
        <v>0</v>
      </c>
      <c r="BT2026">
        <v>0</v>
      </c>
      <c r="BU2026">
        <v>0</v>
      </c>
      <c r="CE2026" t="str">
        <f t="shared" si="787"/>
        <v>22:04:17.811</v>
      </c>
      <c r="CF2026">
        <v>811092083</v>
      </c>
      <c r="CS2026">
        <v>3</v>
      </c>
      <c r="CT2026">
        <v>2</v>
      </c>
      <c r="CU2026">
        <v>0</v>
      </c>
      <c r="CV2026">
        <v>2</v>
      </c>
      <c r="CW2026">
        <v>0</v>
      </c>
      <c r="CX2026">
        <v>2</v>
      </c>
      <c r="CY2026">
        <v>7</v>
      </c>
      <c r="CZ2026" t="s">
        <v>131</v>
      </c>
      <c r="DA2026">
        <v>286</v>
      </c>
      <c r="DB2026">
        <v>0</v>
      </c>
      <c r="DC2026" t="s">
        <v>132</v>
      </c>
      <c r="DD2026" t="s">
        <v>133</v>
      </c>
      <c r="DG2026">
        <v>16208240</v>
      </c>
      <c r="DI2026">
        <v>1</v>
      </c>
      <c r="DJ2026">
        <v>0</v>
      </c>
      <c r="DK2026">
        <v>1</v>
      </c>
      <c r="DL2026">
        <v>0</v>
      </c>
      <c r="DM2026">
        <v>0</v>
      </c>
      <c r="DN2026">
        <v>1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>"07/09/2023 22:04:18.105"</f>
        <v>07/09/2023 22:04:18.105</v>
      </c>
      <c r="C2027" t="str">
        <f t="shared" si="775"/>
        <v>FFDDD3C0</v>
      </c>
      <c r="D2027" t="s">
        <v>123</v>
      </c>
      <c r="E2027">
        <v>7</v>
      </c>
      <c r="F2027">
        <v>2007</v>
      </c>
      <c r="G2027" t="s">
        <v>124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0</v>
      </c>
      <c r="P2027">
        <v>1</v>
      </c>
      <c r="Q2027">
        <v>0</v>
      </c>
      <c r="S2027" t="str">
        <f t="shared" si="786"/>
        <v>22:04:17.000</v>
      </c>
      <c r="T2027" t="str">
        <f t="shared" si="786"/>
        <v>22:04:17.000</v>
      </c>
      <c r="U2027" t="str">
        <f t="shared" si="772"/>
        <v>A14F74</v>
      </c>
      <c r="V2027">
        <v>0</v>
      </c>
      <c r="W2027">
        <v>0</v>
      </c>
      <c r="X2027">
        <v>2</v>
      </c>
      <c r="Y2027">
        <v>0</v>
      </c>
      <c r="AA2027">
        <v>1</v>
      </c>
      <c r="AB2027">
        <v>8</v>
      </c>
      <c r="AC2027">
        <v>3</v>
      </c>
      <c r="AD2027">
        <v>0</v>
      </c>
      <c r="AE2027">
        <v>9</v>
      </c>
      <c r="AF2027" t="s">
        <v>126</v>
      </c>
      <c r="AG2027">
        <v>0</v>
      </c>
      <c r="AH2027">
        <v>3</v>
      </c>
      <c r="AI2027">
        <v>2</v>
      </c>
      <c r="AJ2027">
        <v>0</v>
      </c>
      <c r="AK2027" t="s">
        <v>661</v>
      </c>
      <c r="AL2027">
        <v>32.770693000000001</v>
      </c>
      <c r="AM2027" t="s">
        <v>662</v>
      </c>
      <c r="AN2027">
        <v>-117.04937</v>
      </c>
      <c r="AO2027">
        <v>25</v>
      </c>
      <c r="AP2027">
        <v>1500</v>
      </c>
      <c r="AQ2027" t="s">
        <v>129</v>
      </c>
      <c r="AR2027">
        <v>124</v>
      </c>
      <c r="AS2027">
        <v>-50</v>
      </c>
      <c r="AT2027">
        <v>192</v>
      </c>
      <c r="BB2027" t="str">
        <f t="shared" si="773"/>
        <v>1200</v>
      </c>
      <c r="BC2027">
        <v>1</v>
      </c>
      <c r="BD2027" t="str">
        <f t="shared" si="774"/>
        <v xml:space="preserve">N1839R  </v>
      </c>
      <c r="BE2027">
        <v>1</v>
      </c>
      <c r="BJ2027">
        <v>1250</v>
      </c>
      <c r="BK2027">
        <v>-250</v>
      </c>
      <c r="BL2027" t="s">
        <v>130</v>
      </c>
      <c r="BM2027">
        <v>1</v>
      </c>
      <c r="BN2027">
        <v>1</v>
      </c>
      <c r="BO2027">
        <v>0</v>
      </c>
      <c r="BP2027">
        <v>0</v>
      </c>
      <c r="BS2027">
        <v>0</v>
      </c>
      <c r="BT2027">
        <v>0</v>
      </c>
      <c r="BU2027">
        <v>0</v>
      </c>
      <c r="CE2027" t="str">
        <f t="shared" si="787"/>
        <v>22:04:17.811</v>
      </c>
      <c r="CF2027">
        <v>811092083</v>
      </c>
      <c r="CS2027">
        <v>3</v>
      </c>
      <c r="CT2027">
        <v>2</v>
      </c>
      <c r="CU2027">
        <v>0</v>
      </c>
      <c r="CV2027">
        <v>2</v>
      </c>
      <c r="CW2027">
        <v>0</v>
      </c>
      <c r="CX2027">
        <v>2</v>
      </c>
      <c r="CY2027">
        <v>7</v>
      </c>
      <c r="CZ2027" t="s">
        <v>131</v>
      </c>
      <c r="DA2027">
        <v>286</v>
      </c>
      <c r="DB2027">
        <v>0</v>
      </c>
      <c r="DC2027" t="s">
        <v>132</v>
      </c>
      <c r="DD2027" t="s">
        <v>133</v>
      </c>
      <c r="DG2027">
        <v>16208240</v>
      </c>
      <c r="DI2027">
        <v>1</v>
      </c>
      <c r="DJ2027">
        <v>0</v>
      </c>
      <c r="DK2027">
        <v>1</v>
      </c>
      <c r="DL2027">
        <v>0</v>
      </c>
      <c r="DM2027">
        <v>0</v>
      </c>
      <c r="DN2027">
        <v>1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>"07/09/2023 22:04:18.105"</f>
        <v>07/09/2023 22:04:18.105</v>
      </c>
      <c r="C2028" t="str">
        <f t="shared" si="775"/>
        <v>FFDDD3C0</v>
      </c>
      <c r="D2028" t="s">
        <v>138</v>
      </c>
      <c r="E2028">
        <v>20</v>
      </c>
      <c r="F2028">
        <v>1020</v>
      </c>
      <c r="G2028" t="s">
        <v>139</v>
      </c>
      <c r="J2028" t="s">
        <v>140</v>
      </c>
      <c r="K2028">
        <v>0</v>
      </c>
      <c r="L2028">
        <v>3</v>
      </c>
      <c r="M2028">
        <v>0</v>
      </c>
      <c r="N2028">
        <v>2</v>
      </c>
      <c r="O2028">
        <v>0</v>
      </c>
      <c r="P2028">
        <v>1</v>
      </c>
      <c r="Q2028">
        <v>0</v>
      </c>
      <c r="S2028" t="str">
        <f t="shared" si="786"/>
        <v>22:04:17.000</v>
      </c>
      <c r="T2028" t="str">
        <f t="shared" si="786"/>
        <v>22:04:17.000</v>
      </c>
      <c r="U2028" t="str">
        <f t="shared" si="772"/>
        <v>A14F74</v>
      </c>
      <c r="V2028">
        <v>0</v>
      </c>
      <c r="W2028">
        <v>0</v>
      </c>
      <c r="X2028">
        <v>2</v>
      </c>
      <c r="Y2028">
        <v>0</v>
      </c>
      <c r="AA2028">
        <v>1</v>
      </c>
      <c r="AB2028">
        <v>8</v>
      </c>
      <c r="AC2028">
        <v>3</v>
      </c>
      <c r="AD2028">
        <v>0</v>
      </c>
      <c r="AE2028">
        <v>9</v>
      </c>
      <c r="AF2028" t="s">
        <v>126</v>
      </c>
      <c r="AG2028">
        <v>0</v>
      </c>
      <c r="AH2028">
        <v>3</v>
      </c>
      <c r="AI2028">
        <v>2</v>
      </c>
      <c r="AJ2028">
        <v>0</v>
      </c>
      <c r="AK2028" t="s">
        <v>661</v>
      </c>
      <c r="AL2028">
        <v>32.770693000000001</v>
      </c>
      <c r="AM2028" t="s">
        <v>662</v>
      </c>
      <c r="AN2028">
        <v>-117.04937</v>
      </c>
      <c r="AO2028">
        <v>25</v>
      </c>
      <c r="AP2028">
        <v>1500</v>
      </c>
      <c r="AQ2028" t="s">
        <v>129</v>
      </c>
      <c r="AR2028">
        <v>124</v>
      </c>
      <c r="AS2028">
        <v>-50</v>
      </c>
      <c r="AT2028">
        <v>192</v>
      </c>
      <c r="BB2028" t="str">
        <f t="shared" si="773"/>
        <v>1200</v>
      </c>
      <c r="BC2028">
        <v>1</v>
      </c>
      <c r="BD2028" t="str">
        <f t="shared" si="774"/>
        <v xml:space="preserve">N1839R  </v>
      </c>
      <c r="BE2028">
        <v>1</v>
      </c>
      <c r="BJ2028">
        <v>1250</v>
      </c>
      <c r="BK2028">
        <v>-250</v>
      </c>
      <c r="BL2028" t="s">
        <v>130</v>
      </c>
      <c r="BM2028">
        <v>1</v>
      </c>
      <c r="BN2028">
        <v>1</v>
      </c>
      <c r="BO2028">
        <v>0</v>
      </c>
      <c r="BP2028">
        <v>0</v>
      </c>
      <c r="BS2028">
        <v>0</v>
      </c>
      <c r="BT2028">
        <v>0</v>
      </c>
      <c r="BU2028">
        <v>0</v>
      </c>
      <c r="CE2028" t="str">
        <f t="shared" si="787"/>
        <v>22:04:17.811</v>
      </c>
      <c r="CF2028">
        <v>811092083</v>
      </c>
      <c r="CS2028">
        <v>3</v>
      </c>
      <c r="CT2028">
        <v>2</v>
      </c>
      <c r="CU2028">
        <v>0</v>
      </c>
      <c r="CV2028">
        <v>2</v>
      </c>
      <c r="CW2028">
        <v>0</v>
      </c>
      <c r="CX2028">
        <v>2</v>
      </c>
      <c r="CY2028">
        <v>7</v>
      </c>
      <c r="CZ2028" t="s">
        <v>131</v>
      </c>
      <c r="DA2028">
        <v>286</v>
      </c>
      <c r="DB2028">
        <v>0</v>
      </c>
      <c r="DC2028" t="s">
        <v>132</v>
      </c>
      <c r="DD2028" t="s">
        <v>133</v>
      </c>
      <c r="DG2028">
        <v>16208240</v>
      </c>
      <c r="DI2028">
        <v>1</v>
      </c>
      <c r="DJ2028">
        <v>0</v>
      </c>
      <c r="DK2028">
        <v>1</v>
      </c>
      <c r="DL2028">
        <v>0</v>
      </c>
      <c r="DM2028">
        <v>0</v>
      </c>
      <c r="DN2028">
        <v>1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"07/09/2023 22:04:18.105"</f>
        <v>07/09/2023 22:04:18.105</v>
      </c>
      <c r="C2029" t="str">
        <f t="shared" si="775"/>
        <v>FFDDD3C0</v>
      </c>
      <c r="D2029" t="s">
        <v>147</v>
      </c>
      <c r="E2029">
        <v>8</v>
      </c>
      <c r="H2029">
        <v>225</v>
      </c>
      <c r="I2029" t="s">
        <v>148</v>
      </c>
      <c r="J2029" t="s">
        <v>126</v>
      </c>
      <c r="K2029">
        <v>0</v>
      </c>
      <c r="L2029">
        <v>3</v>
      </c>
      <c r="M2029">
        <v>0</v>
      </c>
      <c r="N2029">
        <v>2</v>
      </c>
      <c r="O2029">
        <v>0</v>
      </c>
      <c r="P2029">
        <v>1</v>
      </c>
      <c r="Q2029">
        <v>0</v>
      </c>
      <c r="S2029" t="str">
        <f t="shared" si="786"/>
        <v>22:04:17.000</v>
      </c>
      <c r="T2029" t="str">
        <f t="shared" si="786"/>
        <v>22:04:17.000</v>
      </c>
      <c r="U2029" t="str">
        <f t="shared" si="772"/>
        <v>A14F74</v>
      </c>
      <c r="V2029">
        <v>0</v>
      </c>
      <c r="W2029">
        <v>0</v>
      </c>
      <c r="X2029">
        <v>2</v>
      </c>
      <c r="Y2029">
        <v>0</v>
      </c>
      <c r="AA2029">
        <v>1</v>
      </c>
      <c r="AB2029">
        <v>8</v>
      </c>
      <c r="AC2029">
        <v>3</v>
      </c>
      <c r="AD2029">
        <v>0</v>
      </c>
      <c r="AE2029">
        <v>9</v>
      </c>
      <c r="AF2029" t="s">
        <v>126</v>
      </c>
      <c r="AG2029">
        <v>0</v>
      </c>
      <c r="AH2029">
        <v>3</v>
      </c>
      <c r="AI2029">
        <v>2</v>
      </c>
      <c r="AJ2029">
        <v>0</v>
      </c>
      <c r="AK2029" t="s">
        <v>661</v>
      </c>
      <c r="AL2029">
        <v>32.770693000000001</v>
      </c>
      <c r="AM2029" t="s">
        <v>662</v>
      </c>
      <c r="AN2029">
        <v>-117.04937</v>
      </c>
      <c r="AO2029">
        <v>25</v>
      </c>
      <c r="AP2029">
        <v>1500</v>
      </c>
      <c r="AQ2029" t="s">
        <v>129</v>
      </c>
      <c r="AR2029">
        <v>124</v>
      </c>
      <c r="AS2029">
        <v>-50</v>
      </c>
      <c r="AT2029">
        <v>192</v>
      </c>
      <c r="BB2029" t="str">
        <f t="shared" si="773"/>
        <v>1200</v>
      </c>
      <c r="BC2029">
        <v>1</v>
      </c>
      <c r="BD2029" t="str">
        <f t="shared" si="774"/>
        <v xml:space="preserve">N1839R  </v>
      </c>
      <c r="BE2029">
        <v>1</v>
      </c>
      <c r="BJ2029">
        <v>1250</v>
      </c>
      <c r="BK2029">
        <v>-250</v>
      </c>
      <c r="BL2029" t="s">
        <v>130</v>
      </c>
      <c r="BM2029">
        <v>1</v>
      </c>
      <c r="BN2029">
        <v>1</v>
      </c>
      <c r="BO2029">
        <v>0</v>
      </c>
      <c r="BP2029">
        <v>0</v>
      </c>
      <c r="BS2029">
        <v>0</v>
      </c>
      <c r="BT2029">
        <v>0</v>
      </c>
      <c r="BU2029">
        <v>0</v>
      </c>
      <c r="CE2029" t="str">
        <f t="shared" si="787"/>
        <v>22:04:17.811</v>
      </c>
      <c r="CF2029">
        <v>811092083</v>
      </c>
      <c r="CS2029">
        <v>3</v>
      </c>
      <c r="CT2029">
        <v>2</v>
      </c>
      <c r="CU2029">
        <v>0</v>
      </c>
      <c r="CV2029">
        <v>2</v>
      </c>
      <c r="CW2029">
        <v>0</v>
      </c>
      <c r="CX2029">
        <v>2</v>
      </c>
      <c r="CY2029">
        <v>7</v>
      </c>
      <c r="CZ2029" t="s">
        <v>131</v>
      </c>
      <c r="DA2029">
        <v>286</v>
      </c>
      <c r="DB2029">
        <v>0</v>
      </c>
      <c r="DC2029" t="s">
        <v>132</v>
      </c>
      <c r="DD2029" t="s">
        <v>133</v>
      </c>
      <c r="DG2029">
        <v>16208240</v>
      </c>
      <c r="DI2029">
        <v>1</v>
      </c>
      <c r="DJ2029">
        <v>0</v>
      </c>
      <c r="DK2029">
        <v>1</v>
      </c>
      <c r="DL2029">
        <v>0</v>
      </c>
      <c r="DM2029">
        <v>0</v>
      </c>
      <c r="DN2029">
        <v>1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"07/09/2023 22:04:20.195"</f>
        <v>07/09/2023 22:04:20.195</v>
      </c>
      <c r="C2030" t="str">
        <f t="shared" ref="C2030:C2093" si="788">"FFDFD3C0"</f>
        <v>FFDFD3C0</v>
      </c>
      <c r="D2030" t="s">
        <v>149</v>
      </c>
      <c r="E2030">
        <v>3</v>
      </c>
      <c r="H2030">
        <v>166</v>
      </c>
      <c r="I2030" t="s">
        <v>139</v>
      </c>
      <c r="J2030" t="s">
        <v>150</v>
      </c>
      <c r="K2030">
        <v>0</v>
      </c>
      <c r="L2030">
        <v>3</v>
      </c>
      <c r="M2030">
        <v>0</v>
      </c>
      <c r="N2030">
        <v>2</v>
      </c>
      <c r="O2030">
        <v>0</v>
      </c>
      <c r="P2030">
        <v>1</v>
      </c>
      <c r="Q2030">
        <v>0</v>
      </c>
      <c r="S2030" t="str">
        <f t="shared" ref="S2030:T2036" si="789">"22:04:19.000"</f>
        <v>22:04:19.000</v>
      </c>
      <c r="T2030" t="str">
        <f t="shared" si="789"/>
        <v>22:04:19.000</v>
      </c>
      <c r="U2030" t="str">
        <f t="shared" si="772"/>
        <v>A14F74</v>
      </c>
      <c r="V2030">
        <v>0</v>
      </c>
      <c r="W2030">
        <v>0</v>
      </c>
      <c r="X2030">
        <v>2</v>
      </c>
      <c r="Y2030">
        <v>0</v>
      </c>
      <c r="AA2030">
        <v>1</v>
      </c>
      <c r="AB2030">
        <v>8</v>
      </c>
      <c r="AC2030">
        <v>3</v>
      </c>
      <c r="AD2030">
        <v>0</v>
      </c>
      <c r="AE2030">
        <v>9</v>
      </c>
      <c r="AF2030" t="s">
        <v>126</v>
      </c>
      <c r="AG2030">
        <v>0</v>
      </c>
      <c r="AH2030">
        <v>3</v>
      </c>
      <c r="AI2030">
        <v>2</v>
      </c>
      <c r="AJ2030">
        <v>0</v>
      </c>
      <c r="AK2030" t="s">
        <v>663</v>
      </c>
      <c r="AL2030">
        <v>32.770200000000003</v>
      </c>
      <c r="AM2030" t="s">
        <v>664</v>
      </c>
      <c r="AN2030">
        <v>-117.048039</v>
      </c>
      <c r="AO2030">
        <v>25</v>
      </c>
      <c r="AP2030">
        <v>1500</v>
      </c>
      <c r="AQ2030" t="s">
        <v>129</v>
      </c>
      <c r="AR2030">
        <v>121</v>
      </c>
      <c r="AS2030">
        <v>-51</v>
      </c>
      <c r="AT2030">
        <v>512</v>
      </c>
      <c r="BB2030" t="str">
        <f t="shared" si="773"/>
        <v>1200</v>
      </c>
      <c r="BC2030">
        <v>1</v>
      </c>
      <c r="BD2030" t="str">
        <f t="shared" si="774"/>
        <v xml:space="preserve">N1839R  </v>
      </c>
      <c r="BE2030">
        <v>1</v>
      </c>
      <c r="BG2030">
        <v>0</v>
      </c>
      <c r="BH2030">
        <v>0</v>
      </c>
      <c r="BI2030">
        <v>0</v>
      </c>
      <c r="BJ2030">
        <v>1275</v>
      </c>
      <c r="BK2030">
        <v>-225</v>
      </c>
      <c r="BL2030" t="s">
        <v>130</v>
      </c>
      <c r="BM2030">
        <v>1</v>
      </c>
      <c r="BN2030">
        <v>1</v>
      </c>
      <c r="BO2030">
        <v>0</v>
      </c>
      <c r="BP2030">
        <v>0</v>
      </c>
      <c r="BS2030">
        <v>0</v>
      </c>
      <c r="BT2030">
        <v>0</v>
      </c>
      <c r="BU2030">
        <v>0</v>
      </c>
      <c r="CE2030" t="str">
        <f t="shared" ref="CE2030:CE2036" si="790">"22:04:19.935"</f>
        <v>22:04:19.935</v>
      </c>
      <c r="CF2030">
        <v>935341665</v>
      </c>
      <c r="CS2030">
        <v>3</v>
      </c>
      <c r="CT2030">
        <v>2</v>
      </c>
      <c r="CU2030">
        <v>0</v>
      </c>
      <c r="CV2030">
        <v>2</v>
      </c>
      <c r="CW2030">
        <v>0</v>
      </c>
      <c r="CX2030">
        <v>2</v>
      </c>
      <c r="CY2030">
        <v>7</v>
      </c>
      <c r="CZ2030" t="s">
        <v>131</v>
      </c>
      <c r="DA2030">
        <v>286</v>
      </c>
      <c r="DB2030">
        <v>0</v>
      </c>
      <c r="DC2030" t="s">
        <v>132</v>
      </c>
      <c r="DD2030" t="s">
        <v>133</v>
      </c>
      <c r="DG2030">
        <v>16208961</v>
      </c>
      <c r="DI2030">
        <v>1</v>
      </c>
      <c r="DJ2030">
        <v>0</v>
      </c>
      <c r="DK2030">
        <v>0</v>
      </c>
      <c r="DL2030">
        <v>0</v>
      </c>
      <c r="DM2030">
        <v>0</v>
      </c>
      <c r="DN2030">
        <v>1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"07/09/2023 22:04:20.195"</f>
        <v>07/09/2023 22:04:20.195</v>
      </c>
      <c r="C2031" t="str">
        <f t="shared" si="788"/>
        <v>FFDFD3C0</v>
      </c>
      <c r="D2031" t="s">
        <v>141</v>
      </c>
      <c r="E2031">
        <v>15</v>
      </c>
      <c r="J2031" t="s">
        <v>142</v>
      </c>
      <c r="K2031">
        <v>0</v>
      </c>
      <c r="L2031">
        <v>3</v>
      </c>
      <c r="M2031">
        <v>0</v>
      </c>
      <c r="N2031">
        <v>2</v>
      </c>
      <c r="O2031">
        <v>0</v>
      </c>
      <c r="P2031">
        <v>1</v>
      </c>
      <c r="Q2031">
        <v>0</v>
      </c>
      <c r="S2031" t="str">
        <f t="shared" si="789"/>
        <v>22:04:19.000</v>
      </c>
      <c r="T2031" t="str">
        <f t="shared" si="789"/>
        <v>22:04:19.000</v>
      </c>
      <c r="U2031" t="str">
        <f t="shared" si="772"/>
        <v>A14F74</v>
      </c>
      <c r="V2031">
        <v>0</v>
      </c>
      <c r="W2031">
        <v>0</v>
      </c>
      <c r="X2031">
        <v>2</v>
      </c>
      <c r="Y2031">
        <v>0</v>
      </c>
      <c r="AA2031">
        <v>1</v>
      </c>
      <c r="AB2031">
        <v>8</v>
      </c>
      <c r="AC2031">
        <v>3</v>
      </c>
      <c r="AD2031">
        <v>0</v>
      </c>
      <c r="AE2031">
        <v>9</v>
      </c>
      <c r="AF2031" t="s">
        <v>126</v>
      </c>
      <c r="AG2031">
        <v>0</v>
      </c>
      <c r="AH2031">
        <v>3</v>
      </c>
      <c r="AI2031">
        <v>2</v>
      </c>
      <c r="AJ2031">
        <v>0</v>
      </c>
      <c r="AK2031" t="s">
        <v>663</v>
      </c>
      <c r="AL2031">
        <v>32.770200000000003</v>
      </c>
      <c r="AM2031" t="s">
        <v>664</v>
      </c>
      <c r="AN2031">
        <v>-117.048039</v>
      </c>
      <c r="AO2031">
        <v>25</v>
      </c>
      <c r="AP2031">
        <v>1500</v>
      </c>
      <c r="AQ2031" t="s">
        <v>129</v>
      </c>
      <c r="AR2031">
        <v>121</v>
      </c>
      <c r="AS2031">
        <v>-51</v>
      </c>
      <c r="AT2031">
        <v>512</v>
      </c>
      <c r="BB2031" t="str">
        <f t="shared" si="773"/>
        <v>1200</v>
      </c>
      <c r="BC2031">
        <v>1</v>
      </c>
      <c r="BD2031" t="str">
        <f t="shared" si="774"/>
        <v xml:space="preserve">N1839R  </v>
      </c>
      <c r="BE2031">
        <v>1</v>
      </c>
      <c r="BG2031">
        <v>0</v>
      </c>
      <c r="BH2031">
        <v>0</v>
      </c>
      <c r="BI2031">
        <v>0</v>
      </c>
      <c r="BJ2031">
        <v>1275</v>
      </c>
      <c r="BK2031">
        <v>-225</v>
      </c>
      <c r="BL2031" t="s">
        <v>130</v>
      </c>
      <c r="BM2031">
        <v>1</v>
      </c>
      <c r="BN2031">
        <v>1</v>
      </c>
      <c r="BO2031">
        <v>0</v>
      </c>
      <c r="BP2031">
        <v>0</v>
      </c>
      <c r="BS2031">
        <v>0</v>
      </c>
      <c r="BT2031">
        <v>0</v>
      </c>
      <c r="BU2031">
        <v>0</v>
      </c>
      <c r="CE2031" t="str">
        <f t="shared" si="790"/>
        <v>22:04:19.935</v>
      </c>
      <c r="CF2031">
        <v>935341665</v>
      </c>
      <c r="CS2031">
        <v>3</v>
      </c>
      <c r="CT2031">
        <v>2</v>
      </c>
      <c r="CU2031">
        <v>0</v>
      </c>
      <c r="CV2031">
        <v>2</v>
      </c>
      <c r="CW2031">
        <v>0</v>
      </c>
      <c r="CX2031">
        <v>2</v>
      </c>
      <c r="CY2031">
        <v>7</v>
      </c>
      <c r="CZ2031" t="s">
        <v>131</v>
      </c>
      <c r="DA2031">
        <v>286</v>
      </c>
      <c r="DB2031">
        <v>0</v>
      </c>
      <c r="DC2031" t="s">
        <v>132</v>
      </c>
      <c r="DD2031" t="s">
        <v>133</v>
      </c>
      <c r="DG2031">
        <v>16208961</v>
      </c>
      <c r="DI2031">
        <v>1</v>
      </c>
      <c r="DJ2031">
        <v>0</v>
      </c>
      <c r="DK2031">
        <v>1</v>
      </c>
      <c r="DL2031">
        <v>0</v>
      </c>
      <c r="DM2031">
        <v>0</v>
      </c>
      <c r="DN2031">
        <v>1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"07/09/2023 22:04:20.227"</f>
        <v>07/09/2023 22:04:20.227</v>
      </c>
      <c r="C2032" t="str">
        <f t="shared" si="788"/>
        <v>FFDFD3C0</v>
      </c>
      <c r="D2032" t="s">
        <v>134</v>
      </c>
      <c r="E2032">
        <v>3</v>
      </c>
      <c r="H2032">
        <v>3</v>
      </c>
      <c r="I2032" t="s">
        <v>135</v>
      </c>
      <c r="J2032" t="s">
        <v>126</v>
      </c>
      <c r="K2032">
        <v>0</v>
      </c>
      <c r="L2032">
        <v>3</v>
      </c>
      <c r="M2032">
        <v>0</v>
      </c>
      <c r="N2032">
        <v>2</v>
      </c>
      <c r="O2032">
        <v>0</v>
      </c>
      <c r="P2032">
        <v>1</v>
      </c>
      <c r="Q2032">
        <v>0</v>
      </c>
      <c r="S2032" t="str">
        <f t="shared" si="789"/>
        <v>22:04:19.000</v>
      </c>
      <c r="T2032" t="str">
        <f t="shared" si="789"/>
        <v>22:04:19.000</v>
      </c>
      <c r="U2032" t="str">
        <f t="shared" si="772"/>
        <v>A14F74</v>
      </c>
      <c r="V2032">
        <v>0</v>
      </c>
      <c r="W2032">
        <v>0</v>
      </c>
      <c r="X2032">
        <v>2</v>
      </c>
      <c r="Y2032">
        <v>0</v>
      </c>
      <c r="AA2032">
        <v>1</v>
      </c>
      <c r="AB2032">
        <v>8</v>
      </c>
      <c r="AC2032">
        <v>3</v>
      </c>
      <c r="AD2032">
        <v>0</v>
      </c>
      <c r="AE2032">
        <v>9</v>
      </c>
      <c r="AF2032" t="s">
        <v>126</v>
      </c>
      <c r="AG2032">
        <v>0</v>
      </c>
      <c r="AH2032">
        <v>3</v>
      </c>
      <c r="AI2032">
        <v>2</v>
      </c>
      <c r="AJ2032">
        <v>0</v>
      </c>
      <c r="AK2032" t="s">
        <v>663</v>
      </c>
      <c r="AL2032">
        <v>32.770200000000003</v>
      </c>
      <c r="AM2032" t="s">
        <v>664</v>
      </c>
      <c r="AN2032">
        <v>-117.048039</v>
      </c>
      <c r="AO2032">
        <v>25</v>
      </c>
      <c r="AP2032">
        <v>1500</v>
      </c>
      <c r="AQ2032" t="s">
        <v>129</v>
      </c>
      <c r="AR2032">
        <v>121</v>
      </c>
      <c r="AS2032">
        <v>-51</v>
      </c>
      <c r="AT2032">
        <v>512</v>
      </c>
      <c r="BB2032" t="str">
        <f t="shared" si="773"/>
        <v>1200</v>
      </c>
      <c r="BC2032">
        <v>1</v>
      </c>
      <c r="BD2032" t="str">
        <f t="shared" si="774"/>
        <v xml:space="preserve">N1839R  </v>
      </c>
      <c r="BE2032">
        <v>1</v>
      </c>
      <c r="BG2032">
        <v>0</v>
      </c>
      <c r="BH2032">
        <v>0</v>
      </c>
      <c r="BI2032">
        <v>0</v>
      </c>
      <c r="BJ2032">
        <v>1275</v>
      </c>
      <c r="BK2032">
        <v>-225</v>
      </c>
      <c r="BL2032" t="s">
        <v>130</v>
      </c>
      <c r="BM2032">
        <v>1</v>
      </c>
      <c r="BN2032">
        <v>1</v>
      </c>
      <c r="BO2032">
        <v>0</v>
      </c>
      <c r="BP2032">
        <v>0</v>
      </c>
      <c r="BS2032">
        <v>0</v>
      </c>
      <c r="BT2032">
        <v>0</v>
      </c>
      <c r="BU2032">
        <v>0</v>
      </c>
      <c r="CE2032" t="str">
        <f t="shared" si="790"/>
        <v>22:04:19.935</v>
      </c>
      <c r="CF2032">
        <v>935341665</v>
      </c>
      <c r="CS2032">
        <v>3</v>
      </c>
      <c r="CT2032">
        <v>2</v>
      </c>
      <c r="CU2032">
        <v>0</v>
      </c>
      <c r="CV2032">
        <v>2</v>
      </c>
      <c r="CW2032">
        <v>0</v>
      </c>
      <c r="CX2032">
        <v>2</v>
      </c>
      <c r="CY2032">
        <v>7</v>
      </c>
      <c r="CZ2032" t="s">
        <v>131</v>
      </c>
      <c r="DA2032">
        <v>286</v>
      </c>
      <c r="DB2032">
        <v>0</v>
      </c>
      <c r="DC2032" t="s">
        <v>132</v>
      </c>
      <c r="DD2032" t="s">
        <v>133</v>
      </c>
      <c r="DG2032">
        <v>16208961</v>
      </c>
      <c r="DI2032">
        <v>1</v>
      </c>
      <c r="DJ2032">
        <v>0</v>
      </c>
      <c r="DK2032">
        <v>1</v>
      </c>
      <c r="DL2032">
        <v>0</v>
      </c>
      <c r="DM2032">
        <v>0</v>
      </c>
      <c r="DN2032">
        <v>1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"07/09/2023 22:04:20.289"</f>
        <v>07/09/2023 22:04:20.289</v>
      </c>
      <c r="C2033" t="str">
        <f t="shared" si="788"/>
        <v>FFDFD3C0</v>
      </c>
      <c r="D2033" t="s">
        <v>147</v>
      </c>
      <c r="E2033">
        <v>8</v>
      </c>
      <c r="H2033">
        <v>225</v>
      </c>
      <c r="I2033" t="s">
        <v>148</v>
      </c>
      <c r="J2033" t="s">
        <v>126</v>
      </c>
      <c r="K2033">
        <v>0</v>
      </c>
      <c r="L2033">
        <v>3</v>
      </c>
      <c r="M2033">
        <v>0</v>
      </c>
      <c r="N2033">
        <v>2</v>
      </c>
      <c r="O2033">
        <v>0</v>
      </c>
      <c r="P2033">
        <v>1</v>
      </c>
      <c r="Q2033">
        <v>0</v>
      </c>
      <c r="S2033" t="str">
        <f t="shared" si="789"/>
        <v>22:04:19.000</v>
      </c>
      <c r="T2033" t="str">
        <f t="shared" si="789"/>
        <v>22:04:19.000</v>
      </c>
      <c r="U2033" t="str">
        <f t="shared" si="772"/>
        <v>A14F74</v>
      </c>
      <c r="V2033">
        <v>0</v>
      </c>
      <c r="W2033">
        <v>0</v>
      </c>
      <c r="X2033">
        <v>2</v>
      </c>
      <c r="Y2033">
        <v>0</v>
      </c>
      <c r="AA2033">
        <v>1</v>
      </c>
      <c r="AB2033">
        <v>8</v>
      </c>
      <c r="AC2033">
        <v>3</v>
      </c>
      <c r="AD2033">
        <v>0</v>
      </c>
      <c r="AE2033">
        <v>9</v>
      </c>
      <c r="AF2033" t="s">
        <v>126</v>
      </c>
      <c r="AG2033">
        <v>0</v>
      </c>
      <c r="AH2033">
        <v>3</v>
      </c>
      <c r="AI2033">
        <v>2</v>
      </c>
      <c r="AJ2033">
        <v>0</v>
      </c>
      <c r="AK2033" t="s">
        <v>663</v>
      </c>
      <c r="AL2033">
        <v>32.770200000000003</v>
      </c>
      <c r="AM2033" t="s">
        <v>664</v>
      </c>
      <c r="AN2033">
        <v>-117.048039</v>
      </c>
      <c r="AO2033">
        <v>25</v>
      </c>
      <c r="AP2033">
        <v>1500</v>
      </c>
      <c r="AQ2033" t="s">
        <v>129</v>
      </c>
      <c r="AR2033">
        <v>121</v>
      </c>
      <c r="AS2033">
        <v>-51</v>
      </c>
      <c r="AT2033">
        <v>512</v>
      </c>
      <c r="BB2033" t="str">
        <f t="shared" si="773"/>
        <v>1200</v>
      </c>
      <c r="BC2033">
        <v>1</v>
      </c>
      <c r="BD2033" t="str">
        <f t="shared" si="774"/>
        <v xml:space="preserve">N1839R  </v>
      </c>
      <c r="BE2033">
        <v>1</v>
      </c>
      <c r="BG2033">
        <v>0</v>
      </c>
      <c r="BH2033">
        <v>0</v>
      </c>
      <c r="BI2033">
        <v>0</v>
      </c>
      <c r="BJ2033">
        <v>1275</v>
      </c>
      <c r="BK2033">
        <v>-225</v>
      </c>
      <c r="BL2033" t="s">
        <v>130</v>
      </c>
      <c r="BM2033">
        <v>1</v>
      </c>
      <c r="BN2033">
        <v>1</v>
      </c>
      <c r="BO2033">
        <v>0</v>
      </c>
      <c r="BP2033">
        <v>0</v>
      </c>
      <c r="BS2033">
        <v>0</v>
      </c>
      <c r="BT2033">
        <v>0</v>
      </c>
      <c r="BU2033">
        <v>0</v>
      </c>
      <c r="CE2033" t="str">
        <f t="shared" si="790"/>
        <v>22:04:19.935</v>
      </c>
      <c r="CF2033">
        <v>935341665</v>
      </c>
      <c r="CS2033">
        <v>3</v>
      </c>
      <c r="CT2033">
        <v>2</v>
      </c>
      <c r="CU2033">
        <v>0</v>
      </c>
      <c r="CV2033">
        <v>2</v>
      </c>
      <c r="CW2033">
        <v>0</v>
      </c>
      <c r="CX2033">
        <v>2</v>
      </c>
      <c r="CY2033">
        <v>7</v>
      </c>
      <c r="CZ2033" t="s">
        <v>131</v>
      </c>
      <c r="DA2033">
        <v>286</v>
      </c>
      <c r="DB2033">
        <v>0</v>
      </c>
      <c r="DC2033" t="s">
        <v>132</v>
      </c>
      <c r="DD2033" t="s">
        <v>133</v>
      </c>
      <c r="DG2033">
        <v>16208961</v>
      </c>
      <c r="DI2033">
        <v>1</v>
      </c>
      <c r="DJ2033">
        <v>0</v>
      </c>
      <c r="DK2033">
        <v>1</v>
      </c>
      <c r="DL2033">
        <v>0</v>
      </c>
      <c r="DM2033">
        <v>0</v>
      </c>
      <c r="DN2033">
        <v>1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"07/09/2023 22:04:20.289"</f>
        <v>07/09/2023 22:04:20.289</v>
      </c>
      <c r="C2034" t="str">
        <f t="shared" si="788"/>
        <v>FFDFD3C0</v>
      </c>
      <c r="D2034" t="s">
        <v>123</v>
      </c>
      <c r="E2034">
        <v>7</v>
      </c>
      <c r="F2034">
        <v>2007</v>
      </c>
      <c r="G2034" t="s">
        <v>124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0</v>
      </c>
      <c r="P2034">
        <v>1</v>
      </c>
      <c r="Q2034">
        <v>0</v>
      </c>
      <c r="S2034" t="str">
        <f t="shared" si="789"/>
        <v>22:04:19.000</v>
      </c>
      <c r="T2034" t="str">
        <f t="shared" si="789"/>
        <v>22:04:19.000</v>
      </c>
      <c r="U2034" t="str">
        <f t="shared" si="772"/>
        <v>A14F74</v>
      </c>
      <c r="V2034">
        <v>0</v>
      </c>
      <c r="W2034">
        <v>0</v>
      </c>
      <c r="X2034">
        <v>2</v>
      </c>
      <c r="Y2034">
        <v>0</v>
      </c>
      <c r="AA2034">
        <v>1</v>
      </c>
      <c r="AB2034">
        <v>8</v>
      </c>
      <c r="AC2034">
        <v>3</v>
      </c>
      <c r="AD2034">
        <v>0</v>
      </c>
      <c r="AE2034">
        <v>9</v>
      </c>
      <c r="AF2034" t="s">
        <v>126</v>
      </c>
      <c r="AG2034">
        <v>0</v>
      </c>
      <c r="AH2034">
        <v>3</v>
      </c>
      <c r="AI2034">
        <v>2</v>
      </c>
      <c r="AJ2034">
        <v>0</v>
      </c>
      <c r="AK2034" t="s">
        <v>663</v>
      </c>
      <c r="AL2034">
        <v>32.770200000000003</v>
      </c>
      <c r="AM2034" t="s">
        <v>664</v>
      </c>
      <c r="AN2034">
        <v>-117.048039</v>
      </c>
      <c r="AO2034">
        <v>25</v>
      </c>
      <c r="AP2034">
        <v>1500</v>
      </c>
      <c r="AQ2034" t="s">
        <v>129</v>
      </c>
      <c r="AR2034">
        <v>121</v>
      </c>
      <c r="AS2034">
        <v>-51</v>
      </c>
      <c r="AT2034">
        <v>512</v>
      </c>
      <c r="BB2034" t="str">
        <f t="shared" si="773"/>
        <v>1200</v>
      </c>
      <c r="BC2034">
        <v>1</v>
      </c>
      <c r="BD2034" t="str">
        <f t="shared" si="774"/>
        <v xml:space="preserve">N1839R  </v>
      </c>
      <c r="BE2034">
        <v>1</v>
      </c>
      <c r="BG2034">
        <v>0</v>
      </c>
      <c r="BH2034">
        <v>0</v>
      </c>
      <c r="BI2034">
        <v>0</v>
      </c>
      <c r="BJ2034">
        <v>1275</v>
      </c>
      <c r="BK2034">
        <v>-225</v>
      </c>
      <c r="BL2034" t="s">
        <v>130</v>
      </c>
      <c r="BM2034">
        <v>1</v>
      </c>
      <c r="BN2034">
        <v>1</v>
      </c>
      <c r="BO2034">
        <v>0</v>
      </c>
      <c r="BP2034">
        <v>0</v>
      </c>
      <c r="BS2034">
        <v>0</v>
      </c>
      <c r="BT2034">
        <v>0</v>
      </c>
      <c r="BU2034">
        <v>0</v>
      </c>
      <c r="CE2034" t="str">
        <f t="shared" si="790"/>
        <v>22:04:19.935</v>
      </c>
      <c r="CF2034">
        <v>935341665</v>
      </c>
      <c r="CS2034">
        <v>3</v>
      </c>
      <c r="CT2034">
        <v>2</v>
      </c>
      <c r="CU2034">
        <v>0</v>
      </c>
      <c r="CV2034">
        <v>2</v>
      </c>
      <c r="CW2034">
        <v>0</v>
      </c>
      <c r="CX2034">
        <v>2</v>
      </c>
      <c r="CY2034">
        <v>7</v>
      </c>
      <c r="CZ2034" t="s">
        <v>131</v>
      </c>
      <c r="DA2034">
        <v>286</v>
      </c>
      <c r="DB2034">
        <v>0</v>
      </c>
      <c r="DC2034" t="s">
        <v>132</v>
      </c>
      <c r="DD2034" t="s">
        <v>133</v>
      </c>
      <c r="DG2034">
        <v>16208961</v>
      </c>
      <c r="DI2034">
        <v>1</v>
      </c>
      <c r="DJ2034">
        <v>0</v>
      </c>
      <c r="DK2034">
        <v>1</v>
      </c>
      <c r="DL2034">
        <v>0</v>
      </c>
      <c r="DM2034">
        <v>0</v>
      </c>
      <c r="DN2034">
        <v>1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"07/09/2023 22:04:20.289"</f>
        <v>07/09/2023 22:04:20.289</v>
      </c>
      <c r="C2035" t="str">
        <f t="shared" si="788"/>
        <v>FFDFD3C0</v>
      </c>
      <c r="D2035" t="s">
        <v>134</v>
      </c>
      <c r="E2035">
        <v>4</v>
      </c>
      <c r="H2035">
        <v>4</v>
      </c>
      <c r="I2035" t="s">
        <v>143</v>
      </c>
      <c r="J2035" t="s">
        <v>126</v>
      </c>
      <c r="K2035">
        <v>0</v>
      </c>
      <c r="L2035">
        <v>3</v>
      </c>
      <c r="M2035">
        <v>0</v>
      </c>
      <c r="N2035">
        <v>2</v>
      </c>
      <c r="O2035">
        <v>0</v>
      </c>
      <c r="P2035">
        <v>1</v>
      </c>
      <c r="Q2035">
        <v>0</v>
      </c>
      <c r="S2035" t="str">
        <f t="shared" si="789"/>
        <v>22:04:19.000</v>
      </c>
      <c r="T2035" t="str">
        <f t="shared" si="789"/>
        <v>22:04:19.000</v>
      </c>
      <c r="U2035" t="str">
        <f t="shared" si="772"/>
        <v>A14F74</v>
      </c>
      <c r="V2035">
        <v>0</v>
      </c>
      <c r="W2035">
        <v>0</v>
      </c>
      <c r="X2035">
        <v>2</v>
      </c>
      <c r="Y2035">
        <v>0</v>
      </c>
      <c r="AA2035">
        <v>1</v>
      </c>
      <c r="AB2035">
        <v>8</v>
      </c>
      <c r="AC2035">
        <v>3</v>
      </c>
      <c r="AD2035">
        <v>0</v>
      </c>
      <c r="AE2035">
        <v>9</v>
      </c>
      <c r="AF2035" t="s">
        <v>126</v>
      </c>
      <c r="AG2035">
        <v>0</v>
      </c>
      <c r="AH2035">
        <v>3</v>
      </c>
      <c r="AI2035">
        <v>2</v>
      </c>
      <c r="AJ2035">
        <v>0</v>
      </c>
      <c r="AK2035" t="s">
        <v>663</v>
      </c>
      <c r="AL2035">
        <v>32.770200000000003</v>
      </c>
      <c r="AM2035" t="s">
        <v>664</v>
      </c>
      <c r="AN2035">
        <v>-117.048039</v>
      </c>
      <c r="AO2035">
        <v>25</v>
      </c>
      <c r="AP2035">
        <v>1500</v>
      </c>
      <c r="AQ2035" t="s">
        <v>129</v>
      </c>
      <c r="AR2035">
        <v>121</v>
      </c>
      <c r="AS2035">
        <v>-51</v>
      </c>
      <c r="AT2035">
        <v>512</v>
      </c>
      <c r="BB2035" t="str">
        <f t="shared" si="773"/>
        <v>1200</v>
      </c>
      <c r="BC2035">
        <v>1</v>
      </c>
      <c r="BD2035" t="str">
        <f t="shared" si="774"/>
        <v xml:space="preserve">N1839R  </v>
      </c>
      <c r="BE2035">
        <v>1</v>
      </c>
      <c r="BG2035">
        <v>0</v>
      </c>
      <c r="BH2035">
        <v>0</v>
      </c>
      <c r="BI2035">
        <v>0</v>
      </c>
      <c r="BJ2035">
        <v>1275</v>
      </c>
      <c r="BK2035">
        <v>-225</v>
      </c>
      <c r="BL2035" t="s">
        <v>130</v>
      </c>
      <c r="BM2035">
        <v>1</v>
      </c>
      <c r="BN2035">
        <v>1</v>
      </c>
      <c r="BO2035">
        <v>0</v>
      </c>
      <c r="BP2035">
        <v>0</v>
      </c>
      <c r="BS2035">
        <v>0</v>
      </c>
      <c r="BT2035">
        <v>0</v>
      </c>
      <c r="BU2035">
        <v>0</v>
      </c>
      <c r="CE2035" t="str">
        <f t="shared" si="790"/>
        <v>22:04:19.935</v>
      </c>
      <c r="CF2035">
        <v>935341665</v>
      </c>
      <c r="CS2035">
        <v>3</v>
      </c>
      <c r="CT2035">
        <v>2</v>
      </c>
      <c r="CU2035">
        <v>0</v>
      </c>
      <c r="CV2035">
        <v>2</v>
      </c>
      <c r="CW2035">
        <v>0</v>
      </c>
      <c r="CX2035">
        <v>2</v>
      </c>
      <c r="CY2035">
        <v>7</v>
      </c>
      <c r="CZ2035" t="s">
        <v>131</v>
      </c>
      <c r="DA2035">
        <v>286</v>
      </c>
      <c r="DB2035">
        <v>0</v>
      </c>
      <c r="DC2035" t="s">
        <v>132</v>
      </c>
      <c r="DD2035" t="s">
        <v>133</v>
      </c>
      <c r="DG2035">
        <v>16208961</v>
      </c>
      <c r="DI2035">
        <v>1</v>
      </c>
      <c r="DJ2035">
        <v>0</v>
      </c>
      <c r="DK2035">
        <v>1</v>
      </c>
      <c r="DL2035">
        <v>0</v>
      </c>
      <c r="DM2035">
        <v>0</v>
      </c>
      <c r="DN2035">
        <v>1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"07/09/2023 22:04:20.289"</f>
        <v>07/09/2023 22:04:20.289</v>
      </c>
      <c r="C2036" t="str">
        <f t="shared" si="788"/>
        <v>FFDFD3C0</v>
      </c>
      <c r="D2036" t="s">
        <v>138</v>
      </c>
      <c r="E2036">
        <v>20</v>
      </c>
      <c r="F2036">
        <v>1020</v>
      </c>
      <c r="G2036" t="s">
        <v>139</v>
      </c>
      <c r="J2036" t="s">
        <v>140</v>
      </c>
      <c r="K2036">
        <v>0</v>
      </c>
      <c r="L2036">
        <v>3</v>
      </c>
      <c r="M2036">
        <v>0</v>
      </c>
      <c r="N2036">
        <v>2</v>
      </c>
      <c r="O2036">
        <v>0</v>
      </c>
      <c r="P2036">
        <v>1</v>
      </c>
      <c r="Q2036">
        <v>0</v>
      </c>
      <c r="S2036" t="str">
        <f t="shared" si="789"/>
        <v>22:04:19.000</v>
      </c>
      <c r="T2036" t="str">
        <f t="shared" si="789"/>
        <v>22:04:19.000</v>
      </c>
      <c r="U2036" t="str">
        <f t="shared" si="772"/>
        <v>A14F74</v>
      </c>
      <c r="V2036">
        <v>0</v>
      </c>
      <c r="W2036">
        <v>0</v>
      </c>
      <c r="X2036">
        <v>2</v>
      </c>
      <c r="Y2036">
        <v>0</v>
      </c>
      <c r="AA2036">
        <v>1</v>
      </c>
      <c r="AB2036">
        <v>8</v>
      </c>
      <c r="AC2036">
        <v>3</v>
      </c>
      <c r="AD2036">
        <v>0</v>
      </c>
      <c r="AE2036">
        <v>9</v>
      </c>
      <c r="AF2036" t="s">
        <v>126</v>
      </c>
      <c r="AG2036">
        <v>0</v>
      </c>
      <c r="AH2036">
        <v>3</v>
      </c>
      <c r="AI2036">
        <v>2</v>
      </c>
      <c r="AJ2036">
        <v>0</v>
      </c>
      <c r="AK2036" t="s">
        <v>663</v>
      </c>
      <c r="AL2036">
        <v>32.770200000000003</v>
      </c>
      <c r="AM2036" t="s">
        <v>664</v>
      </c>
      <c r="AN2036">
        <v>-117.048039</v>
      </c>
      <c r="AO2036">
        <v>25</v>
      </c>
      <c r="AP2036">
        <v>1500</v>
      </c>
      <c r="AQ2036" t="s">
        <v>129</v>
      </c>
      <c r="AR2036">
        <v>121</v>
      </c>
      <c r="AS2036">
        <v>-51</v>
      </c>
      <c r="AT2036">
        <v>512</v>
      </c>
      <c r="BB2036" t="str">
        <f t="shared" si="773"/>
        <v>1200</v>
      </c>
      <c r="BC2036">
        <v>1</v>
      </c>
      <c r="BD2036" t="str">
        <f t="shared" si="774"/>
        <v xml:space="preserve">N1839R  </v>
      </c>
      <c r="BE2036">
        <v>1</v>
      </c>
      <c r="BG2036">
        <v>0</v>
      </c>
      <c r="BH2036">
        <v>0</v>
      </c>
      <c r="BI2036">
        <v>0</v>
      </c>
      <c r="BJ2036">
        <v>1275</v>
      </c>
      <c r="BK2036">
        <v>-225</v>
      </c>
      <c r="BL2036" t="s">
        <v>130</v>
      </c>
      <c r="BM2036">
        <v>1</v>
      </c>
      <c r="BN2036">
        <v>1</v>
      </c>
      <c r="BO2036">
        <v>0</v>
      </c>
      <c r="BP2036">
        <v>0</v>
      </c>
      <c r="BS2036">
        <v>0</v>
      </c>
      <c r="BT2036">
        <v>0</v>
      </c>
      <c r="BU2036">
        <v>0</v>
      </c>
      <c r="CE2036" t="str">
        <f t="shared" si="790"/>
        <v>22:04:19.935</v>
      </c>
      <c r="CF2036">
        <v>935341665</v>
      </c>
      <c r="CS2036">
        <v>3</v>
      </c>
      <c r="CT2036">
        <v>2</v>
      </c>
      <c r="CU2036">
        <v>0</v>
      </c>
      <c r="CV2036">
        <v>2</v>
      </c>
      <c r="CW2036">
        <v>0</v>
      </c>
      <c r="CX2036">
        <v>2</v>
      </c>
      <c r="CY2036">
        <v>7</v>
      </c>
      <c r="CZ2036" t="s">
        <v>131</v>
      </c>
      <c r="DA2036">
        <v>286</v>
      </c>
      <c r="DB2036">
        <v>0</v>
      </c>
      <c r="DC2036" t="s">
        <v>132</v>
      </c>
      <c r="DD2036" t="s">
        <v>133</v>
      </c>
      <c r="DG2036">
        <v>16208961</v>
      </c>
      <c r="DI2036">
        <v>1</v>
      </c>
      <c r="DJ2036">
        <v>0</v>
      </c>
      <c r="DK2036">
        <v>1</v>
      </c>
      <c r="DL2036">
        <v>0</v>
      </c>
      <c r="DM2036">
        <v>0</v>
      </c>
      <c r="DN2036">
        <v>1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"07/09/2023 22:04:20.867"</f>
        <v>07/09/2023 22:04:20.867</v>
      </c>
      <c r="C2037" t="str">
        <f t="shared" si="788"/>
        <v>FFDFD3C0</v>
      </c>
      <c r="D2037" t="s">
        <v>147</v>
      </c>
      <c r="E2037">
        <v>8</v>
      </c>
      <c r="H2037">
        <v>225</v>
      </c>
      <c r="I2037" t="s">
        <v>148</v>
      </c>
      <c r="J2037" t="s">
        <v>126</v>
      </c>
      <c r="K2037">
        <v>0</v>
      </c>
      <c r="L2037">
        <v>3</v>
      </c>
      <c r="M2037">
        <v>0</v>
      </c>
      <c r="N2037">
        <v>2</v>
      </c>
      <c r="O2037">
        <v>0</v>
      </c>
      <c r="P2037">
        <v>1</v>
      </c>
      <c r="Q2037">
        <v>0</v>
      </c>
      <c r="S2037" t="str">
        <f t="shared" ref="S2037:T2043" si="791">"22:04:20.000"</f>
        <v>22:04:20.000</v>
      </c>
      <c r="T2037" t="str">
        <f t="shared" si="791"/>
        <v>22:04:20.000</v>
      </c>
      <c r="U2037" t="str">
        <f t="shared" si="772"/>
        <v>A14F74</v>
      </c>
      <c r="V2037">
        <v>0</v>
      </c>
      <c r="W2037">
        <v>0</v>
      </c>
      <c r="X2037">
        <v>2</v>
      </c>
      <c r="Y2037">
        <v>0</v>
      </c>
      <c r="AA2037">
        <v>1</v>
      </c>
      <c r="AB2037">
        <v>8</v>
      </c>
      <c r="AC2037">
        <v>3</v>
      </c>
      <c r="AD2037">
        <v>0</v>
      </c>
      <c r="AE2037">
        <v>9</v>
      </c>
      <c r="AF2037" t="s">
        <v>126</v>
      </c>
      <c r="AG2037">
        <v>0</v>
      </c>
      <c r="AH2037">
        <v>3</v>
      </c>
      <c r="AI2037">
        <v>2</v>
      </c>
      <c r="AJ2037">
        <v>0</v>
      </c>
      <c r="AK2037" t="s">
        <v>665</v>
      </c>
      <c r="AL2037">
        <v>32.769964000000002</v>
      </c>
      <c r="AM2037" t="s">
        <v>666</v>
      </c>
      <c r="AN2037">
        <v>-117.047353</v>
      </c>
      <c r="AO2037">
        <v>25</v>
      </c>
      <c r="AP2037">
        <v>1500</v>
      </c>
      <c r="AQ2037" t="s">
        <v>129</v>
      </c>
      <c r="AR2037">
        <v>119</v>
      </c>
      <c r="AS2037">
        <v>-53</v>
      </c>
      <c r="AT2037">
        <v>512</v>
      </c>
      <c r="BB2037" t="str">
        <f t="shared" si="773"/>
        <v>1200</v>
      </c>
      <c r="BC2037">
        <v>1</v>
      </c>
      <c r="BD2037" t="str">
        <f t="shared" si="774"/>
        <v xml:space="preserve">N1839R  </v>
      </c>
      <c r="BE2037">
        <v>1</v>
      </c>
      <c r="BG2037">
        <v>0</v>
      </c>
      <c r="BH2037">
        <v>0</v>
      </c>
      <c r="BI2037">
        <v>0</v>
      </c>
      <c r="BJ2037">
        <v>1250</v>
      </c>
      <c r="BK2037">
        <v>-250</v>
      </c>
      <c r="BL2037" t="s">
        <v>130</v>
      </c>
      <c r="BM2037">
        <v>1</v>
      </c>
      <c r="BN2037">
        <v>1</v>
      </c>
      <c r="BO2037">
        <v>0</v>
      </c>
      <c r="BP2037">
        <v>0</v>
      </c>
      <c r="BS2037">
        <v>0</v>
      </c>
      <c r="BT2037">
        <v>0</v>
      </c>
      <c r="BU2037">
        <v>0</v>
      </c>
      <c r="CE2037" t="str">
        <f t="shared" ref="CE2037:CE2043" si="792">"22:04:20.603"</f>
        <v>22:04:20.603</v>
      </c>
      <c r="CF2037">
        <v>602842065</v>
      </c>
      <c r="CS2037">
        <v>3</v>
      </c>
      <c r="CT2037">
        <v>2</v>
      </c>
      <c r="CU2037">
        <v>0</v>
      </c>
      <c r="CV2037">
        <v>2</v>
      </c>
      <c r="CW2037">
        <v>0</v>
      </c>
      <c r="CX2037">
        <v>3</v>
      </c>
      <c r="CY2037">
        <v>7</v>
      </c>
      <c r="CZ2037" t="s">
        <v>131</v>
      </c>
      <c r="DA2037">
        <v>300</v>
      </c>
      <c r="DB2037">
        <v>0</v>
      </c>
      <c r="DC2037" t="s">
        <v>157</v>
      </c>
      <c r="DD2037" t="s">
        <v>158</v>
      </c>
      <c r="DG2037">
        <v>8376387</v>
      </c>
      <c r="DI2037">
        <v>1</v>
      </c>
      <c r="DJ2037">
        <v>0</v>
      </c>
      <c r="DK2037">
        <v>0</v>
      </c>
      <c r="DL2037">
        <v>0</v>
      </c>
      <c r="DM2037">
        <v>0</v>
      </c>
      <c r="DN2037">
        <v>1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"07/09/2023 22:04:20.899"</f>
        <v>07/09/2023 22:04:20.899</v>
      </c>
      <c r="C2038" t="str">
        <f t="shared" si="788"/>
        <v>FFDFD3C0</v>
      </c>
      <c r="D2038" t="s">
        <v>134</v>
      </c>
      <c r="E2038">
        <v>4</v>
      </c>
      <c r="H2038">
        <v>4</v>
      </c>
      <c r="I2038" t="s">
        <v>143</v>
      </c>
      <c r="J2038" t="s">
        <v>126</v>
      </c>
      <c r="K2038">
        <v>0</v>
      </c>
      <c r="L2038">
        <v>3</v>
      </c>
      <c r="M2038">
        <v>0</v>
      </c>
      <c r="N2038">
        <v>2</v>
      </c>
      <c r="O2038">
        <v>0</v>
      </c>
      <c r="P2038">
        <v>1</v>
      </c>
      <c r="Q2038">
        <v>0</v>
      </c>
      <c r="S2038" t="str">
        <f t="shared" si="791"/>
        <v>22:04:20.000</v>
      </c>
      <c r="T2038" t="str">
        <f t="shared" si="791"/>
        <v>22:04:20.000</v>
      </c>
      <c r="U2038" t="str">
        <f t="shared" si="772"/>
        <v>A14F74</v>
      </c>
      <c r="V2038">
        <v>0</v>
      </c>
      <c r="W2038">
        <v>0</v>
      </c>
      <c r="X2038">
        <v>2</v>
      </c>
      <c r="Y2038">
        <v>0</v>
      </c>
      <c r="AA2038">
        <v>1</v>
      </c>
      <c r="AB2038">
        <v>8</v>
      </c>
      <c r="AC2038">
        <v>3</v>
      </c>
      <c r="AD2038">
        <v>0</v>
      </c>
      <c r="AE2038">
        <v>9</v>
      </c>
      <c r="AF2038" t="s">
        <v>126</v>
      </c>
      <c r="AG2038">
        <v>0</v>
      </c>
      <c r="AH2038">
        <v>3</v>
      </c>
      <c r="AI2038">
        <v>2</v>
      </c>
      <c r="AJ2038">
        <v>0</v>
      </c>
      <c r="AK2038" t="s">
        <v>665</v>
      </c>
      <c r="AL2038">
        <v>32.769964000000002</v>
      </c>
      <c r="AM2038" t="s">
        <v>666</v>
      </c>
      <c r="AN2038">
        <v>-117.047353</v>
      </c>
      <c r="AO2038">
        <v>25</v>
      </c>
      <c r="AP2038">
        <v>1500</v>
      </c>
      <c r="AQ2038" t="s">
        <v>129</v>
      </c>
      <c r="AR2038">
        <v>119</v>
      </c>
      <c r="AS2038">
        <v>-53</v>
      </c>
      <c r="AT2038">
        <v>512</v>
      </c>
      <c r="BB2038" t="str">
        <f t="shared" si="773"/>
        <v>1200</v>
      </c>
      <c r="BC2038">
        <v>1</v>
      </c>
      <c r="BD2038" t="str">
        <f t="shared" si="774"/>
        <v xml:space="preserve">N1839R  </v>
      </c>
      <c r="BE2038">
        <v>1</v>
      </c>
      <c r="BG2038">
        <v>0</v>
      </c>
      <c r="BH2038">
        <v>0</v>
      </c>
      <c r="BI2038">
        <v>0</v>
      </c>
      <c r="BJ2038">
        <v>1250</v>
      </c>
      <c r="BK2038">
        <v>-250</v>
      </c>
      <c r="BL2038" t="s">
        <v>130</v>
      </c>
      <c r="BM2038">
        <v>1</v>
      </c>
      <c r="BN2038">
        <v>1</v>
      </c>
      <c r="BO2038">
        <v>0</v>
      </c>
      <c r="BP2038">
        <v>0</v>
      </c>
      <c r="BS2038">
        <v>0</v>
      </c>
      <c r="BT2038">
        <v>0</v>
      </c>
      <c r="BU2038">
        <v>0</v>
      </c>
      <c r="CE2038" t="str">
        <f t="shared" si="792"/>
        <v>22:04:20.603</v>
      </c>
      <c r="CF2038">
        <v>602842065</v>
      </c>
      <c r="CS2038">
        <v>3</v>
      </c>
      <c r="CT2038">
        <v>2</v>
      </c>
      <c r="CU2038">
        <v>0</v>
      </c>
      <c r="CV2038">
        <v>2</v>
      </c>
      <c r="CW2038">
        <v>0</v>
      </c>
      <c r="CX2038">
        <v>3</v>
      </c>
      <c r="CY2038">
        <v>7</v>
      </c>
      <c r="CZ2038" t="s">
        <v>131</v>
      </c>
      <c r="DA2038">
        <v>300</v>
      </c>
      <c r="DB2038">
        <v>0</v>
      </c>
      <c r="DC2038" t="s">
        <v>157</v>
      </c>
      <c r="DD2038" t="s">
        <v>158</v>
      </c>
      <c r="DG2038">
        <v>8376387</v>
      </c>
      <c r="DI2038">
        <v>1</v>
      </c>
      <c r="DJ2038">
        <v>0</v>
      </c>
      <c r="DK2038">
        <v>1</v>
      </c>
      <c r="DL2038">
        <v>0</v>
      </c>
      <c r="DM2038">
        <v>0</v>
      </c>
      <c r="DN2038">
        <v>1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>"07/09/2023 22:04:20.899"</f>
        <v>07/09/2023 22:04:20.899</v>
      </c>
      <c r="C2039" t="str">
        <f t="shared" si="788"/>
        <v>FFDFD3C0</v>
      </c>
      <c r="D2039" t="s">
        <v>123</v>
      </c>
      <c r="E2039">
        <v>7</v>
      </c>
      <c r="F2039">
        <v>2007</v>
      </c>
      <c r="G2039" t="s">
        <v>124</v>
      </c>
      <c r="J2039" t="s">
        <v>125</v>
      </c>
      <c r="K2039">
        <v>0</v>
      </c>
      <c r="L2039">
        <v>3</v>
      </c>
      <c r="M2039">
        <v>0</v>
      </c>
      <c r="N2039">
        <v>2</v>
      </c>
      <c r="O2039">
        <v>0</v>
      </c>
      <c r="P2039">
        <v>1</v>
      </c>
      <c r="Q2039">
        <v>0</v>
      </c>
      <c r="S2039" t="str">
        <f t="shared" si="791"/>
        <v>22:04:20.000</v>
      </c>
      <c r="T2039" t="str">
        <f t="shared" si="791"/>
        <v>22:04:20.000</v>
      </c>
      <c r="U2039" t="str">
        <f t="shared" si="772"/>
        <v>A14F74</v>
      </c>
      <c r="V2039">
        <v>0</v>
      </c>
      <c r="W2039">
        <v>0</v>
      </c>
      <c r="X2039">
        <v>2</v>
      </c>
      <c r="Y2039">
        <v>0</v>
      </c>
      <c r="AA2039">
        <v>1</v>
      </c>
      <c r="AB2039">
        <v>8</v>
      </c>
      <c r="AC2039">
        <v>3</v>
      </c>
      <c r="AD2039">
        <v>0</v>
      </c>
      <c r="AE2039">
        <v>9</v>
      </c>
      <c r="AF2039" t="s">
        <v>126</v>
      </c>
      <c r="AG2039">
        <v>0</v>
      </c>
      <c r="AH2039">
        <v>3</v>
      </c>
      <c r="AI2039">
        <v>2</v>
      </c>
      <c r="AJ2039">
        <v>0</v>
      </c>
      <c r="AK2039" t="s">
        <v>665</v>
      </c>
      <c r="AL2039">
        <v>32.769964000000002</v>
      </c>
      <c r="AM2039" t="s">
        <v>666</v>
      </c>
      <c r="AN2039">
        <v>-117.047353</v>
      </c>
      <c r="AO2039">
        <v>25</v>
      </c>
      <c r="AP2039">
        <v>1500</v>
      </c>
      <c r="AQ2039" t="s">
        <v>129</v>
      </c>
      <c r="AR2039">
        <v>119</v>
      </c>
      <c r="AS2039">
        <v>-53</v>
      </c>
      <c r="AT2039">
        <v>512</v>
      </c>
      <c r="BB2039" t="str">
        <f t="shared" si="773"/>
        <v>1200</v>
      </c>
      <c r="BC2039">
        <v>1</v>
      </c>
      <c r="BD2039" t="str">
        <f t="shared" si="774"/>
        <v xml:space="preserve">N1839R  </v>
      </c>
      <c r="BE2039">
        <v>1</v>
      </c>
      <c r="BG2039">
        <v>0</v>
      </c>
      <c r="BH2039">
        <v>0</v>
      </c>
      <c r="BI2039">
        <v>0</v>
      </c>
      <c r="BJ2039">
        <v>1250</v>
      </c>
      <c r="BK2039">
        <v>-250</v>
      </c>
      <c r="BL2039" t="s">
        <v>130</v>
      </c>
      <c r="BM2039">
        <v>1</v>
      </c>
      <c r="BN2039">
        <v>1</v>
      </c>
      <c r="BO2039">
        <v>0</v>
      </c>
      <c r="BP2039">
        <v>0</v>
      </c>
      <c r="BS2039">
        <v>0</v>
      </c>
      <c r="BT2039">
        <v>0</v>
      </c>
      <c r="BU2039">
        <v>0</v>
      </c>
      <c r="CE2039" t="str">
        <f t="shared" si="792"/>
        <v>22:04:20.603</v>
      </c>
      <c r="CF2039">
        <v>602842065</v>
      </c>
      <c r="CS2039">
        <v>3</v>
      </c>
      <c r="CT2039">
        <v>2</v>
      </c>
      <c r="CU2039">
        <v>0</v>
      </c>
      <c r="CV2039">
        <v>2</v>
      </c>
      <c r="CW2039">
        <v>0</v>
      </c>
      <c r="CX2039">
        <v>3</v>
      </c>
      <c r="CY2039">
        <v>7</v>
      </c>
      <c r="CZ2039" t="s">
        <v>131</v>
      </c>
      <c r="DA2039">
        <v>300</v>
      </c>
      <c r="DB2039">
        <v>0</v>
      </c>
      <c r="DC2039" t="s">
        <v>157</v>
      </c>
      <c r="DD2039" t="s">
        <v>158</v>
      </c>
      <c r="DG2039">
        <v>8376387</v>
      </c>
      <c r="DI2039">
        <v>1</v>
      </c>
      <c r="DJ2039">
        <v>0</v>
      </c>
      <c r="DK2039">
        <v>1</v>
      </c>
      <c r="DL2039">
        <v>0</v>
      </c>
      <c r="DM2039">
        <v>0</v>
      </c>
      <c r="DN2039">
        <v>1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>"07/09/2023 22:04:20.930"</f>
        <v>07/09/2023 22:04:20.930</v>
      </c>
      <c r="C2040" t="str">
        <f t="shared" si="788"/>
        <v>FFDFD3C0</v>
      </c>
      <c r="D2040" t="s">
        <v>138</v>
      </c>
      <c r="E2040">
        <v>20</v>
      </c>
      <c r="F2040">
        <v>1020</v>
      </c>
      <c r="G2040" t="s">
        <v>139</v>
      </c>
      <c r="J2040" t="s">
        <v>140</v>
      </c>
      <c r="K2040">
        <v>0</v>
      </c>
      <c r="L2040">
        <v>3</v>
      </c>
      <c r="M2040">
        <v>0</v>
      </c>
      <c r="N2040">
        <v>2</v>
      </c>
      <c r="O2040">
        <v>0</v>
      </c>
      <c r="P2040">
        <v>1</v>
      </c>
      <c r="Q2040">
        <v>0</v>
      </c>
      <c r="S2040" t="str">
        <f t="shared" si="791"/>
        <v>22:04:20.000</v>
      </c>
      <c r="T2040" t="str">
        <f t="shared" si="791"/>
        <v>22:04:20.000</v>
      </c>
      <c r="U2040" t="str">
        <f t="shared" si="772"/>
        <v>A14F74</v>
      </c>
      <c r="V2040">
        <v>0</v>
      </c>
      <c r="W2040">
        <v>0</v>
      </c>
      <c r="X2040">
        <v>2</v>
      </c>
      <c r="Y2040">
        <v>0</v>
      </c>
      <c r="AA2040">
        <v>1</v>
      </c>
      <c r="AB2040">
        <v>8</v>
      </c>
      <c r="AC2040">
        <v>3</v>
      </c>
      <c r="AD2040">
        <v>0</v>
      </c>
      <c r="AE2040">
        <v>9</v>
      </c>
      <c r="AF2040" t="s">
        <v>126</v>
      </c>
      <c r="AG2040">
        <v>0</v>
      </c>
      <c r="AH2040">
        <v>3</v>
      </c>
      <c r="AI2040">
        <v>2</v>
      </c>
      <c r="AJ2040">
        <v>0</v>
      </c>
      <c r="AK2040" t="s">
        <v>665</v>
      </c>
      <c r="AL2040">
        <v>32.769964000000002</v>
      </c>
      <c r="AM2040" t="s">
        <v>666</v>
      </c>
      <c r="AN2040">
        <v>-117.047353</v>
      </c>
      <c r="AO2040">
        <v>25</v>
      </c>
      <c r="AP2040">
        <v>1500</v>
      </c>
      <c r="AQ2040" t="s">
        <v>129</v>
      </c>
      <c r="AR2040">
        <v>119</v>
      </c>
      <c r="AS2040">
        <v>-53</v>
      </c>
      <c r="AT2040">
        <v>512</v>
      </c>
      <c r="BB2040" t="str">
        <f t="shared" si="773"/>
        <v>1200</v>
      </c>
      <c r="BC2040">
        <v>1</v>
      </c>
      <c r="BD2040" t="str">
        <f t="shared" si="774"/>
        <v xml:space="preserve">N1839R  </v>
      </c>
      <c r="BE2040">
        <v>1</v>
      </c>
      <c r="BG2040">
        <v>0</v>
      </c>
      <c r="BH2040">
        <v>0</v>
      </c>
      <c r="BI2040">
        <v>0</v>
      </c>
      <c r="BJ2040">
        <v>1250</v>
      </c>
      <c r="BK2040">
        <v>-250</v>
      </c>
      <c r="BL2040" t="s">
        <v>130</v>
      </c>
      <c r="BM2040">
        <v>1</v>
      </c>
      <c r="BN2040">
        <v>1</v>
      </c>
      <c r="BO2040">
        <v>0</v>
      </c>
      <c r="BP2040">
        <v>0</v>
      </c>
      <c r="BS2040">
        <v>0</v>
      </c>
      <c r="BT2040">
        <v>0</v>
      </c>
      <c r="BU2040">
        <v>0</v>
      </c>
      <c r="CE2040" t="str">
        <f t="shared" si="792"/>
        <v>22:04:20.603</v>
      </c>
      <c r="CF2040">
        <v>602842065</v>
      </c>
      <c r="CS2040">
        <v>3</v>
      </c>
      <c r="CT2040">
        <v>2</v>
      </c>
      <c r="CU2040">
        <v>0</v>
      </c>
      <c r="CV2040">
        <v>2</v>
      </c>
      <c r="CW2040">
        <v>0</v>
      </c>
      <c r="CX2040">
        <v>3</v>
      </c>
      <c r="CY2040">
        <v>7</v>
      </c>
      <c r="CZ2040" t="s">
        <v>131</v>
      </c>
      <c r="DA2040">
        <v>300</v>
      </c>
      <c r="DB2040">
        <v>0</v>
      </c>
      <c r="DC2040" t="s">
        <v>157</v>
      </c>
      <c r="DD2040" t="s">
        <v>158</v>
      </c>
      <c r="DG2040">
        <v>8376387</v>
      </c>
      <c r="DI2040">
        <v>1</v>
      </c>
      <c r="DJ2040">
        <v>0</v>
      </c>
      <c r="DK2040">
        <v>1</v>
      </c>
      <c r="DL2040">
        <v>0</v>
      </c>
      <c r="DM2040">
        <v>0</v>
      </c>
      <c r="DN2040">
        <v>1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>"07/09/2023 22:04:20.930"</f>
        <v>07/09/2023 22:04:20.930</v>
      </c>
      <c r="C2041" t="str">
        <f t="shared" si="788"/>
        <v>FFDFD3C0</v>
      </c>
      <c r="D2041" t="s">
        <v>149</v>
      </c>
      <c r="E2041">
        <v>3</v>
      </c>
      <c r="H2041">
        <v>166</v>
      </c>
      <c r="I2041" t="s">
        <v>139</v>
      </c>
      <c r="J2041" t="s">
        <v>150</v>
      </c>
      <c r="K2041">
        <v>0</v>
      </c>
      <c r="L2041">
        <v>3</v>
      </c>
      <c r="M2041">
        <v>0</v>
      </c>
      <c r="N2041">
        <v>2</v>
      </c>
      <c r="O2041">
        <v>0</v>
      </c>
      <c r="P2041">
        <v>1</v>
      </c>
      <c r="Q2041">
        <v>0</v>
      </c>
      <c r="S2041" t="str">
        <f t="shared" si="791"/>
        <v>22:04:20.000</v>
      </c>
      <c r="T2041" t="str">
        <f t="shared" si="791"/>
        <v>22:04:20.000</v>
      </c>
      <c r="U2041" t="str">
        <f t="shared" si="772"/>
        <v>A14F74</v>
      </c>
      <c r="V2041">
        <v>0</v>
      </c>
      <c r="W2041">
        <v>0</v>
      </c>
      <c r="X2041">
        <v>2</v>
      </c>
      <c r="Y2041">
        <v>0</v>
      </c>
      <c r="AA2041">
        <v>1</v>
      </c>
      <c r="AB2041">
        <v>8</v>
      </c>
      <c r="AC2041">
        <v>3</v>
      </c>
      <c r="AD2041">
        <v>0</v>
      </c>
      <c r="AE2041">
        <v>9</v>
      </c>
      <c r="AF2041" t="s">
        <v>126</v>
      </c>
      <c r="AG2041">
        <v>0</v>
      </c>
      <c r="AH2041">
        <v>3</v>
      </c>
      <c r="AI2041">
        <v>2</v>
      </c>
      <c r="AJ2041">
        <v>0</v>
      </c>
      <c r="AK2041" t="s">
        <v>665</v>
      </c>
      <c r="AL2041">
        <v>32.769964000000002</v>
      </c>
      <c r="AM2041" t="s">
        <v>666</v>
      </c>
      <c r="AN2041">
        <v>-117.047353</v>
      </c>
      <c r="AO2041">
        <v>25</v>
      </c>
      <c r="AP2041">
        <v>1500</v>
      </c>
      <c r="AQ2041" t="s">
        <v>129</v>
      </c>
      <c r="AR2041">
        <v>119</v>
      </c>
      <c r="AS2041">
        <v>-53</v>
      </c>
      <c r="AT2041">
        <v>512</v>
      </c>
      <c r="BB2041" t="str">
        <f t="shared" si="773"/>
        <v>1200</v>
      </c>
      <c r="BC2041">
        <v>1</v>
      </c>
      <c r="BD2041" t="str">
        <f t="shared" si="774"/>
        <v xml:space="preserve">N1839R  </v>
      </c>
      <c r="BE2041">
        <v>1</v>
      </c>
      <c r="BG2041">
        <v>0</v>
      </c>
      <c r="BH2041">
        <v>0</v>
      </c>
      <c r="BI2041">
        <v>0</v>
      </c>
      <c r="BJ2041">
        <v>1250</v>
      </c>
      <c r="BK2041">
        <v>-250</v>
      </c>
      <c r="BL2041" t="s">
        <v>130</v>
      </c>
      <c r="BM2041">
        <v>1</v>
      </c>
      <c r="BN2041">
        <v>1</v>
      </c>
      <c r="BO2041">
        <v>0</v>
      </c>
      <c r="BP2041">
        <v>0</v>
      </c>
      <c r="BS2041">
        <v>0</v>
      </c>
      <c r="BT2041">
        <v>0</v>
      </c>
      <c r="BU2041">
        <v>0</v>
      </c>
      <c r="CE2041" t="str">
        <f t="shared" si="792"/>
        <v>22:04:20.603</v>
      </c>
      <c r="CF2041">
        <v>602842065</v>
      </c>
      <c r="CS2041">
        <v>3</v>
      </c>
      <c r="CT2041">
        <v>2</v>
      </c>
      <c r="CU2041">
        <v>0</v>
      </c>
      <c r="CV2041">
        <v>2</v>
      </c>
      <c r="CW2041">
        <v>0</v>
      </c>
      <c r="CX2041">
        <v>3</v>
      </c>
      <c r="CY2041">
        <v>7</v>
      </c>
      <c r="CZ2041" t="s">
        <v>131</v>
      </c>
      <c r="DA2041">
        <v>300</v>
      </c>
      <c r="DB2041">
        <v>0</v>
      </c>
      <c r="DC2041" t="s">
        <v>157</v>
      </c>
      <c r="DD2041" t="s">
        <v>158</v>
      </c>
      <c r="DG2041">
        <v>8376387</v>
      </c>
      <c r="DI2041">
        <v>1</v>
      </c>
      <c r="DJ2041">
        <v>0</v>
      </c>
      <c r="DK2041">
        <v>1</v>
      </c>
      <c r="DL2041">
        <v>0</v>
      </c>
      <c r="DM2041">
        <v>0</v>
      </c>
      <c r="DN2041">
        <v>1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>"07/09/2023 22:04:20.930"</f>
        <v>07/09/2023 22:04:20.930</v>
      </c>
      <c r="C2042" t="str">
        <f t="shared" si="788"/>
        <v>FFDFD3C0</v>
      </c>
      <c r="D2042" t="s">
        <v>141</v>
      </c>
      <c r="E2042">
        <v>15</v>
      </c>
      <c r="J2042" t="s">
        <v>142</v>
      </c>
      <c r="K2042">
        <v>0</v>
      </c>
      <c r="L2042">
        <v>3</v>
      </c>
      <c r="M2042">
        <v>0</v>
      </c>
      <c r="N2042">
        <v>2</v>
      </c>
      <c r="O2042">
        <v>0</v>
      </c>
      <c r="P2042">
        <v>1</v>
      </c>
      <c r="Q2042">
        <v>0</v>
      </c>
      <c r="S2042" t="str">
        <f t="shared" si="791"/>
        <v>22:04:20.000</v>
      </c>
      <c r="T2042" t="str">
        <f t="shared" si="791"/>
        <v>22:04:20.000</v>
      </c>
      <c r="U2042" t="str">
        <f t="shared" si="772"/>
        <v>A14F74</v>
      </c>
      <c r="V2042">
        <v>0</v>
      </c>
      <c r="W2042">
        <v>0</v>
      </c>
      <c r="X2042">
        <v>2</v>
      </c>
      <c r="Y2042">
        <v>0</v>
      </c>
      <c r="AA2042">
        <v>1</v>
      </c>
      <c r="AB2042">
        <v>8</v>
      </c>
      <c r="AC2042">
        <v>3</v>
      </c>
      <c r="AD2042">
        <v>0</v>
      </c>
      <c r="AE2042">
        <v>9</v>
      </c>
      <c r="AF2042" t="s">
        <v>126</v>
      </c>
      <c r="AG2042">
        <v>0</v>
      </c>
      <c r="AH2042">
        <v>3</v>
      </c>
      <c r="AI2042">
        <v>2</v>
      </c>
      <c r="AJ2042">
        <v>0</v>
      </c>
      <c r="AK2042" t="s">
        <v>665</v>
      </c>
      <c r="AL2042">
        <v>32.769964000000002</v>
      </c>
      <c r="AM2042" t="s">
        <v>666</v>
      </c>
      <c r="AN2042">
        <v>-117.047353</v>
      </c>
      <c r="AO2042">
        <v>25</v>
      </c>
      <c r="AP2042">
        <v>1500</v>
      </c>
      <c r="AQ2042" t="s">
        <v>129</v>
      </c>
      <c r="AR2042">
        <v>119</v>
      </c>
      <c r="AS2042">
        <v>-53</v>
      </c>
      <c r="AT2042">
        <v>512</v>
      </c>
      <c r="BB2042" t="str">
        <f t="shared" si="773"/>
        <v>1200</v>
      </c>
      <c r="BC2042">
        <v>1</v>
      </c>
      <c r="BD2042" t="str">
        <f t="shared" si="774"/>
        <v xml:space="preserve">N1839R  </v>
      </c>
      <c r="BE2042">
        <v>1</v>
      </c>
      <c r="BG2042">
        <v>0</v>
      </c>
      <c r="BH2042">
        <v>0</v>
      </c>
      <c r="BI2042">
        <v>0</v>
      </c>
      <c r="BJ2042">
        <v>1250</v>
      </c>
      <c r="BK2042">
        <v>-250</v>
      </c>
      <c r="BL2042" t="s">
        <v>130</v>
      </c>
      <c r="BM2042">
        <v>1</v>
      </c>
      <c r="BN2042">
        <v>1</v>
      </c>
      <c r="BO2042">
        <v>0</v>
      </c>
      <c r="BP2042">
        <v>0</v>
      </c>
      <c r="BS2042">
        <v>0</v>
      </c>
      <c r="BT2042">
        <v>0</v>
      </c>
      <c r="BU2042">
        <v>0</v>
      </c>
      <c r="CE2042" t="str">
        <f t="shared" si="792"/>
        <v>22:04:20.603</v>
      </c>
      <c r="CF2042">
        <v>602842065</v>
      </c>
      <c r="CS2042">
        <v>3</v>
      </c>
      <c r="CT2042">
        <v>2</v>
      </c>
      <c r="CU2042">
        <v>0</v>
      </c>
      <c r="CV2042">
        <v>2</v>
      </c>
      <c r="CW2042">
        <v>0</v>
      </c>
      <c r="CX2042">
        <v>3</v>
      </c>
      <c r="CY2042">
        <v>7</v>
      </c>
      <c r="CZ2042" t="s">
        <v>131</v>
      </c>
      <c r="DA2042">
        <v>300</v>
      </c>
      <c r="DB2042">
        <v>0</v>
      </c>
      <c r="DC2042" t="s">
        <v>157</v>
      </c>
      <c r="DD2042" t="s">
        <v>158</v>
      </c>
      <c r="DG2042">
        <v>8376387</v>
      </c>
      <c r="DI2042">
        <v>1</v>
      </c>
      <c r="DJ2042">
        <v>0</v>
      </c>
      <c r="DK2042">
        <v>1</v>
      </c>
      <c r="DL2042">
        <v>0</v>
      </c>
      <c r="DM2042">
        <v>0</v>
      </c>
      <c r="DN2042">
        <v>1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"07/09/2023 22:04:20.930"</f>
        <v>07/09/2023 22:04:20.930</v>
      </c>
      <c r="C2043" t="str">
        <f t="shared" si="788"/>
        <v>FFDFD3C0</v>
      </c>
      <c r="D2043" t="s">
        <v>134</v>
      </c>
      <c r="E2043">
        <v>3</v>
      </c>
      <c r="H2043">
        <v>3</v>
      </c>
      <c r="I2043" t="s">
        <v>135</v>
      </c>
      <c r="J2043" t="s">
        <v>126</v>
      </c>
      <c r="K2043">
        <v>0</v>
      </c>
      <c r="L2043">
        <v>3</v>
      </c>
      <c r="M2043">
        <v>0</v>
      </c>
      <c r="N2043">
        <v>2</v>
      </c>
      <c r="O2043">
        <v>0</v>
      </c>
      <c r="P2043">
        <v>1</v>
      </c>
      <c r="Q2043">
        <v>0</v>
      </c>
      <c r="S2043" t="str">
        <f t="shared" si="791"/>
        <v>22:04:20.000</v>
      </c>
      <c r="T2043" t="str">
        <f t="shared" si="791"/>
        <v>22:04:20.000</v>
      </c>
      <c r="U2043" t="str">
        <f t="shared" si="772"/>
        <v>A14F74</v>
      </c>
      <c r="V2043">
        <v>0</v>
      </c>
      <c r="W2043">
        <v>0</v>
      </c>
      <c r="X2043">
        <v>2</v>
      </c>
      <c r="Y2043">
        <v>0</v>
      </c>
      <c r="AA2043">
        <v>1</v>
      </c>
      <c r="AB2043">
        <v>8</v>
      </c>
      <c r="AC2043">
        <v>3</v>
      </c>
      <c r="AD2043">
        <v>0</v>
      </c>
      <c r="AE2043">
        <v>9</v>
      </c>
      <c r="AF2043" t="s">
        <v>126</v>
      </c>
      <c r="AG2043">
        <v>0</v>
      </c>
      <c r="AH2043">
        <v>3</v>
      </c>
      <c r="AI2043">
        <v>2</v>
      </c>
      <c r="AJ2043">
        <v>0</v>
      </c>
      <c r="AK2043" t="s">
        <v>665</v>
      </c>
      <c r="AL2043">
        <v>32.769964000000002</v>
      </c>
      <c r="AM2043" t="s">
        <v>666</v>
      </c>
      <c r="AN2043">
        <v>-117.047353</v>
      </c>
      <c r="AO2043">
        <v>25</v>
      </c>
      <c r="AP2043">
        <v>1500</v>
      </c>
      <c r="AQ2043" t="s">
        <v>129</v>
      </c>
      <c r="AR2043">
        <v>119</v>
      </c>
      <c r="AS2043">
        <v>-53</v>
      </c>
      <c r="AT2043">
        <v>512</v>
      </c>
      <c r="BB2043" t="str">
        <f t="shared" si="773"/>
        <v>1200</v>
      </c>
      <c r="BC2043">
        <v>1</v>
      </c>
      <c r="BD2043" t="str">
        <f t="shared" si="774"/>
        <v xml:space="preserve">N1839R  </v>
      </c>
      <c r="BE2043">
        <v>1</v>
      </c>
      <c r="BG2043">
        <v>0</v>
      </c>
      <c r="BH2043">
        <v>0</v>
      </c>
      <c r="BI2043">
        <v>0</v>
      </c>
      <c r="BJ2043">
        <v>1250</v>
      </c>
      <c r="BK2043">
        <v>-250</v>
      </c>
      <c r="BL2043" t="s">
        <v>130</v>
      </c>
      <c r="BM2043">
        <v>1</v>
      </c>
      <c r="BN2043">
        <v>1</v>
      </c>
      <c r="BO2043">
        <v>0</v>
      </c>
      <c r="BP2043">
        <v>0</v>
      </c>
      <c r="BS2043">
        <v>0</v>
      </c>
      <c r="BT2043">
        <v>0</v>
      </c>
      <c r="BU2043">
        <v>0</v>
      </c>
      <c r="CE2043" t="str">
        <f t="shared" si="792"/>
        <v>22:04:20.603</v>
      </c>
      <c r="CF2043">
        <v>602842065</v>
      </c>
      <c r="CS2043">
        <v>3</v>
      </c>
      <c r="CT2043">
        <v>2</v>
      </c>
      <c r="CU2043">
        <v>0</v>
      </c>
      <c r="CV2043">
        <v>2</v>
      </c>
      <c r="CW2043">
        <v>0</v>
      </c>
      <c r="CX2043">
        <v>3</v>
      </c>
      <c r="CY2043">
        <v>7</v>
      </c>
      <c r="CZ2043" t="s">
        <v>131</v>
      </c>
      <c r="DA2043">
        <v>300</v>
      </c>
      <c r="DB2043">
        <v>0</v>
      </c>
      <c r="DC2043" t="s">
        <v>157</v>
      </c>
      <c r="DD2043" t="s">
        <v>158</v>
      </c>
      <c r="DG2043">
        <v>8376387</v>
      </c>
      <c r="DI2043">
        <v>1</v>
      </c>
      <c r="DJ2043">
        <v>0</v>
      </c>
      <c r="DK2043">
        <v>1</v>
      </c>
      <c r="DL2043">
        <v>0</v>
      </c>
      <c r="DM2043">
        <v>0</v>
      </c>
      <c r="DN2043">
        <v>1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"07/09/2023 22:04:21.711"</f>
        <v>07/09/2023 22:04:21.711</v>
      </c>
      <c r="C2044" t="str">
        <f t="shared" si="788"/>
        <v>FFDFD3C0</v>
      </c>
      <c r="D2044" t="s">
        <v>141</v>
      </c>
      <c r="E2044">
        <v>15</v>
      </c>
      <c r="J2044" t="s">
        <v>142</v>
      </c>
      <c r="K2044">
        <v>0</v>
      </c>
      <c r="L2044">
        <v>3</v>
      </c>
      <c r="M2044">
        <v>0</v>
      </c>
      <c r="N2044">
        <v>2</v>
      </c>
      <c r="O2044">
        <v>0</v>
      </c>
      <c r="P2044">
        <v>1</v>
      </c>
      <c r="Q2044">
        <v>0</v>
      </c>
      <c r="S2044" t="str">
        <f t="shared" ref="S2044:T2050" si="793">"22:04:21.000"</f>
        <v>22:04:21.000</v>
      </c>
      <c r="T2044" t="str">
        <f t="shared" si="793"/>
        <v>22:04:21.000</v>
      </c>
      <c r="U2044" t="str">
        <f t="shared" si="772"/>
        <v>A14F74</v>
      </c>
      <c r="V2044">
        <v>0</v>
      </c>
      <c r="W2044">
        <v>0</v>
      </c>
      <c r="X2044">
        <v>2</v>
      </c>
      <c r="Y2044">
        <v>0</v>
      </c>
      <c r="AA2044">
        <v>1</v>
      </c>
      <c r="AB2044">
        <v>8</v>
      </c>
      <c r="AC2044">
        <v>3</v>
      </c>
      <c r="AD2044">
        <v>0</v>
      </c>
      <c r="AE2044">
        <v>9</v>
      </c>
      <c r="AF2044" t="s">
        <v>126</v>
      </c>
      <c r="AG2044">
        <v>0</v>
      </c>
      <c r="AH2044">
        <v>3</v>
      </c>
      <c r="AI2044">
        <v>2</v>
      </c>
      <c r="AJ2044">
        <v>0</v>
      </c>
      <c r="AK2044" t="s">
        <v>667</v>
      </c>
      <c r="AL2044">
        <v>32.769728000000001</v>
      </c>
      <c r="AM2044" t="s">
        <v>668</v>
      </c>
      <c r="AN2044">
        <v>-117.04670900000001</v>
      </c>
      <c r="AO2044">
        <v>25</v>
      </c>
      <c r="AP2044">
        <v>1500</v>
      </c>
      <c r="AQ2044" t="s">
        <v>129</v>
      </c>
      <c r="AR2044">
        <v>117</v>
      </c>
      <c r="AS2044">
        <v>-56</v>
      </c>
      <c r="AT2044">
        <v>576</v>
      </c>
      <c r="BB2044" t="str">
        <f t="shared" si="773"/>
        <v>1200</v>
      </c>
      <c r="BC2044">
        <v>1</v>
      </c>
      <c r="BD2044" t="str">
        <f t="shared" si="774"/>
        <v xml:space="preserve">N1839R  </v>
      </c>
      <c r="BE2044">
        <v>1</v>
      </c>
      <c r="BG2044">
        <v>0</v>
      </c>
      <c r="BH2044">
        <v>0</v>
      </c>
      <c r="BI2044">
        <v>0</v>
      </c>
      <c r="BJ2044">
        <v>1300</v>
      </c>
      <c r="BK2044">
        <v>-200</v>
      </c>
      <c r="BL2044" t="s">
        <v>130</v>
      </c>
      <c r="BM2044">
        <v>1</v>
      </c>
      <c r="BN2044">
        <v>1</v>
      </c>
      <c r="BO2044">
        <v>0</v>
      </c>
      <c r="BP2044">
        <v>0</v>
      </c>
      <c r="BS2044">
        <v>0</v>
      </c>
      <c r="BT2044">
        <v>0</v>
      </c>
      <c r="BU2044">
        <v>0</v>
      </c>
      <c r="CE2044" t="str">
        <f t="shared" ref="CE2044:CE2050" si="794">"22:04:21.470"</f>
        <v>22:04:21.470</v>
      </c>
      <c r="CF2044">
        <v>469841851</v>
      </c>
      <c r="CS2044">
        <v>3</v>
      </c>
      <c r="CT2044">
        <v>2</v>
      </c>
      <c r="CU2044">
        <v>0</v>
      </c>
      <c r="CV2044">
        <v>2</v>
      </c>
      <c r="CW2044">
        <v>0</v>
      </c>
      <c r="CX2044">
        <v>3</v>
      </c>
      <c r="CY2044">
        <v>7</v>
      </c>
      <c r="CZ2044" t="s">
        <v>131</v>
      </c>
      <c r="DA2044">
        <v>300</v>
      </c>
      <c r="DB2044">
        <v>0</v>
      </c>
      <c r="DC2044" t="s">
        <v>157</v>
      </c>
      <c r="DD2044" t="s">
        <v>158</v>
      </c>
      <c r="DG2044">
        <v>8376579</v>
      </c>
      <c r="DI2044">
        <v>1</v>
      </c>
      <c r="DJ2044">
        <v>0</v>
      </c>
      <c r="DK2044">
        <v>0</v>
      </c>
      <c r="DL2044">
        <v>0</v>
      </c>
      <c r="DM2044">
        <v>0</v>
      </c>
      <c r="DN2044">
        <v>1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"07/09/2023 22:04:21.711"</f>
        <v>07/09/2023 22:04:21.711</v>
      </c>
      <c r="C2045" t="str">
        <f t="shared" si="788"/>
        <v>FFDFD3C0</v>
      </c>
      <c r="D2045" t="s">
        <v>134</v>
      </c>
      <c r="E2045">
        <v>3</v>
      </c>
      <c r="H2045">
        <v>3</v>
      </c>
      <c r="I2045" t="s">
        <v>135</v>
      </c>
      <c r="J2045" t="s">
        <v>126</v>
      </c>
      <c r="K2045">
        <v>0</v>
      </c>
      <c r="L2045">
        <v>3</v>
      </c>
      <c r="M2045">
        <v>0</v>
      </c>
      <c r="N2045">
        <v>2</v>
      </c>
      <c r="O2045">
        <v>0</v>
      </c>
      <c r="P2045">
        <v>1</v>
      </c>
      <c r="Q2045">
        <v>0</v>
      </c>
      <c r="S2045" t="str">
        <f t="shared" si="793"/>
        <v>22:04:21.000</v>
      </c>
      <c r="T2045" t="str">
        <f t="shared" si="793"/>
        <v>22:04:21.000</v>
      </c>
      <c r="U2045" t="str">
        <f t="shared" si="772"/>
        <v>A14F74</v>
      </c>
      <c r="V2045">
        <v>0</v>
      </c>
      <c r="W2045">
        <v>0</v>
      </c>
      <c r="X2045">
        <v>2</v>
      </c>
      <c r="Y2045">
        <v>0</v>
      </c>
      <c r="AA2045">
        <v>1</v>
      </c>
      <c r="AB2045">
        <v>8</v>
      </c>
      <c r="AC2045">
        <v>3</v>
      </c>
      <c r="AD2045">
        <v>0</v>
      </c>
      <c r="AE2045">
        <v>9</v>
      </c>
      <c r="AF2045" t="s">
        <v>126</v>
      </c>
      <c r="AG2045">
        <v>0</v>
      </c>
      <c r="AH2045">
        <v>3</v>
      </c>
      <c r="AI2045">
        <v>2</v>
      </c>
      <c r="AJ2045">
        <v>0</v>
      </c>
      <c r="AK2045" t="s">
        <v>667</v>
      </c>
      <c r="AL2045">
        <v>32.769728000000001</v>
      </c>
      <c r="AM2045" t="s">
        <v>668</v>
      </c>
      <c r="AN2045">
        <v>-117.04670900000001</v>
      </c>
      <c r="AO2045">
        <v>25</v>
      </c>
      <c r="AP2045">
        <v>1500</v>
      </c>
      <c r="AQ2045" t="s">
        <v>129</v>
      </c>
      <c r="AR2045">
        <v>117</v>
      </c>
      <c r="AS2045">
        <v>-56</v>
      </c>
      <c r="AT2045">
        <v>576</v>
      </c>
      <c r="BB2045" t="str">
        <f t="shared" si="773"/>
        <v>1200</v>
      </c>
      <c r="BC2045">
        <v>1</v>
      </c>
      <c r="BD2045" t="str">
        <f t="shared" si="774"/>
        <v xml:space="preserve">N1839R  </v>
      </c>
      <c r="BE2045">
        <v>1</v>
      </c>
      <c r="BG2045">
        <v>0</v>
      </c>
      <c r="BH2045">
        <v>0</v>
      </c>
      <c r="BI2045">
        <v>0</v>
      </c>
      <c r="BJ2045">
        <v>1300</v>
      </c>
      <c r="BK2045">
        <v>-200</v>
      </c>
      <c r="BL2045" t="s">
        <v>130</v>
      </c>
      <c r="BM2045">
        <v>1</v>
      </c>
      <c r="BN2045">
        <v>1</v>
      </c>
      <c r="BO2045">
        <v>0</v>
      </c>
      <c r="BP2045">
        <v>0</v>
      </c>
      <c r="BS2045">
        <v>0</v>
      </c>
      <c r="BT2045">
        <v>0</v>
      </c>
      <c r="BU2045">
        <v>0</v>
      </c>
      <c r="CE2045" t="str">
        <f t="shared" si="794"/>
        <v>22:04:21.470</v>
      </c>
      <c r="CF2045">
        <v>469841851</v>
      </c>
      <c r="CS2045">
        <v>3</v>
      </c>
      <c r="CT2045">
        <v>2</v>
      </c>
      <c r="CU2045">
        <v>0</v>
      </c>
      <c r="CV2045">
        <v>2</v>
      </c>
      <c r="CW2045">
        <v>0</v>
      </c>
      <c r="CX2045">
        <v>3</v>
      </c>
      <c r="CY2045">
        <v>7</v>
      </c>
      <c r="CZ2045" t="s">
        <v>131</v>
      </c>
      <c r="DA2045">
        <v>300</v>
      </c>
      <c r="DB2045">
        <v>0</v>
      </c>
      <c r="DC2045" t="s">
        <v>157</v>
      </c>
      <c r="DD2045" t="s">
        <v>158</v>
      </c>
      <c r="DG2045">
        <v>8376579</v>
      </c>
      <c r="DI2045">
        <v>1</v>
      </c>
      <c r="DJ2045">
        <v>0</v>
      </c>
      <c r="DK2045">
        <v>1</v>
      </c>
      <c r="DL2045">
        <v>0</v>
      </c>
      <c r="DM2045">
        <v>0</v>
      </c>
      <c r="DN2045">
        <v>1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"07/09/2023 22:04:21.742"</f>
        <v>07/09/2023 22:04:21.742</v>
      </c>
      <c r="C2046" t="str">
        <f t="shared" si="788"/>
        <v>FFDFD3C0</v>
      </c>
      <c r="D2046" t="s">
        <v>147</v>
      </c>
      <c r="E2046">
        <v>8</v>
      </c>
      <c r="H2046">
        <v>225</v>
      </c>
      <c r="I2046" t="s">
        <v>148</v>
      </c>
      <c r="J2046" t="s">
        <v>126</v>
      </c>
      <c r="K2046">
        <v>0</v>
      </c>
      <c r="L2046">
        <v>3</v>
      </c>
      <c r="M2046">
        <v>0</v>
      </c>
      <c r="N2046">
        <v>2</v>
      </c>
      <c r="O2046">
        <v>0</v>
      </c>
      <c r="P2046">
        <v>1</v>
      </c>
      <c r="Q2046">
        <v>0</v>
      </c>
      <c r="S2046" t="str">
        <f t="shared" si="793"/>
        <v>22:04:21.000</v>
      </c>
      <c r="T2046" t="str">
        <f t="shared" si="793"/>
        <v>22:04:21.000</v>
      </c>
      <c r="U2046" t="str">
        <f t="shared" si="772"/>
        <v>A14F74</v>
      </c>
      <c r="V2046">
        <v>0</v>
      </c>
      <c r="W2046">
        <v>0</v>
      </c>
      <c r="X2046">
        <v>2</v>
      </c>
      <c r="Y2046">
        <v>0</v>
      </c>
      <c r="AA2046">
        <v>1</v>
      </c>
      <c r="AB2046">
        <v>8</v>
      </c>
      <c r="AC2046">
        <v>3</v>
      </c>
      <c r="AD2046">
        <v>0</v>
      </c>
      <c r="AE2046">
        <v>9</v>
      </c>
      <c r="AF2046" t="s">
        <v>126</v>
      </c>
      <c r="AG2046">
        <v>0</v>
      </c>
      <c r="AH2046">
        <v>3</v>
      </c>
      <c r="AI2046">
        <v>2</v>
      </c>
      <c r="AJ2046">
        <v>0</v>
      </c>
      <c r="AK2046" t="s">
        <v>667</v>
      </c>
      <c r="AL2046">
        <v>32.769728000000001</v>
      </c>
      <c r="AM2046" t="s">
        <v>668</v>
      </c>
      <c r="AN2046">
        <v>-117.04670900000001</v>
      </c>
      <c r="AO2046">
        <v>25</v>
      </c>
      <c r="AP2046">
        <v>1500</v>
      </c>
      <c r="AQ2046" t="s">
        <v>129</v>
      </c>
      <c r="AR2046">
        <v>117</v>
      </c>
      <c r="AS2046">
        <v>-56</v>
      </c>
      <c r="AT2046">
        <v>576</v>
      </c>
      <c r="BB2046" t="str">
        <f t="shared" si="773"/>
        <v>1200</v>
      </c>
      <c r="BC2046">
        <v>1</v>
      </c>
      <c r="BD2046" t="str">
        <f t="shared" si="774"/>
        <v xml:space="preserve">N1839R  </v>
      </c>
      <c r="BE2046">
        <v>1</v>
      </c>
      <c r="BG2046">
        <v>0</v>
      </c>
      <c r="BH2046">
        <v>0</v>
      </c>
      <c r="BI2046">
        <v>0</v>
      </c>
      <c r="BJ2046">
        <v>1300</v>
      </c>
      <c r="BK2046">
        <v>-200</v>
      </c>
      <c r="BL2046" t="s">
        <v>130</v>
      </c>
      <c r="BM2046">
        <v>1</v>
      </c>
      <c r="BN2046">
        <v>1</v>
      </c>
      <c r="BO2046">
        <v>0</v>
      </c>
      <c r="BP2046">
        <v>0</v>
      </c>
      <c r="BS2046">
        <v>0</v>
      </c>
      <c r="BT2046">
        <v>0</v>
      </c>
      <c r="BU2046">
        <v>0</v>
      </c>
      <c r="CE2046" t="str">
        <f t="shared" si="794"/>
        <v>22:04:21.470</v>
      </c>
      <c r="CF2046">
        <v>469841851</v>
      </c>
      <c r="CS2046">
        <v>3</v>
      </c>
      <c r="CT2046">
        <v>2</v>
      </c>
      <c r="CU2046">
        <v>0</v>
      </c>
      <c r="CV2046">
        <v>2</v>
      </c>
      <c r="CW2046">
        <v>0</v>
      </c>
      <c r="CX2046">
        <v>3</v>
      </c>
      <c r="CY2046">
        <v>7</v>
      </c>
      <c r="CZ2046" t="s">
        <v>131</v>
      </c>
      <c r="DA2046">
        <v>300</v>
      </c>
      <c r="DB2046">
        <v>0</v>
      </c>
      <c r="DC2046" t="s">
        <v>157</v>
      </c>
      <c r="DD2046" t="s">
        <v>158</v>
      </c>
      <c r="DG2046">
        <v>8376579</v>
      </c>
      <c r="DI2046">
        <v>1</v>
      </c>
      <c r="DJ2046">
        <v>0</v>
      </c>
      <c r="DK2046">
        <v>1</v>
      </c>
      <c r="DL2046">
        <v>0</v>
      </c>
      <c r="DM2046">
        <v>0</v>
      </c>
      <c r="DN2046">
        <v>1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"07/09/2023 22:04:21.742"</f>
        <v>07/09/2023 22:04:21.742</v>
      </c>
      <c r="C2047" t="str">
        <f t="shared" si="788"/>
        <v>FFDFD3C0</v>
      </c>
      <c r="D2047" t="s">
        <v>134</v>
      </c>
      <c r="E2047">
        <v>4</v>
      </c>
      <c r="H2047">
        <v>4</v>
      </c>
      <c r="I2047" t="s">
        <v>143</v>
      </c>
      <c r="J2047" t="s">
        <v>126</v>
      </c>
      <c r="K2047">
        <v>0</v>
      </c>
      <c r="L2047">
        <v>3</v>
      </c>
      <c r="M2047">
        <v>0</v>
      </c>
      <c r="N2047">
        <v>2</v>
      </c>
      <c r="O2047">
        <v>0</v>
      </c>
      <c r="P2047">
        <v>1</v>
      </c>
      <c r="Q2047">
        <v>0</v>
      </c>
      <c r="S2047" t="str">
        <f t="shared" si="793"/>
        <v>22:04:21.000</v>
      </c>
      <c r="T2047" t="str">
        <f t="shared" si="793"/>
        <v>22:04:21.000</v>
      </c>
      <c r="U2047" t="str">
        <f t="shared" si="772"/>
        <v>A14F74</v>
      </c>
      <c r="V2047">
        <v>0</v>
      </c>
      <c r="W2047">
        <v>0</v>
      </c>
      <c r="X2047">
        <v>2</v>
      </c>
      <c r="Y2047">
        <v>0</v>
      </c>
      <c r="AA2047">
        <v>1</v>
      </c>
      <c r="AB2047">
        <v>8</v>
      </c>
      <c r="AC2047">
        <v>3</v>
      </c>
      <c r="AD2047">
        <v>0</v>
      </c>
      <c r="AE2047">
        <v>9</v>
      </c>
      <c r="AF2047" t="s">
        <v>126</v>
      </c>
      <c r="AG2047">
        <v>0</v>
      </c>
      <c r="AH2047">
        <v>3</v>
      </c>
      <c r="AI2047">
        <v>2</v>
      </c>
      <c r="AJ2047">
        <v>0</v>
      </c>
      <c r="AK2047" t="s">
        <v>667</v>
      </c>
      <c r="AL2047">
        <v>32.769728000000001</v>
      </c>
      <c r="AM2047" t="s">
        <v>668</v>
      </c>
      <c r="AN2047">
        <v>-117.04670900000001</v>
      </c>
      <c r="AO2047">
        <v>25</v>
      </c>
      <c r="AP2047">
        <v>1500</v>
      </c>
      <c r="AQ2047" t="s">
        <v>129</v>
      </c>
      <c r="AR2047">
        <v>117</v>
      </c>
      <c r="AS2047">
        <v>-56</v>
      </c>
      <c r="AT2047">
        <v>576</v>
      </c>
      <c r="BB2047" t="str">
        <f t="shared" si="773"/>
        <v>1200</v>
      </c>
      <c r="BC2047">
        <v>1</v>
      </c>
      <c r="BD2047" t="str">
        <f t="shared" si="774"/>
        <v xml:space="preserve">N1839R  </v>
      </c>
      <c r="BE2047">
        <v>1</v>
      </c>
      <c r="BG2047">
        <v>0</v>
      </c>
      <c r="BH2047">
        <v>0</v>
      </c>
      <c r="BI2047">
        <v>0</v>
      </c>
      <c r="BJ2047">
        <v>1300</v>
      </c>
      <c r="BK2047">
        <v>-200</v>
      </c>
      <c r="BL2047" t="s">
        <v>130</v>
      </c>
      <c r="BM2047">
        <v>1</v>
      </c>
      <c r="BN2047">
        <v>1</v>
      </c>
      <c r="BO2047">
        <v>0</v>
      </c>
      <c r="BP2047">
        <v>0</v>
      </c>
      <c r="BS2047">
        <v>0</v>
      </c>
      <c r="BT2047">
        <v>0</v>
      </c>
      <c r="BU2047">
        <v>0</v>
      </c>
      <c r="CE2047" t="str">
        <f t="shared" si="794"/>
        <v>22:04:21.470</v>
      </c>
      <c r="CF2047">
        <v>469841851</v>
      </c>
      <c r="CS2047">
        <v>3</v>
      </c>
      <c r="CT2047">
        <v>2</v>
      </c>
      <c r="CU2047">
        <v>0</v>
      </c>
      <c r="CV2047">
        <v>2</v>
      </c>
      <c r="CW2047">
        <v>0</v>
      </c>
      <c r="CX2047">
        <v>3</v>
      </c>
      <c r="CY2047">
        <v>7</v>
      </c>
      <c r="CZ2047" t="s">
        <v>131</v>
      </c>
      <c r="DA2047">
        <v>300</v>
      </c>
      <c r="DB2047">
        <v>0</v>
      </c>
      <c r="DC2047" t="s">
        <v>157</v>
      </c>
      <c r="DD2047" t="s">
        <v>158</v>
      </c>
      <c r="DG2047">
        <v>8376579</v>
      </c>
      <c r="DI2047">
        <v>1</v>
      </c>
      <c r="DJ2047">
        <v>0</v>
      </c>
      <c r="DK2047">
        <v>1</v>
      </c>
      <c r="DL2047">
        <v>0</v>
      </c>
      <c r="DM2047">
        <v>0</v>
      </c>
      <c r="DN2047">
        <v>1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"07/09/2023 22:04:21.742"</f>
        <v>07/09/2023 22:04:21.742</v>
      </c>
      <c r="C2048" t="str">
        <f t="shared" si="788"/>
        <v>FFDFD3C0</v>
      </c>
      <c r="D2048" t="s">
        <v>123</v>
      </c>
      <c r="E2048">
        <v>7</v>
      </c>
      <c r="F2048">
        <v>2007</v>
      </c>
      <c r="G2048" t="s">
        <v>124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0</v>
      </c>
      <c r="P2048">
        <v>1</v>
      </c>
      <c r="Q2048">
        <v>0</v>
      </c>
      <c r="S2048" t="str">
        <f t="shared" si="793"/>
        <v>22:04:21.000</v>
      </c>
      <c r="T2048" t="str">
        <f t="shared" si="793"/>
        <v>22:04:21.000</v>
      </c>
      <c r="U2048" t="str">
        <f t="shared" si="772"/>
        <v>A14F74</v>
      </c>
      <c r="V2048">
        <v>0</v>
      </c>
      <c r="W2048">
        <v>0</v>
      </c>
      <c r="X2048">
        <v>2</v>
      </c>
      <c r="Y2048">
        <v>0</v>
      </c>
      <c r="AA2048">
        <v>1</v>
      </c>
      <c r="AB2048">
        <v>8</v>
      </c>
      <c r="AC2048">
        <v>3</v>
      </c>
      <c r="AD2048">
        <v>0</v>
      </c>
      <c r="AE2048">
        <v>9</v>
      </c>
      <c r="AF2048" t="s">
        <v>126</v>
      </c>
      <c r="AG2048">
        <v>0</v>
      </c>
      <c r="AH2048">
        <v>3</v>
      </c>
      <c r="AI2048">
        <v>2</v>
      </c>
      <c r="AJ2048">
        <v>0</v>
      </c>
      <c r="AK2048" t="s">
        <v>667</v>
      </c>
      <c r="AL2048">
        <v>32.769728000000001</v>
      </c>
      <c r="AM2048" t="s">
        <v>668</v>
      </c>
      <c r="AN2048">
        <v>-117.04670900000001</v>
      </c>
      <c r="AO2048">
        <v>25</v>
      </c>
      <c r="AP2048">
        <v>1500</v>
      </c>
      <c r="AQ2048" t="s">
        <v>129</v>
      </c>
      <c r="AR2048">
        <v>117</v>
      </c>
      <c r="AS2048">
        <v>-56</v>
      </c>
      <c r="AT2048">
        <v>576</v>
      </c>
      <c r="BB2048" t="str">
        <f t="shared" si="773"/>
        <v>1200</v>
      </c>
      <c r="BC2048">
        <v>1</v>
      </c>
      <c r="BD2048" t="str">
        <f t="shared" si="774"/>
        <v xml:space="preserve">N1839R  </v>
      </c>
      <c r="BE2048">
        <v>1</v>
      </c>
      <c r="BG2048">
        <v>0</v>
      </c>
      <c r="BH2048">
        <v>0</v>
      </c>
      <c r="BI2048">
        <v>0</v>
      </c>
      <c r="BJ2048">
        <v>1300</v>
      </c>
      <c r="BK2048">
        <v>-200</v>
      </c>
      <c r="BL2048" t="s">
        <v>130</v>
      </c>
      <c r="BM2048">
        <v>1</v>
      </c>
      <c r="BN2048">
        <v>1</v>
      </c>
      <c r="BO2048">
        <v>0</v>
      </c>
      <c r="BP2048">
        <v>0</v>
      </c>
      <c r="BS2048">
        <v>0</v>
      </c>
      <c r="BT2048">
        <v>0</v>
      </c>
      <c r="BU2048">
        <v>0</v>
      </c>
      <c r="CE2048" t="str">
        <f t="shared" si="794"/>
        <v>22:04:21.470</v>
      </c>
      <c r="CF2048">
        <v>469841851</v>
      </c>
      <c r="CS2048">
        <v>3</v>
      </c>
      <c r="CT2048">
        <v>2</v>
      </c>
      <c r="CU2048">
        <v>0</v>
      </c>
      <c r="CV2048">
        <v>2</v>
      </c>
      <c r="CW2048">
        <v>0</v>
      </c>
      <c r="CX2048">
        <v>3</v>
      </c>
      <c r="CY2048">
        <v>7</v>
      </c>
      <c r="CZ2048" t="s">
        <v>131</v>
      </c>
      <c r="DA2048">
        <v>300</v>
      </c>
      <c r="DB2048">
        <v>0</v>
      </c>
      <c r="DC2048" t="s">
        <v>157</v>
      </c>
      <c r="DD2048" t="s">
        <v>158</v>
      </c>
      <c r="DG2048">
        <v>8376579</v>
      </c>
      <c r="DI2048">
        <v>1</v>
      </c>
      <c r="DJ2048">
        <v>0</v>
      </c>
      <c r="DK2048">
        <v>1</v>
      </c>
      <c r="DL2048">
        <v>0</v>
      </c>
      <c r="DM2048">
        <v>0</v>
      </c>
      <c r="DN2048">
        <v>1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"07/09/2023 22:04:21.742"</f>
        <v>07/09/2023 22:04:21.742</v>
      </c>
      <c r="C2049" t="str">
        <f t="shared" si="788"/>
        <v>FFDFD3C0</v>
      </c>
      <c r="D2049" t="s">
        <v>138</v>
      </c>
      <c r="E2049">
        <v>20</v>
      </c>
      <c r="F2049">
        <v>1020</v>
      </c>
      <c r="G2049" t="s">
        <v>139</v>
      </c>
      <c r="J2049" t="s">
        <v>140</v>
      </c>
      <c r="K2049">
        <v>0</v>
      </c>
      <c r="L2049">
        <v>3</v>
      </c>
      <c r="M2049">
        <v>0</v>
      </c>
      <c r="N2049">
        <v>2</v>
      </c>
      <c r="O2049">
        <v>0</v>
      </c>
      <c r="P2049">
        <v>1</v>
      </c>
      <c r="Q2049">
        <v>0</v>
      </c>
      <c r="S2049" t="str">
        <f t="shared" si="793"/>
        <v>22:04:21.000</v>
      </c>
      <c r="T2049" t="str">
        <f t="shared" si="793"/>
        <v>22:04:21.000</v>
      </c>
      <c r="U2049" t="str">
        <f t="shared" si="772"/>
        <v>A14F74</v>
      </c>
      <c r="V2049">
        <v>0</v>
      </c>
      <c r="W2049">
        <v>0</v>
      </c>
      <c r="X2049">
        <v>2</v>
      </c>
      <c r="Y2049">
        <v>0</v>
      </c>
      <c r="AA2049">
        <v>1</v>
      </c>
      <c r="AB2049">
        <v>8</v>
      </c>
      <c r="AC2049">
        <v>3</v>
      </c>
      <c r="AD2049">
        <v>0</v>
      </c>
      <c r="AE2049">
        <v>9</v>
      </c>
      <c r="AF2049" t="s">
        <v>126</v>
      </c>
      <c r="AG2049">
        <v>0</v>
      </c>
      <c r="AH2049">
        <v>3</v>
      </c>
      <c r="AI2049">
        <v>2</v>
      </c>
      <c r="AJ2049">
        <v>0</v>
      </c>
      <c r="AK2049" t="s">
        <v>667</v>
      </c>
      <c r="AL2049">
        <v>32.769728000000001</v>
      </c>
      <c r="AM2049" t="s">
        <v>668</v>
      </c>
      <c r="AN2049">
        <v>-117.04670900000001</v>
      </c>
      <c r="AO2049">
        <v>25</v>
      </c>
      <c r="AP2049">
        <v>1500</v>
      </c>
      <c r="AQ2049" t="s">
        <v>129</v>
      </c>
      <c r="AR2049">
        <v>117</v>
      </c>
      <c r="AS2049">
        <v>-56</v>
      </c>
      <c r="AT2049">
        <v>576</v>
      </c>
      <c r="BB2049" t="str">
        <f t="shared" si="773"/>
        <v>1200</v>
      </c>
      <c r="BC2049">
        <v>1</v>
      </c>
      <c r="BD2049" t="str">
        <f t="shared" si="774"/>
        <v xml:space="preserve">N1839R  </v>
      </c>
      <c r="BE2049">
        <v>1</v>
      </c>
      <c r="BG2049">
        <v>0</v>
      </c>
      <c r="BH2049">
        <v>0</v>
      </c>
      <c r="BI2049">
        <v>0</v>
      </c>
      <c r="BJ2049">
        <v>1300</v>
      </c>
      <c r="BK2049">
        <v>-200</v>
      </c>
      <c r="BL2049" t="s">
        <v>130</v>
      </c>
      <c r="BM2049">
        <v>1</v>
      </c>
      <c r="BN2049">
        <v>1</v>
      </c>
      <c r="BO2049">
        <v>0</v>
      </c>
      <c r="BP2049">
        <v>0</v>
      </c>
      <c r="BS2049">
        <v>0</v>
      </c>
      <c r="BT2049">
        <v>0</v>
      </c>
      <c r="BU2049">
        <v>0</v>
      </c>
      <c r="CE2049" t="str">
        <f t="shared" si="794"/>
        <v>22:04:21.470</v>
      </c>
      <c r="CF2049">
        <v>469841851</v>
      </c>
      <c r="CS2049">
        <v>3</v>
      </c>
      <c r="CT2049">
        <v>2</v>
      </c>
      <c r="CU2049">
        <v>0</v>
      </c>
      <c r="CV2049">
        <v>2</v>
      </c>
      <c r="CW2049">
        <v>0</v>
      </c>
      <c r="CX2049">
        <v>3</v>
      </c>
      <c r="CY2049">
        <v>7</v>
      </c>
      <c r="CZ2049" t="s">
        <v>131</v>
      </c>
      <c r="DA2049">
        <v>300</v>
      </c>
      <c r="DB2049">
        <v>0</v>
      </c>
      <c r="DC2049" t="s">
        <v>157</v>
      </c>
      <c r="DD2049" t="s">
        <v>158</v>
      </c>
      <c r="DG2049">
        <v>8376579</v>
      </c>
      <c r="DI2049">
        <v>1</v>
      </c>
      <c r="DJ2049">
        <v>0</v>
      </c>
      <c r="DK2049">
        <v>1</v>
      </c>
      <c r="DL2049">
        <v>0</v>
      </c>
      <c r="DM2049">
        <v>0</v>
      </c>
      <c r="DN2049">
        <v>1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"07/09/2023 22:04:21.742"</f>
        <v>07/09/2023 22:04:21.742</v>
      </c>
      <c r="C2050" t="str">
        <f t="shared" si="788"/>
        <v>FFDFD3C0</v>
      </c>
      <c r="D2050" t="s">
        <v>149</v>
      </c>
      <c r="E2050">
        <v>3</v>
      </c>
      <c r="H2050">
        <v>166</v>
      </c>
      <c r="I2050" t="s">
        <v>139</v>
      </c>
      <c r="J2050" t="s">
        <v>150</v>
      </c>
      <c r="K2050">
        <v>0</v>
      </c>
      <c r="L2050">
        <v>3</v>
      </c>
      <c r="M2050">
        <v>0</v>
      </c>
      <c r="N2050">
        <v>2</v>
      </c>
      <c r="O2050">
        <v>0</v>
      </c>
      <c r="P2050">
        <v>1</v>
      </c>
      <c r="Q2050">
        <v>0</v>
      </c>
      <c r="S2050" t="str">
        <f t="shared" si="793"/>
        <v>22:04:21.000</v>
      </c>
      <c r="T2050" t="str">
        <f t="shared" si="793"/>
        <v>22:04:21.000</v>
      </c>
      <c r="U2050" t="str">
        <f t="shared" ref="U2050:U2113" si="795">"A14F74"</f>
        <v>A14F74</v>
      </c>
      <c r="V2050">
        <v>0</v>
      </c>
      <c r="W2050">
        <v>0</v>
      </c>
      <c r="X2050">
        <v>2</v>
      </c>
      <c r="Y2050">
        <v>0</v>
      </c>
      <c r="AA2050">
        <v>1</v>
      </c>
      <c r="AB2050">
        <v>8</v>
      </c>
      <c r="AC2050">
        <v>3</v>
      </c>
      <c r="AD2050">
        <v>0</v>
      </c>
      <c r="AE2050">
        <v>9</v>
      </c>
      <c r="AF2050" t="s">
        <v>126</v>
      </c>
      <c r="AG2050">
        <v>0</v>
      </c>
      <c r="AH2050">
        <v>3</v>
      </c>
      <c r="AI2050">
        <v>2</v>
      </c>
      <c r="AJ2050">
        <v>0</v>
      </c>
      <c r="AK2050" t="s">
        <v>667</v>
      </c>
      <c r="AL2050">
        <v>32.769728000000001</v>
      </c>
      <c r="AM2050" t="s">
        <v>668</v>
      </c>
      <c r="AN2050">
        <v>-117.04670900000001</v>
      </c>
      <c r="AO2050">
        <v>25</v>
      </c>
      <c r="AP2050">
        <v>1500</v>
      </c>
      <c r="AQ2050" t="s">
        <v>129</v>
      </c>
      <c r="AR2050">
        <v>117</v>
      </c>
      <c r="AS2050">
        <v>-56</v>
      </c>
      <c r="AT2050">
        <v>576</v>
      </c>
      <c r="BB2050" t="str">
        <f t="shared" ref="BB2050:BB2113" si="796">"1200"</f>
        <v>1200</v>
      </c>
      <c r="BC2050">
        <v>1</v>
      </c>
      <c r="BD2050" t="str">
        <f t="shared" ref="BD2050:BD2113" si="797">"N1839R  "</f>
        <v xml:space="preserve">N1839R  </v>
      </c>
      <c r="BE2050">
        <v>1</v>
      </c>
      <c r="BG2050">
        <v>0</v>
      </c>
      <c r="BH2050">
        <v>0</v>
      </c>
      <c r="BI2050">
        <v>0</v>
      </c>
      <c r="BJ2050">
        <v>1300</v>
      </c>
      <c r="BK2050">
        <v>-200</v>
      </c>
      <c r="BL2050" t="s">
        <v>130</v>
      </c>
      <c r="BM2050">
        <v>1</v>
      </c>
      <c r="BN2050">
        <v>1</v>
      </c>
      <c r="BO2050">
        <v>0</v>
      </c>
      <c r="BP2050">
        <v>0</v>
      </c>
      <c r="BS2050">
        <v>0</v>
      </c>
      <c r="BT2050">
        <v>0</v>
      </c>
      <c r="BU2050">
        <v>0</v>
      </c>
      <c r="CE2050" t="str">
        <f t="shared" si="794"/>
        <v>22:04:21.470</v>
      </c>
      <c r="CF2050">
        <v>469841851</v>
      </c>
      <c r="CS2050">
        <v>3</v>
      </c>
      <c r="CT2050">
        <v>2</v>
      </c>
      <c r="CU2050">
        <v>0</v>
      </c>
      <c r="CV2050">
        <v>2</v>
      </c>
      <c r="CW2050">
        <v>0</v>
      </c>
      <c r="CX2050">
        <v>3</v>
      </c>
      <c r="CY2050">
        <v>7</v>
      </c>
      <c r="CZ2050" t="s">
        <v>131</v>
      </c>
      <c r="DA2050">
        <v>300</v>
      </c>
      <c r="DB2050">
        <v>0</v>
      </c>
      <c r="DC2050" t="s">
        <v>157</v>
      </c>
      <c r="DD2050" t="s">
        <v>158</v>
      </c>
      <c r="DG2050">
        <v>8376579</v>
      </c>
      <c r="DI2050">
        <v>1</v>
      </c>
      <c r="DJ2050">
        <v>0</v>
      </c>
      <c r="DK2050">
        <v>1</v>
      </c>
      <c r="DL2050">
        <v>0</v>
      </c>
      <c r="DM2050">
        <v>0</v>
      </c>
      <c r="DN2050">
        <v>1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 t="shared" ref="A2051:A2057" si="798">"07/09/2023 22:04:24.114"</f>
        <v>07/09/2023 22:04:24.114</v>
      </c>
      <c r="C2051" t="str">
        <f t="shared" si="788"/>
        <v>FFDFD3C0</v>
      </c>
      <c r="D2051" t="s">
        <v>147</v>
      </c>
      <c r="E2051">
        <v>8</v>
      </c>
      <c r="H2051">
        <v>225</v>
      </c>
      <c r="I2051" t="s">
        <v>148</v>
      </c>
      <c r="J2051" t="s">
        <v>126</v>
      </c>
      <c r="K2051">
        <v>0</v>
      </c>
      <c r="L2051">
        <v>3</v>
      </c>
      <c r="M2051">
        <v>0</v>
      </c>
      <c r="N2051">
        <v>2</v>
      </c>
      <c r="O2051">
        <v>0</v>
      </c>
      <c r="P2051">
        <v>1</v>
      </c>
      <c r="Q2051">
        <v>0</v>
      </c>
      <c r="S2051" t="str">
        <f t="shared" ref="S2051:T2057" si="799">"22:04:23.000"</f>
        <v>22:04:23.000</v>
      </c>
      <c r="T2051" t="str">
        <f t="shared" si="799"/>
        <v>22:04:23.000</v>
      </c>
      <c r="U2051" t="str">
        <f t="shared" si="795"/>
        <v>A14F74</v>
      </c>
      <c r="V2051">
        <v>0</v>
      </c>
      <c r="W2051">
        <v>0</v>
      </c>
      <c r="X2051">
        <v>2</v>
      </c>
      <c r="Y2051">
        <v>0</v>
      </c>
      <c r="AA2051">
        <v>1</v>
      </c>
      <c r="AB2051">
        <v>8</v>
      </c>
      <c r="AC2051">
        <v>3</v>
      </c>
      <c r="AD2051">
        <v>0</v>
      </c>
      <c r="AE2051">
        <v>9</v>
      </c>
      <c r="AF2051" t="s">
        <v>126</v>
      </c>
      <c r="AG2051">
        <v>0</v>
      </c>
      <c r="AH2051">
        <v>3</v>
      </c>
      <c r="AI2051">
        <v>2</v>
      </c>
      <c r="AJ2051">
        <v>0</v>
      </c>
      <c r="AK2051" t="s">
        <v>669</v>
      </c>
      <c r="AL2051">
        <v>32.769190999999999</v>
      </c>
      <c r="AM2051" t="s">
        <v>670</v>
      </c>
      <c r="AN2051">
        <v>-117.045422</v>
      </c>
      <c r="AO2051">
        <v>25</v>
      </c>
      <c r="AP2051">
        <v>1500</v>
      </c>
      <c r="AQ2051" t="s">
        <v>129</v>
      </c>
      <c r="AR2051">
        <v>113</v>
      </c>
      <c r="AS2051">
        <v>-61</v>
      </c>
      <c r="AT2051">
        <v>512</v>
      </c>
      <c r="BB2051" t="str">
        <f t="shared" si="796"/>
        <v>1200</v>
      </c>
      <c r="BC2051">
        <v>1</v>
      </c>
      <c r="BD2051" t="str">
        <f t="shared" si="797"/>
        <v xml:space="preserve">N1839R  </v>
      </c>
      <c r="BE2051">
        <v>1</v>
      </c>
      <c r="BG2051">
        <v>0</v>
      </c>
      <c r="BH2051">
        <v>0</v>
      </c>
      <c r="BI2051">
        <v>0</v>
      </c>
      <c r="BJ2051">
        <v>1300</v>
      </c>
      <c r="BK2051">
        <v>-200</v>
      </c>
      <c r="BL2051" t="s">
        <v>130</v>
      </c>
      <c r="BM2051">
        <v>1</v>
      </c>
      <c r="BN2051">
        <v>1</v>
      </c>
      <c r="BO2051">
        <v>0</v>
      </c>
      <c r="BP2051">
        <v>0</v>
      </c>
      <c r="BS2051">
        <v>0</v>
      </c>
      <c r="BT2051">
        <v>0</v>
      </c>
      <c r="BU2051">
        <v>0</v>
      </c>
      <c r="CE2051" t="str">
        <f t="shared" ref="CE2051:CE2057" si="800">"22:04:23.813"</f>
        <v>22:04:23.813</v>
      </c>
      <c r="CF2051">
        <v>813092470</v>
      </c>
      <c r="CS2051">
        <v>3</v>
      </c>
      <c r="CT2051">
        <v>2</v>
      </c>
      <c r="CU2051">
        <v>0</v>
      </c>
      <c r="CV2051">
        <v>2</v>
      </c>
      <c r="CW2051">
        <v>0</v>
      </c>
      <c r="CX2051">
        <v>5</v>
      </c>
      <c r="CY2051">
        <v>7</v>
      </c>
      <c r="CZ2051" t="s">
        <v>131</v>
      </c>
      <c r="DA2051">
        <v>300</v>
      </c>
      <c r="DB2051">
        <v>0</v>
      </c>
      <c r="DC2051" t="s">
        <v>157</v>
      </c>
      <c r="DD2051" t="s">
        <v>158</v>
      </c>
      <c r="DG2051">
        <v>8377084</v>
      </c>
      <c r="DI2051">
        <v>1</v>
      </c>
      <c r="DJ2051">
        <v>0</v>
      </c>
      <c r="DK2051">
        <v>0</v>
      </c>
      <c r="DL2051">
        <v>0</v>
      </c>
      <c r="DM2051">
        <v>0</v>
      </c>
      <c r="DN2051">
        <v>1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 t="shared" si="798"/>
        <v>07/09/2023 22:04:24.114</v>
      </c>
      <c r="C2052" t="str">
        <f t="shared" si="788"/>
        <v>FFDFD3C0</v>
      </c>
      <c r="D2052" t="s">
        <v>134</v>
      </c>
      <c r="E2052">
        <v>4</v>
      </c>
      <c r="H2052">
        <v>4</v>
      </c>
      <c r="I2052" t="s">
        <v>143</v>
      </c>
      <c r="J2052" t="s">
        <v>126</v>
      </c>
      <c r="K2052">
        <v>0</v>
      </c>
      <c r="L2052">
        <v>3</v>
      </c>
      <c r="M2052">
        <v>0</v>
      </c>
      <c r="N2052">
        <v>2</v>
      </c>
      <c r="O2052">
        <v>0</v>
      </c>
      <c r="P2052">
        <v>1</v>
      </c>
      <c r="Q2052">
        <v>0</v>
      </c>
      <c r="S2052" t="str">
        <f t="shared" si="799"/>
        <v>22:04:23.000</v>
      </c>
      <c r="T2052" t="str">
        <f t="shared" si="799"/>
        <v>22:04:23.000</v>
      </c>
      <c r="U2052" t="str">
        <f t="shared" si="795"/>
        <v>A14F74</v>
      </c>
      <c r="V2052">
        <v>0</v>
      </c>
      <c r="W2052">
        <v>0</v>
      </c>
      <c r="X2052">
        <v>2</v>
      </c>
      <c r="Y2052">
        <v>0</v>
      </c>
      <c r="AA2052">
        <v>1</v>
      </c>
      <c r="AB2052">
        <v>8</v>
      </c>
      <c r="AC2052">
        <v>3</v>
      </c>
      <c r="AD2052">
        <v>0</v>
      </c>
      <c r="AE2052">
        <v>9</v>
      </c>
      <c r="AF2052" t="s">
        <v>126</v>
      </c>
      <c r="AG2052">
        <v>0</v>
      </c>
      <c r="AH2052">
        <v>3</v>
      </c>
      <c r="AI2052">
        <v>2</v>
      </c>
      <c r="AJ2052">
        <v>0</v>
      </c>
      <c r="AK2052" t="s">
        <v>669</v>
      </c>
      <c r="AL2052">
        <v>32.769190999999999</v>
      </c>
      <c r="AM2052" t="s">
        <v>670</v>
      </c>
      <c r="AN2052">
        <v>-117.045422</v>
      </c>
      <c r="AO2052">
        <v>25</v>
      </c>
      <c r="AP2052">
        <v>1500</v>
      </c>
      <c r="AQ2052" t="s">
        <v>129</v>
      </c>
      <c r="AR2052">
        <v>113</v>
      </c>
      <c r="AS2052">
        <v>-61</v>
      </c>
      <c r="AT2052">
        <v>512</v>
      </c>
      <c r="BB2052" t="str">
        <f t="shared" si="796"/>
        <v>1200</v>
      </c>
      <c r="BC2052">
        <v>1</v>
      </c>
      <c r="BD2052" t="str">
        <f t="shared" si="797"/>
        <v xml:space="preserve">N1839R  </v>
      </c>
      <c r="BE2052">
        <v>1</v>
      </c>
      <c r="BG2052">
        <v>0</v>
      </c>
      <c r="BH2052">
        <v>0</v>
      </c>
      <c r="BI2052">
        <v>0</v>
      </c>
      <c r="BJ2052">
        <v>1300</v>
      </c>
      <c r="BK2052">
        <v>-200</v>
      </c>
      <c r="BL2052" t="s">
        <v>130</v>
      </c>
      <c r="BM2052">
        <v>1</v>
      </c>
      <c r="BN2052">
        <v>1</v>
      </c>
      <c r="BO2052">
        <v>0</v>
      </c>
      <c r="BP2052">
        <v>0</v>
      </c>
      <c r="BS2052">
        <v>0</v>
      </c>
      <c r="BT2052">
        <v>0</v>
      </c>
      <c r="BU2052">
        <v>0</v>
      </c>
      <c r="CE2052" t="str">
        <f t="shared" si="800"/>
        <v>22:04:23.813</v>
      </c>
      <c r="CF2052">
        <v>813092470</v>
      </c>
      <c r="CS2052">
        <v>3</v>
      </c>
      <c r="CT2052">
        <v>2</v>
      </c>
      <c r="CU2052">
        <v>0</v>
      </c>
      <c r="CV2052">
        <v>2</v>
      </c>
      <c r="CW2052">
        <v>0</v>
      </c>
      <c r="CX2052">
        <v>5</v>
      </c>
      <c r="CY2052">
        <v>7</v>
      </c>
      <c r="CZ2052" t="s">
        <v>131</v>
      </c>
      <c r="DA2052">
        <v>300</v>
      </c>
      <c r="DB2052">
        <v>0</v>
      </c>
      <c r="DC2052" t="s">
        <v>157</v>
      </c>
      <c r="DD2052" t="s">
        <v>158</v>
      </c>
      <c r="DG2052">
        <v>8377084</v>
      </c>
      <c r="DI2052">
        <v>1</v>
      </c>
      <c r="DJ2052">
        <v>0</v>
      </c>
      <c r="DK2052">
        <v>1</v>
      </c>
      <c r="DL2052">
        <v>0</v>
      </c>
      <c r="DM2052">
        <v>0</v>
      </c>
      <c r="DN2052">
        <v>1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 t="shared" si="798"/>
        <v>07/09/2023 22:04:24.114</v>
      </c>
      <c r="C2053" t="str">
        <f t="shared" si="788"/>
        <v>FFDFD3C0</v>
      </c>
      <c r="D2053" t="s">
        <v>123</v>
      </c>
      <c r="E2053">
        <v>7</v>
      </c>
      <c r="F2053">
        <v>2007</v>
      </c>
      <c r="G2053" t="s">
        <v>124</v>
      </c>
      <c r="J2053" t="s">
        <v>125</v>
      </c>
      <c r="K2053">
        <v>0</v>
      </c>
      <c r="L2053">
        <v>3</v>
      </c>
      <c r="M2053">
        <v>0</v>
      </c>
      <c r="N2053">
        <v>2</v>
      </c>
      <c r="O2053">
        <v>0</v>
      </c>
      <c r="P2053">
        <v>1</v>
      </c>
      <c r="Q2053">
        <v>0</v>
      </c>
      <c r="S2053" t="str">
        <f t="shared" si="799"/>
        <v>22:04:23.000</v>
      </c>
      <c r="T2053" t="str">
        <f t="shared" si="799"/>
        <v>22:04:23.000</v>
      </c>
      <c r="U2053" t="str">
        <f t="shared" si="795"/>
        <v>A14F74</v>
      </c>
      <c r="V2053">
        <v>0</v>
      </c>
      <c r="W2053">
        <v>0</v>
      </c>
      <c r="X2053">
        <v>2</v>
      </c>
      <c r="Y2053">
        <v>0</v>
      </c>
      <c r="AA2053">
        <v>1</v>
      </c>
      <c r="AB2053">
        <v>8</v>
      </c>
      <c r="AC2053">
        <v>3</v>
      </c>
      <c r="AD2053">
        <v>0</v>
      </c>
      <c r="AE2053">
        <v>9</v>
      </c>
      <c r="AF2053" t="s">
        <v>126</v>
      </c>
      <c r="AG2053">
        <v>0</v>
      </c>
      <c r="AH2053">
        <v>3</v>
      </c>
      <c r="AI2053">
        <v>2</v>
      </c>
      <c r="AJ2053">
        <v>0</v>
      </c>
      <c r="AK2053" t="s">
        <v>669</v>
      </c>
      <c r="AL2053">
        <v>32.769190999999999</v>
      </c>
      <c r="AM2053" t="s">
        <v>670</v>
      </c>
      <c r="AN2053">
        <v>-117.045422</v>
      </c>
      <c r="AO2053">
        <v>25</v>
      </c>
      <c r="AP2053">
        <v>1500</v>
      </c>
      <c r="AQ2053" t="s">
        <v>129</v>
      </c>
      <c r="AR2053">
        <v>113</v>
      </c>
      <c r="AS2053">
        <v>-61</v>
      </c>
      <c r="AT2053">
        <v>512</v>
      </c>
      <c r="BB2053" t="str">
        <f t="shared" si="796"/>
        <v>1200</v>
      </c>
      <c r="BC2053">
        <v>1</v>
      </c>
      <c r="BD2053" t="str">
        <f t="shared" si="797"/>
        <v xml:space="preserve">N1839R  </v>
      </c>
      <c r="BE2053">
        <v>1</v>
      </c>
      <c r="BG2053">
        <v>0</v>
      </c>
      <c r="BH2053">
        <v>0</v>
      </c>
      <c r="BI2053">
        <v>0</v>
      </c>
      <c r="BJ2053">
        <v>1300</v>
      </c>
      <c r="BK2053">
        <v>-200</v>
      </c>
      <c r="BL2053" t="s">
        <v>130</v>
      </c>
      <c r="BM2053">
        <v>1</v>
      </c>
      <c r="BN2053">
        <v>1</v>
      </c>
      <c r="BO2053">
        <v>0</v>
      </c>
      <c r="BP2053">
        <v>0</v>
      </c>
      <c r="BS2053">
        <v>0</v>
      </c>
      <c r="BT2053">
        <v>0</v>
      </c>
      <c r="BU2053">
        <v>0</v>
      </c>
      <c r="CE2053" t="str">
        <f t="shared" si="800"/>
        <v>22:04:23.813</v>
      </c>
      <c r="CF2053">
        <v>813092470</v>
      </c>
      <c r="CS2053">
        <v>3</v>
      </c>
      <c r="CT2053">
        <v>2</v>
      </c>
      <c r="CU2053">
        <v>0</v>
      </c>
      <c r="CV2053">
        <v>2</v>
      </c>
      <c r="CW2053">
        <v>0</v>
      </c>
      <c r="CX2053">
        <v>5</v>
      </c>
      <c r="CY2053">
        <v>7</v>
      </c>
      <c r="CZ2053" t="s">
        <v>131</v>
      </c>
      <c r="DA2053">
        <v>300</v>
      </c>
      <c r="DB2053">
        <v>0</v>
      </c>
      <c r="DC2053" t="s">
        <v>157</v>
      </c>
      <c r="DD2053" t="s">
        <v>158</v>
      </c>
      <c r="DG2053">
        <v>8377084</v>
      </c>
      <c r="DI2053">
        <v>1</v>
      </c>
      <c r="DJ2053">
        <v>0</v>
      </c>
      <c r="DK2053">
        <v>1</v>
      </c>
      <c r="DL2053">
        <v>0</v>
      </c>
      <c r="DM2053">
        <v>0</v>
      </c>
      <c r="DN2053">
        <v>1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 t="shared" si="798"/>
        <v>07/09/2023 22:04:24.114</v>
      </c>
      <c r="C2054" t="str">
        <f t="shared" si="788"/>
        <v>FFDFD3C0</v>
      </c>
      <c r="D2054" t="s">
        <v>138</v>
      </c>
      <c r="E2054">
        <v>20</v>
      </c>
      <c r="F2054">
        <v>1020</v>
      </c>
      <c r="G2054" t="s">
        <v>139</v>
      </c>
      <c r="J2054" t="s">
        <v>140</v>
      </c>
      <c r="K2054">
        <v>0</v>
      </c>
      <c r="L2054">
        <v>3</v>
      </c>
      <c r="M2054">
        <v>0</v>
      </c>
      <c r="N2054">
        <v>2</v>
      </c>
      <c r="O2054">
        <v>0</v>
      </c>
      <c r="P2054">
        <v>1</v>
      </c>
      <c r="Q2054">
        <v>0</v>
      </c>
      <c r="S2054" t="str">
        <f t="shared" si="799"/>
        <v>22:04:23.000</v>
      </c>
      <c r="T2054" t="str">
        <f t="shared" si="799"/>
        <v>22:04:23.000</v>
      </c>
      <c r="U2054" t="str">
        <f t="shared" si="795"/>
        <v>A14F74</v>
      </c>
      <c r="V2054">
        <v>0</v>
      </c>
      <c r="W2054">
        <v>0</v>
      </c>
      <c r="X2054">
        <v>2</v>
      </c>
      <c r="Y2054">
        <v>0</v>
      </c>
      <c r="AA2054">
        <v>1</v>
      </c>
      <c r="AB2054">
        <v>8</v>
      </c>
      <c r="AC2054">
        <v>3</v>
      </c>
      <c r="AD2054">
        <v>0</v>
      </c>
      <c r="AE2054">
        <v>9</v>
      </c>
      <c r="AF2054" t="s">
        <v>126</v>
      </c>
      <c r="AG2054">
        <v>0</v>
      </c>
      <c r="AH2054">
        <v>3</v>
      </c>
      <c r="AI2054">
        <v>2</v>
      </c>
      <c r="AJ2054">
        <v>0</v>
      </c>
      <c r="AK2054" t="s">
        <v>669</v>
      </c>
      <c r="AL2054">
        <v>32.769190999999999</v>
      </c>
      <c r="AM2054" t="s">
        <v>670</v>
      </c>
      <c r="AN2054">
        <v>-117.045422</v>
      </c>
      <c r="AO2054">
        <v>25</v>
      </c>
      <c r="AP2054">
        <v>1500</v>
      </c>
      <c r="AQ2054" t="s">
        <v>129</v>
      </c>
      <c r="AR2054">
        <v>113</v>
      </c>
      <c r="AS2054">
        <v>-61</v>
      </c>
      <c r="AT2054">
        <v>512</v>
      </c>
      <c r="BB2054" t="str">
        <f t="shared" si="796"/>
        <v>1200</v>
      </c>
      <c r="BC2054">
        <v>1</v>
      </c>
      <c r="BD2054" t="str">
        <f t="shared" si="797"/>
        <v xml:space="preserve">N1839R  </v>
      </c>
      <c r="BE2054">
        <v>1</v>
      </c>
      <c r="BG2054">
        <v>0</v>
      </c>
      <c r="BH2054">
        <v>0</v>
      </c>
      <c r="BI2054">
        <v>0</v>
      </c>
      <c r="BJ2054">
        <v>1300</v>
      </c>
      <c r="BK2054">
        <v>-200</v>
      </c>
      <c r="BL2054" t="s">
        <v>130</v>
      </c>
      <c r="BM2054">
        <v>1</v>
      </c>
      <c r="BN2054">
        <v>1</v>
      </c>
      <c r="BO2054">
        <v>0</v>
      </c>
      <c r="BP2054">
        <v>0</v>
      </c>
      <c r="BS2054">
        <v>0</v>
      </c>
      <c r="BT2054">
        <v>0</v>
      </c>
      <c r="BU2054">
        <v>0</v>
      </c>
      <c r="CE2054" t="str">
        <f t="shared" si="800"/>
        <v>22:04:23.813</v>
      </c>
      <c r="CF2054">
        <v>813092470</v>
      </c>
      <c r="CS2054">
        <v>3</v>
      </c>
      <c r="CT2054">
        <v>2</v>
      </c>
      <c r="CU2054">
        <v>0</v>
      </c>
      <c r="CV2054">
        <v>2</v>
      </c>
      <c r="CW2054">
        <v>0</v>
      </c>
      <c r="CX2054">
        <v>5</v>
      </c>
      <c r="CY2054">
        <v>7</v>
      </c>
      <c r="CZ2054" t="s">
        <v>131</v>
      </c>
      <c r="DA2054">
        <v>300</v>
      </c>
      <c r="DB2054">
        <v>0</v>
      </c>
      <c r="DC2054" t="s">
        <v>157</v>
      </c>
      <c r="DD2054" t="s">
        <v>158</v>
      </c>
      <c r="DG2054">
        <v>8377084</v>
      </c>
      <c r="DI2054">
        <v>1</v>
      </c>
      <c r="DJ2054">
        <v>0</v>
      </c>
      <c r="DK2054">
        <v>1</v>
      </c>
      <c r="DL2054">
        <v>0</v>
      </c>
      <c r="DM2054">
        <v>0</v>
      </c>
      <c r="DN2054">
        <v>1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 t="shared" si="798"/>
        <v>07/09/2023 22:04:24.114</v>
      </c>
      <c r="C2055" t="str">
        <f t="shared" si="788"/>
        <v>FFDFD3C0</v>
      </c>
      <c r="D2055" t="s">
        <v>149</v>
      </c>
      <c r="E2055">
        <v>3</v>
      </c>
      <c r="H2055">
        <v>166</v>
      </c>
      <c r="I2055" t="s">
        <v>139</v>
      </c>
      <c r="J2055" t="s">
        <v>150</v>
      </c>
      <c r="K2055">
        <v>0</v>
      </c>
      <c r="L2055">
        <v>3</v>
      </c>
      <c r="M2055">
        <v>0</v>
      </c>
      <c r="N2055">
        <v>2</v>
      </c>
      <c r="O2055">
        <v>0</v>
      </c>
      <c r="P2055">
        <v>1</v>
      </c>
      <c r="Q2055">
        <v>0</v>
      </c>
      <c r="S2055" t="str">
        <f t="shared" si="799"/>
        <v>22:04:23.000</v>
      </c>
      <c r="T2055" t="str">
        <f t="shared" si="799"/>
        <v>22:04:23.000</v>
      </c>
      <c r="U2055" t="str">
        <f t="shared" si="795"/>
        <v>A14F74</v>
      </c>
      <c r="V2055">
        <v>0</v>
      </c>
      <c r="W2055">
        <v>0</v>
      </c>
      <c r="X2055">
        <v>2</v>
      </c>
      <c r="Y2055">
        <v>0</v>
      </c>
      <c r="AA2055">
        <v>1</v>
      </c>
      <c r="AB2055">
        <v>8</v>
      </c>
      <c r="AC2055">
        <v>3</v>
      </c>
      <c r="AD2055">
        <v>0</v>
      </c>
      <c r="AE2055">
        <v>9</v>
      </c>
      <c r="AF2055" t="s">
        <v>126</v>
      </c>
      <c r="AG2055">
        <v>0</v>
      </c>
      <c r="AH2055">
        <v>3</v>
      </c>
      <c r="AI2055">
        <v>2</v>
      </c>
      <c r="AJ2055">
        <v>0</v>
      </c>
      <c r="AK2055" t="s">
        <v>669</v>
      </c>
      <c r="AL2055">
        <v>32.769190999999999</v>
      </c>
      <c r="AM2055" t="s">
        <v>670</v>
      </c>
      <c r="AN2055">
        <v>-117.045422</v>
      </c>
      <c r="AO2055">
        <v>25</v>
      </c>
      <c r="AP2055">
        <v>1500</v>
      </c>
      <c r="AQ2055" t="s">
        <v>129</v>
      </c>
      <c r="AR2055">
        <v>113</v>
      </c>
      <c r="AS2055">
        <v>-61</v>
      </c>
      <c r="AT2055">
        <v>512</v>
      </c>
      <c r="BB2055" t="str">
        <f t="shared" si="796"/>
        <v>1200</v>
      </c>
      <c r="BC2055">
        <v>1</v>
      </c>
      <c r="BD2055" t="str">
        <f t="shared" si="797"/>
        <v xml:space="preserve">N1839R  </v>
      </c>
      <c r="BE2055">
        <v>1</v>
      </c>
      <c r="BG2055">
        <v>0</v>
      </c>
      <c r="BH2055">
        <v>0</v>
      </c>
      <c r="BI2055">
        <v>0</v>
      </c>
      <c r="BJ2055">
        <v>1300</v>
      </c>
      <c r="BK2055">
        <v>-200</v>
      </c>
      <c r="BL2055" t="s">
        <v>130</v>
      </c>
      <c r="BM2055">
        <v>1</v>
      </c>
      <c r="BN2055">
        <v>1</v>
      </c>
      <c r="BO2055">
        <v>0</v>
      </c>
      <c r="BP2055">
        <v>0</v>
      </c>
      <c r="BS2055">
        <v>0</v>
      </c>
      <c r="BT2055">
        <v>0</v>
      </c>
      <c r="BU2055">
        <v>0</v>
      </c>
      <c r="CE2055" t="str">
        <f t="shared" si="800"/>
        <v>22:04:23.813</v>
      </c>
      <c r="CF2055">
        <v>813092470</v>
      </c>
      <c r="CS2055">
        <v>3</v>
      </c>
      <c r="CT2055">
        <v>2</v>
      </c>
      <c r="CU2055">
        <v>0</v>
      </c>
      <c r="CV2055">
        <v>2</v>
      </c>
      <c r="CW2055">
        <v>0</v>
      </c>
      <c r="CX2055">
        <v>5</v>
      </c>
      <c r="CY2055">
        <v>7</v>
      </c>
      <c r="CZ2055" t="s">
        <v>131</v>
      </c>
      <c r="DA2055">
        <v>300</v>
      </c>
      <c r="DB2055">
        <v>0</v>
      </c>
      <c r="DC2055" t="s">
        <v>157</v>
      </c>
      <c r="DD2055" t="s">
        <v>158</v>
      </c>
      <c r="DG2055">
        <v>8377084</v>
      </c>
      <c r="DI2055">
        <v>1</v>
      </c>
      <c r="DJ2055">
        <v>0</v>
      </c>
      <c r="DK2055">
        <v>1</v>
      </c>
      <c r="DL2055">
        <v>0</v>
      </c>
      <c r="DM2055">
        <v>0</v>
      </c>
      <c r="DN2055">
        <v>1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 t="shared" si="798"/>
        <v>07/09/2023 22:04:24.114</v>
      </c>
      <c r="C2056" t="str">
        <f t="shared" si="788"/>
        <v>FFDFD3C0</v>
      </c>
      <c r="D2056" t="s">
        <v>141</v>
      </c>
      <c r="E2056">
        <v>15</v>
      </c>
      <c r="J2056" t="s">
        <v>142</v>
      </c>
      <c r="K2056">
        <v>0</v>
      </c>
      <c r="L2056">
        <v>3</v>
      </c>
      <c r="M2056">
        <v>0</v>
      </c>
      <c r="N2056">
        <v>2</v>
      </c>
      <c r="O2056">
        <v>0</v>
      </c>
      <c r="P2056">
        <v>1</v>
      </c>
      <c r="Q2056">
        <v>0</v>
      </c>
      <c r="S2056" t="str">
        <f t="shared" si="799"/>
        <v>22:04:23.000</v>
      </c>
      <c r="T2056" t="str">
        <f t="shared" si="799"/>
        <v>22:04:23.000</v>
      </c>
      <c r="U2056" t="str">
        <f t="shared" si="795"/>
        <v>A14F74</v>
      </c>
      <c r="V2056">
        <v>0</v>
      </c>
      <c r="W2056">
        <v>0</v>
      </c>
      <c r="X2056">
        <v>2</v>
      </c>
      <c r="Y2056">
        <v>0</v>
      </c>
      <c r="AA2056">
        <v>1</v>
      </c>
      <c r="AB2056">
        <v>8</v>
      </c>
      <c r="AC2056">
        <v>3</v>
      </c>
      <c r="AD2056">
        <v>0</v>
      </c>
      <c r="AE2056">
        <v>9</v>
      </c>
      <c r="AF2056" t="s">
        <v>126</v>
      </c>
      <c r="AG2056">
        <v>0</v>
      </c>
      <c r="AH2056">
        <v>3</v>
      </c>
      <c r="AI2056">
        <v>2</v>
      </c>
      <c r="AJ2056">
        <v>0</v>
      </c>
      <c r="AK2056" t="s">
        <v>669</v>
      </c>
      <c r="AL2056">
        <v>32.769190999999999</v>
      </c>
      <c r="AM2056" t="s">
        <v>670</v>
      </c>
      <c r="AN2056">
        <v>-117.045422</v>
      </c>
      <c r="AO2056">
        <v>25</v>
      </c>
      <c r="AP2056">
        <v>1500</v>
      </c>
      <c r="AQ2056" t="s">
        <v>129</v>
      </c>
      <c r="AR2056">
        <v>113</v>
      </c>
      <c r="AS2056">
        <v>-61</v>
      </c>
      <c r="AT2056">
        <v>512</v>
      </c>
      <c r="BB2056" t="str">
        <f t="shared" si="796"/>
        <v>1200</v>
      </c>
      <c r="BC2056">
        <v>1</v>
      </c>
      <c r="BD2056" t="str">
        <f t="shared" si="797"/>
        <v xml:space="preserve">N1839R  </v>
      </c>
      <c r="BE2056">
        <v>1</v>
      </c>
      <c r="BG2056">
        <v>0</v>
      </c>
      <c r="BH2056">
        <v>0</v>
      </c>
      <c r="BI2056">
        <v>0</v>
      </c>
      <c r="BJ2056">
        <v>1300</v>
      </c>
      <c r="BK2056">
        <v>-200</v>
      </c>
      <c r="BL2056" t="s">
        <v>130</v>
      </c>
      <c r="BM2056">
        <v>1</v>
      </c>
      <c r="BN2056">
        <v>1</v>
      </c>
      <c r="BO2056">
        <v>0</v>
      </c>
      <c r="BP2056">
        <v>0</v>
      </c>
      <c r="BS2056">
        <v>0</v>
      </c>
      <c r="BT2056">
        <v>0</v>
      </c>
      <c r="BU2056">
        <v>0</v>
      </c>
      <c r="CE2056" t="str">
        <f t="shared" si="800"/>
        <v>22:04:23.813</v>
      </c>
      <c r="CF2056">
        <v>813092470</v>
      </c>
      <c r="CS2056">
        <v>3</v>
      </c>
      <c r="CT2056">
        <v>2</v>
      </c>
      <c r="CU2056">
        <v>0</v>
      </c>
      <c r="CV2056">
        <v>2</v>
      </c>
      <c r="CW2056">
        <v>0</v>
      </c>
      <c r="CX2056">
        <v>5</v>
      </c>
      <c r="CY2056">
        <v>7</v>
      </c>
      <c r="CZ2056" t="s">
        <v>131</v>
      </c>
      <c r="DA2056">
        <v>300</v>
      </c>
      <c r="DB2056">
        <v>0</v>
      </c>
      <c r="DC2056" t="s">
        <v>157</v>
      </c>
      <c r="DD2056" t="s">
        <v>158</v>
      </c>
      <c r="DG2056">
        <v>8377084</v>
      </c>
      <c r="DI2056">
        <v>1</v>
      </c>
      <c r="DJ2056">
        <v>0</v>
      </c>
      <c r="DK2056">
        <v>1</v>
      </c>
      <c r="DL2056">
        <v>0</v>
      </c>
      <c r="DM2056">
        <v>0</v>
      </c>
      <c r="DN2056">
        <v>1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 t="shared" si="798"/>
        <v>07/09/2023 22:04:24.114</v>
      </c>
      <c r="C2057" t="str">
        <f t="shared" si="788"/>
        <v>FFDFD3C0</v>
      </c>
      <c r="D2057" t="s">
        <v>134</v>
      </c>
      <c r="E2057">
        <v>3</v>
      </c>
      <c r="H2057">
        <v>3</v>
      </c>
      <c r="I2057" t="s">
        <v>135</v>
      </c>
      <c r="J2057" t="s">
        <v>126</v>
      </c>
      <c r="K2057">
        <v>0</v>
      </c>
      <c r="L2057">
        <v>3</v>
      </c>
      <c r="M2057">
        <v>0</v>
      </c>
      <c r="N2057">
        <v>2</v>
      </c>
      <c r="O2057">
        <v>0</v>
      </c>
      <c r="P2057">
        <v>1</v>
      </c>
      <c r="Q2057">
        <v>0</v>
      </c>
      <c r="S2057" t="str">
        <f t="shared" si="799"/>
        <v>22:04:23.000</v>
      </c>
      <c r="T2057" t="str">
        <f t="shared" si="799"/>
        <v>22:04:23.000</v>
      </c>
      <c r="U2057" t="str">
        <f t="shared" si="795"/>
        <v>A14F74</v>
      </c>
      <c r="V2057">
        <v>0</v>
      </c>
      <c r="W2057">
        <v>0</v>
      </c>
      <c r="X2057">
        <v>2</v>
      </c>
      <c r="Y2057">
        <v>0</v>
      </c>
      <c r="AA2057">
        <v>1</v>
      </c>
      <c r="AB2057">
        <v>8</v>
      </c>
      <c r="AC2057">
        <v>3</v>
      </c>
      <c r="AD2057">
        <v>0</v>
      </c>
      <c r="AE2057">
        <v>9</v>
      </c>
      <c r="AF2057" t="s">
        <v>126</v>
      </c>
      <c r="AG2057">
        <v>0</v>
      </c>
      <c r="AH2057">
        <v>3</v>
      </c>
      <c r="AI2057">
        <v>2</v>
      </c>
      <c r="AJ2057">
        <v>0</v>
      </c>
      <c r="AK2057" t="s">
        <v>669</v>
      </c>
      <c r="AL2057">
        <v>32.769190999999999</v>
      </c>
      <c r="AM2057" t="s">
        <v>670</v>
      </c>
      <c r="AN2057">
        <v>-117.045422</v>
      </c>
      <c r="AO2057">
        <v>25</v>
      </c>
      <c r="AP2057">
        <v>1500</v>
      </c>
      <c r="AQ2057" t="s">
        <v>129</v>
      </c>
      <c r="AR2057">
        <v>113</v>
      </c>
      <c r="AS2057">
        <v>-61</v>
      </c>
      <c r="AT2057">
        <v>512</v>
      </c>
      <c r="BB2057" t="str">
        <f t="shared" si="796"/>
        <v>1200</v>
      </c>
      <c r="BC2057">
        <v>1</v>
      </c>
      <c r="BD2057" t="str">
        <f t="shared" si="797"/>
        <v xml:space="preserve">N1839R  </v>
      </c>
      <c r="BE2057">
        <v>1</v>
      </c>
      <c r="BG2057">
        <v>0</v>
      </c>
      <c r="BH2057">
        <v>0</v>
      </c>
      <c r="BI2057">
        <v>0</v>
      </c>
      <c r="BJ2057">
        <v>1300</v>
      </c>
      <c r="BK2057">
        <v>-200</v>
      </c>
      <c r="BL2057" t="s">
        <v>130</v>
      </c>
      <c r="BM2057">
        <v>1</v>
      </c>
      <c r="BN2057">
        <v>1</v>
      </c>
      <c r="BO2057">
        <v>0</v>
      </c>
      <c r="BP2057">
        <v>0</v>
      </c>
      <c r="BS2057">
        <v>0</v>
      </c>
      <c r="BT2057">
        <v>0</v>
      </c>
      <c r="BU2057">
        <v>0</v>
      </c>
      <c r="CE2057" t="str">
        <f t="shared" si="800"/>
        <v>22:04:23.813</v>
      </c>
      <c r="CF2057">
        <v>813092470</v>
      </c>
      <c r="CS2057">
        <v>3</v>
      </c>
      <c r="CT2057">
        <v>2</v>
      </c>
      <c r="CU2057">
        <v>0</v>
      </c>
      <c r="CV2057">
        <v>2</v>
      </c>
      <c r="CW2057">
        <v>0</v>
      </c>
      <c r="CX2057">
        <v>5</v>
      </c>
      <c r="CY2057">
        <v>7</v>
      </c>
      <c r="CZ2057" t="s">
        <v>131</v>
      </c>
      <c r="DA2057">
        <v>300</v>
      </c>
      <c r="DB2057">
        <v>0</v>
      </c>
      <c r="DC2057" t="s">
        <v>157</v>
      </c>
      <c r="DD2057" t="s">
        <v>158</v>
      </c>
      <c r="DG2057">
        <v>8377084</v>
      </c>
      <c r="DI2057">
        <v>1</v>
      </c>
      <c r="DJ2057">
        <v>0</v>
      </c>
      <c r="DK2057">
        <v>1</v>
      </c>
      <c r="DL2057">
        <v>0</v>
      </c>
      <c r="DM2057">
        <v>0</v>
      </c>
      <c r="DN2057">
        <v>1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"07/09/2023 22:04:24.583"</f>
        <v>07/09/2023 22:04:24.583</v>
      </c>
      <c r="C2058" t="str">
        <f t="shared" si="788"/>
        <v>FFDFD3C0</v>
      </c>
      <c r="D2058" t="s">
        <v>134</v>
      </c>
      <c r="E2058">
        <v>3</v>
      </c>
      <c r="H2058">
        <v>3</v>
      </c>
      <c r="I2058" t="s">
        <v>135</v>
      </c>
      <c r="J2058" t="s">
        <v>126</v>
      </c>
      <c r="K2058">
        <v>0</v>
      </c>
      <c r="L2058">
        <v>3</v>
      </c>
      <c r="M2058">
        <v>0</v>
      </c>
      <c r="N2058">
        <v>2</v>
      </c>
      <c r="O2058">
        <v>0</v>
      </c>
      <c r="P2058">
        <v>1</v>
      </c>
      <c r="Q2058">
        <v>0</v>
      </c>
      <c r="S2058" t="str">
        <f t="shared" ref="S2058:T2064" si="801">"22:04:24.000"</f>
        <v>22:04:24.000</v>
      </c>
      <c r="T2058" t="str">
        <f t="shared" si="801"/>
        <v>22:04:24.000</v>
      </c>
      <c r="U2058" t="str">
        <f t="shared" si="795"/>
        <v>A14F74</v>
      </c>
      <c r="V2058">
        <v>0</v>
      </c>
      <c r="W2058">
        <v>0</v>
      </c>
      <c r="X2058">
        <v>2</v>
      </c>
      <c r="Y2058">
        <v>0</v>
      </c>
      <c r="AA2058">
        <v>1</v>
      </c>
      <c r="AB2058">
        <v>8</v>
      </c>
      <c r="AC2058">
        <v>3</v>
      </c>
      <c r="AD2058">
        <v>0</v>
      </c>
      <c r="AE2058">
        <v>9</v>
      </c>
      <c r="AF2058" t="s">
        <v>126</v>
      </c>
      <c r="AG2058">
        <v>0</v>
      </c>
      <c r="AH2058">
        <v>3</v>
      </c>
      <c r="AI2058">
        <v>2</v>
      </c>
      <c r="AJ2058">
        <v>0</v>
      </c>
      <c r="AK2058" t="s">
        <v>671</v>
      </c>
      <c r="AL2058">
        <v>32.768891000000004</v>
      </c>
      <c r="AM2058" t="s">
        <v>672</v>
      </c>
      <c r="AN2058">
        <v>-117.044799</v>
      </c>
      <c r="AO2058">
        <v>25</v>
      </c>
      <c r="AP2058">
        <v>1500</v>
      </c>
      <c r="AQ2058" t="s">
        <v>129</v>
      </c>
      <c r="AR2058">
        <v>112</v>
      </c>
      <c r="AS2058">
        <v>-62</v>
      </c>
      <c r="AT2058">
        <v>448</v>
      </c>
      <c r="BB2058" t="str">
        <f t="shared" si="796"/>
        <v>1200</v>
      </c>
      <c r="BC2058">
        <v>1</v>
      </c>
      <c r="BD2058" t="str">
        <f t="shared" si="797"/>
        <v xml:space="preserve">N1839R  </v>
      </c>
      <c r="BE2058">
        <v>1</v>
      </c>
      <c r="BG2058">
        <v>0</v>
      </c>
      <c r="BH2058">
        <v>0</v>
      </c>
      <c r="BI2058">
        <v>0</v>
      </c>
      <c r="BJ2058">
        <v>1325</v>
      </c>
      <c r="BK2058">
        <v>-175</v>
      </c>
      <c r="BL2058" t="s">
        <v>130</v>
      </c>
      <c r="BM2058">
        <v>1</v>
      </c>
      <c r="BN2058">
        <v>1</v>
      </c>
      <c r="BO2058">
        <v>0</v>
      </c>
      <c r="BP2058">
        <v>0</v>
      </c>
      <c r="BS2058">
        <v>0</v>
      </c>
      <c r="BT2058">
        <v>0</v>
      </c>
      <c r="BU2058">
        <v>0</v>
      </c>
      <c r="CE2058" t="str">
        <f t="shared" ref="CE2058:CE2064" si="802">"22:04:24.310"</f>
        <v>22:04:24.310</v>
      </c>
      <c r="CF2058">
        <v>310341706</v>
      </c>
      <c r="CS2058">
        <v>3</v>
      </c>
      <c r="CT2058">
        <v>2</v>
      </c>
      <c r="CU2058">
        <v>0</v>
      </c>
      <c r="CV2058">
        <v>2</v>
      </c>
      <c r="CW2058">
        <v>0</v>
      </c>
      <c r="CX2058">
        <v>5</v>
      </c>
      <c r="CY2058">
        <v>7</v>
      </c>
      <c r="CZ2058" t="s">
        <v>131</v>
      </c>
      <c r="DA2058">
        <v>300</v>
      </c>
      <c r="DB2058">
        <v>0</v>
      </c>
      <c r="DC2058" t="s">
        <v>157</v>
      </c>
      <c r="DD2058" t="s">
        <v>158</v>
      </c>
      <c r="DG2058">
        <v>8377199</v>
      </c>
      <c r="DI2058">
        <v>1</v>
      </c>
      <c r="DJ2058">
        <v>0</v>
      </c>
      <c r="DK2058">
        <v>0</v>
      </c>
      <c r="DL2058">
        <v>0</v>
      </c>
      <c r="DM2058">
        <v>0</v>
      </c>
      <c r="DN2058">
        <v>1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"07/09/2023 22:04:24.583"</f>
        <v>07/09/2023 22:04:24.583</v>
      </c>
      <c r="C2059" t="str">
        <f t="shared" si="788"/>
        <v>FFDFD3C0</v>
      </c>
      <c r="D2059" t="s">
        <v>147</v>
      </c>
      <c r="E2059">
        <v>8</v>
      </c>
      <c r="H2059">
        <v>225</v>
      </c>
      <c r="I2059" t="s">
        <v>148</v>
      </c>
      <c r="J2059" t="s">
        <v>126</v>
      </c>
      <c r="K2059">
        <v>0</v>
      </c>
      <c r="L2059">
        <v>3</v>
      </c>
      <c r="M2059">
        <v>0</v>
      </c>
      <c r="N2059">
        <v>2</v>
      </c>
      <c r="O2059">
        <v>0</v>
      </c>
      <c r="P2059">
        <v>1</v>
      </c>
      <c r="Q2059">
        <v>0</v>
      </c>
      <c r="S2059" t="str">
        <f t="shared" si="801"/>
        <v>22:04:24.000</v>
      </c>
      <c r="T2059" t="str">
        <f t="shared" si="801"/>
        <v>22:04:24.000</v>
      </c>
      <c r="U2059" t="str">
        <f t="shared" si="795"/>
        <v>A14F74</v>
      </c>
      <c r="V2059">
        <v>0</v>
      </c>
      <c r="W2059">
        <v>0</v>
      </c>
      <c r="X2059">
        <v>2</v>
      </c>
      <c r="Y2059">
        <v>0</v>
      </c>
      <c r="AA2059">
        <v>1</v>
      </c>
      <c r="AB2059">
        <v>8</v>
      </c>
      <c r="AC2059">
        <v>3</v>
      </c>
      <c r="AD2059">
        <v>0</v>
      </c>
      <c r="AE2059">
        <v>9</v>
      </c>
      <c r="AF2059" t="s">
        <v>126</v>
      </c>
      <c r="AG2059">
        <v>0</v>
      </c>
      <c r="AH2059">
        <v>3</v>
      </c>
      <c r="AI2059">
        <v>2</v>
      </c>
      <c r="AJ2059">
        <v>0</v>
      </c>
      <c r="AK2059" t="s">
        <v>671</v>
      </c>
      <c r="AL2059">
        <v>32.768891000000004</v>
      </c>
      <c r="AM2059" t="s">
        <v>672</v>
      </c>
      <c r="AN2059">
        <v>-117.044799</v>
      </c>
      <c r="AO2059">
        <v>25</v>
      </c>
      <c r="AP2059">
        <v>1500</v>
      </c>
      <c r="AQ2059" t="s">
        <v>129</v>
      </c>
      <c r="AR2059">
        <v>112</v>
      </c>
      <c r="AS2059">
        <v>-62</v>
      </c>
      <c r="AT2059">
        <v>448</v>
      </c>
      <c r="BB2059" t="str">
        <f t="shared" si="796"/>
        <v>1200</v>
      </c>
      <c r="BC2059">
        <v>1</v>
      </c>
      <c r="BD2059" t="str">
        <f t="shared" si="797"/>
        <v xml:space="preserve">N1839R  </v>
      </c>
      <c r="BE2059">
        <v>1</v>
      </c>
      <c r="BG2059">
        <v>0</v>
      </c>
      <c r="BH2059">
        <v>0</v>
      </c>
      <c r="BI2059">
        <v>0</v>
      </c>
      <c r="BJ2059">
        <v>1325</v>
      </c>
      <c r="BK2059">
        <v>-175</v>
      </c>
      <c r="BL2059" t="s">
        <v>130</v>
      </c>
      <c r="BM2059">
        <v>1</v>
      </c>
      <c r="BN2059">
        <v>1</v>
      </c>
      <c r="BO2059">
        <v>0</v>
      </c>
      <c r="BP2059">
        <v>0</v>
      </c>
      <c r="BS2059">
        <v>0</v>
      </c>
      <c r="BT2059">
        <v>0</v>
      </c>
      <c r="BU2059">
        <v>0</v>
      </c>
      <c r="CE2059" t="str">
        <f t="shared" si="802"/>
        <v>22:04:24.310</v>
      </c>
      <c r="CF2059">
        <v>310341706</v>
      </c>
      <c r="CS2059">
        <v>3</v>
      </c>
      <c r="CT2059">
        <v>2</v>
      </c>
      <c r="CU2059">
        <v>0</v>
      </c>
      <c r="CV2059">
        <v>2</v>
      </c>
      <c r="CW2059">
        <v>0</v>
      </c>
      <c r="CX2059">
        <v>5</v>
      </c>
      <c r="CY2059">
        <v>7</v>
      </c>
      <c r="CZ2059" t="s">
        <v>131</v>
      </c>
      <c r="DA2059">
        <v>300</v>
      </c>
      <c r="DB2059">
        <v>0</v>
      </c>
      <c r="DC2059" t="s">
        <v>157</v>
      </c>
      <c r="DD2059" t="s">
        <v>158</v>
      </c>
      <c r="DG2059">
        <v>8377199</v>
      </c>
      <c r="DI2059">
        <v>1</v>
      </c>
      <c r="DJ2059">
        <v>0</v>
      </c>
      <c r="DK2059">
        <v>1</v>
      </c>
      <c r="DL2059">
        <v>0</v>
      </c>
      <c r="DM2059">
        <v>0</v>
      </c>
      <c r="DN2059">
        <v>1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"07/09/2023 22:04:24.583"</f>
        <v>07/09/2023 22:04:24.583</v>
      </c>
      <c r="C2060" t="str">
        <f t="shared" si="788"/>
        <v>FFDFD3C0</v>
      </c>
      <c r="D2060" t="s">
        <v>134</v>
      </c>
      <c r="E2060">
        <v>4</v>
      </c>
      <c r="H2060">
        <v>4</v>
      </c>
      <c r="I2060" t="s">
        <v>143</v>
      </c>
      <c r="J2060" t="s">
        <v>126</v>
      </c>
      <c r="K2060">
        <v>0</v>
      </c>
      <c r="L2060">
        <v>3</v>
      </c>
      <c r="M2060">
        <v>0</v>
      </c>
      <c r="N2060">
        <v>2</v>
      </c>
      <c r="O2060">
        <v>0</v>
      </c>
      <c r="P2060">
        <v>1</v>
      </c>
      <c r="Q2060">
        <v>0</v>
      </c>
      <c r="S2060" t="str">
        <f t="shared" si="801"/>
        <v>22:04:24.000</v>
      </c>
      <c r="T2060" t="str">
        <f t="shared" si="801"/>
        <v>22:04:24.000</v>
      </c>
      <c r="U2060" t="str">
        <f t="shared" si="795"/>
        <v>A14F74</v>
      </c>
      <c r="V2060">
        <v>0</v>
      </c>
      <c r="W2060">
        <v>0</v>
      </c>
      <c r="X2060">
        <v>2</v>
      </c>
      <c r="Y2060">
        <v>0</v>
      </c>
      <c r="AA2060">
        <v>1</v>
      </c>
      <c r="AB2060">
        <v>8</v>
      </c>
      <c r="AC2060">
        <v>3</v>
      </c>
      <c r="AD2060">
        <v>0</v>
      </c>
      <c r="AE2060">
        <v>9</v>
      </c>
      <c r="AF2060" t="s">
        <v>126</v>
      </c>
      <c r="AG2060">
        <v>0</v>
      </c>
      <c r="AH2060">
        <v>3</v>
      </c>
      <c r="AI2060">
        <v>2</v>
      </c>
      <c r="AJ2060">
        <v>0</v>
      </c>
      <c r="AK2060" t="s">
        <v>671</v>
      </c>
      <c r="AL2060">
        <v>32.768891000000004</v>
      </c>
      <c r="AM2060" t="s">
        <v>672</v>
      </c>
      <c r="AN2060">
        <v>-117.044799</v>
      </c>
      <c r="AO2060">
        <v>25</v>
      </c>
      <c r="AP2060">
        <v>1500</v>
      </c>
      <c r="AQ2060" t="s">
        <v>129</v>
      </c>
      <c r="AR2060">
        <v>112</v>
      </c>
      <c r="AS2060">
        <v>-62</v>
      </c>
      <c r="AT2060">
        <v>448</v>
      </c>
      <c r="BB2060" t="str">
        <f t="shared" si="796"/>
        <v>1200</v>
      </c>
      <c r="BC2060">
        <v>1</v>
      </c>
      <c r="BD2060" t="str">
        <f t="shared" si="797"/>
        <v xml:space="preserve">N1839R  </v>
      </c>
      <c r="BE2060">
        <v>1</v>
      </c>
      <c r="BG2060">
        <v>0</v>
      </c>
      <c r="BH2060">
        <v>0</v>
      </c>
      <c r="BI2060">
        <v>0</v>
      </c>
      <c r="BJ2060">
        <v>1325</v>
      </c>
      <c r="BK2060">
        <v>-175</v>
      </c>
      <c r="BL2060" t="s">
        <v>130</v>
      </c>
      <c r="BM2060">
        <v>1</v>
      </c>
      <c r="BN2060">
        <v>1</v>
      </c>
      <c r="BO2060">
        <v>0</v>
      </c>
      <c r="BP2060">
        <v>0</v>
      </c>
      <c r="BS2060">
        <v>0</v>
      </c>
      <c r="BT2060">
        <v>0</v>
      </c>
      <c r="BU2060">
        <v>0</v>
      </c>
      <c r="CE2060" t="str">
        <f t="shared" si="802"/>
        <v>22:04:24.310</v>
      </c>
      <c r="CF2060">
        <v>310341706</v>
      </c>
      <c r="CS2060">
        <v>3</v>
      </c>
      <c r="CT2060">
        <v>2</v>
      </c>
      <c r="CU2060">
        <v>0</v>
      </c>
      <c r="CV2060">
        <v>2</v>
      </c>
      <c r="CW2060">
        <v>0</v>
      </c>
      <c r="CX2060">
        <v>5</v>
      </c>
      <c r="CY2060">
        <v>7</v>
      </c>
      <c r="CZ2060" t="s">
        <v>131</v>
      </c>
      <c r="DA2060">
        <v>300</v>
      </c>
      <c r="DB2060">
        <v>0</v>
      </c>
      <c r="DC2060" t="s">
        <v>157</v>
      </c>
      <c r="DD2060" t="s">
        <v>158</v>
      </c>
      <c r="DG2060">
        <v>8377199</v>
      </c>
      <c r="DI2060">
        <v>1</v>
      </c>
      <c r="DJ2060">
        <v>0</v>
      </c>
      <c r="DK2060">
        <v>1</v>
      </c>
      <c r="DL2060">
        <v>0</v>
      </c>
      <c r="DM2060">
        <v>0</v>
      </c>
      <c r="DN2060">
        <v>1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"07/09/2023 22:04:24.583"</f>
        <v>07/09/2023 22:04:24.583</v>
      </c>
      <c r="C2061" t="str">
        <f t="shared" si="788"/>
        <v>FFDFD3C0</v>
      </c>
      <c r="D2061" t="s">
        <v>123</v>
      </c>
      <c r="E2061">
        <v>7</v>
      </c>
      <c r="F2061">
        <v>2007</v>
      </c>
      <c r="G2061" t="s">
        <v>124</v>
      </c>
      <c r="J2061" t="s">
        <v>125</v>
      </c>
      <c r="K2061">
        <v>0</v>
      </c>
      <c r="L2061">
        <v>3</v>
      </c>
      <c r="M2061">
        <v>0</v>
      </c>
      <c r="N2061">
        <v>2</v>
      </c>
      <c r="O2061">
        <v>0</v>
      </c>
      <c r="P2061">
        <v>1</v>
      </c>
      <c r="Q2061">
        <v>0</v>
      </c>
      <c r="S2061" t="str">
        <f t="shared" si="801"/>
        <v>22:04:24.000</v>
      </c>
      <c r="T2061" t="str">
        <f t="shared" si="801"/>
        <v>22:04:24.000</v>
      </c>
      <c r="U2061" t="str">
        <f t="shared" si="795"/>
        <v>A14F74</v>
      </c>
      <c r="V2061">
        <v>0</v>
      </c>
      <c r="W2061">
        <v>0</v>
      </c>
      <c r="X2061">
        <v>2</v>
      </c>
      <c r="Y2061">
        <v>0</v>
      </c>
      <c r="AA2061">
        <v>1</v>
      </c>
      <c r="AB2061">
        <v>8</v>
      </c>
      <c r="AC2061">
        <v>3</v>
      </c>
      <c r="AD2061">
        <v>0</v>
      </c>
      <c r="AE2061">
        <v>9</v>
      </c>
      <c r="AF2061" t="s">
        <v>126</v>
      </c>
      <c r="AG2061">
        <v>0</v>
      </c>
      <c r="AH2061">
        <v>3</v>
      </c>
      <c r="AI2061">
        <v>2</v>
      </c>
      <c r="AJ2061">
        <v>0</v>
      </c>
      <c r="AK2061" t="s">
        <v>671</v>
      </c>
      <c r="AL2061">
        <v>32.768891000000004</v>
      </c>
      <c r="AM2061" t="s">
        <v>672</v>
      </c>
      <c r="AN2061">
        <v>-117.044799</v>
      </c>
      <c r="AO2061">
        <v>25</v>
      </c>
      <c r="AP2061">
        <v>1500</v>
      </c>
      <c r="AQ2061" t="s">
        <v>129</v>
      </c>
      <c r="AR2061">
        <v>112</v>
      </c>
      <c r="AS2061">
        <v>-62</v>
      </c>
      <c r="AT2061">
        <v>448</v>
      </c>
      <c r="BB2061" t="str">
        <f t="shared" si="796"/>
        <v>1200</v>
      </c>
      <c r="BC2061">
        <v>1</v>
      </c>
      <c r="BD2061" t="str">
        <f t="shared" si="797"/>
        <v xml:space="preserve">N1839R  </v>
      </c>
      <c r="BE2061">
        <v>1</v>
      </c>
      <c r="BG2061">
        <v>0</v>
      </c>
      <c r="BH2061">
        <v>0</v>
      </c>
      <c r="BI2061">
        <v>0</v>
      </c>
      <c r="BJ2061">
        <v>1325</v>
      </c>
      <c r="BK2061">
        <v>-175</v>
      </c>
      <c r="BL2061" t="s">
        <v>130</v>
      </c>
      <c r="BM2061">
        <v>1</v>
      </c>
      <c r="BN2061">
        <v>1</v>
      </c>
      <c r="BO2061">
        <v>0</v>
      </c>
      <c r="BP2061">
        <v>0</v>
      </c>
      <c r="BS2061">
        <v>0</v>
      </c>
      <c r="BT2061">
        <v>0</v>
      </c>
      <c r="BU2061">
        <v>0</v>
      </c>
      <c r="CE2061" t="str">
        <f t="shared" si="802"/>
        <v>22:04:24.310</v>
      </c>
      <c r="CF2061">
        <v>310341706</v>
      </c>
      <c r="CS2061">
        <v>3</v>
      </c>
      <c r="CT2061">
        <v>2</v>
      </c>
      <c r="CU2061">
        <v>0</v>
      </c>
      <c r="CV2061">
        <v>2</v>
      </c>
      <c r="CW2061">
        <v>0</v>
      </c>
      <c r="CX2061">
        <v>5</v>
      </c>
      <c r="CY2061">
        <v>7</v>
      </c>
      <c r="CZ2061" t="s">
        <v>131</v>
      </c>
      <c r="DA2061">
        <v>300</v>
      </c>
      <c r="DB2061">
        <v>0</v>
      </c>
      <c r="DC2061" t="s">
        <v>157</v>
      </c>
      <c r="DD2061" t="s">
        <v>158</v>
      </c>
      <c r="DG2061">
        <v>8377199</v>
      </c>
      <c r="DI2061">
        <v>1</v>
      </c>
      <c r="DJ2061">
        <v>0</v>
      </c>
      <c r="DK2061">
        <v>1</v>
      </c>
      <c r="DL2061">
        <v>0</v>
      </c>
      <c r="DM2061">
        <v>0</v>
      </c>
      <c r="DN2061">
        <v>1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"07/09/2023 22:04:24.583"</f>
        <v>07/09/2023 22:04:24.583</v>
      </c>
      <c r="C2062" t="str">
        <f t="shared" si="788"/>
        <v>FFDFD3C0</v>
      </c>
      <c r="D2062" t="s">
        <v>138</v>
      </c>
      <c r="E2062">
        <v>20</v>
      </c>
      <c r="F2062">
        <v>1020</v>
      </c>
      <c r="G2062" t="s">
        <v>139</v>
      </c>
      <c r="J2062" t="s">
        <v>140</v>
      </c>
      <c r="K2062">
        <v>0</v>
      </c>
      <c r="L2062">
        <v>3</v>
      </c>
      <c r="M2062">
        <v>0</v>
      </c>
      <c r="N2062">
        <v>2</v>
      </c>
      <c r="O2062">
        <v>0</v>
      </c>
      <c r="P2062">
        <v>1</v>
      </c>
      <c r="Q2062">
        <v>0</v>
      </c>
      <c r="S2062" t="str">
        <f t="shared" si="801"/>
        <v>22:04:24.000</v>
      </c>
      <c r="T2062" t="str">
        <f t="shared" si="801"/>
        <v>22:04:24.000</v>
      </c>
      <c r="U2062" t="str">
        <f t="shared" si="795"/>
        <v>A14F74</v>
      </c>
      <c r="V2062">
        <v>0</v>
      </c>
      <c r="W2062">
        <v>0</v>
      </c>
      <c r="X2062">
        <v>2</v>
      </c>
      <c r="Y2062">
        <v>0</v>
      </c>
      <c r="AA2062">
        <v>1</v>
      </c>
      <c r="AB2062">
        <v>8</v>
      </c>
      <c r="AC2062">
        <v>3</v>
      </c>
      <c r="AD2062">
        <v>0</v>
      </c>
      <c r="AE2062">
        <v>9</v>
      </c>
      <c r="AF2062" t="s">
        <v>126</v>
      </c>
      <c r="AG2062">
        <v>0</v>
      </c>
      <c r="AH2062">
        <v>3</v>
      </c>
      <c r="AI2062">
        <v>2</v>
      </c>
      <c r="AJ2062">
        <v>0</v>
      </c>
      <c r="AK2062" t="s">
        <v>671</v>
      </c>
      <c r="AL2062">
        <v>32.768891000000004</v>
      </c>
      <c r="AM2062" t="s">
        <v>672</v>
      </c>
      <c r="AN2062">
        <v>-117.044799</v>
      </c>
      <c r="AO2062">
        <v>25</v>
      </c>
      <c r="AP2062">
        <v>1500</v>
      </c>
      <c r="AQ2062" t="s">
        <v>129</v>
      </c>
      <c r="AR2062">
        <v>112</v>
      </c>
      <c r="AS2062">
        <v>-62</v>
      </c>
      <c r="AT2062">
        <v>448</v>
      </c>
      <c r="BB2062" t="str">
        <f t="shared" si="796"/>
        <v>1200</v>
      </c>
      <c r="BC2062">
        <v>1</v>
      </c>
      <c r="BD2062" t="str">
        <f t="shared" si="797"/>
        <v xml:space="preserve">N1839R  </v>
      </c>
      <c r="BE2062">
        <v>1</v>
      </c>
      <c r="BG2062">
        <v>0</v>
      </c>
      <c r="BH2062">
        <v>0</v>
      </c>
      <c r="BI2062">
        <v>0</v>
      </c>
      <c r="BJ2062">
        <v>1325</v>
      </c>
      <c r="BK2062">
        <v>-175</v>
      </c>
      <c r="BL2062" t="s">
        <v>130</v>
      </c>
      <c r="BM2062">
        <v>1</v>
      </c>
      <c r="BN2062">
        <v>1</v>
      </c>
      <c r="BO2062">
        <v>0</v>
      </c>
      <c r="BP2062">
        <v>0</v>
      </c>
      <c r="BS2062">
        <v>0</v>
      </c>
      <c r="BT2062">
        <v>0</v>
      </c>
      <c r="BU2062">
        <v>0</v>
      </c>
      <c r="CE2062" t="str">
        <f t="shared" si="802"/>
        <v>22:04:24.310</v>
      </c>
      <c r="CF2062">
        <v>310341706</v>
      </c>
      <c r="CS2062">
        <v>3</v>
      </c>
      <c r="CT2062">
        <v>2</v>
      </c>
      <c r="CU2062">
        <v>0</v>
      </c>
      <c r="CV2062">
        <v>2</v>
      </c>
      <c r="CW2062">
        <v>0</v>
      </c>
      <c r="CX2062">
        <v>5</v>
      </c>
      <c r="CY2062">
        <v>7</v>
      </c>
      <c r="CZ2062" t="s">
        <v>131</v>
      </c>
      <c r="DA2062">
        <v>300</v>
      </c>
      <c r="DB2062">
        <v>0</v>
      </c>
      <c r="DC2062" t="s">
        <v>157</v>
      </c>
      <c r="DD2062" t="s">
        <v>158</v>
      </c>
      <c r="DG2062">
        <v>8377199</v>
      </c>
      <c r="DI2062">
        <v>1</v>
      </c>
      <c r="DJ2062">
        <v>0</v>
      </c>
      <c r="DK2062">
        <v>1</v>
      </c>
      <c r="DL2062">
        <v>0</v>
      </c>
      <c r="DM2062">
        <v>0</v>
      </c>
      <c r="DN2062">
        <v>1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"07/09/2023 22:04:24.646"</f>
        <v>07/09/2023 22:04:24.646</v>
      </c>
      <c r="C2063" t="str">
        <f t="shared" si="788"/>
        <v>FFDFD3C0</v>
      </c>
      <c r="D2063" t="s">
        <v>149</v>
      </c>
      <c r="E2063">
        <v>3</v>
      </c>
      <c r="H2063">
        <v>166</v>
      </c>
      <c r="I2063" t="s">
        <v>139</v>
      </c>
      <c r="J2063" t="s">
        <v>150</v>
      </c>
      <c r="K2063">
        <v>0</v>
      </c>
      <c r="L2063">
        <v>3</v>
      </c>
      <c r="M2063">
        <v>0</v>
      </c>
      <c r="N2063">
        <v>2</v>
      </c>
      <c r="O2063">
        <v>0</v>
      </c>
      <c r="P2063">
        <v>1</v>
      </c>
      <c r="Q2063">
        <v>0</v>
      </c>
      <c r="S2063" t="str">
        <f t="shared" si="801"/>
        <v>22:04:24.000</v>
      </c>
      <c r="T2063" t="str">
        <f t="shared" si="801"/>
        <v>22:04:24.000</v>
      </c>
      <c r="U2063" t="str">
        <f t="shared" si="795"/>
        <v>A14F74</v>
      </c>
      <c r="V2063">
        <v>0</v>
      </c>
      <c r="W2063">
        <v>0</v>
      </c>
      <c r="X2063">
        <v>2</v>
      </c>
      <c r="Y2063">
        <v>0</v>
      </c>
      <c r="AA2063">
        <v>1</v>
      </c>
      <c r="AB2063">
        <v>8</v>
      </c>
      <c r="AC2063">
        <v>3</v>
      </c>
      <c r="AD2063">
        <v>0</v>
      </c>
      <c r="AE2063">
        <v>9</v>
      </c>
      <c r="AF2063" t="s">
        <v>126</v>
      </c>
      <c r="AG2063">
        <v>0</v>
      </c>
      <c r="AH2063">
        <v>3</v>
      </c>
      <c r="AI2063">
        <v>2</v>
      </c>
      <c r="AJ2063">
        <v>0</v>
      </c>
      <c r="AK2063" t="s">
        <v>671</v>
      </c>
      <c r="AL2063">
        <v>32.768891000000004</v>
      </c>
      <c r="AM2063" t="s">
        <v>672</v>
      </c>
      <c r="AN2063">
        <v>-117.044799</v>
      </c>
      <c r="AO2063">
        <v>25</v>
      </c>
      <c r="AP2063">
        <v>1500</v>
      </c>
      <c r="AQ2063" t="s">
        <v>129</v>
      </c>
      <c r="AR2063">
        <v>112</v>
      </c>
      <c r="AS2063">
        <v>-62</v>
      </c>
      <c r="AT2063">
        <v>448</v>
      </c>
      <c r="BB2063" t="str">
        <f t="shared" si="796"/>
        <v>1200</v>
      </c>
      <c r="BC2063">
        <v>1</v>
      </c>
      <c r="BD2063" t="str">
        <f t="shared" si="797"/>
        <v xml:space="preserve">N1839R  </v>
      </c>
      <c r="BE2063">
        <v>1</v>
      </c>
      <c r="BG2063">
        <v>0</v>
      </c>
      <c r="BH2063">
        <v>0</v>
      </c>
      <c r="BI2063">
        <v>0</v>
      </c>
      <c r="BJ2063">
        <v>1325</v>
      </c>
      <c r="BK2063">
        <v>-175</v>
      </c>
      <c r="BL2063" t="s">
        <v>130</v>
      </c>
      <c r="BM2063">
        <v>1</v>
      </c>
      <c r="BN2063">
        <v>1</v>
      </c>
      <c r="BO2063">
        <v>0</v>
      </c>
      <c r="BP2063">
        <v>0</v>
      </c>
      <c r="BS2063">
        <v>0</v>
      </c>
      <c r="BT2063">
        <v>0</v>
      </c>
      <c r="BU2063">
        <v>0</v>
      </c>
      <c r="CE2063" t="str">
        <f t="shared" si="802"/>
        <v>22:04:24.310</v>
      </c>
      <c r="CF2063">
        <v>310341706</v>
      </c>
      <c r="CS2063">
        <v>3</v>
      </c>
      <c r="CT2063">
        <v>2</v>
      </c>
      <c r="CU2063">
        <v>0</v>
      </c>
      <c r="CV2063">
        <v>2</v>
      </c>
      <c r="CW2063">
        <v>0</v>
      </c>
      <c r="CX2063">
        <v>5</v>
      </c>
      <c r="CY2063">
        <v>7</v>
      </c>
      <c r="CZ2063" t="s">
        <v>131</v>
      </c>
      <c r="DA2063">
        <v>300</v>
      </c>
      <c r="DB2063">
        <v>0</v>
      </c>
      <c r="DC2063" t="s">
        <v>157</v>
      </c>
      <c r="DD2063" t="s">
        <v>158</v>
      </c>
      <c r="DG2063">
        <v>8377199</v>
      </c>
      <c r="DI2063">
        <v>1</v>
      </c>
      <c r="DJ2063">
        <v>0</v>
      </c>
      <c r="DK2063">
        <v>1</v>
      </c>
      <c r="DL2063">
        <v>0</v>
      </c>
      <c r="DM2063">
        <v>0</v>
      </c>
      <c r="DN2063">
        <v>1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"07/09/2023 22:04:24.646"</f>
        <v>07/09/2023 22:04:24.646</v>
      </c>
      <c r="C2064" t="str">
        <f t="shared" si="788"/>
        <v>FFDFD3C0</v>
      </c>
      <c r="D2064" t="s">
        <v>141</v>
      </c>
      <c r="E2064">
        <v>15</v>
      </c>
      <c r="J2064" t="s">
        <v>142</v>
      </c>
      <c r="K2064">
        <v>0</v>
      </c>
      <c r="L2064">
        <v>3</v>
      </c>
      <c r="M2064">
        <v>0</v>
      </c>
      <c r="N2064">
        <v>2</v>
      </c>
      <c r="O2064">
        <v>0</v>
      </c>
      <c r="P2064">
        <v>1</v>
      </c>
      <c r="Q2064">
        <v>0</v>
      </c>
      <c r="S2064" t="str">
        <f t="shared" si="801"/>
        <v>22:04:24.000</v>
      </c>
      <c r="T2064" t="str">
        <f t="shared" si="801"/>
        <v>22:04:24.000</v>
      </c>
      <c r="U2064" t="str">
        <f t="shared" si="795"/>
        <v>A14F74</v>
      </c>
      <c r="V2064">
        <v>0</v>
      </c>
      <c r="W2064">
        <v>0</v>
      </c>
      <c r="X2064">
        <v>2</v>
      </c>
      <c r="Y2064">
        <v>0</v>
      </c>
      <c r="AA2064">
        <v>1</v>
      </c>
      <c r="AB2064">
        <v>8</v>
      </c>
      <c r="AC2064">
        <v>3</v>
      </c>
      <c r="AD2064">
        <v>0</v>
      </c>
      <c r="AE2064">
        <v>9</v>
      </c>
      <c r="AF2064" t="s">
        <v>126</v>
      </c>
      <c r="AG2064">
        <v>0</v>
      </c>
      <c r="AH2064">
        <v>3</v>
      </c>
      <c r="AI2064">
        <v>2</v>
      </c>
      <c r="AJ2064">
        <v>0</v>
      </c>
      <c r="AK2064" t="s">
        <v>671</v>
      </c>
      <c r="AL2064">
        <v>32.768891000000004</v>
      </c>
      <c r="AM2064" t="s">
        <v>672</v>
      </c>
      <c r="AN2064">
        <v>-117.044799</v>
      </c>
      <c r="AO2064">
        <v>25</v>
      </c>
      <c r="AP2064">
        <v>1500</v>
      </c>
      <c r="AQ2064" t="s">
        <v>129</v>
      </c>
      <c r="AR2064">
        <v>112</v>
      </c>
      <c r="AS2064">
        <v>-62</v>
      </c>
      <c r="AT2064">
        <v>448</v>
      </c>
      <c r="BB2064" t="str">
        <f t="shared" si="796"/>
        <v>1200</v>
      </c>
      <c r="BC2064">
        <v>1</v>
      </c>
      <c r="BD2064" t="str">
        <f t="shared" si="797"/>
        <v xml:space="preserve">N1839R  </v>
      </c>
      <c r="BE2064">
        <v>1</v>
      </c>
      <c r="BG2064">
        <v>0</v>
      </c>
      <c r="BH2064">
        <v>0</v>
      </c>
      <c r="BI2064">
        <v>0</v>
      </c>
      <c r="BJ2064">
        <v>1325</v>
      </c>
      <c r="BK2064">
        <v>-175</v>
      </c>
      <c r="BL2064" t="s">
        <v>130</v>
      </c>
      <c r="BM2064">
        <v>1</v>
      </c>
      <c r="BN2064">
        <v>1</v>
      </c>
      <c r="BO2064">
        <v>0</v>
      </c>
      <c r="BP2064">
        <v>0</v>
      </c>
      <c r="BS2064">
        <v>0</v>
      </c>
      <c r="BT2064">
        <v>0</v>
      </c>
      <c r="BU2064">
        <v>0</v>
      </c>
      <c r="CE2064" t="str">
        <f t="shared" si="802"/>
        <v>22:04:24.310</v>
      </c>
      <c r="CF2064">
        <v>310341706</v>
      </c>
      <c r="CS2064">
        <v>3</v>
      </c>
      <c r="CT2064">
        <v>2</v>
      </c>
      <c r="CU2064">
        <v>0</v>
      </c>
      <c r="CV2064">
        <v>2</v>
      </c>
      <c r="CW2064">
        <v>0</v>
      </c>
      <c r="CX2064">
        <v>5</v>
      </c>
      <c r="CY2064">
        <v>7</v>
      </c>
      <c r="CZ2064" t="s">
        <v>131</v>
      </c>
      <c r="DA2064">
        <v>300</v>
      </c>
      <c r="DB2064">
        <v>0</v>
      </c>
      <c r="DC2064" t="s">
        <v>157</v>
      </c>
      <c r="DD2064" t="s">
        <v>158</v>
      </c>
      <c r="DG2064">
        <v>8377199</v>
      </c>
      <c r="DI2064">
        <v>1</v>
      </c>
      <c r="DJ2064">
        <v>0</v>
      </c>
      <c r="DK2064">
        <v>1</v>
      </c>
      <c r="DL2064">
        <v>0</v>
      </c>
      <c r="DM2064">
        <v>0</v>
      </c>
      <c r="DN2064">
        <v>1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"07/09/2023 22:04:25.803"</f>
        <v>07/09/2023 22:04:25.803</v>
      </c>
      <c r="C2065" t="str">
        <f t="shared" si="788"/>
        <v>FFDFD3C0</v>
      </c>
      <c r="D2065" t="s">
        <v>149</v>
      </c>
      <c r="E2065">
        <v>3</v>
      </c>
      <c r="H2065">
        <v>166</v>
      </c>
      <c r="I2065" t="s">
        <v>139</v>
      </c>
      <c r="J2065" t="s">
        <v>150</v>
      </c>
      <c r="K2065">
        <v>0</v>
      </c>
      <c r="L2065">
        <v>3</v>
      </c>
      <c r="M2065">
        <v>0</v>
      </c>
      <c r="N2065">
        <v>2</v>
      </c>
      <c r="O2065">
        <v>0</v>
      </c>
      <c r="P2065">
        <v>1</v>
      </c>
      <c r="Q2065">
        <v>0</v>
      </c>
      <c r="S2065" t="str">
        <f t="shared" ref="S2065:T2071" si="803">"22:04:25.000"</f>
        <v>22:04:25.000</v>
      </c>
      <c r="T2065" t="str">
        <f t="shared" si="803"/>
        <v>22:04:25.000</v>
      </c>
      <c r="U2065" t="str">
        <f t="shared" si="795"/>
        <v>A14F74</v>
      </c>
      <c r="V2065">
        <v>0</v>
      </c>
      <c r="W2065">
        <v>0</v>
      </c>
      <c r="X2065">
        <v>2</v>
      </c>
      <c r="Y2065">
        <v>0</v>
      </c>
      <c r="AA2065">
        <v>1</v>
      </c>
      <c r="AB2065">
        <v>8</v>
      </c>
      <c r="AC2065">
        <v>3</v>
      </c>
      <c r="AD2065">
        <v>0</v>
      </c>
      <c r="AE2065">
        <v>9</v>
      </c>
      <c r="AF2065" t="s">
        <v>126</v>
      </c>
      <c r="AG2065">
        <v>0</v>
      </c>
      <c r="AH2065">
        <v>3</v>
      </c>
      <c r="AI2065">
        <v>2</v>
      </c>
      <c r="AJ2065">
        <v>0</v>
      </c>
      <c r="AK2065" t="s">
        <v>673</v>
      </c>
      <c r="AL2065">
        <v>32.768611999999997</v>
      </c>
      <c r="AM2065" t="s">
        <v>674</v>
      </c>
      <c r="AN2065">
        <v>-117.04419900000001</v>
      </c>
      <c r="AO2065">
        <v>25</v>
      </c>
      <c r="AP2065">
        <v>1500</v>
      </c>
      <c r="AQ2065" t="s">
        <v>129</v>
      </c>
      <c r="AR2065">
        <v>106</v>
      </c>
      <c r="AS2065">
        <v>-63</v>
      </c>
      <c r="AT2065">
        <v>448</v>
      </c>
      <c r="BB2065" t="str">
        <f t="shared" si="796"/>
        <v>1200</v>
      </c>
      <c r="BC2065">
        <v>1</v>
      </c>
      <c r="BD2065" t="str">
        <f t="shared" si="797"/>
        <v xml:space="preserve">N1839R  </v>
      </c>
      <c r="BE2065">
        <v>1</v>
      </c>
      <c r="BG2065">
        <v>0</v>
      </c>
      <c r="BH2065">
        <v>0</v>
      </c>
      <c r="BI2065">
        <v>0</v>
      </c>
      <c r="BJ2065">
        <v>1325</v>
      </c>
      <c r="BK2065">
        <v>-175</v>
      </c>
      <c r="BL2065" t="s">
        <v>130</v>
      </c>
      <c r="BM2065">
        <v>1</v>
      </c>
      <c r="BN2065">
        <v>1</v>
      </c>
      <c r="BO2065">
        <v>0</v>
      </c>
      <c r="BP2065">
        <v>0</v>
      </c>
      <c r="BS2065">
        <v>0</v>
      </c>
      <c r="BT2065">
        <v>0</v>
      </c>
      <c r="BU2065">
        <v>0</v>
      </c>
      <c r="CE2065" t="str">
        <f t="shared" ref="CE2065:CE2071" si="804">"22:04:25.564"</f>
        <v>22:04:25.564</v>
      </c>
      <c r="CF2065">
        <v>564092254</v>
      </c>
      <c r="CS2065">
        <v>3</v>
      </c>
      <c r="CT2065">
        <v>2</v>
      </c>
      <c r="CU2065">
        <v>0</v>
      </c>
      <c r="CV2065">
        <v>2</v>
      </c>
      <c r="CW2065">
        <v>0</v>
      </c>
      <c r="CX2065">
        <v>5</v>
      </c>
      <c r="CY2065">
        <v>7</v>
      </c>
      <c r="CZ2065" t="s">
        <v>131</v>
      </c>
      <c r="DA2065">
        <v>300</v>
      </c>
      <c r="DB2065">
        <v>0</v>
      </c>
      <c r="DC2065" t="s">
        <v>157</v>
      </c>
      <c r="DD2065" t="s">
        <v>158</v>
      </c>
      <c r="DG2065">
        <v>8377492</v>
      </c>
      <c r="DI2065">
        <v>1</v>
      </c>
      <c r="DJ2065">
        <v>0</v>
      </c>
      <c r="DK2065">
        <v>0</v>
      </c>
      <c r="DL2065">
        <v>0</v>
      </c>
      <c r="DM2065">
        <v>0</v>
      </c>
      <c r="DN2065">
        <v>1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"07/09/2023 22:04:25.803"</f>
        <v>07/09/2023 22:04:25.803</v>
      </c>
      <c r="C2066" t="str">
        <f t="shared" si="788"/>
        <v>FFDFD3C0</v>
      </c>
      <c r="D2066" t="s">
        <v>141</v>
      </c>
      <c r="E2066">
        <v>15</v>
      </c>
      <c r="J2066" t="s">
        <v>142</v>
      </c>
      <c r="K2066">
        <v>0</v>
      </c>
      <c r="L2066">
        <v>3</v>
      </c>
      <c r="M2066">
        <v>0</v>
      </c>
      <c r="N2066">
        <v>2</v>
      </c>
      <c r="O2066">
        <v>0</v>
      </c>
      <c r="P2066">
        <v>1</v>
      </c>
      <c r="Q2066">
        <v>0</v>
      </c>
      <c r="S2066" t="str">
        <f t="shared" si="803"/>
        <v>22:04:25.000</v>
      </c>
      <c r="T2066" t="str">
        <f t="shared" si="803"/>
        <v>22:04:25.000</v>
      </c>
      <c r="U2066" t="str">
        <f t="shared" si="795"/>
        <v>A14F74</v>
      </c>
      <c r="V2066">
        <v>0</v>
      </c>
      <c r="W2066">
        <v>0</v>
      </c>
      <c r="X2066">
        <v>2</v>
      </c>
      <c r="Y2066">
        <v>0</v>
      </c>
      <c r="AA2066">
        <v>1</v>
      </c>
      <c r="AB2066">
        <v>8</v>
      </c>
      <c r="AC2066">
        <v>3</v>
      </c>
      <c r="AD2066">
        <v>0</v>
      </c>
      <c r="AE2066">
        <v>9</v>
      </c>
      <c r="AF2066" t="s">
        <v>126</v>
      </c>
      <c r="AG2066">
        <v>0</v>
      </c>
      <c r="AH2066">
        <v>3</v>
      </c>
      <c r="AI2066">
        <v>2</v>
      </c>
      <c r="AJ2066">
        <v>0</v>
      </c>
      <c r="AK2066" t="s">
        <v>673</v>
      </c>
      <c r="AL2066">
        <v>32.768611999999997</v>
      </c>
      <c r="AM2066" t="s">
        <v>674</v>
      </c>
      <c r="AN2066">
        <v>-117.04419900000001</v>
      </c>
      <c r="AO2066">
        <v>25</v>
      </c>
      <c r="AP2066">
        <v>1500</v>
      </c>
      <c r="AQ2066" t="s">
        <v>129</v>
      </c>
      <c r="AR2066">
        <v>106</v>
      </c>
      <c r="AS2066">
        <v>-63</v>
      </c>
      <c r="AT2066">
        <v>448</v>
      </c>
      <c r="BB2066" t="str">
        <f t="shared" si="796"/>
        <v>1200</v>
      </c>
      <c r="BC2066">
        <v>1</v>
      </c>
      <c r="BD2066" t="str">
        <f t="shared" si="797"/>
        <v xml:space="preserve">N1839R  </v>
      </c>
      <c r="BE2066">
        <v>1</v>
      </c>
      <c r="BG2066">
        <v>0</v>
      </c>
      <c r="BH2066">
        <v>0</v>
      </c>
      <c r="BI2066">
        <v>0</v>
      </c>
      <c r="BJ2066">
        <v>1325</v>
      </c>
      <c r="BK2066">
        <v>-175</v>
      </c>
      <c r="BL2066" t="s">
        <v>130</v>
      </c>
      <c r="BM2066">
        <v>1</v>
      </c>
      <c r="BN2066">
        <v>1</v>
      </c>
      <c r="BO2066">
        <v>0</v>
      </c>
      <c r="BP2066">
        <v>0</v>
      </c>
      <c r="BS2066">
        <v>0</v>
      </c>
      <c r="BT2066">
        <v>0</v>
      </c>
      <c r="BU2066">
        <v>0</v>
      </c>
      <c r="CE2066" t="str">
        <f t="shared" si="804"/>
        <v>22:04:25.564</v>
      </c>
      <c r="CF2066">
        <v>564092254</v>
      </c>
      <c r="CS2066">
        <v>3</v>
      </c>
      <c r="CT2066">
        <v>2</v>
      </c>
      <c r="CU2066">
        <v>0</v>
      </c>
      <c r="CV2066">
        <v>2</v>
      </c>
      <c r="CW2066">
        <v>0</v>
      </c>
      <c r="CX2066">
        <v>5</v>
      </c>
      <c r="CY2066">
        <v>7</v>
      </c>
      <c r="CZ2066" t="s">
        <v>131</v>
      </c>
      <c r="DA2066">
        <v>300</v>
      </c>
      <c r="DB2066">
        <v>0</v>
      </c>
      <c r="DC2066" t="s">
        <v>157</v>
      </c>
      <c r="DD2066" t="s">
        <v>158</v>
      </c>
      <c r="DG2066">
        <v>8377492</v>
      </c>
      <c r="DI2066">
        <v>1</v>
      </c>
      <c r="DJ2066">
        <v>0</v>
      </c>
      <c r="DK2066">
        <v>1</v>
      </c>
      <c r="DL2066">
        <v>0</v>
      </c>
      <c r="DM2066">
        <v>0</v>
      </c>
      <c r="DN2066">
        <v>1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"07/09/2023 22:04:25.819"</f>
        <v>07/09/2023 22:04:25.819</v>
      </c>
      <c r="C2067" t="str">
        <f t="shared" si="788"/>
        <v>FFDFD3C0</v>
      </c>
      <c r="D2067" t="s">
        <v>134</v>
      </c>
      <c r="E2067">
        <v>3</v>
      </c>
      <c r="H2067">
        <v>3</v>
      </c>
      <c r="I2067" t="s">
        <v>135</v>
      </c>
      <c r="J2067" t="s">
        <v>126</v>
      </c>
      <c r="K2067">
        <v>0</v>
      </c>
      <c r="L2067">
        <v>3</v>
      </c>
      <c r="M2067">
        <v>0</v>
      </c>
      <c r="N2067">
        <v>2</v>
      </c>
      <c r="O2067">
        <v>0</v>
      </c>
      <c r="P2067">
        <v>1</v>
      </c>
      <c r="Q2067">
        <v>0</v>
      </c>
      <c r="S2067" t="str">
        <f t="shared" si="803"/>
        <v>22:04:25.000</v>
      </c>
      <c r="T2067" t="str">
        <f t="shared" si="803"/>
        <v>22:04:25.000</v>
      </c>
      <c r="U2067" t="str">
        <f t="shared" si="795"/>
        <v>A14F74</v>
      </c>
      <c r="V2067">
        <v>0</v>
      </c>
      <c r="W2067">
        <v>0</v>
      </c>
      <c r="X2067">
        <v>2</v>
      </c>
      <c r="Y2067">
        <v>0</v>
      </c>
      <c r="AA2067">
        <v>1</v>
      </c>
      <c r="AB2067">
        <v>8</v>
      </c>
      <c r="AC2067">
        <v>3</v>
      </c>
      <c r="AD2067">
        <v>0</v>
      </c>
      <c r="AE2067">
        <v>9</v>
      </c>
      <c r="AF2067" t="s">
        <v>126</v>
      </c>
      <c r="AG2067">
        <v>0</v>
      </c>
      <c r="AH2067">
        <v>3</v>
      </c>
      <c r="AI2067">
        <v>2</v>
      </c>
      <c r="AJ2067">
        <v>0</v>
      </c>
      <c r="AK2067" t="s">
        <v>673</v>
      </c>
      <c r="AL2067">
        <v>32.768611999999997</v>
      </c>
      <c r="AM2067" t="s">
        <v>674</v>
      </c>
      <c r="AN2067">
        <v>-117.04419900000001</v>
      </c>
      <c r="AO2067">
        <v>25</v>
      </c>
      <c r="AP2067">
        <v>1500</v>
      </c>
      <c r="AQ2067" t="s">
        <v>129</v>
      </c>
      <c r="AR2067">
        <v>106</v>
      </c>
      <c r="AS2067">
        <v>-63</v>
      </c>
      <c r="AT2067">
        <v>448</v>
      </c>
      <c r="BB2067" t="str">
        <f t="shared" si="796"/>
        <v>1200</v>
      </c>
      <c r="BC2067">
        <v>1</v>
      </c>
      <c r="BD2067" t="str">
        <f t="shared" si="797"/>
        <v xml:space="preserve">N1839R  </v>
      </c>
      <c r="BE2067">
        <v>1</v>
      </c>
      <c r="BG2067">
        <v>0</v>
      </c>
      <c r="BH2067">
        <v>0</v>
      </c>
      <c r="BI2067">
        <v>0</v>
      </c>
      <c r="BJ2067">
        <v>1325</v>
      </c>
      <c r="BK2067">
        <v>-175</v>
      </c>
      <c r="BL2067" t="s">
        <v>130</v>
      </c>
      <c r="BM2067">
        <v>1</v>
      </c>
      <c r="BN2067">
        <v>1</v>
      </c>
      <c r="BO2067">
        <v>0</v>
      </c>
      <c r="BP2067">
        <v>0</v>
      </c>
      <c r="BS2067">
        <v>0</v>
      </c>
      <c r="BT2067">
        <v>0</v>
      </c>
      <c r="BU2067">
        <v>0</v>
      </c>
      <c r="CE2067" t="str">
        <f t="shared" si="804"/>
        <v>22:04:25.564</v>
      </c>
      <c r="CF2067">
        <v>564092254</v>
      </c>
      <c r="CS2067">
        <v>3</v>
      </c>
      <c r="CT2067">
        <v>2</v>
      </c>
      <c r="CU2067">
        <v>0</v>
      </c>
      <c r="CV2067">
        <v>2</v>
      </c>
      <c r="CW2067">
        <v>0</v>
      </c>
      <c r="CX2067">
        <v>5</v>
      </c>
      <c r="CY2067">
        <v>7</v>
      </c>
      <c r="CZ2067" t="s">
        <v>131</v>
      </c>
      <c r="DA2067">
        <v>300</v>
      </c>
      <c r="DB2067">
        <v>0</v>
      </c>
      <c r="DC2067" t="s">
        <v>157</v>
      </c>
      <c r="DD2067" t="s">
        <v>158</v>
      </c>
      <c r="DG2067">
        <v>8377492</v>
      </c>
      <c r="DI2067">
        <v>1</v>
      </c>
      <c r="DJ2067">
        <v>0</v>
      </c>
      <c r="DK2067">
        <v>1</v>
      </c>
      <c r="DL2067">
        <v>0</v>
      </c>
      <c r="DM2067">
        <v>0</v>
      </c>
      <c r="DN2067">
        <v>1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"07/09/2023 22:04:25.834"</f>
        <v>07/09/2023 22:04:25.834</v>
      </c>
      <c r="C2068" t="str">
        <f t="shared" si="788"/>
        <v>FFDFD3C0</v>
      </c>
      <c r="D2068" t="s">
        <v>147</v>
      </c>
      <c r="E2068">
        <v>8</v>
      </c>
      <c r="H2068">
        <v>225</v>
      </c>
      <c r="I2068" t="s">
        <v>148</v>
      </c>
      <c r="J2068" t="s">
        <v>126</v>
      </c>
      <c r="K2068">
        <v>0</v>
      </c>
      <c r="L2068">
        <v>3</v>
      </c>
      <c r="M2068">
        <v>0</v>
      </c>
      <c r="N2068">
        <v>2</v>
      </c>
      <c r="O2068">
        <v>0</v>
      </c>
      <c r="P2068">
        <v>1</v>
      </c>
      <c r="Q2068">
        <v>0</v>
      </c>
      <c r="S2068" t="str">
        <f t="shared" si="803"/>
        <v>22:04:25.000</v>
      </c>
      <c r="T2068" t="str">
        <f t="shared" si="803"/>
        <v>22:04:25.000</v>
      </c>
      <c r="U2068" t="str">
        <f t="shared" si="795"/>
        <v>A14F74</v>
      </c>
      <c r="V2068">
        <v>0</v>
      </c>
      <c r="W2068">
        <v>0</v>
      </c>
      <c r="X2068">
        <v>2</v>
      </c>
      <c r="Y2068">
        <v>0</v>
      </c>
      <c r="AA2068">
        <v>1</v>
      </c>
      <c r="AB2068">
        <v>8</v>
      </c>
      <c r="AC2068">
        <v>3</v>
      </c>
      <c r="AD2068">
        <v>0</v>
      </c>
      <c r="AE2068">
        <v>9</v>
      </c>
      <c r="AF2068" t="s">
        <v>126</v>
      </c>
      <c r="AG2068">
        <v>0</v>
      </c>
      <c r="AH2068">
        <v>3</v>
      </c>
      <c r="AI2068">
        <v>2</v>
      </c>
      <c r="AJ2068">
        <v>0</v>
      </c>
      <c r="AK2068" t="s">
        <v>673</v>
      </c>
      <c r="AL2068">
        <v>32.768611999999997</v>
      </c>
      <c r="AM2068" t="s">
        <v>674</v>
      </c>
      <c r="AN2068">
        <v>-117.04419900000001</v>
      </c>
      <c r="AO2068">
        <v>25</v>
      </c>
      <c r="AP2068">
        <v>1500</v>
      </c>
      <c r="AQ2068" t="s">
        <v>129</v>
      </c>
      <c r="AR2068">
        <v>106</v>
      </c>
      <c r="AS2068">
        <v>-63</v>
      </c>
      <c r="AT2068">
        <v>448</v>
      </c>
      <c r="BB2068" t="str">
        <f t="shared" si="796"/>
        <v>1200</v>
      </c>
      <c r="BC2068">
        <v>1</v>
      </c>
      <c r="BD2068" t="str">
        <f t="shared" si="797"/>
        <v xml:space="preserve">N1839R  </v>
      </c>
      <c r="BE2068">
        <v>1</v>
      </c>
      <c r="BG2068">
        <v>0</v>
      </c>
      <c r="BH2068">
        <v>0</v>
      </c>
      <c r="BI2068">
        <v>0</v>
      </c>
      <c r="BJ2068">
        <v>1325</v>
      </c>
      <c r="BK2068">
        <v>-175</v>
      </c>
      <c r="BL2068" t="s">
        <v>130</v>
      </c>
      <c r="BM2068">
        <v>1</v>
      </c>
      <c r="BN2068">
        <v>1</v>
      </c>
      <c r="BO2068">
        <v>0</v>
      </c>
      <c r="BP2068">
        <v>0</v>
      </c>
      <c r="BS2068">
        <v>0</v>
      </c>
      <c r="BT2068">
        <v>0</v>
      </c>
      <c r="BU2068">
        <v>0</v>
      </c>
      <c r="CE2068" t="str">
        <f t="shared" si="804"/>
        <v>22:04:25.564</v>
      </c>
      <c r="CF2068">
        <v>564092254</v>
      </c>
      <c r="CS2068">
        <v>3</v>
      </c>
      <c r="CT2068">
        <v>2</v>
      </c>
      <c r="CU2068">
        <v>0</v>
      </c>
      <c r="CV2068">
        <v>2</v>
      </c>
      <c r="CW2068">
        <v>0</v>
      </c>
      <c r="CX2068">
        <v>5</v>
      </c>
      <c r="CY2068">
        <v>7</v>
      </c>
      <c r="CZ2068" t="s">
        <v>131</v>
      </c>
      <c r="DA2068">
        <v>300</v>
      </c>
      <c r="DB2068">
        <v>0</v>
      </c>
      <c r="DC2068" t="s">
        <v>157</v>
      </c>
      <c r="DD2068" t="s">
        <v>158</v>
      </c>
      <c r="DG2068">
        <v>8377492</v>
      </c>
      <c r="DI2068">
        <v>1</v>
      </c>
      <c r="DJ2068">
        <v>0</v>
      </c>
      <c r="DK2068">
        <v>1</v>
      </c>
      <c r="DL2068">
        <v>0</v>
      </c>
      <c r="DM2068">
        <v>0</v>
      </c>
      <c r="DN2068">
        <v>1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"07/09/2023 22:04:25.834"</f>
        <v>07/09/2023 22:04:25.834</v>
      </c>
      <c r="C2069" t="str">
        <f t="shared" si="788"/>
        <v>FFDFD3C0</v>
      </c>
      <c r="D2069" t="s">
        <v>123</v>
      </c>
      <c r="E2069">
        <v>7</v>
      </c>
      <c r="F2069">
        <v>2007</v>
      </c>
      <c r="G2069" t="s">
        <v>124</v>
      </c>
      <c r="J2069" t="s">
        <v>125</v>
      </c>
      <c r="K2069">
        <v>0</v>
      </c>
      <c r="L2069">
        <v>3</v>
      </c>
      <c r="M2069">
        <v>0</v>
      </c>
      <c r="N2069">
        <v>2</v>
      </c>
      <c r="O2069">
        <v>0</v>
      </c>
      <c r="P2069">
        <v>1</v>
      </c>
      <c r="Q2069">
        <v>0</v>
      </c>
      <c r="S2069" t="str">
        <f t="shared" si="803"/>
        <v>22:04:25.000</v>
      </c>
      <c r="T2069" t="str">
        <f t="shared" si="803"/>
        <v>22:04:25.000</v>
      </c>
      <c r="U2069" t="str">
        <f t="shared" si="795"/>
        <v>A14F74</v>
      </c>
      <c r="V2069">
        <v>0</v>
      </c>
      <c r="W2069">
        <v>0</v>
      </c>
      <c r="X2069">
        <v>2</v>
      </c>
      <c r="Y2069">
        <v>0</v>
      </c>
      <c r="AA2069">
        <v>1</v>
      </c>
      <c r="AB2069">
        <v>8</v>
      </c>
      <c r="AC2069">
        <v>3</v>
      </c>
      <c r="AD2069">
        <v>0</v>
      </c>
      <c r="AE2069">
        <v>9</v>
      </c>
      <c r="AF2069" t="s">
        <v>126</v>
      </c>
      <c r="AG2069">
        <v>0</v>
      </c>
      <c r="AH2069">
        <v>3</v>
      </c>
      <c r="AI2069">
        <v>2</v>
      </c>
      <c r="AJ2069">
        <v>0</v>
      </c>
      <c r="AK2069" t="s">
        <v>673</v>
      </c>
      <c r="AL2069">
        <v>32.768611999999997</v>
      </c>
      <c r="AM2069" t="s">
        <v>674</v>
      </c>
      <c r="AN2069">
        <v>-117.04419900000001</v>
      </c>
      <c r="AO2069">
        <v>25</v>
      </c>
      <c r="AP2069">
        <v>1500</v>
      </c>
      <c r="AQ2069" t="s">
        <v>129</v>
      </c>
      <c r="AR2069">
        <v>106</v>
      </c>
      <c r="AS2069">
        <v>-63</v>
      </c>
      <c r="AT2069">
        <v>448</v>
      </c>
      <c r="BB2069" t="str">
        <f t="shared" si="796"/>
        <v>1200</v>
      </c>
      <c r="BC2069">
        <v>1</v>
      </c>
      <c r="BD2069" t="str">
        <f t="shared" si="797"/>
        <v xml:space="preserve">N1839R  </v>
      </c>
      <c r="BE2069">
        <v>1</v>
      </c>
      <c r="BG2069">
        <v>0</v>
      </c>
      <c r="BH2069">
        <v>0</v>
      </c>
      <c r="BI2069">
        <v>0</v>
      </c>
      <c r="BJ2069">
        <v>1325</v>
      </c>
      <c r="BK2069">
        <v>-175</v>
      </c>
      <c r="BL2069" t="s">
        <v>130</v>
      </c>
      <c r="BM2069">
        <v>1</v>
      </c>
      <c r="BN2069">
        <v>1</v>
      </c>
      <c r="BO2069">
        <v>0</v>
      </c>
      <c r="BP2069">
        <v>0</v>
      </c>
      <c r="BS2069">
        <v>0</v>
      </c>
      <c r="BT2069">
        <v>0</v>
      </c>
      <c r="BU2069">
        <v>0</v>
      </c>
      <c r="CE2069" t="str">
        <f t="shared" si="804"/>
        <v>22:04:25.564</v>
      </c>
      <c r="CF2069">
        <v>564092254</v>
      </c>
      <c r="CS2069">
        <v>3</v>
      </c>
      <c r="CT2069">
        <v>2</v>
      </c>
      <c r="CU2069">
        <v>0</v>
      </c>
      <c r="CV2069">
        <v>2</v>
      </c>
      <c r="CW2069">
        <v>0</v>
      </c>
      <c r="CX2069">
        <v>5</v>
      </c>
      <c r="CY2069">
        <v>7</v>
      </c>
      <c r="CZ2069" t="s">
        <v>131</v>
      </c>
      <c r="DA2069">
        <v>300</v>
      </c>
      <c r="DB2069">
        <v>0</v>
      </c>
      <c r="DC2069" t="s">
        <v>157</v>
      </c>
      <c r="DD2069" t="s">
        <v>158</v>
      </c>
      <c r="DG2069">
        <v>8377492</v>
      </c>
      <c r="DI2069">
        <v>1</v>
      </c>
      <c r="DJ2069">
        <v>0</v>
      </c>
      <c r="DK2069">
        <v>1</v>
      </c>
      <c r="DL2069">
        <v>0</v>
      </c>
      <c r="DM2069">
        <v>0</v>
      </c>
      <c r="DN2069">
        <v>1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"07/09/2023 22:04:25.834"</f>
        <v>07/09/2023 22:04:25.834</v>
      </c>
      <c r="C2070" t="str">
        <f t="shared" si="788"/>
        <v>FFDFD3C0</v>
      </c>
      <c r="D2070" t="s">
        <v>134</v>
      </c>
      <c r="E2070">
        <v>4</v>
      </c>
      <c r="H2070">
        <v>4</v>
      </c>
      <c r="I2070" t="s">
        <v>143</v>
      </c>
      <c r="J2070" t="s">
        <v>126</v>
      </c>
      <c r="K2070">
        <v>0</v>
      </c>
      <c r="L2070">
        <v>3</v>
      </c>
      <c r="M2070">
        <v>0</v>
      </c>
      <c r="N2070">
        <v>2</v>
      </c>
      <c r="O2070">
        <v>0</v>
      </c>
      <c r="P2070">
        <v>1</v>
      </c>
      <c r="Q2070">
        <v>0</v>
      </c>
      <c r="S2070" t="str">
        <f t="shared" si="803"/>
        <v>22:04:25.000</v>
      </c>
      <c r="T2070" t="str">
        <f t="shared" si="803"/>
        <v>22:04:25.000</v>
      </c>
      <c r="U2070" t="str">
        <f t="shared" si="795"/>
        <v>A14F74</v>
      </c>
      <c r="V2070">
        <v>0</v>
      </c>
      <c r="W2070">
        <v>0</v>
      </c>
      <c r="X2070">
        <v>2</v>
      </c>
      <c r="Y2070">
        <v>0</v>
      </c>
      <c r="AA2070">
        <v>1</v>
      </c>
      <c r="AB2070">
        <v>8</v>
      </c>
      <c r="AC2070">
        <v>3</v>
      </c>
      <c r="AD2070">
        <v>0</v>
      </c>
      <c r="AE2070">
        <v>9</v>
      </c>
      <c r="AF2070" t="s">
        <v>126</v>
      </c>
      <c r="AG2070">
        <v>0</v>
      </c>
      <c r="AH2070">
        <v>3</v>
      </c>
      <c r="AI2070">
        <v>2</v>
      </c>
      <c r="AJ2070">
        <v>0</v>
      </c>
      <c r="AK2070" t="s">
        <v>673</v>
      </c>
      <c r="AL2070">
        <v>32.768611999999997</v>
      </c>
      <c r="AM2070" t="s">
        <v>674</v>
      </c>
      <c r="AN2070">
        <v>-117.04419900000001</v>
      </c>
      <c r="AO2070">
        <v>25</v>
      </c>
      <c r="AP2070">
        <v>1500</v>
      </c>
      <c r="AQ2070" t="s">
        <v>129</v>
      </c>
      <c r="AR2070">
        <v>106</v>
      </c>
      <c r="AS2070">
        <v>-63</v>
      </c>
      <c r="AT2070">
        <v>448</v>
      </c>
      <c r="BB2070" t="str">
        <f t="shared" si="796"/>
        <v>1200</v>
      </c>
      <c r="BC2070">
        <v>1</v>
      </c>
      <c r="BD2070" t="str">
        <f t="shared" si="797"/>
        <v xml:space="preserve">N1839R  </v>
      </c>
      <c r="BE2070">
        <v>1</v>
      </c>
      <c r="BG2070">
        <v>0</v>
      </c>
      <c r="BH2070">
        <v>0</v>
      </c>
      <c r="BI2070">
        <v>0</v>
      </c>
      <c r="BJ2070">
        <v>1325</v>
      </c>
      <c r="BK2070">
        <v>-175</v>
      </c>
      <c r="BL2070" t="s">
        <v>130</v>
      </c>
      <c r="BM2070">
        <v>1</v>
      </c>
      <c r="BN2070">
        <v>1</v>
      </c>
      <c r="BO2070">
        <v>0</v>
      </c>
      <c r="BP2070">
        <v>0</v>
      </c>
      <c r="BS2070">
        <v>0</v>
      </c>
      <c r="BT2070">
        <v>0</v>
      </c>
      <c r="BU2070">
        <v>0</v>
      </c>
      <c r="CE2070" t="str">
        <f t="shared" si="804"/>
        <v>22:04:25.564</v>
      </c>
      <c r="CF2070">
        <v>564092254</v>
      </c>
      <c r="CS2070">
        <v>3</v>
      </c>
      <c r="CT2070">
        <v>2</v>
      </c>
      <c r="CU2070">
        <v>0</v>
      </c>
      <c r="CV2070">
        <v>2</v>
      </c>
      <c r="CW2070">
        <v>0</v>
      </c>
      <c r="CX2070">
        <v>5</v>
      </c>
      <c r="CY2070">
        <v>7</v>
      </c>
      <c r="CZ2070" t="s">
        <v>131</v>
      </c>
      <c r="DA2070">
        <v>300</v>
      </c>
      <c r="DB2070">
        <v>0</v>
      </c>
      <c r="DC2070" t="s">
        <v>157</v>
      </c>
      <c r="DD2070" t="s">
        <v>158</v>
      </c>
      <c r="DG2070">
        <v>8377492</v>
      </c>
      <c r="DI2070">
        <v>1</v>
      </c>
      <c r="DJ2070">
        <v>0</v>
      </c>
      <c r="DK2070">
        <v>1</v>
      </c>
      <c r="DL2070">
        <v>0</v>
      </c>
      <c r="DM2070">
        <v>0</v>
      </c>
      <c r="DN2070">
        <v>1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"07/09/2023 22:04:25.834"</f>
        <v>07/09/2023 22:04:25.834</v>
      </c>
      <c r="C2071" t="str">
        <f t="shared" si="788"/>
        <v>FFDFD3C0</v>
      </c>
      <c r="D2071" t="s">
        <v>138</v>
      </c>
      <c r="E2071">
        <v>20</v>
      </c>
      <c r="F2071">
        <v>1020</v>
      </c>
      <c r="G2071" t="s">
        <v>139</v>
      </c>
      <c r="J2071" t="s">
        <v>140</v>
      </c>
      <c r="K2071">
        <v>0</v>
      </c>
      <c r="L2071">
        <v>3</v>
      </c>
      <c r="M2071">
        <v>0</v>
      </c>
      <c r="N2071">
        <v>2</v>
      </c>
      <c r="O2071">
        <v>0</v>
      </c>
      <c r="P2071">
        <v>1</v>
      </c>
      <c r="Q2071">
        <v>0</v>
      </c>
      <c r="S2071" t="str">
        <f t="shared" si="803"/>
        <v>22:04:25.000</v>
      </c>
      <c r="T2071" t="str">
        <f t="shared" si="803"/>
        <v>22:04:25.000</v>
      </c>
      <c r="U2071" t="str">
        <f t="shared" si="795"/>
        <v>A14F74</v>
      </c>
      <c r="V2071">
        <v>0</v>
      </c>
      <c r="W2071">
        <v>0</v>
      </c>
      <c r="X2071">
        <v>2</v>
      </c>
      <c r="Y2071">
        <v>0</v>
      </c>
      <c r="AA2071">
        <v>1</v>
      </c>
      <c r="AB2071">
        <v>8</v>
      </c>
      <c r="AC2071">
        <v>3</v>
      </c>
      <c r="AD2071">
        <v>0</v>
      </c>
      <c r="AE2071">
        <v>9</v>
      </c>
      <c r="AF2071" t="s">
        <v>126</v>
      </c>
      <c r="AG2071">
        <v>0</v>
      </c>
      <c r="AH2071">
        <v>3</v>
      </c>
      <c r="AI2071">
        <v>2</v>
      </c>
      <c r="AJ2071">
        <v>0</v>
      </c>
      <c r="AK2071" t="s">
        <v>673</v>
      </c>
      <c r="AL2071">
        <v>32.768611999999997</v>
      </c>
      <c r="AM2071" t="s">
        <v>674</v>
      </c>
      <c r="AN2071">
        <v>-117.04419900000001</v>
      </c>
      <c r="AO2071">
        <v>25</v>
      </c>
      <c r="AP2071">
        <v>1500</v>
      </c>
      <c r="AQ2071" t="s">
        <v>129</v>
      </c>
      <c r="AR2071">
        <v>106</v>
      </c>
      <c r="AS2071">
        <v>-63</v>
      </c>
      <c r="AT2071">
        <v>448</v>
      </c>
      <c r="BB2071" t="str">
        <f t="shared" si="796"/>
        <v>1200</v>
      </c>
      <c r="BC2071">
        <v>1</v>
      </c>
      <c r="BD2071" t="str">
        <f t="shared" si="797"/>
        <v xml:space="preserve">N1839R  </v>
      </c>
      <c r="BE2071">
        <v>1</v>
      </c>
      <c r="BG2071">
        <v>0</v>
      </c>
      <c r="BH2071">
        <v>0</v>
      </c>
      <c r="BI2071">
        <v>0</v>
      </c>
      <c r="BJ2071">
        <v>1325</v>
      </c>
      <c r="BK2071">
        <v>-175</v>
      </c>
      <c r="BL2071" t="s">
        <v>130</v>
      </c>
      <c r="BM2071">
        <v>1</v>
      </c>
      <c r="BN2071">
        <v>1</v>
      </c>
      <c r="BO2071">
        <v>0</v>
      </c>
      <c r="BP2071">
        <v>0</v>
      </c>
      <c r="BS2071">
        <v>0</v>
      </c>
      <c r="BT2071">
        <v>0</v>
      </c>
      <c r="BU2071">
        <v>0</v>
      </c>
      <c r="CE2071" t="str">
        <f t="shared" si="804"/>
        <v>22:04:25.564</v>
      </c>
      <c r="CF2071">
        <v>564092254</v>
      </c>
      <c r="CS2071">
        <v>3</v>
      </c>
      <c r="CT2071">
        <v>2</v>
      </c>
      <c r="CU2071">
        <v>0</v>
      </c>
      <c r="CV2071">
        <v>2</v>
      </c>
      <c r="CW2071">
        <v>0</v>
      </c>
      <c r="CX2071">
        <v>5</v>
      </c>
      <c r="CY2071">
        <v>7</v>
      </c>
      <c r="CZ2071" t="s">
        <v>131</v>
      </c>
      <c r="DA2071">
        <v>300</v>
      </c>
      <c r="DB2071">
        <v>0</v>
      </c>
      <c r="DC2071" t="s">
        <v>157</v>
      </c>
      <c r="DD2071" t="s">
        <v>158</v>
      </c>
      <c r="DG2071">
        <v>8377492</v>
      </c>
      <c r="DI2071">
        <v>1</v>
      </c>
      <c r="DJ2071">
        <v>0</v>
      </c>
      <c r="DK2071">
        <v>1</v>
      </c>
      <c r="DL2071">
        <v>0</v>
      </c>
      <c r="DM2071">
        <v>0</v>
      </c>
      <c r="DN2071">
        <v>1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"07/09/2023 22:04:27.100"</f>
        <v>07/09/2023 22:04:27.100</v>
      </c>
      <c r="C2072" t="str">
        <f t="shared" si="788"/>
        <v>FFDFD3C0</v>
      </c>
      <c r="D2072" t="s">
        <v>149</v>
      </c>
      <c r="E2072">
        <v>3</v>
      </c>
      <c r="H2072">
        <v>166</v>
      </c>
      <c r="I2072" t="s">
        <v>139</v>
      </c>
      <c r="J2072" t="s">
        <v>150</v>
      </c>
      <c r="K2072">
        <v>0</v>
      </c>
      <c r="L2072">
        <v>3</v>
      </c>
      <c r="M2072">
        <v>0</v>
      </c>
      <c r="N2072">
        <v>2</v>
      </c>
      <c r="O2072">
        <v>0</v>
      </c>
      <c r="P2072">
        <v>1</v>
      </c>
      <c r="Q2072">
        <v>0</v>
      </c>
      <c r="S2072" t="str">
        <f t="shared" ref="S2072:T2078" si="805">"22:04:26.000"</f>
        <v>22:04:26.000</v>
      </c>
      <c r="T2072" t="str">
        <f t="shared" si="805"/>
        <v>22:04:26.000</v>
      </c>
      <c r="U2072" t="str">
        <f t="shared" si="795"/>
        <v>A14F74</v>
      </c>
      <c r="V2072">
        <v>0</v>
      </c>
      <c r="W2072">
        <v>0</v>
      </c>
      <c r="X2072">
        <v>2</v>
      </c>
      <c r="Y2072">
        <v>0</v>
      </c>
      <c r="AA2072">
        <v>1</v>
      </c>
      <c r="AB2072">
        <v>8</v>
      </c>
      <c r="AC2072">
        <v>3</v>
      </c>
      <c r="AD2072">
        <v>0</v>
      </c>
      <c r="AE2072">
        <v>9</v>
      </c>
      <c r="AF2072" t="s">
        <v>126</v>
      </c>
      <c r="AG2072">
        <v>0</v>
      </c>
      <c r="AH2072">
        <v>3</v>
      </c>
      <c r="AI2072">
        <v>2</v>
      </c>
      <c r="AJ2072">
        <v>0</v>
      </c>
      <c r="AK2072" t="s">
        <v>675</v>
      </c>
      <c r="AL2072">
        <v>32.768312000000002</v>
      </c>
      <c r="AM2072" t="s">
        <v>676</v>
      </c>
      <c r="AN2072">
        <v>-117.043598</v>
      </c>
      <c r="AO2072">
        <v>25</v>
      </c>
      <c r="AP2072">
        <v>1600</v>
      </c>
      <c r="AQ2072" t="s">
        <v>129</v>
      </c>
      <c r="AR2072">
        <v>103</v>
      </c>
      <c r="AS2072">
        <v>-63</v>
      </c>
      <c r="AT2072">
        <v>320</v>
      </c>
      <c r="BB2072" t="str">
        <f t="shared" si="796"/>
        <v>1200</v>
      </c>
      <c r="BC2072">
        <v>1</v>
      </c>
      <c r="BD2072" t="str">
        <f t="shared" si="797"/>
        <v xml:space="preserve">N1839R  </v>
      </c>
      <c r="BE2072">
        <v>1</v>
      </c>
      <c r="BG2072">
        <v>0</v>
      </c>
      <c r="BH2072">
        <v>0</v>
      </c>
      <c r="BI2072">
        <v>0</v>
      </c>
      <c r="BJ2072">
        <v>1325</v>
      </c>
      <c r="BK2072">
        <v>-275</v>
      </c>
      <c r="BL2072" t="s">
        <v>130</v>
      </c>
      <c r="BM2072">
        <v>1</v>
      </c>
      <c r="BN2072">
        <v>1</v>
      </c>
      <c r="BO2072">
        <v>0</v>
      </c>
      <c r="BP2072">
        <v>0</v>
      </c>
      <c r="BS2072">
        <v>0</v>
      </c>
      <c r="BT2072">
        <v>0</v>
      </c>
      <c r="BU2072">
        <v>0</v>
      </c>
      <c r="CE2072" t="str">
        <f t="shared" ref="CE2072:CE2078" si="806">"22:04:26.875"</f>
        <v>22:04:26.875</v>
      </c>
      <c r="CF2072">
        <v>875342681</v>
      </c>
      <c r="CS2072">
        <v>3</v>
      </c>
      <c r="CT2072">
        <v>2</v>
      </c>
      <c r="CU2072">
        <v>0</v>
      </c>
      <c r="CV2072">
        <v>2</v>
      </c>
      <c r="CW2072">
        <v>0</v>
      </c>
      <c r="CX2072">
        <v>5</v>
      </c>
      <c r="CY2072">
        <v>7</v>
      </c>
      <c r="CZ2072" t="s">
        <v>131</v>
      </c>
      <c r="DA2072">
        <v>300</v>
      </c>
      <c r="DB2072">
        <v>0</v>
      </c>
      <c r="DC2072" t="s">
        <v>157</v>
      </c>
      <c r="DD2072" t="s">
        <v>158</v>
      </c>
      <c r="DG2072">
        <v>8377765</v>
      </c>
      <c r="DI2072">
        <v>1</v>
      </c>
      <c r="DJ2072">
        <v>0</v>
      </c>
      <c r="DK2072">
        <v>0</v>
      </c>
      <c r="DL2072">
        <v>0</v>
      </c>
      <c r="DM2072">
        <v>0</v>
      </c>
      <c r="DN2072">
        <v>1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"07/09/2023 22:04:27.131"</f>
        <v>07/09/2023 22:04:27.131</v>
      </c>
      <c r="C2073" t="str">
        <f t="shared" si="788"/>
        <v>FFDFD3C0</v>
      </c>
      <c r="D2073" t="s">
        <v>141</v>
      </c>
      <c r="E2073">
        <v>15</v>
      </c>
      <c r="J2073" t="s">
        <v>142</v>
      </c>
      <c r="K2073">
        <v>0</v>
      </c>
      <c r="L2073">
        <v>3</v>
      </c>
      <c r="M2073">
        <v>0</v>
      </c>
      <c r="N2073">
        <v>2</v>
      </c>
      <c r="O2073">
        <v>0</v>
      </c>
      <c r="P2073">
        <v>1</v>
      </c>
      <c r="Q2073">
        <v>0</v>
      </c>
      <c r="S2073" t="str">
        <f t="shared" si="805"/>
        <v>22:04:26.000</v>
      </c>
      <c r="T2073" t="str">
        <f t="shared" si="805"/>
        <v>22:04:26.000</v>
      </c>
      <c r="U2073" t="str">
        <f t="shared" si="795"/>
        <v>A14F74</v>
      </c>
      <c r="V2073">
        <v>0</v>
      </c>
      <c r="W2073">
        <v>0</v>
      </c>
      <c r="X2073">
        <v>2</v>
      </c>
      <c r="Y2073">
        <v>0</v>
      </c>
      <c r="AA2073">
        <v>1</v>
      </c>
      <c r="AB2073">
        <v>8</v>
      </c>
      <c r="AC2073">
        <v>3</v>
      </c>
      <c r="AD2073">
        <v>0</v>
      </c>
      <c r="AE2073">
        <v>9</v>
      </c>
      <c r="AF2073" t="s">
        <v>126</v>
      </c>
      <c r="AG2073">
        <v>0</v>
      </c>
      <c r="AH2073">
        <v>3</v>
      </c>
      <c r="AI2073">
        <v>2</v>
      </c>
      <c r="AJ2073">
        <v>0</v>
      </c>
      <c r="AK2073" t="s">
        <v>675</v>
      </c>
      <c r="AL2073">
        <v>32.768312000000002</v>
      </c>
      <c r="AM2073" t="s">
        <v>676</v>
      </c>
      <c r="AN2073">
        <v>-117.043598</v>
      </c>
      <c r="AO2073">
        <v>25</v>
      </c>
      <c r="AP2073">
        <v>1600</v>
      </c>
      <c r="AQ2073" t="s">
        <v>129</v>
      </c>
      <c r="AR2073">
        <v>103</v>
      </c>
      <c r="AS2073">
        <v>-63</v>
      </c>
      <c r="AT2073">
        <v>320</v>
      </c>
      <c r="BB2073" t="str">
        <f t="shared" si="796"/>
        <v>1200</v>
      </c>
      <c r="BC2073">
        <v>1</v>
      </c>
      <c r="BD2073" t="str">
        <f t="shared" si="797"/>
        <v xml:space="preserve">N1839R  </v>
      </c>
      <c r="BE2073">
        <v>1</v>
      </c>
      <c r="BG2073">
        <v>0</v>
      </c>
      <c r="BH2073">
        <v>0</v>
      </c>
      <c r="BI2073">
        <v>0</v>
      </c>
      <c r="BJ2073">
        <v>1325</v>
      </c>
      <c r="BK2073">
        <v>-275</v>
      </c>
      <c r="BL2073" t="s">
        <v>130</v>
      </c>
      <c r="BM2073">
        <v>1</v>
      </c>
      <c r="BN2073">
        <v>1</v>
      </c>
      <c r="BO2073">
        <v>0</v>
      </c>
      <c r="BP2073">
        <v>0</v>
      </c>
      <c r="BS2073">
        <v>0</v>
      </c>
      <c r="BT2073">
        <v>0</v>
      </c>
      <c r="BU2073">
        <v>0</v>
      </c>
      <c r="CE2073" t="str">
        <f t="shared" si="806"/>
        <v>22:04:26.875</v>
      </c>
      <c r="CF2073">
        <v>875342681</v>
      </c>
      <c r="CS2073">
        <v>3</v>
      </c>
      <c r="CT2073">
        <v>2</v>
      </c>
      <c r="CU2073">
        <v>0</v>
      </c>
      <c r="CV2073">
        <v>2</v>
      </c>
      <c r="CW2073">
        <v>0</v>
      </c>
      <c r="CX2073">
        <v>5</v>
      </c>
      <c r="CY2073">
        <v>7</v>
      </c>
      <c r="CZ2073" t="s">
        <v>131</v>
      </c>
      <c r="DA2073">
        <v>300</v>
      </c>
      <c r="DB2073">
        <v>0</v>
      </c>
      <c r="DC2073" t="s">
        <v>157</v>
      </c>
      <c r="DD2073" t="s">
        <v>158</v>
      </c>
      <c r="DG2073">
        <v>8377765</v>
      </c>
      <c r="DI2073">
        <v>1</v>
      </c>
      <c r="DJ2073">
        <v>0</v>
      </c>
      <c r="DK2073">
        <v>1</v>
      </c>
      <c r="DL2073">
        <v>0</v>
      </c>
      <c r="DM2073">
        <v>0</v>
      </c>
      <c r="DN2073">
        <v>1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"07/09/2023 22:04:27.131"</f>
        <v>07/09/2023 22:04:27.131</v>
      </c>
      <c r="C2074" t="str">
        <f t="shared" si="788"/>
        <v>FFDFD3C0</v>
      </c>
      <c r="D2074" t="s">
        <v>134</v>
      </c>
      <c r="E2074">
        <v>3</v>
      </c>
      <c r="H2074">
        <v>3</v>
      </c>
      <c r="I2074" t="s">
        <v>135</v>
      </c>
      <c r="J2074" t="s">
        <v>126</v>
      </c>
      <c r="K2074">
        <v>0</v>
      </c>
      <c r="L2074">
        <v>3</v>
      </c>
      <c r="M2074">
        <v>0</v>
      </c>
      <c r="N2074">
        <v>2</v>
      </c>
      <c r="O2074">
        <v>0</v>
      </c>
      <c r="P2074">
        <v>1</v>
      </c>
      <c r="Q2074">
        <v>0</v>
      </c>
      <c r="S2074" t="str">
        <f t="shared" si="805"/>
        <v>22:04:26.000</v>
      </c>
      <c r="T2074" t="str">
        <f t="shared" si="805"/>
        <v>22:04:26.000</v>
      </c>
      <c r="U2074" t="str">
        <f t="shared" si="795"/>
        <v>A14F74</v>
      </c>
      <c r="V2074">
        <v>0</v>
      </c>
      <c r="W2074">
        <v>0</v>
      </c>
      <c r="X2074">
        <v>2</v>
      </c>
      <c r="Y2074">
        <v>0</v>
      </c>
      <c r="AA2074">
        <v>1</v>
      </c>
      <c r="AB2074">
        <v>8</v>
      </c>
      <c r="AC2074">
        <v>3</v>
      </c>
      <c r="AD2074">
        <v>0</v>
      </c>
      <c r="AE2074">
        <v>9</v>
      </c>
      <c r="AF2074" t="s">
        <v>126</v>
      </c>
      <c r="AG2074">
        <v>0</v>
      </c>
      <c r="AH2074">
        <v>3</v>
      </c>
      <c r="AI2074">
        <v>2</v>
      </c>
      <c r="AJ2074">
        <v>0</v>
      </c>
      <c r="AK2074" t="s">
        <v>675</v>
      </c>
      <c r="AL2074">
        <v>32.768312000000002</v>
      </c>
      <c r="AM2074" t="s">
        <v>676</v>
      </c>
      <c r="AN2074">
        <v>-117.043598</v>
      </c>
      <c r="AO2074">
        <v>25</v>
      </c>
      <c r="AP2074">
        <v>1600</v>
      </c>
      <c r="AQ2074" t="s">
        <v>129</v>
      </c>
      <c r="AR2074">
        <v>103</v>
      </c>
      <c r="AS2074">
        <v>-63</v>
      </c>
      <c r="AT2074">
        <v>320</v>
      </c>
      <c r="BB2074" t="str">
        <f t="shared" si="796"/>
        <v>1200</v>
      </c>
      <c r="BC2074">
        <v>1</v>
      </c>
      <c r="BD2074" t="str">
        <f t="shared" si="797"/>
        <v xml:space="preserve">N1839R  </v>
      </c>
      <c r="BE2074">
        <v>1</v>
      </c>
      <c r="BG2074">
        <v>0</v>
      </c>
      <c r="BH2074">
        <v>0</v>
      </c>
      <c r="BI2074">
        <v>0</v>
      </c>
      <c r="BJ2074">
        <v>1325</v>
      </c>
      <c r="BK2074">
        <v>-275</v>
      </c>
      <c r="BL2074" t="s">
        <v>130</v>
      </c>
      <c r="BM2074">
        <v>1</v>
      </c>
      <c r="BN2074">
        <v>1</v>
      </c>
      <c r="BO2074">
        <v>0</v>
      </c>
      <c r="BP2074">
        <v>0</v>
      </c>
      <c r="BS2074">
        <v>0</v>
      </c>
      <c r="BT2074">
        <v>0</v>
      </c>
      <c r="BU2074">
        <v>0</v>
      </c>
      <c r="CE2074" t="str">
        <f t="shared" si="806"/>
        <v>22:04:26.875</v>
      </c>
      <c r="CF2074">
        <v>875342681</v>
      </c>
      <c r="CS2074">
        <v>3</v>
      </c>
      <c r="CT2074">
        <v>2</v>
      </c>
      <c r="CU2074">
        <v>0</v>
      </c>
      <c r="CV2074">
        <v>2</v>
      </c>
      <c r="CW2074">
        <v>0</v>
      </c>
      <c r="CX2074">
        <v>5</v>
      </c>
      <c r="CY2074">
        <v>7</v>
      </c>
      <c r="CZ2074" t="s">
        <v>131</v>
      </c>
      <c r="DA2074">
        <v>300</v>
      </c>
      <c r="DB2074">
        <v>0</v>
      </c>
      <c r="DC2074" t="s">
        <v>157</v>
      </c>
      <c r="DD2074" t="s">
        <v>158</v>
      </c>
      <c r="DG2074">
        <v>8377765</v>
      </c>
      <c r="DI2074">
        <v>1</v>
      </c>
      <c r="DJ2074">
        <v>0</v>
      </c>
      <c r="DK2074">
        <v>1</v>
      </c>
      <c r="DL2074">
        <v>0</v>
      </c>
      <c r="DM2074">
        <v>0</v>
      </c>
      <c r="DN2074">
        <v>1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3">
      <c r="A2075" t="str">
        <f>"07/09/2023 22:04:27.131"</f>
        <v>07/09/2023 22:04:27.131</v>
      </c>
      <c r="C2075" t="str">
        <f t="shared" si="788"/>
        <v>FFDFD3C0</v>
      </c>
      <c r="D2075" t="s">
        <v>147</v>
      </c>
      <c r="E2075">
        <v>8</v>
      </c>
      <c r="H2075">
        <v>225</v>
      </c>
      <c r="I2075" t="s">
        <v>148</v>
      </c>
      <c r="J2075" t="s">
        <v>126</v>
      </c>
      <c r="K2075">
        <v>0</v>
      </c>
      <c r="L2075">
        <v>3</v>
      </c>
      <c r="M2075">
        <v>0</v>
      </c>
      <c r="N2075">
        <v>2</v>
      </c>
      <c r="O2075">
        <v>0</v>
      </c>
      <c r="P2075">
        <v>1</v>
      </c>
      <c r="Q2075">
        <v>0</v>
      </c>
      <c r="S2075" t="str">
        <f t="shared" si="805"/>
        <v>22:04:26.000</v>
      </c>
      <c r="T2075" t="str">
        <f t="shared" si="805"/>
        <v>22:04:26.000</v>
      </c>
      <c r="U2075" t="str">
        <f t="shared" si="795"/>
        <v>A14F74</v>
      </c>
      <c r="V2075">
        <v>0</v>
      </c>
      <c r="W2075">
        <v>0</v>
      </c>
      <c r="X2075">
        <v>2</v>
      </c>
      <c r="Y2075">
        <v>0</v>
      </c>
      <c r="AA2075">
        <v>1</v>
      </c>
      <c r="AB2075">
        <v>8</v>
      </c>
      <c r="AC2075">
        <v>3</v>
      </c>
      <c r="AD2075">
        <v>0</v>
      </c>
      <c r="AE2075">
        <v>9</v>
      </c>
      <c r="AF2075" t="s">
        <v>126</v>
      </c>
      <c r="AG2075">
        <v>0</v>
      </c>
      <c r="AH2075">
        <v>3</v>
      </c>
      <c r="AI2075">
        <v>2</v>
      </c>
      <c r="AJ2075">
        <v>0</v>
      </c>
      <c r="AK2075" t="s">
        <v>675</v>
      </c>
      <c r="AL2075">
        <v>32.768312000000002</v>
      </c>
      <c r="AM2075" t="s">
        <v>676</v>
      </c>
      <c r="AN2075">
        <v>-117.043598</v>
      </c>
      <c r="AO2075">
        <v>25</v>
      </c>
      <c r="AP2075">
        <v>1600</v>
      </c>
      <c r="AQ2075" t="s">
        <v>129</v>
      </c>
      <c r="AR2075">
        <v>103</v>
      </c>
      <c r="AS2075">
        <v>-63</v>
      </c>
      <c r="AT2075">
        <v>320</v>
      </c>
      <c r="BB2075" t="str">
        <f t="shared" si="796"/>
        <v>1200</v>
      </c>
      <c r="BC2075">
        <v>1</v>
      </c>
      <c r="BD2075" t="str">
        <f t="shared" si="797"/>
        <v xml:space="preserve">N1839R  </v>
      </c>
      <c r="BE2075">
        <v>1</v>
      </c>
      <c r="BG2075">
        <v>0</v>
      </c>
      <c r="BH2075">
        <v>0</v>
      </c>
      <c r="BI2075">
        <v>0</v>
      </c>
      <c r="BJ2075">
        <v>1325</v>
      </c>
      <c r="BK2075">
        <v>-275</v>
      </c>
      <c r="BL2075" t="s">
        <v>130</v>
      </c>
      <c r="BM2075">
        <v>1</v>
      </c>
      <c r="BN2075">
        <v>1</v>
      </c>
      <c r="BO2075">
        <v>0</v>
      </c>
      <c r="BP2075">
        <v>0</v>
      </c>
      <c r="BS2075">
        <v>0</v>
      </c>
      <c r="BT2075">
        <v>0</v>
      </c>
      <c r="BU2075">
        <v>0</v>
      </c>
      <c r="CE2075" t="str">
        <f t="shared" si="806"/>
        <v>22:04:26.875</v>
      </c>
      <c r="CF2075">
        <v>875342681</v>
      </c>
      <c r="CS2075">
        <v>3</v>
      </c>
      <c r="CT2075">
        <v>2</v>
      </c>
      <c r="CU2075">
        <v>0</v>
      </c>
      <c r="CV2075">
        <v>2</v>
      </c>
      <c r="CW2075">
        <v>0</v>
      </c>
      <c r="CX2075">
        <v>5</v>
      </c>
      <c r="CY2075">
        <v>7</v>
      </c>
      <c r="CZ2075" t="s">
        <v>131</v>
      </c>
      <c r="DA2075">
        <v>300</v>
      </c>
      <c r="DB2075">
        <v>0</v>
      </c>
      <c r="DC2075" t="s">
        <v>157</v>
      </c>
      <c r="DD2075" t="s">
        <v>158</v>
      </c>
      <c r="DG2075">
        <v>8377765</v>
      </c>
      <c r="DI2075">
        <v>1</v>
      </c>
      <c r="DJ2075">
        <v>0</v>
      </c>
      <c r="DK2075">
        <v>1</v>
      </c>
      <c r="DL2075">
        <v>0</v>
      </c>
      <c r="DM2075">
        <v>0</v>
      </c>
      <c r="DN2075">
        <v>1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3">
      <c r="A2076" t="str">
        <f>"07/09/2023 22:04:27.131"</f>
        <v>07/09/2023 22:04:27.131</v>
      </c>
      <c r="C2076" t="str">
        <f t="shared" si="788"/>
        <v>FFDFD3C0</v>
      </c>
      <c r="D2076" t="s">
        <v>123</v>
      </c>
      <c r="E2076">
        <v>7</v>
      </c>
      <c r="F2076">
        <v>2007</v>
      </c>
      <c r="G2076" t="s">
        <v>124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0</v>
      </c>
      <c r="P2076">
        <v>1</v>
      </c>
      <c r="Q2076">
        <v>0</v>
      </c>
      <c r="S2076" t="str">
        <f t="shared" si="805"/>
        <v>22:04:26.000</v>
      </c>
      <c r="T2076" t="str">
        <f t="shared" si="805"/>
        <v>22:04:26.000</v>
      </c>
      <c r="U2076" t="str">
        <f t="shared" si="795"/>
        <v>A14F74</v>
      </c>
      <c r="V2076">
        <v>0</v>
      </c>
      <c r="W2076">
        <v>0</v>
      </c>
      <c r="X2076">
        <v>2</v>
      </c>
      <c r="Y2076">
        <v>0</v>
      </c>
      <c r="AA2076">
        <v>1</v>
      </c>
      <c r="AB2076">
        <v>8</v>
      </c>
      <c r="AC2076">
        <v>3</v>
      </c>
      <c r="AD2076">
        <v>0</v>
      </c>
      <c r="AE2076">
        <v>9</v>
      </c>
      <c r="AF2076" t="s">
        <v>126</v>
      </c>
      <c r="AG2076">
        <v>0</v>
      </c>
      <c r="AH2076">
        <v>3</v>
      </c>
      <c r="AI2076">
        <v>2</v>
      </c>
      <c r="AJ2076">
        <v>0</v>
      </c>
      <c r="AK2076" t="s">
        <v>675</v>
      </c>
      <c r="AL2076">
        <v>32.768312000000002</v>
      </c>
      <c r="AM2076" t="s">
        <v>676</v>
      </c>
      <c r="AN2076">
        <v>-117.043598</v>
      </c>
      <c r="AO2076">
        <v>25</v>
      </c>
      <c r="AP2076">
        <v>1600</v>
      </c>
      <c r="AQ2076" t="s">
        <v>129</v>
      </c>
      <c r="AR2076">
        <v>103</v>
      </c>
      <c r="AS2076">
        <v>-63</v>
      </c>
      <c r="AT2076">
        <v>320</v>
      </c>
      <c r="BB2076" t="str">
        <f t="shared" si="796"/>
        <v>1200</v>
      </c>
      <c r="BC2076">
        <v>1</v>
      </c>
      <c r="BD2076" t="str">
        <f t="shared" si="797"/>
        <v xml:space="preserve">N1839R  </v>
      </c>
      <c r="BE2076">
        <v>1</v>
      </c>
      <c r="BG2076">
        <v>0</v>
      </c>
      <c r="BH2076">
        <v>0</v>
      </c>
      <c r="BI2076">
        <v>0</v>
      </c>
      <c r="BJ2076">
        <v>1325</v>
      </c>
      <c r="BK2076">
        <v>-275</v>
      </c>
      <c r="BL2076" t="s">
        <v>130</v>
      </c>
      <c r="BM2076">
        <v>1</v>
      </c>
      <c r="BN2076">
        <v>1</v>
      </c>
      <c r="BO2076">
        <v>0</v>
      </c>
      <c r="BP2076">
        <v>0</v>
      </c>
      <c r="BS2076">
        <v>0</v>
      </c>
      <c r="BT2076">
        <v>0</v>
      </c>
      <c r="BU2076">
        <v>0</v>
      </c>
      <c r="CE2076" t="str">
        <f t="shared" si="806"/>
        <v>22:04:26.875</v>
      </c>
      <c r="CF2076">
        <v>875342681</v>
      </c>
      <c r="CS2076">
        <v>3</v>
      </c>
      <c r="CT2076">
        <v>2</v>
      </c>
      <c r="CU2076">
        <v>0</v>
      </c>
      <c r="CV2076">
        <v>2</v>
      </c>
      <c r="CW2076">
        <v>0</v>
      </c>
      <c r="CX2076">
        <v>5</v>
      </c>
      <c r="CY2076">
        <v>7</v>
      </c>
      <c r="CZ2076" t="s">
        <v>131</v>
      </c>
      <c r="DA2076">
        <v>300</v>
      </c>
      <c r="DB2076">
        <v>0</v>
      </c>
      <c r="DC2076" t="s">
        <v>157</v>
      </c>
      <c r="DD2076" t="s">
        <v>158</v>
      </c>
      <c r="DG2076">
        <v>8377765</v>
      </c>
      <c r="DI2076">
        <v>1</v>
      </c>
      <c r="DJ2076">
        <v>0</v>
      </c>
      <c r="DK2076">
        <v>1</v>
      </c>
      <c r="DL2076">
        <v>0</v>
      </c>
      <c r="DM2076">
        <v>0</v>
      </c>
      <c r="DN2076">
        <v>1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3">
      <c r="A2077" t="str">
        <f>"07/09/2023 22:04:27.131"</f>
        <v>07/09/2023 22:04:27.131</v>
      </c>
      <c r="C2077" t="str">
        <f t="shared" si="788"/>
        <v>FFDFD3C0</v>
      </c>
      <c r="D2077" t="s">
        <v>134</v>
      </c>
      <c r="E2077">
        <v>4</v>
      </c>
      <c r="H2077">
        <v>4</v>
      </c>
      <c r="I2077" t="s">
        <v>143</v>
      </c>
      <c r="J2077" t="s">
        <v>126</v>
      </c>
      <c r="K2077">
        <v>0</v>
      </c>
      <c r="L2077">
        <v>3</v>
      </c>
      <c r="M2077">
        <v>0</v>
      </c>
      <c r="N2077">
        <v>2</v>
      </c>
      <c r="O2077">
        <v>0</v>
      </c>
      <c r="P2077">
        <v>1</v>
      </c>
      <c r="Q2077">
        <v>0</v>
      </c>
      <c r="S2077" t="str">
        <f t="shared" si="805"/>
        <v>22:04:26.000</v>
      </c>
      <c r="T2077" t="str">
        <f t="shared" si="805"/>
        <v>22:04:26.000</v>
      </c>
      <c r="U2077" t="str">
        <f t="shared" si="795"/>
        <v>A14F74</v>
      </c>
      <c r="V2077">
        <v>0</v>
      </c>
      <c r="W2077">
        <v>0</v>
      </c>
      <c r="X2077">
        <v>2</v>
      </c>
      <c r="Y2077">
        <v>0</v>
      </c>
      <c r="AA2077">
        <v>1</v>
      </c>
      <c r="AB2077">
        <v>8</v>
      </c>
      <c r="AC2077">
        <v>3</v>
      </c>
      <c r="AD2077">
        <v>0</v>
      </c>
      <c r="AE2077">
        <v>9</v>
      </c>
      <c r="AF2077" t="s">
        <v>126</v>
      </c>
      <c r="AG2077">
        <v>0</v>
      </c>
      <c r="AH2077">
        <v>3</v>
      </c>
      <c r="AI2077">
        <v>2</v>
      </c>
      <c r="AJ2077">
        <v>0</v>
      </c>
      <c r="AK2077" t="s">
        <v>675</v>
      </c>
      <c r="AL2077">
        <v>32.768312000000002</v>
      </c>
      <c r="AM2077" t="s">
        <v>676</v>
      </c>
      <c r="AN2077">
        <v>-117.043598</v>
      </c>
      <c r="AO2077">
        <v>25</v>
      </c>
      <c r="AP2077">
        <v>1600</v>
      </c>
      <c r="AQ2077" t="s">
        <v>129</v>
      </c>
      <c r="AR2077">
        <v>103</v>
      </c>
      <c r="AS2077">
        <v>-63</v>
      </c>
      <c r="AT2077">
        <v>320</v>
      </c>
      <c r="BB2077" t="str">
        <f t="shared" si="796"/>
        <v>1200</v>
      </c>
      <c r="BC2077">
        <v>1</v>
      </c>
      <c r="BD2077" t="str">
        <f t="shared" si="797"/>
        <v xml:space="preserve">N1839R  </v>
      </c>
      <c r="BE2077">
        <v>1</v>
      </c>
      <c r="BG2077">
        <v>0</v>
      </c>
      <c r="BH2077">
        <v>0</v>
      </c>
      <c r="BI2077">
        <v>0</v>
      </c>
      <c r="BJ2077">
        <v>1325</v>
      </c>
      <c r="BK2077">
        <v>-275</v>
      </c>
      <c r="BL2077" t="s">
        <v>130</v>
      </c>
      <c r="BM2077">
        <v>1</v>
      </c>
      <c r="BN2077">
        <v>1</v>
      </c>
      <c r="BO2077">
        <v>0</v>
      </c>
      <c r="BP2077">
        <v>0</v>
      </c>
      <c r="BS2077">
        <v>0</v>
      </c>
      <c r="BT2077">
        <v>0</v>
      </c>
      <c r="BU2077">
        <v>0</v>
      </c>
      <c r="CE2077" t="str">
        <f t="shared" si="806"/>
        <v>22:04:26.875</v>
      </c>
      <c r="CF2077">
        <v>875342681</v>
      </c>
      <c r="CS2077">
        <v>3</v>
      </c>
      <c r="CT2077">
        <v>2</v>
      </c>
      <c r="CU2077">
        <v>0</v>
      </c>
      <c r="CV2077">
        <v>2</v>
      </c>
      <c r="CW2077">
        <v>0</v>
      </c>
      <c r="CX2077">
        <v>5</v>
      </c>
      <c r="CY2077">
        <v>7</v>
      </c>
      <c r="CZ2077" t="s">
        <v>131</v>
      </c>
      <c r="DA2077">
        <v>300</v>
      </c>
      <c r="DB2077">
        <v>0</v>
      </c>
      <c r="DC2077" t="s">
        <v>157</v>
      </c>
      <c r="DD2077" t="s">
        <v>158</v>
      </c>
      <c r="DG2077">
        <v>8377765</v>
      </c>
      <c r="DI2077">
        <v>1</v>
      </c>
      <c r="DJ2077">
        <v>0</v>
      </c>
      <c r="DK2077">
        <v>1</v>
      </c>
      <c r="DL2077">
        <v>0</v>
      </c>
      <c r="DM2077">
        <v>0</v>
      </c>
      <c r="DN2077">
        <v>1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3">
      <c r="A2078" t="str">
        <f>"07/09/2023 22:04:27.147"</f>
        <v>07/09/2023 22:04:27.147</v>
      </c>
      <c r="C2078" t="str">
        <f t="shared" si="788"/>
        <v>FFDFD3C0</v>
      </c>
      <c r="D2078" t="s">
        <v>138</v>
      </c>
      <c r="E2078">
        <v>20</v>
      </c>
      <c r="F2078">
        <v>1020</v>
      </c>
      <c r="G2078" t="s">
        <v>139</v>
      </c>
      <c r="J2078" t="s">
        <v>140</v>
      </c>
      <c r="K2078">
        <v>0</v>
      </c>
      <c r="L2078">
        <v>3</v>
      </c>
      <c r="M2078">
        <v>0</v>
      </c>
      <c r="N2078">
        <v>2</v>
      </c>
      <c r="O2078">
        <v>0</v>
      </c>
      <c r="P2078">
        <v>1</v>
      </c>
      <c r="Q2078">
        <v>0</v>
      </c>
      <c r="S2078" t="str">
        <f t="shared" si="805"/>
        <v>22:04:26.000</v>
      </c>
      <c r="T2078" t="str">
        <f t="shared" si="805"/>
        <v>22:04:26.000</v>
      </c>
      <c r="U2078" t="str">
        <f t="shared" si="795"/>
        <v>A14F74</v>
      </c>
      <c r="V2078">
        <v>0</v>
      </c>
      <c r="W2078">
        <v>0</v>
      </c>
      <c r="X2078">
        <v>2</v>
      </c>
      <c r="Y2078">
        <v>0</v>
      </c>
      <c r="AA2078">
        <v>1</v>
      </c>
      <c r="AB2078">
        <v>8</v>
      </c>
      <c r="AC2078">
        <v>3</v>
      </c>
      <c r="AD2078">
        <v>0</v>
      </c>
      <c r="AE2078">
        <v>9</v>
      </c>
      <c r="AF2078" t="s">
        <v>126</v>
      </c>
      <c r="AG2078">
        <v>0</v>
      </c>
      <c r="AH2078">
        <v>3</v>
      </c>
      <c r="AI2078">
        <v>2</v>
      </c>
      <c r="AJ2078">
        <v>0</v>
      </c>
      <c r="AK2078" t="s">
        <v>675</v>
      </c>
      <c r="AL2078">
        <v>32.768312000000002</v>
      </c>
      <c r="AM2078" t="s">
        <v>676</v>
      </c>
      <c r="AN2078">
        <v>-117.043598</v>
      </c>
      <c r="AO2078">
        <v>25</v>
      </c>
      <c r="AP2078">
        <v>1600</v>
      </c>
      <c r="AQ2078" t="s">
        <v>129</v>
      </c>
      <c r="AR2078">
        <v>103</v>
      </c>
      <c r="AS2078">
        <v>-63</v>
      </c>
      <c r="AT2078">
        <v>320</v>
      </c>
      <c r="BB2078" t="str">
        <f t="shared" si="796"/>
        <v>1200</v>
      </c>
      <c r="BC2078">
        <v>1</v>
      </c>
      <c r="BD2078" t="str">
        <f t="shared" si="797"/>
        <v xml:space="preserve">N1839R  </v>
      </c>
      <c r="BE2078">
        <v>1</v>
      </c>
      <c r="BG2078">
        <v>0</v>
      </c>
      <c r="BH2078">
        <v>0</v>
      </c>
      <c r="BI2078">
        <v>0</v>
      </c>
      <c r="BJ2078">
        <v>1325</v>
      </c>
      <c r="BK2078">
        <v>-275</v>
      </c>
      <c r="BL2078" t="s">
        <v>130</v>
      </c>
      <c r="BM2078">
        <v>1</v>
      </c>
      <c r="BN2078">
        <v>1</v>
      </c>
      <c r="BO2078">
        <v>0</v>
      </c>
      <c r="BP2078">
        <v>0</v>
      </c>
      <c r="BS2078">
        <v>0</v>
      </c>
      <c r="BT2078">
        <v>0</v>
      </c>
      <c r="BU2078">
        <v>0</v>
      </c>
      <c r="CE2078" t="str">
        <f t="shared" si="806"/>
        <v>22:04:26.875</v>
      </c>
      <c r="CF2078">
        <v>875342681</v>
      </c>
      <c r="CS2078">
        <v>3</v>
      </c>
      <c r="CT2078">
        <v>2</v>
      </c>
      <c r="CU2078">
        <v>0</v>
      </c>
      <c r="CV2078">
        <v>2</v>
      </c>
      <c r="CW2078">
        <v>0</v>
      </c>
      <c r="CX2078">
        <v>5</v>
      </c>
      <c r="CY2078">
        <v>7</v>
      </c>
      <c r="CZ2078" t="s">
        <v>131</v>
      </c>
      <c r="DA2078">
        <v>300</v>
      </c>
      <c r="DB2078">
        <v>0</v>
      </c>
      <c r="DC2078" t="s">
        <v>157</v>
      </c>
      <c r="DD2078" t="s">
        <v>158</v>
      </c>
      <c r="DG2078">
        <v>8377765</v>
      </c>
      <c r="DI2078">
        <v>1</v>
      </c>
      <c r="DJ2078">
        <v>0</v>
      </c>
      <c r="DK2078">
        <v>1</v>
      </c>
      <c r="DL2078">
        <v>0</v>
      </c>
      <c r="DM2078">
        <v>0</v>
      </c>
      <c r="DN2078">
        <v>1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3">
      <c r="A2079" t="str">
        <f>"07/09/2023 22:04:27.584"</f>
        <v>07/09/2023 22:04:27.584</v>
      </c>
      <c r="C2079" t="str">
        <f t="shared" si="788"/>
        <v>FFDFD3C0</v>
      </c>
      <c r="D2079" t="s">
        <v>147</v>
      </c>
      <c r="E2079">
        <v>8</v>
      </c>
      <c r="H2079">
        <v>225</v>
      </c>
      <c r="I2079" t="s">
        <v>148</v>
      </c>
      <c r="J2079" t="s">
        <v>126</v>
      </c>
      <c r="K2079">
        <v>0</v>
      </c>
      <c r="L2079">
        <v>3</v>
      </c>
      <c r="M2079">
        <v>0</v>
      </c>
      <c r="N2079">
        <v>2</v>
      </c>
      <c r="O2079">
        <v>0</v>
      </c>
      <c r="P2079">
        <v>1</v>
      </c>
      <c r="Q2079">
        <v>0</v>
      </c>
      <c r="S2079" t="str">
        <f t="shared" ref="S2079:T2085" si="807">"22:04:27.000"</f>
        <v>22:04:27.000</v>
      </c>
      <c r="T2079" t="str">
        <f t="shared" si="807"/>
        <v>22:04:27.000</v>
      </c>
      <c r="U2079" t="str">
        <f t="shared" si="795"/>
        <v>A14F74</v>
      </c>
      <c r="V2079">
        <v>0</v>
      </c>
      <c r="W2079">
        <v>0</v>
      </c>
      <c r="X2079">
        <v>2</v>
      </c>
      <c r="Y2079">
        <v>0</v>
      </c>
      <c r="AA2079">
        <v>1</v>
      </c>
      <c r="AB2079">
        <v>8</v>
      </c>
      <c r="AC2079">
        <v>3</v>
      </c>
      <c r="AD2079">
        <v>0</v>
      </c>
      <c r="AE2079">
        <v>9</v>
      </c>
      <c r="AF2079" t="s">
        <v>126</v>
      </c>
      <c r="AG2079">
        <v>0</v>
      </c>
      <c r="AH2079">
        <v>3</v>
      </c>
      <c r="AI2079">
        <v>2</v>
      </c>
      <c r="AJ2079">
        <v>0</v>
      </c>
      <c r="AK2079" t="s">
        <v>677</v>
      </c>
      <c r="AL2079">
        <v>32.767989999999998</v>
      </c>
      <c r="AM2079" t="s">
        <v>678</v>
      </c>
      <c r="AN2079">
        <v>-117.04304</v>
      </c>
      <c r="AO2079">
        <v>25</v>
      </c>
      <c r="AP2079">
        <v>1600</v>
      </c>
      <c r="AQ2079" t="s">
        <v>129</v>
      </c>
      <c r="AR2079">
        <v>101</v>
      </c>
      <c r="AS2079">
        <v>-62</v>
      </c>
      <c r="AT2079">
        <v>192</v>
      </c>
      <c r="BB2079" t="str">
        <f t="shared" si="796"/>
        <v>1200</v>
      </c>
      <c r="BC2079">
        <v>1</v>
      </c>
      <c r="BD2079" t="str">
        <f t="shared" si="797"/>
        <v xml:space="preserve">N1839R  </v>
      </c>
      <c r="BE2079">
        <v>1</v>
      </c>
      <c r="BG2079">
        <v>0</v>
      </c>
      <c r="BH2079">
        <v>0</v>
      </c>
      <c r="BI2079">
        <v>0</v>
      </c>
      <c r="BJ2079">
        <v>1325</v>
      </c>
      <c r="BK2079">
        <v>-275</v>
      </c>
      <c r="BL2079" t="s">
        <v>130</v>
      </c>
      <c r="BM2079">
        <v>1</v>
      </c>
      <c r="BN2079">
        <v>1</v>
      </c>
      <c r="BO2079">
        <v>0</v>
      </c>
      <c r="BP2079">
        <v>0</v>
      </c>
      <c r="BS2079">
        <v>0</v>
      </c>
      <c r="BT2079">
        <v>0</v>
      </c>
      <c r="BU2079">
        <v>0</v>
      </c>
      <c r="CE2079" t="str">
        <f t="shared" ref="CE2079:CE2085" si="808">"22:04:27.322"</f>
        <v>22:04:27.322</v>
      </c>
      <c r="CF2079">
        <v>322091795</v>
      </c>
      <c r="CS2079">
        <v>3</v>
      </c>
      <c r="CT2079">
        <v>2</v>
      </c>
      <c r="CU2079">
        <v>0</v>
      </c>
      <c r="CV2079">
        <v>2</v>
      </c>
      <c r="CW2079">
        <v>0</v>
      </c>
      <c r="CX2079">
        <v>4</v>
      </c>
      <c r="CY2079">
        <v>7</v>
      </c>
      <c r="CZ2079" t="s">
        <v>131</v>
      </c>
      <c r="DA2079">
        <v>300</v>
      </c>
      <c r="DB2079">
        <v>0</v>
      </c>
      <c r="DC2079" t="s">
        <v>157</v>
      </c>
      <c r="DD2079" t="s">
        <v>158</v>
      </c>
      <c r="DG2079">
        <v>8377865</v>
      </c>
      <c r="DI2079">
        <v>1</v>
      </c>
      <c r="DJ2079">
        <v>0</v>
      </c>
      <c r="DK2079">
        <v>0</v>
      </c>
      <c r="DL2079">
        <v>0</v>
      </c>
      <c r="DM2079">
        <v>0</v>
      </c>
      <c r="DN2079">
        <v>1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3">
      <c r="A2080" t="str">
        <f>"07/09/2023 22:04:27.584"</f>
        <v>07/09/2023 22:04:27.584</v>
      </c>
      <c r="C2080" t="str">
        <f t="shared" si="788"/>
        <v>FFDFD3C0</v>
      </c>
      <c r="D2080" t="s">
        <v>123</v>
      </c>
      <c r="E2080">
        <v>7</v>
      </c>
      <c r="F2080">
        <v>2007</v>
      </c>
      <c r="G2080" t="s">
        <v>124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0</v>
      </c>
      <c r="P2080">
        <v>1</v>
      </c>
      <c r="Q2080">
        <v>0</v>
      </c>
      <c r="S2080" t="str">
        <f t="shared" si="807"/>
        <v>22:04:27.000</v>
      </c>
      <c r="T2080" t="str">
        <f t="shared" si="807"/>
        <v>22:04:27.000</v>
      </c>
      <c r="U2080" t="str">
        <f t="shared" si="795"/>
        <v>A14F74</v>
      </c>
      <c r="V2080">
        <v>0</v>
      </c>
      <c r="W2080">
        <v>0</v>
      </c>
      <c r="X2080">
        <v>2</v>
      </c>
      <c r="Y2080">
        <v>0</v>
      </c>
      <c r="AA2080">
        <v>1</v>
      </c>
      <c r="AB2080">
        <v>8</v>
      </c>
      <c r="AC2080">
        <v>3</v>
      </c>
      <c r="AD2080">
        <v>0</v>
      </c>
      <c r="AE2080">
        <v>9</v>
      </c>
      <c r="AF2080" t="s">
        <v>126</v>
      </c>
      <c r="AG2080">
        <v>0</v>
      </c>
      <c r="AH2080">
        <v>3</v>
      </c>
      <c r="AI2080">
        <v>2</v>
      </c>
      <c r="AJ2080">
        <v>0</v>
      </c>
      <c r="AK2080" t="s">
        <v>677</v>
      </c>
      <c r="AL2080">
        <v>32.767989999999998</v>
      </c>
      <c r="AM2080" t="s">
        <v>678</v>
      </c>
      <c r="AN2080">
        <v>-117.04304</v>
      </c>
      <c r="AO2080">
        <v>25</v>
      </c>
      <c r="AP2080">
        <v>1600</v>
      </c>
      <c r="AQ2080" t="s">
        <v>129</v>
      </c>
      <c r="AR2080">
        <v>101</v>
      </c>
      <c r="AS2080">
        <v>-62</v>
      </c>
      <c r="AT2080">
        <v>192</v>
      </c>
      <c r="BB2080" t="str">
        <f t="shared" si="796"/>
        <v>1200</v>
      </c>
      <c r="BC2080">
        <v>1</v>
      </c>
      <c r="BD2080" t="str">
        <f t="shared" si="797"/>
        <v xml:space="preserve">N1839R  </v>
      </c>
      <c r="BE2080">
        <v>1</v>
      </c>
      <c r="BG2080">
        <v>0</v>
      </c>
      <c r="BH2080">
        <v>0</v>
      </c>
      <c r="BI2080">
        <v>0</v>
      </c>
      <c r="BJ2080">
        <v>1325</v>
      </c>
      <c r="BK2080">
        <v>-275</v>
      </c>
      <c r="BL2080" t="s">
        <v>130</v>
      </c>
      <c r="BM2080">
        <v>1</v>
      </c>
      <c r="BN2080">
        <v>1</v>
      </c>
      <c r="BO2080">
        <v>0</v>
      </c>
      <c r="BP2080">
        <v>0</v>
      </c>
      <c r="BS2080">
        <v>0</v>
      </c>
      <c r="BT2080">
        <v>0</v>
      </c>
      <c r="BU2080">
        <v>0</v>
      </c>
      <c r="CE2080" t="str">
        <f t="shared" si="808"/>
        <v>22:04:27.322</v>
      </c>
      <c r="CF2080">
        <v>322091795</v>
      </c>
      <c r="CS2080">
        <v>3</v>
      </c>
      <c r="CT2080">
        <v>2</v>
      </c>
      <c r="CU2080">
        <v>0</v>
      </c>
      <c r="CV2080">
        <v>2</v>
      </c>
      <c r="CW2080">
        <v>0</v>
      </c>
      <c r="CX2080">
        <v>4</v>
      </c>
      <c r="CY2080">
        <v>7</v>
      </c>
      <c r="CZ2080" t="s">
        <v>131</v>
      </c>
      <c r="DA2080">
        <v>300</v>
      </c>
      <c r="DB2080">
        <v>0</v>
      </c>
      <c r="DC2080" t="s">
        <v>157</v>
      </c>
      <c r="DD2080" t="s">
        <v>158</v>
      </c>
      <c r="DG2080">
        <v>8377865</v>
      </c>
      <c r="DI2080">
        <v>1</v>
      </c>
      <c r="DJ2080">
        <v>0</v>
      </c>
      <c r="DK2080">
        <v>1</v>
      </c>
      <c r="DL2080">
        <v>0</v>
      </c>
      <c r="DM2080">
        <v>0</v>
      </c>
      <c r="DN2080">
        <v>1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3">
      <c r="A2081" t="str">
        <f>"07/09/2023 22:04:27.584"</f>
        <v>07/09/2023 22:04:27.584</v>
      </c>
      <c r="C2081" t="str">
        <f t="shared" si="788"/>
        <v>FFDFD3C0</v>
      </c>
      <c r="D2081" t="s">
        <v>134</v>
      </c>
      <c r="E2081">
        <v>4</v>
      </c>
      <c r="H2081">
        <v>4</v>
      </c>
      <c r="I2081" t="s">
        <v>143</v>
      </c>
      <c r="J2081" t="s">
        <v>126</v>
      </c>
      <c r="K2081">
        <v>0</v>
      </c>
      <c r="L2081">
        <v>3</v>
      </c>
      <c r="M2081">
        <v>0</v>
      </c>
      <c r="N2081">
        <v>2</v>
      </c>
      <c r="O2081">
        <v>0</v>
      </c>
      <c r="P2081">
        <v>1</v>
      </c>
      <c r="Q2081">
        <v>0</v>
      </c>
      <c r="S2081" t="str">
        <f t="shared" si="807"/>
        <v>22:04:27.000</v>
      </c>
      <c r="T2081" t="str">
        <f t="shared" si="807"/>
        <v>22:04:27.000</v>
      </c>
      <c r="U2081" t="str">
        <f t="shared" si="795"/>
        <v>A14F74</v>
      </c>
      <c r="V2081">
        <v>0</v>
      </c>
      <c r="W2081">
        <v>0</v>
      </c>
      <c r="X2081">
        <v>2</v>
      </c>
      <c r="Y2081">
        <v>0</v>
      </c>
      <c r="AA2081">
        <v>1</v>
      </c>
      <c r="AB2081">
        <v>8</v>
      </c>
      <c r="AC2081">
        <v>3</v>
      </c>
      <c r="AD2081">
        <v>0</v>
      </c>
      <c r="AE2081">
        <v>9</v>
      </c>
      <c r="AF2081" t="s">
        <v>126</v>
      </c>
      <c r="AG2081">
        <v>0</v>
      </c>
      <c r="AH2081">
        <v>3</v>
      </c>
      <c r="AI2081">
        <v>2</v>
      </c>
      <c r="AJ2081">
        <v>0</v>
      </c>
      <c r="AK2081" t="s">
        <v>677</v>
      </c>
      <c r="AL2081">
        <v>32.767989999999998</v>
      </c>
      <c r="AM2081" t="s">
        <v>678</v>
      </c>
      <c r="AN2081">
        <v>-117.04304</v>
      </c>
      <c r="AO2081">
        <v>25</v>
      </c>
      <c r="AP2081">
        <v>1600</v>
      </c>
      <c r="AQ2081" t="s">
        <v>129</v>
      </c>
      <c r="AR2081">
        <v>101</v>
      </c>
      <c r="AS2081">
        <v>-62</v>
      </c>
      <c r="AT2081">
        <v>192</v>
      </c>
      <c r="BB2081" t="str">
        <f t="shared" si="796"/>
        <v>1200</v>
      </c>
      <c r="BC2081">
        <v>1</v>
      </c>
      <c r="BD2081" t="str">
        <f t="shared" si="797"/>
        <v xml:space="preserve">N1839R  </v>
      </c>
      <c r="BE2081">
        <v>1</v>
      </c>
      <c r="BG2081">
        <v>0</v>
      </c>
      <c r="BH2081">
        <v>0</v>
      </c>
      <c r="BI2081">
        <v>0</v>
      </c>
      <c r="BJ2081">
        <v>1325</v>
      </c>
      <c r="BK2081">
        <v>-275</v>
      </c>
      <c r="BL2081" t="s">
        <v>130</v>
      </c>
      <c r="BM2081">
        <v>1</v>
      </c>
      <c r="BN2081">
        <v>1</v>
      </c>
      <c r="BO2081">
        <v>0</v>
      </c>
      <c r="BP2081">
        <v>0</v>
      </c>
      <c r="BS2081">
        <v>0</v>
      </c>
      <c r="BT2081">
        <v>0</v>
      </c>
      <c r="BU2081">
        <v>0</v>
      </c>
      <c r="CE2081" t="str">
        <f t="shared" si="808"/>
        <v>22:04:27.322</v>
      </c>
      <c r="CF2081">
        <v>322091795</v>
      </c>
      <c r="CS2081">
        <v>3</v>
      </c>
      <c r="CT2081">
        <v>2</v>
      </c>
      <c r="CU2081">
        <v>0</v>
      </c>
      <c r="CV2081">
        <v>2</v>
      </c>
      <c r="CW2081">
        <v>0</v>
      </c>
      <c r="CX2081">
        <v>4</v>
      </c>
      <c r="CY2081">
        <v>7</v>
      </c>
      <c r="CZ2081" t="s">
        <v>131</v>
      </c>
      <c r="DA2081">
        <v>300</v>
      </c>
      <c r="DB2081">
        <v>0</v>
      </c>
      <c r="DC2081" t="s">
        <v>157</v>
      </c>
      <c r="DD2081" t="s">
        <v>158</v>
      </c>
      <c r="DG2081">
        <v>8377865</v>
      </c>
      <c r="DI2081">
        <v>1</v>
      </c>
      <c r="DJ2081">
        <v>0</v>
      </c>
      <c r="DK2081">
        <v>1</v>
      </c>
      <c r="DL2081">
        <v>0</v>
      </c>
      <c r="DM2081">
        <v>0</v>
      </c>
      <c r="DN2081">
        <v>1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3">
      <c r="A2082" t="str">
        <f>"07/09/2023 22:04:27.584"</f>
        <v>07/09/2023 22:04:27.584</v>
      </c>
      <c r="C2082" t="str">
        <f t="shared" si="788"/>
        <v>FFDFD3C0</v>
      </c>
      <c r="D2082" t="s">
        <v>138</v>
      </c>
      <c r="E2082">
        <v>20</v>
      </c>
      <c r="F2082">
        <v>1020</v>
      </c>
      <c r="G2082" t="s">
        <v>139</v>
      </c>
      <c r="J2082" t="s">
        <v>140</v>
      </c>
      <c r="K2082">
        <v>0</v>
      </c>
      <c r="L2082">
        <v>3</v>
      </c>
      <c r="M2082">
        <v>0</v>
      </c>
      <c r="N2082">
        <v>2</v>
      </c>
      <c r="O2082">
        <v>0</v>
      </c>
      <c r="P2082">
        <v>1</v>
      </c>
      <c r="Q2082">
        <v>0</v>
      </c>
      <c r="S2082" t="str">
        <f t="shared" si="807"/>
        <v>22:04:27.000</v>
      </c>
      <c r="T2082" t="str">
        <f t="shared" si="807"/>
        <v>22:04:27.000</v>
      </c>
      <c r="U2082" t="str">
        <f t="shared" si="795"/>
        <v>A14F74</v>
      </c>
      <c r="V2082">
        <v>0</v>
      </c>
      <c r="W2082">
        <v>0</v>
      </c>
      <c r="X2082">
        <v>2</v>
      </c>
      <c r="Y2082">
        <v>0</v>
      </c>
      <c r="AA2082">
        <v>1</v>
      </c>
      <c r="AB2082">
        <v>8</v>
      </c>
      <c r="AC2082">
        <v>3</v>
      </c>
      <c r="AD2082">
        <v>0</v>
      </c>
      <c r="AE2082">
        <v>9</v>
      </c>
      <c r="AF2082" t="s">
        <v>126</v>
      </c>
      <c r="AG2082">
        <v>0</v>
      </c>
      <c r="AH2082">
        <v>3</v>
      </c>
      <c r="AI2082">
        <v>2</v>
      </c>
      <c r="AJ2082">
        <v>0</v>
      </c>
      <c r="AK2082" t="s">
        <v>677</v>
      </c>
      <c r="AL2082">
        <v>32.767989999999998</v>
      </c>
      <c r="AM2082" t="s">
        <v>678</v>
      </c>
      <c r="AN2082">
        <v>-117.04304</v>
      </c>
      <c r="AO2082">
        <v>25</v>
      </c>
      <c r="AP2082">
        <v>1600</v>
      </c>
      <c r="AQ2082" t="s">
        <v>129</v>
      </c>
      <c r="AR2082">
        <v>101</v>
      </c>
      <c r="AS2082">
        <v>-62</v>
      </c>
      <c r="AT2082">
        <v>192</v>
      </c>
      <c r="BB2082" t="str">
        <f t="shared" si="796"/>
        <v>1200</v>
      </c>
      <c r="BC2082">
        <v>1</v>
      </c>
      <c r="BD2082" t="str">
        <f t="shared" si="797"/>
        <v xml:space="preserve">N1839R  </v>
      </c>
      <c r="BE2082">
        <v>1</v>
      </c>
      <c r="BG2082">
        <v>0</v>
      </c>
      <c r="BH2082">
        <v>0</v>
      </c>
      <c r="BI2082">
        <v>0</v>
      </c>
      <c r="BJ2082">
        <v>1325</v>
      </c>
      <c r="BK2082">
        <v>-275</v>
      </c>
      <c r="BL2082" t="s">
        <v>130</v>
      </c>
      <c r="BM2082">
        <v>1</v>
      </c>
      <c r="BN2082">
        <v>1</v>
      </c>
      <c r="BO2082">
        <v>0</v>
      </c>
      <c r="BP2082">
        <v>0</v>
      </c>
      <c r="BS2082">
        <v>0</v>
      </c>
      <c r="BT2082">
        <v>0</v>
      </c>
      <c r="BU2082">
        <v>0</v>
      </c>
      <c r="CE2082" t="str">
        <f t="shared" si="808"/>
        <v>22:04:27.322</v>
      </c>
      <c r="CF2082">
        <v>322091795</v>
      </c>
      <c r="CS2082">
        <v>3</v>
      </c>
      <c r="CT2082">
        <v>2</v>
      </c>
      <c r="CU2082">
        <v>0</v>
      </c>
      <c r="CV2082">
        <v>2</v>
      </c>
      <c r="CW2082">
        <v>0</v>
      </c>
      <c r="CX2082">
        <v>4</v>
      </c>
      <c r="CY2082">
        <v>7</v>
      </c>
      <c r="CZ2082" t="s">
        <v>131</v>
      </c>
      <c r="DA2082">
        <v>300</v>
      </c>
      <c r="DB2082">
        <v>0</v>
      </c>
      <c r="DC2082" t="s">
        <v>157</v>
      </c>
      <c r="DD2082" t="s">
        <v>158</v>
      </c>
      <c r="DG2082">
        <v>8377865</v>
      </c>
      <c r="DI2082">
        <v>1</v>
      </c>
      <c r="DJ2082">
        <v>0</v>
      </c>
      <c r="DK2082">
        <v>1</v>
      </c>
      <c r="DL2082">
        <v>0</v>
      </c>
      <c r="DM2082">
        <v>0</v>
      </c>
      <c r="DN2082">
        <v>1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3">
      <c r="A2083" t="str">
        <f>"07/09/2023 22:04:27.600"</f>
        <v>07/09/2023 22:04:27.600</v>
      </c>
      <c r="C2083" t="str">
        <f t="shared" si="788"/>
        <v>FFDFD3C0</v>
      </c>
      <c r="D2083" t="s">
        <v>149</v>
      </c>
      <c r="E2083">
        <v>3</v>
      </c>
      <c r="H2083">
        <v>166</v>
      </c>
      <c r="I2083" t="s">
        <v>139</v>
      </c>
      <c r="J2083" t="s">
        <v>150</v>
      </c>
      <c r="K2083">
        <v>0</v>
      </c>
      <c r="L2083">
        <v>3</v>
      </c>
      <c r="M2083">
        <v>0</v>
      </c>
      <c r="N2083">
        <v>2</v>
      </c>
      <c r="O2083">
        <v>0</v>
      </c>
      <c r="P2083">
        <v>1</v>
      </c>
      <c r="Q2083">
        <v>0</v>
      </c>
      <c r="S2083" t="str">
        <f t="shared" si="807"/>
        <v>22:04:27.000</v>
      </c>
      <c r="T2083" t="str">
        <f t="shared" si="807"/>
        <v>22:04:27.000</v>
      </c>
      <c r="U2083" t="str">
        <f t="shared" si="795"/>
        <v>A14F74</v>
      </c>
      <c r="V2083">
        <v>0</v>
      </c>
      <c r="W2083">
        <v>0</v>
      </c>
      <c r="X2083">
        <v>2</v>
      </c>
      <c r="Y2083">
        <v>0</v>
      </c>
      <c r="AA2083">
        <v>1</v>
      </c>
      <c r="AB2083">
        <v>8</v>
      </c>
      <c r="AC2083">
        <v>3</v>
      </c>
      <c r="AD2083">
        <v>0</v>
      </c>
      <c r="AE2083">
        <v>9</v>
      </c>
      <c r="AF2083" t="s">
        <v>126</v>
      </c>
      <c r="AG2083">
        <v>0</v>
      </c>
      <c r="AH2083">
        <v>3</v>
      </c>
      <c r="AI2083">
        <v>2</v>
      </c>
      <c r="AJ2083">
        <v>0</v>
      </c>
      <c r="AK2083" t="s">
        <v>677</v>
      </c>
      <c r="AL2083">
        <v>32.767989999999998</v>
      </c>
      <c r="AM2083" t="s">
        <v>678</v>
      </c>
      <c r="AN2083">
        <v>-117.04304</v>
      </c>
      <c r="AO2083">
        <v>25</v>
      </c>
      <c r="AP2083">
        <v>1600</v>
      </c>
      <c r="AQ2083" t="s">
        <v>129</v>
      </c>
      <c r="AR2083">
        <v>101</v>
      </c>
      <c r="AS2083">
        <v>-62</v>
      </c>
      <c r="AT2083">
        <v>192</v>
      </c>
      <c r="BB2083" t="str">
        <f t="shared" si="796"/>
        <v>1200</v>
      </c>
      <c r="BC2083">
        <v>1</v>
      </c>
      <c r="BD2083" t="str">
        <f t="shared" si="797"/>
        <v xml:space="preserve">N1839R  </v>
      </c>
      <c r="BE2083">
        <v>1</v>
      </c>
      <c r="BG2083">
        <v>0</v>
      </c>
      <c r="BH2083">
        <v>0</v>
      </c>
      <c r="BI2083">
        <v>0</v>
      </c>
      <c r="BJ2083">
        <v>1325</v>
      </c>
      <c r="BK2083">
        <v>-275</v>
      </c>
      <c r="BL2083" t="s">
        <v>130</v>
      </c>
      <c r="BM2083">
        <v>1</v>
      </c>
      <c r="BN2083">
        <v>1</v>
      </c>
      <c r="BO2083">
        <v>0</v>
      </c>
      <c r="BP2083">
        <v>0</v>
      </c>
      <c r="BS2083">
        <v>0</v>
      </c>
      <c r="BT2083">
        <v>0</v>
      </c>
      <c r="BU2083">
        <v>0</v>
      </c>
      <c r="CE2083" t="str">
        <f t="shared" si="808"/>
        <v>22:04:27.322</v>
      </c>
      <c r="CF2083">
        <v>322091795</v>
      </c>
      <c r="CS2083">
        <v>3</v>
      </c>
      <c r="CT2083">
        <v>2</v>
      </c>
      <c r="CU2083">
        <v>0</v>
      </c>
      <c r="CV2083">
        <v>2</v>
      </c>
      <c r="CW2083">
        <v>0</v>
      </c>
      <c r="CX2083">
        <v>4</v>
      </c>
      <c r="CY2083">
        <v>7</v>
      </c>
      <c r="CZ2083" t="s">
        <v>131</v>
      </c>
      <c r="DA2083">
        <v>300</v>
      </c>
      <c r="DB2083">
        <v>0</v>
      </c>
      <c r="DC2083" t="s">
        <v>157</v>
      </c>
      <c r="DD2083" t="s">
        <v>158</v>
      </c>
      <c r="DG2083">
        <v>8377865</v>
      </c>
      <c r="DI2083">
        <v>1</v>
      </c>
      <c r="DJ2083">
        <v>0</v>
      </c>
      <c r="DK2083">
        <v>1</v>
      </c>
      <c r="DL2083">
        <v>0</v>
      </c>
      <c r="DM2083">
        <v>0</v>
      </c>
      <c r="DN2083">
        <v>1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3">
      <c r="A2084" t="str">
        <f>"07/09/2023 22:04:27.663"</f>
        <v>07/09/2023 22:04:27.663</v>
      </c>
      <c r="C2084" t="str">
        <f t="shared" si="788"/>
        <v>FFDFD3C0</v>
      </c>
      <c r="D2084" t="s">
        <v>141</v>
      </c>
      <c r="E2084">
        <v>15</v>
      </c>
      <c r="J2084" t="s">
        <v>142</v>
      </c>
      <c r="K2084">
        <v>0</v>
      </c>
      <c r="L2084">
        <v>3</v>
      </c>
      <c r="M2084">
        <v>0</v>
      </c>
      <c r="N2084">
        <v>2</v>
      </c>
      <c r="O2084">
        <v>0</v>
      </c>
      <c r="P2084">
        <v>1</v>
      </c>
      <c r="Q2084">
        <v>0</v>
      </c>
      <c r="S2084" t="str">
        <f t="shared" si="807"/>
        <v>22:04:27.000</v>
      </c>
      <c r="T2084" t="str">
        <f t="shared" si="807"/>
        <v>22:04:27.000</v>
      </c>
      <c r="U2084" t="str">
        <f t="shared" si="795"/>
        <v>A14F74</v>
      </c>
      <c r="V2084">
        <v>0</v>
      </c>
      <c r="W2084">
        <v>0</v>
      </c>
      <c r="X2084">
        <v>2</v>
      </c>
      <c r="Y2084">
        <v>0</v>
      </c>
      <c r="AA2084">
        <v>1</v>
      </c>
      <c r="AB2084">
        <v>8</v>
      </c>
      <c r="AC2084">
        <v>3</v>
      </c>
      <c r="AD2084">
        <v>0</v>
      </c>
      <c r="AE2084">
        <v>9</v>
      </c>
      <c r="AF2084" t="s">
        <v>126</v>
      </c>
      <c r="AG2084">
        <v>0</v>
      </c>
      <c r="AH2084">
        <v>3</v>
      </c>
      <c r="AI2084">
        <v>2</v>
      </c>
      <c r="AJ2084">
        <v>0</v>
      </c>
      <c r="AK2084" t="s">
        <v>677</v>
      </c>
      <c r="AL2084">
        <v>32.767989999999998</v>
      </c>
      <c r="AM2084" t="s">
        <v>678</v>
      </c>
      <c r="AN2084">
        <v>-117.04304</v>
      </c>
      <c r="AO2084">
        <v>25</v>
      </c>
      <c r="AP2084">
        <v>1600</v>
      </c>
      <c r="AQ2084" t="s">
        <v>129</v>
      </c>
      <c r="AR2084">
        <v>101</v>
      </c>
      <c r="AS2084">
        <v>-62</v>
      </c>
      <c r="AT2084">
        <v>192</v>
      </c>
      <c r="BB2084" t="str">
        <f t="shared" si="796"/>
        <v>1200</v>
      </c>
      <c r="BC2084">
        <v>1</v>
      </c>
      <c r="BD2084" t="str">
        <f t="shared" si="797"/>
        <v xml:space="preserve">N1839R  </v>
      </c>
      <c r="BE2084">
        <v>1</v>
      </c>
      <c r="BG2084">
        <v>0</v>
      </c>
      <c r="BH2084">
        <v>0</v>
      </c>
      <c r="BI2084">
        <v>0</v>
      </c>
      <c r="BJ2084">
        <v>1325</v>
      </c>
      <c r="BK2084">
        <v>-275</v>
      </c>
      <c r="BL2084" t="s">
        <v>130</v>
      </c>
      <c r="BM2084">
        <v>1</v>
      </c>
      <c r="BN2084">
        <v>1</v>
      </c>
      <c r="BO2084">
        <v>0</v>
      </c>
      <c r="BP2084">
        <v>0</v>
      </c>
      <c r="BS2084">
        <v>0</v>
      </c>
      <c r="BT2084">
        <v>0</v>
      </c>
      <c r="BU2084">
        <v>0</v>
      </c>
      <c r="CE2084" t="str">
        <f t="shared" si="808"/>
        <v>22:04:27.322</v>
      </c>
      <c r="CF2084">
        <v>322091795</v>
      </c>
      <c r="CS2084">
        <v>3</v>
      </c>
      <c r="CT2084">
        <v>2</v>
      </c>
      <c r="CU2084">
        <v>0</v>
      </c>
      <c r="CV2084">
        <v>2</v>
      </c>
      <c r="CW2084">
        <v>0</v>
      </c>
      <c r="CX2084">
        <v>4</v>
      </c>
      <c r="CY2084">
        <v>7</v>
      </c>
      <c r="CZ2084" t="s">
        <v>131</v>
      </c>
      <c r="DA2084">
        <v>300</v>
      </c>
      <c r="DB2084">
        <v>0</v>
      </c>
      <c r="DC2084" t="s">
        <v>157</v>
      </c>
      <c r="DD2084" t="s">
        <v>158</v>
      </c>
      <c r="DG2084">
        <v>8377865</v>
      </c>
      <c r="DI2084">
        <v>1</v>
      </c>
      <c r="DJ2084">
        <v>0</v>
      </c>
      <c r="DK2084">
        <v>1</v>
      </c>
      <c r="DL2084">
        <v>0</v>
      </c>
      <c r="DM2084">
        <v>0</v>
      </c>
      <c r="DN2084">
        <v>1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3">
      <c r="A2085" t="str">
        <f>"07/09/2023 22:04:27.678"</f>
        <v>07/09/2023 22:04:27.678</v>
      </c>
      <c r="C2085" t="str">
        <f t="shared" si="788"/>
        <v>FFDFD3C0</v>
      </c>
      <c r="D2085" t="s">
        <v>134</v>
      </c>
      <c r="E2085">
        <v>3</v>
      </c>
      <c r="H2085">
        <v>3</v>
      </c>
      <c r="I2085" t="s">
        <v>135</v>
      </c>
      <c r="J2085" t="s">
        <v>126</v>
      </c>
      <c r="K2085">
        <v>0</v>
      </c>
      <c r="L2085">
        <v>3</v>
      </c>
      <c r="M2085">
        <v>0</v>
      </c>
      <c r="N2085">
        <v>2</v>
      </c>
      <c r="O2085">
        <v>0</v>
      </c>
      <c r="P2085">
        <v>1</v>
      </c>
      <c r="Q2085">
        <v>0</v>
      </c>
      <c r="S2085" t="str">
        <f t="shared" si="807"/>
        <v>22:04:27.000</v>
      </c>
      <c r="T2085" t="str">
        <f t="shared" si="807"/>
        <v>22:04:27.000</v>
      </c>
      <c r="U2085" t="str">
        <f t="shared" si="795"/>
        <v>A14F74</v>
      </c>
      <c r="V2085">
        <v>0</v>
      </c>
      <c r="W2085">
        <v>0</v>
      </c>
      <c r="X2085">
        <v>2</v>
      </c>
      <c r="Y2085">
        <v>0</v>
      </c>
      <c r="AA2085">
        <v>1</v>
      </c>
      <c r="AB2085">
        <v>8</v>
      </c>
      <c r="AC2085">
        <v>3</v>
      </c>
      <c r="AD2085">
        <v>0</v>
      </c>
      <c r="AE2085">
        <v>9</v>
      </c>
      <c r="AF2085" t="s">
        <v>126</v>
      </c>
      <c r="AG2085">
        <v>0</v>
      </c>
      <c r="AH2085">
        <v>3</v>
      </c>
      <c r="AI2085">
        <v>2</v>
      </c>
      <c r="AJ2085">
        <v>0</v>
      </c>
      <c r="AK2085" t="s">
        <v>677</v>
      </c>
      <c r="AL2085">
        <v>32.767989999999998</v>
      </c>
      <c r="AM2085" t="s">
        <v>678</v>
      </c>
      <c r="AN2085">
        <v>-117.04304</v>
      </c>
      <c r="AO2085">
        <v>25</v>
      </c>
      <c r="AP2085">
        <v>1600</v>
      </c>
      <c r="AQ2085" t="s">
        <v>129</v>
      </c>
      <c r="AR2085">
        <v>101</v>
      </c>
      <c r="AS2085">
        <v>-62</v>
      </c>
      <c r="AT2085">
        <v>192</v>
      </c>
      <c r="BB2085" t="str">
        <f t="shared" si="796"/>
        <v>1200</v>
      </c>
      <c r="BC2085">
        <v>1</v>
      </c>
      <c r="BD2085" t="str">
        <f t="shared" si="797"/>
        <v xml:space="preserve">N1839R  </v>
      </c>
      <c r="BE2085">
        <v>1</v>
      </c>
      <c r="BG2085">
        <v>0</v>
      </c>
      <c r="BH2085">
        <v>0</v>
      </c>
      <c r="BI2085">
        <v>0</v>
      </c>
      <c r="BJ2085">
        <v>1325</v>
      </c>
      <c r="BK2085">
        <v>-275</v>
      </c>
      <c r="BL2085" t="s">
        <v>130</v>
      </c>
      <c r="BM2085">
        <v>1</v>
      </c>
      <c r="BN2085">
        <v>1</v>
      </c>
      <c r="BO2085">
        <v>0</v>
      </c>
      <c r="BP2085">
        <v>0</v>
      </c>
      <c r="BS2085">
        <v>0</v>
      </c>
      <c r="BT2085">
        <v>0</v>
      </c>
      <c r="BU2085">
        <v>0</v>
      </c>
      <c r="CE2085" t="str">
        <f t="shared" si="808"/>
        <v>22:04:27.322</v>
      </c>
      <c r="CF2085">
        <v>322091795</v>
      </c>
      <c r="CS2085">
        <v>3</v>
      </c>
      <c r="CT2085">
        <v>2</v>
      </c>
      <c r="CU2085">
        <v>0</v>
      </c>
      <c r="CV2085">
        <v>2</v>
      </c>
      <c r="CW2085">
        <v>0</v>
      </c>
      <c r="CX2085">
        <v>4</v>
      </c>
      <c r="CY2085">
        <v>7</v>
      </c>
      <c r="CZ2085" t="s">
        <v>131</v>
      </c>
      <c r="DA2085">
        <v>300</v>
      </c>
      <c r="DB2085">
        <v>0</v>
      </c>
      <c r="DC2085" t="s">
        <v>157</v>
      </c>
      <c r="DD2085" t="s">
        <v>158</v>
      </c>
      <c r="DG2085">
        <v>8377865</v>
      </c>
      <c r="DI2085">
        <v>1</v>
      </c>
      <c r="DJ2085">
        <v>0</v>
      </c>
      <c r="DK2085">
        <v>1</v>
      </c>
      <c r="DL2085">
        <v>0</v>
      </c>
      <c r="DM2085">
        <v>0</v>
      </c>
      <c r="DN2085">
        <v>1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3">
      <c r="A2086" t="str">
        <f>"07/09/2023 22:04:28.912"</f>
        <v>07/09/2023 22:04:28.912</v>
      </c>
      <c r="C2086" t="str">
        <f t="shared" si="788"/>
        <v>FFDFD3C0</v>
      </c>
      <c r="D2086" t="s">
        <v>149</v>
      </c>
      <c r="E2086">
        <v>3</v>
      </c>
      <c r="H2086">
        <v>166</v>
      </c>
      <c r="I2086" t="s">
        <v>139</v>
      </c>
      <c r="J2086" t="s">
        <v>150</v>
      </c>
      <c r="K2086">
        <v>0</v>
      </c>
      <c r="L2086">
        <v>3</v>
      </c>
      <c r="M2086">
        <v>0</v>
      </c>
      <c r="N2086">
        <v>2</v>
      </c>
      <c r="O2086">
        <v>0</v>
      </c>
      <c r="P2086">
        <v>1</v>
      </c>
      <c r="Q2086">
        <v>0</v>
      </c>
      <c r="S2086" t="str">
        <f t="shared" ref="S2086:T2092" si="809">"22:04:28.000"</f>
        <v>22:04:28.000</v>
      </c>
      <c r="T2086" t="str">
        <f t="shared" si="809"/>
        <v>22:04:28.000</v>
      </c>
      <c r="U2086" t="str">
        <f t="shared" si="795"/>
        <v>A14F74</v>
      </c>
      <c r="V2086">
        <v>0</v>
      </c>
      <c r="W2086">
        <v>0</v>
      </c>
      <c r="X2086">
        <v>2</v>
      </c>
      <c r="Y2086">
        <v>0</v>
      </c>
      <c r="AA2086">
        <v>1</v>
      </c>
      <c r="AB2086">
        <v>8</v>
      </c>
      <c r="AC2086">
        <v>3</v>
      </c>
      <c r="AD2086">
        <v>0</v>
      </c>
      <c r="AE2086">
        <v>9</v>
      </c>
      <c r="AF2086" t="s">
        <v>126</v>
      </c>
      <c r="AG2086">
        <v>0</v>
      </c>
      <c r="AH2086">
        <v>3</v>
      </c>
      <c r="AI2086">
        <v>2</v>
      </c>
      <c r="AJ2086">
        <v>0</v>
      </c>
      <c r="AK2086" t="s">
        <v>679</v>
      </c>
      <c r="AL2086">
        <v>32.767753999999996</v>
      </c>
      <c r="AM2086" t="s">
        <v>680</v>
      </c>
      <c r="AN2086">
        <v>-117.042439</v>
      </c>
      <c r="AO2086">
        <v>25</v>
      </c>
      <c r="AP2086">
        <v>1500</v>
      </c>
      <c r="AQ2086" t="s">
        <v>129</v>
      </c>
      <c r="AR2086">
        <v>105</v>
      </c>
      <c r="AS2086">
        <v>-48</v>
      </c>
      <c r="AT2086">
        <v>0</v>
      </c>
      <c r="BB2086" t="str">
        <f t="shared" si="796"/>
        <v>1200</v>
      </c>
      <c r="BC2086">
        <v>1</v>
      </c>
      <c r="BD2086" t="str">
        <f t="shared" si="797"/>
        <v xml:space="preserve">N1839R  </v>
      </c>
      <c r="BE2086">
        <v>1</v>
      </c>
      <c r="BG2086">
        <v>0</v>
      </c>
      <c r="BH2086">
        <v>0</v>
      </c>
      <c r="BI2086">
        <v>0</v>
      </c>
      <c r="BJ2086">
        <v>1325</v>
      </c>
      <c r="BK2086">
        <v>-175</v>
      </c>
      <c r="BL2086" t="s">
        <v>130</v>
      </c>
      <c r="BM2086">
        <v>1</v>
      </c>
      <c r="BN2086">
        <v>1</v>
      </c>
      <c r="BO2086">
        <v>0</v>
      </c>
      <c r="BP2086">
        <v>0</v>
      </c>
      <c r="BS2086">
        <v>0</v>
      </c>
      <c r="BT2086">
        <v>0</v>
      </c>
      <c r="BU2086">
        <v>0</v>
      </c>
      <c r="CE2086" t="str">
        <f t="shared" ref="CE2086:CE2092" si="810">"22:04:28.647"</f>
        <v>22:04:28.647</v>
      </c>
      <c r="CF2086">
        <v>646592504</v>
      </c>
      <c r="CS2086">
        <v>3</v>
      </c>
      <c r="CT2086">
        <v>2</v>
      </c>
      <c r="CU2086">
        <v>0</v>
      </c>
      <c r="CV2086">
        <v>2</v>
      </c>
      <c r="CW2086">
        <v>0</v>
      </c>
      <c r="CX2086">
        <v>5</v>
      </c>
      <c r="CY2086">
        <v>7</v>
      </c>
      <c r="CZ2086" t="s">
        <v>131</v>
      </c>
      <c r="DA2086">
        <v>300</v>
      </c>
      <c r="DB2086">
        <v>0</v>
      </c>
      <c r="DC2086" t="s">
        <v>157</v>
      </c>
      <c r="DD2086" t="s">
        <v>158</v>
      </c>
      <c r="DG2086">
        <v>8378167</v>
      </c>
      <c r="DI2086">
        <v>1</v>
      </c>
      <c r="DJ2086">
        <v>0</v>
      </c>
      <c r="DK2086">
        <v>0</v>
      </c>
      <c r="DL2086">
        <v>0</v>
      </c>
      <c r="DM2086">
        <v>0</v>
      </c>
      <c r="DN2086">
        <v>1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3">
      <c r="A2087" t="str">
        <f>"07/09/2023 22:04:28.912"</f>
        <v>07/09/2023 22:04:28.912</v>
      </c>
      <c r="C2087" t="str">
        <f t="shared" si="788"/>
        <v>FFDFD3C0</v>
      </c>
      <c r="D2087" t="s">
        <v>141</v>
      </c>
      <c r="E2087">
        <v>15</v>
      </c>
      <c r="J2087" t="s">
        <v>142</v>
      </c>
      <c r="K2087">
        <v>0</v>
      </c>
      <c r="L2087">
        <v>3</v>
      </c>
      <c r="M2087">
        <v>0</v>
      </c>
      <c r="N2087">
        <v>2</v>
      </c>
      <c r="O2087">
        <v>0</v>
      </c>
      <c r="P2087">
        <v>1</v>
      </c>
      <c r="Q2087">
        <v>0</v>
      </c>
      <c r="S2087" t="str">
        <f t="shared" si="809"/>
        <v>22:04:28.000</v>
      </c>
      <c r="T2087" t="str">
        <f t="shared" si="809"/>
        <v>22:04:28.000</v>
      </c>
      <c r="U2087" t="str">
        <f t="shared" si="795"/>
        <v>A14F74</v>
      </c>
      <c r="V2087">
        <v>0</v>
      </c>
      <c r="W2087">
        <v>0</v>
      </c>
      <c r="X2087">
        <v>2</v>
      </c>
      <c r="Y2087">
        <v>0</v>
      </c>
      <c r="AA2087">
        <v>1</v>
      </c>
      <c r="AB2087">
        <v>8</v>
      </c>
      <c r="AC2087">
        <v>3</v>
      </c>
      <c r="AD2087">
        <v>0</v>
      </c>
      <c r="AE2087">
        <v>9</v>
      </c>
      <c r="AF2087" t="s">
        <v>126</v>
      </c>
      <c r="AG2087">
        <v>0</v>
      </c>
      <c r="AH2087">
        <v>3</v>
      </c>
      <c r="AI2087">
        <v>2</v>
      </c>
      <c r="AJ2087">
        <v>0</v>
      </c>
      <c r="AK2087" t="s">
        <v>679</v>
      </c>
      <c r="AL2087">
        <v>32.767753999999996</v>
      </c>
      <c r="AM2087" t="s">
        <v>680</v>
      </c>
      <c r="AN2087">
        <v>-117.042439</v>
      </c>
      <c r="AO2087">
        <v>25</v>
      </c>
      <c r="AP2087">
        <v>1500</v>
      </c>
      <c r="AQ2087" t="s">
        <v>129</v>
      </c>
      <c r="AR2087">
        <v>105</v>
      </c>
      <c r="AS2087">
        <v>-48</v>
      </c>
      <c r="AT2087">
        <v>0</v>
      </c>
      <c r="BB2087" t="str">
        <f t="shared" si="796"/>
        <v>1200</v>
      </c>
      <c r="BC2087">
        <v>1</v>
      </c>
      <c r="BD2087" t="str">
        <f t="shared" si="797"/>
        <v xml:space="preserve">N1839R  </v>
      </c>
      <c r="BE2087">
        <v>1</v>
      </c>
      <c r="BG2087">
        <v>0</v>
      </c>
      <c r="BH2087">
        <v>0</v>
      </c>
      <c r="BI2087">
        <v>0</v>
      </c>
      <c r="BJ2087">
        <v>1325</v>
      </c>
      <c r="BK2087">
        <v>-175</v>
      </c>
      <c r="BL2087" t="s">
        <v>130</v>
      </c>
      <c r="BM2087">
        <v>1</v>
      </c>
      <c r="BN2087">
        <v>1</v>
      </c>
      <c r="BO2087">
        <v>0</v>
      </c>
      <c r="BP2087">
        <v>0</v>
      </c>
      <c r="BS2087">
        <v>0</v>
      </c>
      <c r="BT2087">
        <v>0</v>
      </c>
      <c r="BU2087">
        <v>0</v>
      </c>
      <c r="CE2087" t="str">
        <f t="shared" si="810"/>
        <v>22:04:28.647</v>
      </c>
      <c r="CF2087">
        <v>646592504</v>
      </c>
      <c r="CS2087">
        <v>3</v>
      </c>
      <c r="CT2087">
        <v>2</v>
      </c>
      <c r="CU2087">
        <v>0</v>
      </c>
      <c r="CV2087">
        <v>2</v>
      </c>
      <c r="CW2087">
        <v>0</v>
      </c>
      <c r="CX2087">
        <v>5</v>
      </c>
      <c r="CY2087">
        <v>7</v>
      </c>
      <c r="CZ2087" t="s">
        <v>131</v>
      </c>
      <c r="DA2087">
        <v>300</v>
      </c>
      <c r="DB2087">
        <v>0</v>
      </c>
      <c r="DC2087" t="s">
        <v>157</v>
      </c>
      <c r="DD2087" t="s">
        <v>158</v>
      </c>
      <c r="DG2087">
        <v>8378167</v>
      </c>
      <c r="DI2087">
        <v>1</v>
      </c>
      <c r="DJ2087">
        <v>0</v>
      </c>
      <c r="DK2087">
        <v>1</v>
      </c>
      <c r="DL2087">
        <v>0</v>
      </c>
      <c r="DM2087">
        <v>0</v>
      </c>
      <c r="DN2087">
        <v>1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3">
      <c r="A2088" t="str">
        <f>"07/09/2023 22:04:28.943"</f>
        <v>07/09/2023 22:04:28.943</v>
      </c>
      <c r="C2088" t="str">
        <f t="shared" si="788"/>
        <v>FFDFD3C0</v>
      </c>
      <c r="D2088" t="s">
        <v>134</v>
      </c>
      <c r="E2088">
        <v>3</v>
      </c>
      <c r="H2088">
        <v>3</v>
      </c>
      <c r="I2088" t="s">
        <v>135</v>
      </c>
      <c r="J2088" t="s">
        <v>126</v>
      </c>
      <c r="K2088">
        <v>0</v>
      </c>
      <c r="L2088">
        <v>3</v>
      </c>
      <c r="M2088">
        <v>0</v>
      </c>
      <c r="N2088">
        <v>2</v>
      </c>
      <c r="O2088">
        <v>0</v>
      </c>
      <c r="P2088">
        <v>1</v>
      </c>
      <c r="Q2088">
        <v>0</v>
      </c>
      <c r="S2088" t="str">
        <f t="shared" si="809"/>
        <v>22:04:28.000</v>
      </c>
      <c r="T2088" t="str">
        <f t="shared" si="809"/>
        <v>22:04:28.000</v>
      </c>
      <c r="U2088" t="str">
        <f t="shared" si="795"/>
        <v>A14F74</v>
      </c>
      <c r="V2088">
        <v>0</v>
      </c>
      <c r="W2088">
        <v>0</v>
      </c>
      <c r="X2088">
        <v>2</v>
      </c>
      <c r="Y2088">
        <v>0</v>
      </c>
      <c r="AA2088">
        <v>1</v>
      </c>
      <c r="AB2088">
        <v>8</v>
      </c>
      <c r="AC2088">
        <v>3</v>
      </c>
      <c r="AD2088">
        <v>0</v>
      </c>
      <c r="AE2088">
        <v>9</v>
      </c>
      <c r="AF2088" t="s">
        <v>126</v>
      </c>
      <c r="AG2088">
        <v>0</v>
      </c>
      <c r="AH2088">
        <v>3</v>
      </c>
      <c r="AI2088">
        <v>2</v>
      </c>
      <c r="AJ2088">
        <v>0</v>
      </c>
      <c r="AK2088" t="s">
        <v>679</v>
      </c>
      <c r="AL2088">
        <v>32.767753999999996</v>
      </c>
      <c r="AM2088" t="s">
        <v>680</v>
      </c>
      <c r="AN2088">
        <v>-117.042439</v>
      </c>
      <c r="AO2088">
        <v>25</v>
      </c>
      <c r="AP2088">
        <v>1500</v>
      </c>
      <c r="AQ2088" t="s">
        <v>129</v>
      </c>
      <c r="AR2088">
        <v>105</v>
      </c>
      <c r="AS2088">
        <v>-48</v>
      </c>
      <c r="AT2088">
        <v>0</v>
      </c>
      <c r="BB2088" t="str">
        <f t="shared" si="796"/>
        <v>1200</v>
      </c>
      <c r="BC2088">
        <v>1</v>
      </c>
      <c r="BD2088" t="str">
        <f t="shared" si="797"/>
        <v xml:space="preserve">N1839R  </v>
      </c>
      <c r="BE2088">
        <v>1</v>
      </c>
      <c r="BG2088">
        <v>0</v>
      </c>
      <c r="BH2088">
        <v>0</v>
      </c>
      <c r="BI2088">
        <v>0</v>
      </c>
      <c r="BJ2088">
        <v>1325</v>
      </c>
      <c r="BK2088">
        <v>-175</v>
      </c>
      <c r="BL2088" t="s">
        <v>130</v>
      </c>
      <c r="BM2088">
        <v>1</v>
      </c>
      <c r="BN2088">
        <v>1</v>
      </c>
      <c r="BO2088">
        <v>0</v>
      </c>
      <c r="BP2088">
        <v>0</v>
      </c>
      <c r="BS2088">
        <v>0</v>
      </c>
      <c r="BT2088">
        <v>0</v>
      </c>
      <c r="BU2088">
        <v>0</v>
      </c>
      <c r="CE2088" t="str">
        <f t="shared" si="810"/>
        <v>22:04:28.647</v>
      </c>
      <c r="CF2088">
        <v>646592504</v>
      </c>
      <c r="CS2088">
        <v>3</v>
      </c>
      <c r="CT2088">
        <v>2</v>
      </c>
      <c r="CU2088">
        <v>0</v>
      </c>
      <c r="CV2088">
        <v>2</v>
      </c>
      <c r="CW2088">
        <v>0</v>
      </c>
      <c r="CX2088">
        <v>5</v>
      </c>
      <c r="CY2088">
        <v>7</v>
      </c>
      <c r="CZ2088" t="s">
        <v>131</v>
      </c>
      <c r="DA2088">
        <v>300</v>
      </c>
      <c r="DB2088">
        <v>0</v>
      </c>
      <c r="DC2088" t="s">
        <v>157</v>
      </c>
      <c r="DD2088" t="s">
        <v>158</v>
      </c>
      <c r="DG2088">
        <v>8378167</v>
      </c>
      <c r="DI2088">
        <v>1</v>
      </c>
      <c r="DJ2088">
        <v>0</v>
      </c>
      <c r="DK2088">
        <v>1</v>
      </c>
      <c r="DL2088">
        <v>0</v>
      </c>
      <c r="DM2088">
        <v>0</v>
      </c>
      <c r="DN2088">
        <v>1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3">
      <c r="A2089" t="str">
        <f>"07/09/2023 22:04:28.959"</f>
        <v>07/09/2023 22:04:28.959</v>
      </c>
      <c r="C2089" t="str">
        <f t="shared" si="788"/>
        <v>FFDFD3C0</v>
      </c>
      <c r="D2089" t="s">
        <v>147</v>
      </c>
      <c r="E2089">
        <v>8</v>
      </c>
      <c r="H2089">
        <v>225</v>
      </c>
      <c r="I2089" t="s">
        <v>148</v>
      </c>
      <c r="J2089" t="s">
        <v>126</v>
      </c>
      <c r="K2089">
        <v>0</v>
      </c>
      <c r="L2089">
        <v>3</v>
      </c>
      <c r="M2089">
        <v>0</v>
      </c>
      <c r="N2089">
        <v>2</v>
      </c>
      <c r="O2089">
        <v>0</v>
      </c>
      <c r="P2089">
        <v>1</v>
      </c>
      <c r="Q2089">
        <v>0</v>
      </c>
      <c r="S2089" t="str">
        <f t="shared" si="809"/>
        <v>22:04:28.000</v>
      </c>
      <c r="T2089" t="str">
        <f t="shared" si="809"/>
        <v>22:04:28.000</v>
      </c>
      <c r="U2089" t="str">
        <f t="shared" si="795"/>
        <v>A14F74</v>
      </c>
      <c r="V2089">
        <v>0</v>
      </c>
      <c r="W2089">
        <v>0</v>
      </c>
      <c r="X2089">
        <v>2</v>
      </c>
      <c r="Y2089">
        <v>0</v>
      </c>
      <c r="AA2089">
        <v>1</v>
      </c>
      <c r="AB2089">
        <v>8</v>
      </c>
      <c r="AC2089">
        <v>3</v>
      </c>
      <c r="AD2089">
        <v>0</v>
      </c>
      <c r="AE2089">
        <v>9</v>
      </c>
      <c r="AF2089" t="s">
        <v>126</v>
      </c>
      <c r="AG2089">
        <v>0</v>
      </c>
      <c r="AH2089">
        <v>3</v>
      </c>
      <c r="AI2089">
        <v>2</v>
      </c>
      <c r="AJ2089">
        <v>0</v>
      </c>
      <c r="AK2089" t="s">
        <v>679</v>
      </c>
      <c r="AL2089">
        <v>32.767753999999996</v>
      </c>
      <c r="AM2089" t="s">
        <v>680</v>
      </c>
      <c r="AN2089">
        <v>-117.042439</v>
      </c>
      <c r="AO2089">
        <v>25</v>
      </c>
      <c r="AP2089">
        <v>1500</v>
      </c>
      <c r="AQ2089" t="s">
        <v>129</v>
      </c>
      <c r="AR2089">
        <v>105</v>
      </c>
      <c r="AS2089">
        <v>-48</v>
      </c>
      <c r="AT2089">
        <v>0</v>
      </c>
      <c r="BB2089" t="str">
        <f t="shared" si="796"/>
        <v>1200</v>
      </c>
      <c r="BC2089">
        <v>1</v>
      </c>
      <c r="BD2089" t="str">
        <f t="shared" si="797"/>
        <v xml:space="preserve">N1839R  </v>
      </c>
      <c r="BE2089">
        <v>1</v>
      </c>
      <c r="BG2089">
        <v>0</v>
      </c>
      <c r="BH2089">
        <v>0</v>
      </c>
      <c r="BI2089">
        <v>0</v>
      </c>
      <c r="BJ2089">
        <v>1325</v>
      </c>
      <c r="BK2089">
        <v>-175</v>
      </c>
      <c r="BL2089" t="s">
        <v>130</v>
      </c>
      <c r="BM2089">
        <v>1</v>
      </c>
      <c r="BN2089">
        <v>1</v>
      </c>
      <c r="BO2089">
        <v>0</v>
      </c>
      <c r="BP2089">
        <v>0</v>
      </c>
      <c r="BS2089">
        <v>0</v>
      </c>
      <c r="BT2089">
        <v>0</v>
      </c>
      <c r="BU2089">
        <v>0</v>
      </c>
      <c r="CE2089" t="str">
        <f t="shared" si="810"/>
        <v>22:04:28.647</v>
      </c>
      <c r="CF2089">
        <v>646592504</v>
      </c>
      <c r="CS2089">
        <v>3</v>
      </c>
      <c r="CT2089">
        <v>2</v>
      </c>
      <c r="CU2089">
        <v>0</v>
      </c>
      <c r="CV2089">
        <v>2</v>
      </c>
      <c r="CW2089">
        <v>0</v>
      </c>
      <c r="CX2089">
        <v>5</v>
      </c>
      <c r="CY2089">
        <v>7</v>
      </c>
      <c r="CZ2089" t="s">
        <v>131</v>
      </c>
      <c r="DA2089">
        <v>300</v>
      </c>
      <c r="DB2089">
        <v>0</v>
      </c>
      <c r="DC2089" t="s">
        <v>157</v>
      </c>
      <c r="DD2089" t="s">
        <v>158</v>
      </c>
      <c r="DG2089">
        <v>8378167</v>
      </c>
      <c r="DI2089">
        <v>1</v>
      </c>
      <c r="DJ2089">
        <v>0</v>
      </c>
      <c r="DK2089">
        <v>1</v>
      </c>
      <c r="DL2089">
        <v>0</v>
      </c>
      <c r="DM2089">
        <v>0</v>
      </c>
      <c r="DN2089">
        <v>1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3">
      <c r="A2090" t="str">
        <f>"07/09/2023 22:04:28.959"</f>
        <v>07/09/2023 22:04:28.959</v>
      </c>
      <c r="C2090" t="str">
        <f t="shared" si="788"/>
        <v>FFDFD3C0</v>
      </c>
      <c r="D2090" t="s">
        <v>134</v>
      </c>
      <c r="E2090">
        <v>4</v>
      </c>
      <c r="H2090">
        <v>4</v>
      </c>
      <c r="I2090" t="s">
        <v>143</v>
      </c>
      <c r="J2090" t="s">
        <v>126</v>
      </c>
      <c r="K2090">
        <v>0</v>
      </c>
      <c r="L2090">
        <v>3</v>
      </c>
      <c r="M2090">
        <v>0</v>
      </c>
      <c r="N2090">
        <v>2</v>
      </c>
      <c r="O2090">
        <v>0</v>
      </c>
      <c r="P2090">
        <v>1</v>
      </c>
      <c r="Q2090">
        <v>0</v>
      </c>
      <c r="S2090" t="str">
        <f t="shared" si="809"/>
        <v>22:04:28.000</v>
      </c>
      <c r="T2090" t="str">
        <f t="shared" si="809"/>
        <v>22:04:28.000</v>
      </c>
      <c r="U2090" t="str">
        <f t="shared" si="795"/>
        <v>A14F74</v>
      </c>
      <c r="V2090">
        <v>0</v>
      </c>
      <c r="W2090">
        <v>0</v>
      </c>
      <c r="X2090">
        <v>2</v>
      </c>
      <c r="Y2090">
        <v>0</v>
      </c>
      <c r="AA2090">
        <v>1</v>
      </c>
      <c r="AB2090">
        <v>8</v>
      </c>
      <c r="AC2090">
        <v>3</v>
      </c>
      <c r="AD2090">
        <v>0</v>
      </c>
      <c r="AE2090">
        <v>9</v>
      </c>
      <c r="AF2090" t="s">
        <v>126</v>
      </c>
      <c r="AG2090">
        <v>0</v>
      </c>
      <c r="AH2090">
        <v>3</v>
      </c>
      <c r="AI2090">
        <v>2</v>
      </c>
      <c r="AJ2090">
        <v>0</v>
      </c>
      <c r="AK2090" t="s">
        <v>679</v>
      </c>
      <c r="AL2090">
        <v>32.767753999999996</v>
      </c>
      <c r="AM2090" t="s">
        <v>680</v>
      </c>
      <c r="AN2090">
        <v>-117.042439</v>
      </c>
      <c r="AO2090">
        <v>25</v>
      </c>
      <c r="AP2090">
        <v>1500</v>
      </c>
      <c r="AQ2090" t="s">
        <v>129</v>
      </c>
      <c r="AR2090">
        <v>105</v>
      </c>
      <c r="AS2090">
        <v>-48</v>
      </c>
      <c r="AT2090">
        <v>0</v>
      </c>
      <c r="BB2090" t="str">
        <f t="shared" si="796"/>
        <v>1200</v>
      </c>
      <c r="BC2090">
        <v>1</v>
      </c>
      <c r="BD2090" t="str">
        <f t="shared" si="797"/>
        <v xml:space="preserve">N1839R  </v>
      </c>
      <c r="BE2090">
        <v>1</v>
      </c>
      <c r="BG2090">
        <v>0</v>
      </c>
      <c r="BH2090">
        <v>0</v>
      </c>
      <c r="BI2090">
        <v>0</v>
      </c>
      <c r="BJ2090">
        <v>1325</v>
      </c>
      <c r="BK2090">
        <v>-175</v>
      </c>
      <c r="BL2090" t="s">
        <v>130</v>
      </c>
      <c r="BM2090">
        <v>1</v>
      </c>
      <c r="BN2090">
        <v>1</v>
      </c>
      <c r="BO2090">
        <v>0</v>
      </c>
      <c r="BP2090">
        <v>0</v>
      </c>
      <c r="BS2090">
        <v>0</v>
      </c>
      <c r="BT2090">
        <v>0</v>
      </c>
      <c r="BU2090">
        <v>0</v>
      </c>
      <c r="CE2090" t="str">
        <f t="shared" si="810"/>
        <v>22:04:28.647</v>
      </c>
      <c r="CF2090">
        <v>646592504</v>
      </c>
      <c r="CS2090">
        <v>3</v>
      </c>
      <c r="CT2090">
        <v>2</v>
      </c>
      <c r="CU2090">
        <v>0</v>
      </c>
      <c r="CV2090">
        <v>2</v>
      </c>
      <c r="CW2090">
        <v>0</v>
      </c>
      <c r="CX2090">
        <v>5</v>
      </c>
      <c r="CY2090">
        <v>7</v>
      </c>
      <c r="CZ2090" t="s">
        <v>131</v>
      </c>
      <c r="DA2090">
        <v>300</v>
      </c>
      <c r="DB2090">
        <v>0</v>
      </c>
      <c r="DC2090" t="s">
        <v>157</v>
      </c>
      <c r="DD2090" t="s">
        <v>158</v>
      </c>
      <c r="DG2090">
        <v>8378167</v>
      </c>
      <c r="DI2090">
        <v>1</v>
      </c>
      <c r="DJ2090">
        <v>0</v>
      </c>
      <c r="DK2090">
        <v>1</v>
      </c>
      <c r="DL2090">
        <v>0</v>
      </c>
      <c r="DM2090">
        <v>0</v>
      </c>
      <c r="DN2090">
        <v>1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3">
      <c r="A2091" t="str">
        <f>"07/09/2023 22:04:28.959"</f>
        <v>07/09/2023 22:04:28.959</v>
      </c>
      <c r="C2091" t="str">
        <f t="shared" si="788"/>
        <v>FFDFD3C0</v>
      </c>
      <c r="D2091" t="s">
        <v>123</v>
      </c>
      <c r="E2091">
        <v>7</v>
      </c>
      <c r="F2091">
        <v>2007</v>
      </c>
      <c r="G2091" t="s">
        <v>124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0</v>
      </c>
      <c r="P2091">
        <v>1</v>
      </c>
      <c r="Q2091">
        <v>0</v>
      </c>
      <c r="S2091" t="str">
        <f t="shared" si="809"/>
        <v>22:04:28.000</v>
      </c>
      <c r="T2091" t="str">
        <f t="shared" si="809"/>
        <v>22:04:28.000</v>
      </c>
      <c r="U2091" t="str">
        <f t="shared" si="795"/>
        <v>A14F74</v>
      </c>
      <c r="V2091">
        <v>0</v>
      </c>
      <c r="W2091">
        <v>0</v>
      </c>
      <c r="X2091">
        <v>2</v>
      </c>
      <c r="Y2091">
        <v>0</v>
      </c>
      <c r="AA2091">
        <v>1</v>
      </c>
      <c r="AB2091">
        <v>8</v>
      </c>
      <c r="AC2091">
        <v>3</v>
      </c>
      <c r="AD2091">
        <v>0</v>
      </c>
      <c r="AE2091">
        <v>9</v>
      </c>
      <c r="AF2091" t="s">
        <v>126</v>
      </c>
      <c r="AG2091">
        <v>0</v>
      </c>
      <c r="AH2091">
        <v>3</v>
      </c>
      <c r="AI2091">
        <v>2</v>
      </c>
      <c r="AJ2091">
        <v>0</v>
      </c>
      <c r="AK2091" t="s">
        <v>679</v>
      </c>
      <c r="AL2091">
        <v>32.767753999999996</v>
      </c>
      <c r="AM2091" t="s">
        <v>680</v>
      </c>
      <c r="AN2091">
        <v>-117.042439</v>
      </c>
      <c r="AO2091">
        <v>25</v>
      </c>
      <c r="AP2091">
        <v>1500</v>
      </c>
      <c r="AQ2091" t="s">
        <v>129</v>
      </c>
      <c r="AR2091">
        <v>105</v>
      </c>
      <c r="AS2091">
        <v>-48</v>
      </c>
      <c r="AT2091">
        <v>0</v>
      </c>
      <c r="BB2091" t="str">
        <f t="shared" si="796"/>
        <v>1200</v>
      </c>
      <c r="BC2091">
        <v>1</v>
      </c>
      <c r="BD2091" t="str">
        <f t="shared" si="797"/>
        <v xml:space="preserve">N1839R  </v>
      </c>
      <c r="BE2091">
        <v>1</v>
      </c>
      <c r="BG2091">
        <v>0</v>
      </c>
      <c r="BH2091">
        <v>0</v>
      </c>
      <c r="BI2091">
        <v>0</v>
      </c>
      <c r="BJ2091">
        <v>1325</v>
      </c>
      <c r="BK2091">
        <v>-175</v>
      </c>
      <c r="BL2091" t="s">
        <v>130</v>
      </c>
      <c r="BM2091">
        <v>1</v>
      </c>
      <c r="BN2091">
        <v>1</v>
      </c>
      <c r="BO2091">
        <v>0</v>
      </c>
      <c r="BP2091">
        <v>0</v>
      </c>
      <c r="BS2091">
        <v>0</v>
      </c>
      <c r="BT2091">
        <v>0</v>
      </c>
      <c r="BU2091">
        <v>0</v>
      </c>
      <c r="CE2091" t="str">
        <f t="shared" si="810"/>
        <v>22:04:28.647</v>
      </c>
      <c r="CF2091">
        <v>646592504</v>
      </c>
      <c r="CS2091">
        <v>3</v>
      </c>
      <c r="CT2091">
        <v>2</v>
      </c>
      <c r="CU2091">
        <v>0</v>
      </c>
      <c r="CV2091">
        <v>2</v>
      </c>
      <c r="CW2091">
        <v>0</v>
      </c>
      <c r="CX2091">
        <v>5</v>
      </c>
      <c r="CY2091">
        <v>7</v>
      </c>
      <c r="CZ2091" t="s">
        <v>131</v>
      </c>
      <c r="DA2091">
        <v>300</v>
      </c>
      <c r="DB2091">
        <v>0</v>
      </c>
      <c r="DC2091" t="s">
        <v>157</v>
      </c>
      <c r="DD2091" t="s">
        <v>158</v>
      </c>
      <c r="DG2091">
        <v>8378167</v>
      </c>
      <c r="DI2091">
        <v>1</v>
      </c>
      <c r="DJ2091">
        <v>0</v>
      </c>
      <c r="DK2091">
        <v>1</v>
      </c>
      <c r="DL2091">
        <v>0</v>
      </c>
      <c r="DM2091">
        <v>0</v>
      </c>
      <c r="DN2091">
        <v>1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3">
      <c r="A2092" t="str">
        <f>"07/09/2023 22:04:28.959"</f>
        <v>07/09/2023 22:04:28.959</v>
      </c>
      <c r="C2092" t="str">
        <f t="shared" si="788"/>
        <v>FFDFD3C0</v>
      </c>
      <c r="D2092" t="s">
        <v>138</v>
      </c>
      <c r="E2092">
        <v>20</v>
      </c>
      <c r="F2092">
        <v>1020</v>
      </c>
      <c r="G2092" t="s">
        <v>139</v>
      </c>
      <c r="J2092" t="s">
        <v>140</v>
      </c>
      <c r="K2092">
        <v>0</v>
      </c>
      <c r="L2092">
        <v>3</v>
      </c>
      <c r="M2092">
        <v>0</v>
      </c>
      <c r="N2092">
        <v>2</v>
      </c>
      <c r="O2092">
        <v>0</v>
      </c>
      <c r="P2092">
        <v>1</v>
      </c>
      <c r="Q2092">
        <v>0</v>
      </c>
      <c r="S2092" t="str">
        <f t="shared" si="809"/>
        <v>22:04:28.000</v>
      </c>
      <c r="T2092" t="str">
        <f t="shared" si="809"/>
        <v>22:04:28.000</v>
      </c>
      <c r="U2092" t="str">
        <f t="shared" si="795"/>
        <v>A14F74</v>
      </c>
      <c r="V2092">
        <v>0</v>
      </c>
      <c r="W2092">
        <v>0</v>
      </c>
      <c r="X2092">
        <v>2</v>
      </c>
      <c r="Y2092">
        <v>0</v>
      </c>
      <c r="AA2092">
        <v>1</v>
      </c>
      <c r="AB2092">
        <v>8</v>
      </c>
      <c r="AC2092">
        <v>3</v>
      </c>
      <c r="AD2092">
        <v>0</v>
      </c>
      <c r="AE2092">
        <v>9</v>
      </c>
      <c r="AF2092" t="s">
        <v>126</v>
      </c>
      <c r="AG2092">
        <v>0</v>
      </c>
      <c r="AH2092">
        <v>3</v>
      </c>
      <c r="AI2092">
        <v>2</v>
      </c>
      <c r="AJ2092">
        <v>0</v>
      </c>
      <c r="AK2092" t="s">
        <v>679</v>
      </c>
      <c r="AL2092">
        <v>32.767753999999996</v>
      </c>
      <c r="AM2092" t="s">
        <v>680</v>
      </c>
      <c r="AN2092">
        <v>-117.042439</v>
      </c>
      <c r="AO2092">
        <v>25</v>
      </c>
      <c r="AP2092">
        <v>1500</v>
      </c>
      <c r="AQ2092" t="s">
        <v>129</v>
      </c>
      <c r="AR2092">
        <v>105</v>
      </c>
      <c r="AS2092">
        <v>-48</v>
      </c>
      <c r="AT2092">
        <v>0</v>
      </c>
      <c r="BB2092" t="str">
        <f t="shared" si="796"/>
        <v>1200</v>
      </c>
      <c r="BC2092">
        <v>1</v>
      </c>
      <c r="BD2092" t="str">
        <f t="shared" si="797"/>
        <v xml:space="preserve">N1839R  </v>
      </c>
      <c r="BE2092">
        <v>1</v>
      </c>
      <c r="BG2092">
        <v>0</v>
      </c>
      <c r="BH2092">
        <v>0</v>
      </c>
      <c r="BI2092">
        <v>0</v>
      </c>
      <c r="BJ2092">
        <v>1325</v>
      </c>
      <c r="BK2092">
        <v>-175</v>
      </c>
      <c r="BL2092" t="s">
        <v>130</v>
      </c>
      <c r="BM2092">
        <v>1</v>
      </c>
      <c r="BN2092">
        <v>1</v>
      </c>
      <c r="BO2092">
        <v>0</v>
      </c>
      <c r="BP2092">
        <v>0</v>
      </c>
      <c r="BS2092">
        <v>0</v>
      </c>
      <c r="BT2092">
        <v>0</v>
      </c>
      <c r="BU2092">
        <v>0</v>
      </c>
      <c r="CE2092" t="str">
        <f t="shared" si="810"/>
        <v>22:04:28.647</v>
      </c>
      <c r="CF2092">
        <v>646592504</v>
      </c>
      <c r="CS2092">
        <v>3</v>
      </c>
      <c r="CT2092">
        <v>2</v>
      </c>
      <c r="CU2092">
        <v>0</v>
      </c>
      <c r="CV2092">
        <v>2</v>
      </c>
      <c r="CW2092">
        <v>0</v>
      </c>
      <c r="CX2092">
        <v>5</v>
      </c>
      <c r="CY2092">
        <v>7</v>
      </c>
      <c r="CZ2092" t="s">
        <v>131</v>
      </c>
      <c r="DA2092">
        <v>300</v>
      </c>
      <c r="DB2092">
        <v>0</v>
      </c>
      <c r="DC2092" t="s">
        <v>157</v>
      </c>
      <c r="DD2092" t="s">
        <v>158</v>
      </c>
      <c r="DG2092">
        <v>8378167</v>
      </c>
      <c r="DI2092">
        <v>1</v>
      </c>
      <c r="DJ2092">
        <v>0</v>
      </c>
      <c r="DK2092">
        <v>1</v>
      </c>
      <c r="DL2092">
        <v>0</v>
      </c>
      <c r="DM2092">
        <v>0</v>
      </c>
      <c r="DN2092">
        <v>1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3">
      <c r="A2093" t="str">
        <f>"07/09/2023 22:04:29.599"</f>
        <v>07/09/2023 22:04:29.599</v>
      </c>
      <c r="C2093" t="str">
        <f t="shared" si="788"/>
        <v>FFDFD3C0</v>
      </c>
      <c r="D2093" t="s">
        <v>141</v>
      </c>
      <c r="E2093">
        <v>15</v>
      </c>
      <c r="J2093" t="s">
        <v>142</v>
      </c>
      <c r="K2093">
        <v>0</v>
      </c>
      <c r="L2093">
        <v>3</v>
      </c>
      <c r="M2093">
        <v>0</v>
      </c>
      <c r="N2093">
        <v>2</v>
      </c>
      <c r="O2093">
        <v>0</v>
      </c>
      <c r="P2093">
        <v>1</v>
      </c>
      <c r="Q2093">
        <v>0</v>
      </c>
      <c r="S2093" t="str">
        <f t="shared" ref="S2093:T2099" si="811">"22:04:29.000"</f>
        <v>22:04:29.000</v>
      </c>
      <c r="T2093" t="str">
        <f t="shared" si="811"/>
        <v>22:04:29.000</v>
      </c>
      <c r="U2093" t="str">
        <f t="shared" si="795"/>
        <v>A14F74</v>
      </c>
      <c r="V2093">
        <v>0</v>
      </c>
      <c r="W2093">
        <v>0</v>
      </c>
      <c r="X2093">
        <v>2</v>
      </c>
      <c r="Y2093">
        <v>0</v>
      </c>
      <c r="AA2093">
        <v>1</v>
      </c>
      <c r="AB2093">
        <v>8</v>
      </c>
      <c r="AC2093">
        <v>3</v>
      </c>
      <c r="AD2093">
        <v>0</v>
      </c>
      <c r="AE2093">
        <v>9</v>
      </c>
      <c r="AF2093" t="s">
        <v>126</v>
      </c>
      <c r="AG2093">
        <v>0</v>
      </c>
      <c r="AH2093">
        <v>3</v>
      </c>
      <c r="AI2093">
        <v>2</v>
      </c>
      <c r="AJ2093">
        <v>0</v>
      </c>
      <c r="AK2093" t="s">
        <v>681</v>
      </c>
      <c r="AL2093">
        <v>32.767518000000003</v>
      </c>
      <c r="AM2093" t="s">
        <v>682</v>
      </c>
      <c r="AN2093">
        <v>-117.041881</v>
      </c>
      <c r="AO2093">
        <v>25</v>
      </c>
      <c r="AP2093">
        <v>1500</v>
      </c>
      <c r="AQ2093" t="s">
        <v>129</v>
      </c>
      <c r="AR2093">
        <v>106</v>
      </c>
      <c r="AS2093">
        <v>-46</v>
      </c>
      <c r="AT2093">
        <v>-128</v>
      </c>
      <c r="BB2093" t="str">
        <f t="shared" si="796"/>
        <v>1200</v>
      </c>
      <c r="BC2093">
        <v>1</v>
      </c>
      <c r="BD2093" t="str">
        <f t="shared" si="797"/>
        <v xml:space="preserve">N1839R  </v>
      </c>
      <c r="BE2093">
        <v>1</v>
      </c>
      <c r="BG2093">
        <v>0</v>
      </c>
      <c r="BH2093">
        <v>0</v>
      </c>
      <c r="BI2093">
        <v>0</v>
      </c>
      <c r="BJ2093">
        <v>1350</v>
      </c>
      <c r="BK2093">
        <v>-150</v>
      </c>
      <c r="BL2093" t="s">
        <v>130</v>
      </c>
      <c r="BM2093">
        <v>1</v>
      </c>
      <c r="BN2093">
        <v>1</v>
      </c>
      <c r="BO2093">
        <v>0</v>
      </c>
      <c r="BP2093">
        <v>0</v>
      </c>
      <c r="BS2093">
        <v>0</v>
      </c>
      <c r="BT2093">
        <v>0</v>
      </c>
      <c r="BU2093">
        <v>0</v>
      </c>
      <c r="CE2093" t="str">
        <f t="shared" ref="CE2093:CE2099" si="812">"22:04:29.288"</f>
        <v>22:04:29.288</v>
      </c>
      <c r="CF2093">
        <v>287591934</v>
      </c>
      <c r="CS2093">
        <v>3</v>
      </c>
      <c r="CT2093">
        <v>2</v>
      </c>
      <c r="CU2093">
        <v>0</v>
      </c>
      <c r="CV2093">
        <v>2</v>
      </c>
      <c r="CW2093">
        <v>0</v>
      </c>
      <c r="CX2093">
        <v>4</v>
      </c>
      <c r="CY2093">
        <v>7</v>
      </c>
      <c r="CZ2093" t="s">
        <v>131</v>
      </c>
      <c r="DA2093">
        <v>300</v>
      </c>
      <c r="DB2093">
        <v>0</v>
      </c>
      <c r="DC2093" t="s">
        <v>157</v>
      </c>
      <c r="DD2093" t="s">
        <v>158</v>
      </c>
      <c r="DG2093">
        <v>8378304</v>
      </c>
      <c r="DI2093">
        <v>1</v>
      </c>
      <c r="DJ2093">
        <v>0</v>
      </c>
      <c r="DK2093">
        <v>0</v>
      </c>
      <c r="DL2093">
        <v>0</v>
      </c>
      <c r="DM2093">
        <v>0</v>
      </c>
      <c r="DN2093">
        <v>1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3">
      <c r="A2094" t="str">
        <f>"07/09/2023 22:04:29.553"</f>
        <v>07/09/2023 22:04:29.553</v>
      </c>
      <c r="C2094" t="str">
        <f t="shared" ref="C2094:C2157" si="813">"FFDFD3C0"</f>
        <v>FFDFD3C0</v>
      </c>
      <c r="D2094" t="s">
        <v>149</v>
      </c>
      <c r="E2094">
        <v>3</v>
      </c>
      <c r="H2094">
        <v>166</v>
      </c>
      <c r="I2094" t="s">
        <v>139</v>
      </c>
      <c r="J2094" t="s">
        <v>150</v>
      </c>
      <c r="K2094">
        <v>0</v>
      </c>
      <c r="L2094">
        <v>3</v>
      </c>
      <c r="M2094">
        <v>0</v>
      </c>
      <c r="N2094">
        <v>2</v>
      </c>
      <c r="O2094">
        <v>0</v>
      </c>
      <c r="P2094">
        <v>1</v>
      </c>
      <c r="Q2094">
        <v>0</v>
      </c>
      <c r="S2094" t="str">
        <f t="shared" si="811"/>
        <v>22:04:29.000</v>
      </c>
      <c r="T2094" t="str">
        <f t="shared" si="811"/>
        <v>22:04:29.000</v>
      </c>
      <c r="U2094" t="str">
        <f t="shared" si="795"/>
        <v>A14F74</v>
      </c>
      <c r="V2094">
        <v>0</v>
      </c>
      <c r="W2094">
        <v>0</v>
      </c>
      <c r="X2094">
        <v>2</v>
      </c>
      <c r="Y2094">
        <v>0</v>
      </c>
      <c r="AA2094">
        <v>1</v>
      </c>
      <c r="AB2094">
        <v>8</v>
      </c>
      <c r="AC2094">
        <v>3</v>
      </c>
      <c r="AD2094">
        <v>0</v>
      </c>
      <c r="AE2094">
        <v>9</v>
      </c>
      <c r="AF2094" t="s">
        <v>126</v>
      </c>
      <c r="AG2094">
        <v>0</v>
      </c>
      <c r="AH2094">
        <v>3</v>
      </c>
      <c r="AI2094">
        <v>2</v>
      </c>
      <c r="AJ2094">
        <v>0</v>
      </c>
      <c r="AK2094" t="s">
        <v>681</v>
      </c>
      <c r="AL2094">
        <v>32.767518000000003</v>
      </c>
      <c r="AM2094" t="s">
        <v>682</v>
      </c>
      <c r="AN2094">
        <v>-117.041881</v>
      </c>
      <c r="AO2094">
        <v>25</v>
      </c>
      <c r="AP2094">
        <v>1500</v>
      </c>
      <c r="AQ2094" t="s">
        <v>129</v>
      </c>
      <c r="AR2094">
        <v>106</v>
      </c>
      <c r="AS2094">
        <v>-46</v>
      </c>
      <c r="AT2094">
        <v>-128</v>
      </c>
      <c r="BB2094" t="str">
        <f t="shared" si="796"/>
        <v>1200</v>
      </c>
      <c r="BC2094">
        <v>1</v>
      </c>
      <c r="BD2094" t="str">
        <f t="shared" si="797"/>
        <v xml:space="preserve">N1839R  </v>
      </c>
      <c r="BE2094">
        <v>1</v>
      </c>
      <c r="BG2094">
        <v>0</v>
      </c>
      <c r="BH2094">
        <v>0</v>
      </c>
      <c r="BI2094">
        <v>0</v>
      </c>
      <c r="BJ2094">
        <v>1350</v>
      </c>
      <c r="BK2094">
        <v>-150</v>
      </c>
      <c r="BL2094" t="s">
        <v>130</v>
      </c>
      <c r="BM2094">
        <v>1</v>
      </c>
      <c r="BN2094">
        <v>1</v>
      </c>
      <c r="BO2094">
        <v>0</v>
      </c>
      <c r="BP2094">
        <v>0</v>
      </c>
      <c r="BS2094">
        <v>0</v>
      </c>
      <c r="BT2094">
        <v>0</v>
      </c>
      <c r="BU2094">
        <v>0</v>
      </c>
      <c r="CE2094" t="str">
        <f t="shared" si="812"/>
        <v>22:04:29.288</v>
      </c>
      <c r="CF2094">
        <v>287591934</v>
      </c>
      <c r="CS2094">
        <v>3</v>
      </c>
      <c r="CT2094">
        <v>2</v>
      </c>
      <c r="CU2094">
        <v>0</v>
      </c>
      <c r="CV2094">
        <v>2</v>
      </c>
      <c r="CW2094">
        <v>0</v>
      </c>
      <c r="CX2094">
        <v>4</v>
      </c>
      <c r="CY2094">
        <v>7</v>
      </c>
      <c r="CZ2094" t="s">
        <v>131</v>
      </c>
      <c r="DA2094">
        <v>300</v>
      </c>
      <c r="DB2094">
        <v>0</v>
      </c>
      <c r="DC2094" t="s">
        <v>157</v>
      </c>
      <c r="DD2094" t="s">
        <v>158</v>
      </c>
      <c r="DG2094">
        <v>8378304</v>
      </c>
      <c r="DI2094">
        <v>1</v>
      </c>
      <c r="DJ2094">
        <v>0</v>
      </c>
      <c r="DK2094">
        <v>1</v>
      </c>
      <c r="DL2094">
        <v>0</v>
      </c>
      <c r="DM2094">
        <v>0</v>
      </c>
      <c r="DN2094">
        <v>1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3">
      <c r="A2095" t="str">
        <f>"07/09/2023 22:04:29.599"</f>
        <v>07/09/2023 22:04:29.599</v>
      </c>
      <c r="C2095" t="str">
        <f t="shared" si="813"/>
        <v>FFDFD3C0</v>
      </c>
      <c r="D2095" t="s">
        <v>147</v>
      </c>
      <c r="E2095">
        <v>8</v>
      </c>
      <c r="H2095">
        <v>225</v>
      </c>
      <c r="I2095" t="s">
        <v>148</v>
      </c>
      <c r="J2095" t="s">
        <v>126</v>
      </c>
      <c r="K2095">
        <v>0</v>
      </c>
      <c r="L2095">
        <v>3</v>
      </c>
      <c r="M2095">
        <v>0</v>
      </c>
      <c r="N2095">
        <v>2</v>
      </c>
      <c r="O2095">
        <v>0</v>
      </c>
      <c r="P2095">
        <v>1</v>
      </c>
      <c r="Q2095">
        <v>0</v>
      </c>
      <c r="S2095" t="str">
        <f t="shared" si="811"/>
        <v>22:04:29.000</v>
      </c>
      <c r="T2095" t="str">
        <f t="shared" si="811"/>
        <v>22:04:29.000</v>
      </c>
      <c r="U2095" t="str">
        <f t="shared" si="795"/>
        <v>A14F74</v>
      </c>
      <c r="V2095">
        <v>0</v>
      </c>
      <c r="W2095">
        <v>0</v>
      </c>
      <c r="X2095">
        <v>2</v>
      </c>
      <c r="Y2095">
        <v>0</v>
      </c>
      <c r="AA2095">
        <v>1</v>
      </c>
      <c r="AB2095">
        <v>8</v>
      </c>
      <c r="AC2095">
        <v>3</v>
      </c>
      <c r="AD2095">
        <v>0</v>
      </c>
      <c r="AE2095">
        <v>9</v>
      </c>
      <c r="AF2095" t="s">
        <v>126</v>
      </c>
      <c r="AG2095">
        <v>0</v>
      </c>
      <c r="AH2095">
        <v>3</v>
      </c>
      <c r="AI2095">
        <v>2</v>
      </c>
      <c r="AJ2095">
        <v>0</v>
      </c>
      <c r="AK2095" t="s">
        <v>681</v>
      </c>
      <c r="AL2095">
        <v>32.767518000000003</v>
      </c>
      <c r="AM2095" t="s">
        <v>682</v>
      </c>
      <c r="AN2095">
        <v>-117.041881</v>
      </c>
      <c r="AO2095">
        <v>25</v>
      </c>
      <c r="AP2095">
        <v>1500</v>
      </c>
      <c r="AQ2095" t="s">
        <v>129</v>
      </c>
      <c r="AR2095">
        <v>106</v>
      </c>
      <c r="AS2095">
        <v>-46</v>
      </c>
      <c r="AT2095">
        <v>-128</v>
      </c>
      <c r="BB2095" t="str">
        <f t="shared" si="796"/>
        <v>1200</v>
      </c>
      <c r="BC2095">
        <v>1</v>
      </c>
      <c r="BD2095" t="str">
        <f t="shared" si="797"/>
        <v xml:space="preserve">N1839R  </v>
      </c>
      <c r="BE2095">
        <v>1</v>
      </c>
      <c r="BG2095">
        <v>0</v>
      </c>
      <c r="BH2095">
        <v>0</v>
      </c>
      <c r="BI2095">
        <v>0</v>
      </c>
      <c r="BJ2095">
        <v>1350</v>
      </c>
      <c r="BK2095">
        <v>-150</v>
      </c>
      <c r="BL2095" t="s">
        <v>130</v>
      </c>
      <c r="BM2095">
        <v>1</v>
      </c>
      <c r="BN2095">
        <v>1</v>
      </c>
      <c r="BO2095">
        <v>0</v>
      </c>
      <c r="BP2095">
        <v>0</v>
      </c>
      <c r="BS2095">
        <v>0</v>
      </c>
      <c r="BT2095">
        <v>0</v>
      </c>
      <c r="BU2095">
        <v>0</v>
      </c>
      <c r="CE2095" t="str">
        <f t="shared" si="812"/>
        <v>22:04:29.288</v>
      </c>
      <c r="CF2095">
        <v>287591934</v>
      </c>
      <c r="CS2095">
        <v>3</v>
      </c>
      <c r="CT2095">
        <v>2</v>
      </c>
      <c r="CU2095">
        <v>0</v>
      </c>
      <c r="CV2095">
        <v>2</v>
      </c>
      <c r="CW2095">
        <v>0</v>
      </c>
      <c r="CX2095">
        <v>4</v>
      </c>
      <c r="CY2095">
        <v>7</v>
      </c>
      <c r="CZ2095" t="s">
        <v>131</v>
      </c>
      <c r="DA2095">
        <v>300</v>
      </c>
      <c r="DB2095">
        <v>0</v>
      </c>
      <c r="DC2095" t="s">
        <v>157</v>
      </c>
      <c r="DD2095" t="s">
        <v>158</v>
      </c>
      <c r="DG2095">
        <v>8378304</v>
      </c>
      <c r="DI2095">
        <v>1</v>
      </c>
      <c r="DJ2095">
        <v>0</v>
      </c>
      <c r="DK2095">
        <v>1</v>
      </c>
      <c r="DL2095">
        <v>0</v>
      </c>
      <c r="DM2095">
        <v>0</v>
      </c>
      <c r="DN2095">
        <v>1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3">
      <c r="A2096" t="str">
        <f>"07/09/2023 22:04:29.599"</f>
        <v>07/09/2023 22:04:29.599</v>
      </c>
      <c r="C2096" t="str">
        <f t="shared" si="813"/>
        <v>FFDFD3C0</v>
      </c>
      <c r="D2096" t="s">
        <v>134</v>
      </c>
      <c r="E2096">
        <v>4</v>
      </c>
      <c r="H2096">
        <v>4</v>
      </c>
      <c r="I2096" t="s">
        <v>143</v>
      </c>
      <c r="J2096" t="s">
        <v>126</v>
      </c>
      <c r="K2096">
        <v>0</v>
      </c>
      <c r="L2096">
        <v>3</v>
      </c>
      <c r="M2096">
        <v>0</v>
      </c>
      <c r="N2096">
        <v>2</v>
      </c>
      <c r="O2096">
        <v>0</v>
      </c>
      <c r="P2096">
        <v>1</v>
      </c>
      <c r="Q2096">
        <v>0</v>
      </c>
      <c r="S2096" t="str">
        <f t="shared" si="811"/>
        <v>22:04:29.000</v>
      </c>
      <c r="T2096" t="str">
        <f t="shared" si="811"/>
        <v>22:04:29.000</v>
      </c>
      <c r="U2096" t="str">
        <f t="shared" si="795"/>
        <v>A14F74</v>
      </c>
      <c r="V2096">
        <v>0</v>
      </c>
      <c r="W2096">
        <v>0</v>
      </c>
      <c r="X2096">
        <v>2</v>
      </c>
      <c r="Y2096">
        <v>0</v>
      </c>
      <c r="AA2096">
        <v>1</v>
      </c>
      <c r="AB2096">
        <v>8</v>
      </c>
      <c r="AC2096">
        <v>3</v>
      </c>
      <c r="AD2096">
        <v>0</v>
      </c>
      <c r="AE2096">
        <v>9</v>
      </c>
      <c r="AF2096" t="s">
        <v>126</v>
      </c>
      <c r="AG2096">
        <v>0</v>
      </c>
      <c r="AH2096">
        <v>3</v>
      </c>
      <c r="AI2096">
        <v>2</v>
      </c>
      <c r="AJ2096">
        <v>0</v>
      </c>
      <c r="AK2096" t="s">
        <v>681</v>
      </c>
      <c r="AL2096">
        <v>32.767518000000003</v>
      </c>
      <c r="AM2096" t="s">
        <v>682</v>
      </c>
      <c r="AN2096">
        <v>-117.041881</v>
      </c>
      <c r="AO2096">
        <v>25</v>
      </c>
      <c r="AP2096">
        <v>1500</v>
      </c>
      <c r="AQ2096" t="s">
        <v>129</v>
      </c>
      <c r="AR2096">
        <v>106</v>
      </c>
      <c r="AS2096">
        <v>-46</v>
      </c>
      <c r="AT2096">
        <v>-128</v>
      </c>
      <c r="BB2096" t="str">
        <f t="shared" si="796"/>
        <v>1200</v>
      </c>
      <c r="BC2096">
        <v>1</v>
      </c>
      <c r="BD2096" t="str">
        <f t="shared" si="797"/>
        <v xml:space="preserve">N1839R  </v>
      </c>
      <c r="BE2096">
        <v>1</v>
      </c>
      <c r="BG2096">
        <v>0</v>
      </c>
      <c r="BH2096">
        <v>0</v>
      </c>
      <c r="BI2096">
        <v>0</v>
      </c>
      <c r="BJ2096">
        <v>1350</v>
      </c>
      <c r="BK2096">
        <v>-150</v>
      </c>
      <c r="BL2096" t="s">
        <v>130</v>
      </c>
      <c r="BM2096">
        <v>1</v>
      </c>
      <c r="BN2096">
        <v>1</v>
      </c>
      <c r="BO2096">
        <v>0</v>
      </c>
      <c r="BP2096">
        <v>0</v>
      </c>
      <c r="BS2096">
        <v>0</v>
      </c>
      <c r="BT2096">
        <v>0</v>
      </c>
      <c r="BU2096">
        <v>0</v>
      </c>
      <c r="CE2096" t="str">
        <f t="shared" si="812"/>
        <v>22:04:29.288</v>
      </c>
      <c r="CF2096">
        <v>287591934</v>
      </c>
      <c r="CS2096">
        <v>3</v>
      </c>
      <c r="CT2096">
        <v>2</v>
      </c>
      <c r="CU2096">
        <v>0</v>
      </c>
      <c r="CV2096">
        <v>2</v>
      </c>
      <c r="CW2096">
        <v>0</v>
      </c>
      <c r="CX2096">
        <v>4</v>
      </c>
      <c r="CY2096">
        <v>7</v>
      </c>
      <c r="CZ2096" t="s">
        <v>131</v>
      </c>
      <c r="DA2096">
        <v>300</v>
      </c>
      <c r="DB2096">
        <v>0</v>
      </c>
      <c r="DC2096" t="s">
        <v>157</v>
      </c>
      <c r="DD2096" t="s">
        <v>158</v>
      </c>
      <c r="DG2096">
        <v>8378304</v>
      </c>
      <c r="DI2096">
        <v>1</v>
      </c>
      <c r="DJ2096">
        <v>0</v>
      </c>
      <c r="DK2096">
        <v>1</v>
      </c>
      <c r="DL2096">
        <v>0</v>
      </c>
      <c r="DM2096">
        <v>0</v>
      </c>
      <c r="DN2096">
        <v>1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3">
      <c r="A2097" t="str">
        <f>"07/09/2023 22:04:29.599"</f>
        <v>07/09/2023 22:04:29.599</v>
      </c>
      <c r="C2097" t="str">
        <f t="shared" si="813"/>
        <v>FFDFD3C0</v>
      </c>
      <c r="D2097" t="s">
        <v>123</v>
      </c>
      <c r="E2097">
        <v>7</v>
      </c>
      <c r="F2097">
        <v>2007</v>
      </c>
      <c r="G2097" t="s">
        <v>124</v>
      </c>
      <c r="J2097" t="s">
        <v>125</v>
      </c>
      <c r="K2097">
        <v>0</v>
      </c>
      <c r="L2097">
        <v>3</v>
      </c>
      <c r="M2097">
        <v>0</v>
      </c>
      <c r="N2097">
        <v>2</v>
      </c>
      <c r="O2097">
        <v>0</v>
      </c>
      <c r="P2097">
        <v>1</v>
      </c>
      <c r="Q2097">
        <v>0</v>
      </c>
      <c r="S2097" t="str">
        <f t="shared" si="811"/>
        <v>22:04:29.000</v>
      </c>
      <c r="T2097" t="str">
        <f t="shared" si="811"/>
        <v>22:04:29.000</v>
      </c>
      <c r="U2097" t="str">
        <f t="shared" si="795"/>
        <v>A14F74</v>
      </c>
      <c r="V2097">
        <v>0</v>
      </c>
      <c r="W2097">
        <v>0</v>
      </c>
      <c r="X2097">
        <v>2</v>
      </c>
      <c r="Y2097">
        <v>0</v>
      </c>
      <c r="AA2097">
        <v>1</v>
      </c>
      <c r="AB2097">
        <v>8</v>
      </c>
      <c r="AC2097">
        <v>3</v>
      </c>
      <c r="AD2097">
        <v>0</v>
      </c>
      <c r="AE2097">
        <v>9</v>
      </c>
      <c r="AF2097" t="s">
        <v>126</v>
      </c>
      <c r="AG2097">
        <v>0</v>
      </c>
      <c r="AH2097">
        <v>3</v>
      </c>
      <c r="AI2097">
        <v>2</v>
      </c>
      <c r="AJ2097">
        <v>0</v>
      </c>
      <c r="AK2097" t="s">
        <v>681</v>
      </c>
      <c r="AL2097">
        <v>32.767518000000003</v>
      </c>
      <c r="AM2097" t="s">
        <v>682</v>
      </c>
      <c r="AN2097">
        <v>-117.041881</v>
      </c>
      <c r="AO2097">
        <v>25</v>
      </c>
      <c r="AP2097">
        <v>1500</v>
      </c>
      <c r="AQ2097" t="s">
        <v>129</v>
      </c>
      <c r="AR2097">
        <v>106</v>
      </c>
      <c r="AS2097">
        <v>-46</v>
      </c>
      <c r="AT2097">
        <v>-128</v>
      </c>
      <c r="BB2097" t="str">
        <f t="shared" si="796"/>
        <v>1200</v>
      </c>
      <c r="BC2097">
        <v>1</v>
      </c>
      <c r="BD2097" t="str">
        <f t="shared" si="797"/>
        <v xml:space="preserve">N1839R  </v>
      </c>
      <c r="BE2097">
        <v>1</v>
      </c>
      <c r="BG2097">
        <v>0</v>
      </c>
      <c r="BH2097">
        <v>0</v>
      </c>
      <c r="BI2097">
        <v>0</v>
      </c>
      <c r="BJ2097">
        <v>1350</v>
      </c>
      <c r="BK2097">
        <v>-150</v>
      </c>
      <c r="BL2097" t="s">
        <v>130</v>
      </c>
      <c r="BM2097">
        <v>1</v>
      </c>
      <c r="BN2097">
        <v>1</v>
      </c>
      <c r="BO2097">
        <v>0</v>
      </c>
      <c r="BP2097">
        <v>0</v>
      </c>
      <c r="BS2097">
        <v>0</v>
      </c>
      <c r="BT2097">
        <v>0</v>
      </c>
      <c r="BU2097">
        <v>0</v>
      </c>
      <c r="CE2097" t="str">
        <f t="shared" si="812"/>
        <v>22:04:29.288</v>
      </c>
      <c r="CF2097">
        <v>287591934</v>
      </c>
      <c r="CS2097">
        <v>3</v>
      </c>
      <c r="CT2097">
        <v>2</v>
      </c>
      <c r="CU2097">
        <v>0</v>
      </c>
      <c r="CV2097">
        <v>2</v>
      </c>
      <c r="CW2097">
        <v>0</v>
      </c>
      <c r="CX2097">
        <v>4</v>
      </c>
      <c r="CY2097">
        <v>7</v>
      </c>
      <c r="CZ2097" t="s">
        <v>131</v>
      </c>
      <c r="DA2097">
        <v>300</v>
      </c>
      <c r="DB2097">
        <v>0</v>
      </c>
      <c r="DC2097" t="s">
        <v>157</v>
      </c>
      <c r="DD2097" t="s">
        <v>158</v>
      </c>
      <c r="DG2097">
        <v>8378304</v>
      </c>
      <c r="DI2097">
        <v>1</v>
      </c>
      <c r="DJ2097">
        <v>0</v>
      </c>
      <c r="DK2097">
        <v>1</v>
      </c>
      <c r="DL2097">
        <v>0</v>
      </c>
      <c r="DM2097">
        <v>0</v>
      </c>
      <c r="DN2097">
        <v>1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3">
      <c r="A2098" t="str">
        <f>"07/09/2023 22:04:29.599"</f>
        <v>07/09/2023 22:04:29.599</v>
      </c>
      <c r="C2098" t="str">
        <f t="shared" si="813"/>
        <v>FFDFD3C0</v>
      </c>
      <c r="D2098" t="s">
        <v>138</v>
      </c>
      <c r="E2098">
        <v>20</v>
      </c>
      <c r="F2098">
        <v>1020</v>
      </c>
      <c r="G2098" t="s">
        <v>139</v>
      </c>
      <c r="J2098" t="s">
        <v>140</v>
      </c>
      <c r="K2098">
        <v>0</v>
      </c>
      <c r="L2098">
        <v>3</v>
      </c>
      <c r="M2098">
        <v>0</v>
      </c>
      <c r="N2098">
        <v>2</v>
      </c>
      <c r="O2098">
        <v>0</v>
      </c>
      <c r="P2098">
        <v>1</v>
      </c>
      <c r="Q2098">
        <v>0</v>
      </c>
      <c r="S2098" t="str">
        <f t="shared" si="811"/>
        <v>22:04:29.000</v>
      </c>
      <c r="T2098" t="str">
        <f t="shared" si="811"/>
        <v>22:04:29.000</v>
      </c>
      <c r="U2098" t="str">
        <f t="shared" si="795"/>
        <v>A14F74</v>
      </c>
      <c r="V2098">
        <v>0</v>
      </c>
      <c r="W2098">
        <v>0</v>
      </c>
      <c r="X2098">
        <v>2</v>
      </c>
      <c r="Y2098">
        <v>0</v>
      </c>
      <c r="AA2098">
        <v>1</v>
      </c>
      <c r="AB2098">
        <v>8</v>
      </c>
      <c r="AC2098">
        <v>3</v>
      </c>
      <c r="AD2098">
        <v>0</v>
      </c>
      <c r="AE2098">
        <v>9</v>
      </c>
      <c r="AF2098" t="s">
        <v>126</v>
      </c>
      <c r="AG2098">
        <v>0</v>
      </c>
      <c r="AH2098">
        <v>3</v>
      </c>
      <c r="AI2098">
        <v>2</v>
      </c>
      <c r="AJ2098">
        <v>0</v>
      </c>
      <c r="AK2098" t="s">
        <v>681</v>
      </c>
      <c r="AL2098">
        <v>32.767518000000003</v>
      </c>
      <c r="AM2098" t="s">
        <v>682</v>
      </c>
      <c r="AN2098">
        <v>-117.041881</v>
      </c>
      <c r="AO2098">
        <v>25</v>
      </c>
      <c r="AP2098">
        <v>1500</v>
      </c>
      <c r="AQ2098" t="s">
        <v>129</v>
      </c>
      <c r="AR2098">
        <v>106</v>
      </c>
      <c r="AS2098">
        <v>-46</v>
      </c>
      <c r="AT2098">
        <v>-128</v>
      </c>
      <c r="BB2098" t="str">
        <f t="shared" si="796"/>
        <v>1200</v>
      </c>
      <c r="BC2098">
        <v>1</v>
      </c>
      <c r="BD2098" t="str">
        <f t="shared" si="797"/>
        <v xml:space="preserve">N1839R  </v>
      </c>
      <c r="BE2098">
        <v>1</v>
      </c>
      <c r="BG2098">
        <v>0</v>
      </c>
      <c r="BH2098">
        <v>0</v>
      </c>
      <c r="BI2098">
        <v>0</v>
      </c>
      <c r="BJ2098">
        <v>1350</v>
      </c>
      <c r="BK2098">
        <v>-150</v>
      </c>
      <c r="BL2098" t="s">
        <v>130</v>
      </c>
      <c r="BM2098">
        <v>1</v>
      </c>
      <c r="BN2098">
        <v>1</v>
      </c>
      <c r="BO2098">
        <v>0</v>
      </c>
      <c r="BP2098">
        <v>0</v>
      </c>
      <c r="BS2098">
        <v>0</v>
      </c>
      <c r="BT2098">
        <v>0</v>
      </c>
      <c r="BU2098">
        <v>0</v>
      </c>
      <c r="CE2098" t="str">
        <f t="shared" si="812"/>
        <v>22:04:29.288</v>
      </c>
      <c r="CF2098">
        <v>287591934</v>
      </c>
      <c r="CS2098">
        <v>3</v>
      </c>
      <c r="CT2098">
        <v>2</v>
      </c>
      <c r="CU2098">
        <v>0</v>
      </c>
      <c r="CV2098">
        <v>2</v>
      </c>
      <c r="CW2098">
        <v>0</v>
      </c>
      <c r="CX2098">
        <v>4</v>
      </c>
      <c r="CY2098">
        <v>7</v>
      </c>
      <c r="CZ2098" t="s">
        <v>131</v>
      </c>
      <c r="DA2098">
        <v>300</v>
      </c>
      <c r="DB2098">
        <v>0</v>
      </c>
      <c r="DC2098" t="s">
        <v>157</v>
      </c>
      <c r="DD2098" t="s">
        <v>158</v>
      </c>
      <c r="DG2098">
        <v>8378304</v>
      </c>
      <c r="DI2098">
        <v>1</v>
      </c>
      <c r="DJ2098">
        <v>0</v>
      </c>
      <c r="DK2098">
        <v>1</v>
      </c>
      <c r="DL2098">
        <v>0</v>
      </c>
      <c r="DM2098">
        <v>0</v>
      </c>
      <c r="DN2098">
        <v>1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3">
      <c r="A2099" t="str">
        <f>"07/09/2023 22:04:29.599"</f>
        <v>07/09/2023 22:04:29.599</v>
      </c>
      <c r="C2099" t="str">
        <f t="shared" si="813"/>
        <v>FFDFD3C0</v>
      </c>
      <c r="D2099" t="s">
        <v>134</v>
      </c>
      <c r="E2099">
        <v>3</v>
      </c>
      <c r="H2099">
        <v>3</v>
      </c>
      <c r="I2099" t="s">
        <v>135</v>
      </c>
      <c r="J2099" t="s">
        <v>126</v>
      </c>
      <c r="K2099">
        <v>0</v>
      </c>
      <c r="L2099">
        <v>3</v>
      </c>
      <c r="M2099">
        <v>0</v>
      </c>
      <c r="N2099">
        <v>2</v>
      </c>
      <c r="O2099">
        <v>0</v>
      </c>
      <c r="P2099">
        <v>1</v>
      </c>
      <c r="Q2099">
        <v>0</v>
      </c>
      <c r="S2099" t="str">
        <f t="shared" si="811"/>
        <v>22:04:29.000</v>
      </c>
      <c r="T2099" t="str">
        <f t="shared" si="811"/>
        <v>22:04:29.000</v>
      </c>
      <c r="U2099" t="str">
        <f t="shared" si="795"/>
        <v>A14F74</v>
      </c>
      <c r="V2099">
        <v>0</v>
      </c>
      <c r="W2099">
        <v>0</v>
      </c>
      <c r="X2099">
        <v>2</v>
      </c>
      <c r="Y2099">
        <v>0</v>
      </c>
      <c r="AA2099">
        <v>1</v>
      </c>
      <c r="AB2099">
        <v>8</v>
      </c>
      <c r="AC2099">
        <v>3</v>
      </c>
      <c r="AD2099">
        <v>0</v>
      </c>
      <c r="AE2099">
        <v>9</v>
      </c>
      <c r="AF2099" t="s">
        <v>126</v>
      </c>
      <c r="AG2099">
        <v>0</v>
      </c>
      <c r="AH2099">
        <v>3</v>
      </c>
      <c r="AI2099">
        <v>2</v>
      </c>
      <c r="AJ2099">
        <v>0</v>
      </c>
      <c r="AK2099" t="s">
        <v>681</v>
      </c>
      <c r="AL2099">
        <v>32.767518000000003</v>
      </c>
      <c r="AM2099" t="s">
        <v>682</v>
      </c>
      <c r="AN2099">
        <v>-117.041881</v>
      </c>
      <c r="AO2099">
        <v>25</v>
      </c>
      <c r="AP2099">
        <v>1500</v>
      </c>
      <c r="AQ2099" t="s">
        <v>129</v>
      </c>
      <c r="AR2099">
        <v>106</v>
      </c>
      <c r="AS2099">
        <v>-46</v>
      </c>
      <c r="AT2099">
        <v>-128</v>
      </c>
      <c r="BB2099" t="str">
        <f t="shared" si="796"/>
        <v>1200</v>
      </c>
      <c r="BC2099">
        <v>1</v>
      </c>
      <c r="BD2099" t="str">
        <f t="shared" si="797"/>
        <v xml:space="preserve">N1839R  </v>
      </c>
      <c r="BE2099">
        <v>1</v>
      </c>
      <c r="BG2099">
        <v>0</v>
      </c>
      <c r="BH2099">
        <v>0</v>
      </c>
      <c r="BI2099">
        <v>0</v>
      </c>
      <c r="BJ2099">
        <v>1350</v>
      </c>
      <c r="BK2099">
        <v>-150</v>
      </c>
      <c r="BL2099" t="s">
        <v>130</v>
      </c>
      <c r="BM2099">
        <v>1</v>
      </c>
      <c r="BN2099">
        <v>1</v>
      </c>
      <c r="BO2099">
        <v>0</v>
      </c>
      <c r="BP2099">
        <v>0</v>
      </c>
      <c r="BS2099">
        <v>0</v>
      </c>
      <c r="BT2099">
        <v>0</v>
      </c>
      <c r="BU2099">
        <v>0</v>
      </c>
      <c r="CE2099" t="str">
        <f t="shared" si="812"/>
        <v>22:04:29.288</v>
      </c>
      <c r="CF2099">
        <v>287591934</v>
      </c>
      <c r="CS2099">
        <v>3</v>
      </c>
      <c r="CT2099">
        <v>2</v>
      </c>
      <c r="CU2099">
        <v>0</v>
      </c>
      <c r="CV2099">
        <v>2</v>
      </c>
      <c r="CW2099">
        <v>0</v>
      </c>
      <c r="CX2099">
        <v>4</v>
      </c>
      <c r="CY2099">
        <v>7</v>
      </c>
      <c r="CZ2099" t="s">
        <v>131</v>
      </c>
      <c r="DA2099">
        <v>300</v>
      </c>
      <c r="DB2099">
        <v>0</v>
      </c>
      <c r="DC2099" t="s">
        <v>157</v>
      </c>
      <c r="DD2099" t="s">
        <v>158</v>
      </c>
      <c r="DG2099">
        <v>8378304</v>
      </c>
      <c r="DI2099">
        <v>1</v>
      </c>
      <c r="DJ2099">
        <v>0</v>
      </c>
      <c r="DK2099">
        <v>1</v>
      </c>
      <c r="DL2099">
        <v>0</v>
      </c>
      <c r="DM2099">
        <v>0</v>
      </c>
      <c r="DN2099">
        <v>1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3">
      <c r="A2100" t="str">
        <f>"07/09/2023 22:04:30.460"</f>
        <v>07/09/2023 22:04:30.460</v>
      </c>
      <c r="C2100" t="str">
        <f t="shared" si="813"/>
        <v>FFDFD3C0</v>
      </c>
      <c r="D2100" t="s">
        <v>149</v>
      </c>
      <c r="E2100">
        <v>3</v>
      </c>
      <c r="H2100">
        <v>166</v>
      </c>
      <c r="I2100" t="s">
        <v>139</v>
      </c>
      <c r="J2100" t="s">
        <v>150</v>
      </c>
      <c r="K2100">
        <v>0</v>
      </c>
      <c r="L2100">
        <v>3</v>
      </c>
      <c r="M2100">
        <v>0</v>
      </c>
      <c r="N2100">
        <v>2</v>
      </c>
      <c r="O2100">
        <v>0</v>
      </c>
      <c r="P2100">
        <v>1</v>
      </c>
      <c r="Q2100">
        <v>0</v>
      </c>
      <c r="S2100" t="str">
        <f t="shared" ref="S2100:T2106" si="814">"22:04:30.000"</f>
        <v>22:04:30.000</v>
      </c>
      <c r="T2100" t="str">
        <f t="shared" si="814"/>
        <v>22:04:30.000</v>
      </c>
      <c r="U2100" t="str">
        <f t="shared" si="795"/>
        <v>A14F74</v>
      </c>
      <c r="V2100">
        <v>0</v>
      </c>
      <c r="W2100">
        <v>0</v>
      </c>
      <c r="X2100">
        <v>2</v>
      </c>
      <c r="Y2100">
        <v>0</v>
      </c>
      <c r="AA2100">
        <v>1</v>
      </c>
      <c r="AB2100">
        <v>8</v>
      </c>
      <c r="AC2100">
        <v>3</v>
      </c>
      <c r="AD2100">
        <v>0</v>
      </c>
      <c r="AE2100">
        <v>9</v>
      </c>
      <c r="AF2100" t="s">
        <v>126</v>
      </c>
      <c r="AG2100">
        <v>0</v>
      </c>
      <c r="AH2100">
        <v>3</v>
      </c>
      <c r="AI2100">
        <v>2</v>
      </c>
      <c r="AJ2100">
        <v>0</v>
      </c>
      <c r="AK2100" t="s">
        <v>683</v>
      </c>
      <c r="AL2100">
        <v>32.767302999999998</v>
      </c>
      <c r="AM2100" t="s">
        <v>684</v>
      </c>
      <c r="AN2100">
        <v>-117.041302</v>
      </c>
      <c r="AO2100">
        <v>25</v>
      </c>
      <c r="AP2100">
        <v>1500</v>
      </c>
      <c r="AQ2100" t="s">
        <v>129</v>
      </c>
      <c r="AR2100">
        <v>101</v>
      </c>
      <c r="AS2100">
        <v>-51</v>
      </c>
      <c r="AT2100">
        <v>-448</v>
      </c>
      <c r="BB2100" t="str">
        <f t="shared" si="796"/>
        <v>1200</v>
      </c>
      <c r="BC2100">
        <v>1</v>
      </c>
      <c r="BD2100" t="str">
        <f t="shared" si="797"/>
        <v xml:space="preserve">N1839R  </v>
      </c>
      <c r="BE2100">
        <v>1</v>
      </c>
      <c r="BG2100">
        <v>0</v>
      </c>
      <c r="BH2100">
        <v>0</v>
      </c>
      <c r="BI2100">
        <v>0</v>
      </c>
      <c r="BJ2100">
        <v>1350</v>
      </c>
      <c r="BK2100">
        <v>-150</v>
      </c>
      <c r="BL2100" t="s">
        <v>130</v>
      </c>
      <c r="BM2100">
        <v>1</v>
      </c>
      <c r="BN2100">
        <v>1</v>
      </c>
      <c r="BO2100">
        <v>0</v>
      </c>
      <c r="BP2100">
        <v>0</v>
      </c>
      <c r="BS2100">
        <v>0</v>
      </c>
      <c r="BT2100">
        <v>0</v>
      </c>
      <c r="BU2100">
        <v>0</v>
      </c>
      <c r="CE2100" t="str">
        <f t="shared" ref="CE2100:CE2106" si="815">"22:04:30.226"</f>
        <v>22:04:30.226</v>
      </c>
      <c r="CF2100">
        <v>225592047</v>
      </c>
      <c r="CS2100">
        <v>3</v>
      </c>
      <c r="CT2100">
        <v>2</v>
      </c>
      <c r="CU2100">
        <v>0</v>
      </c>
      <c r="CV2100">
        <v>2</v>
      </c>
      <c r="CW2100">
        <v>0</v>
      </c>
      <c r="CX2100">
        <v>1</v>
      </c>
      <c r="CY2100">
        <v>7</v>
      </c>
      <c r="CZ2100" t="s">
        <v>131</v>
      </c>
      <c r="DA2100">
        <v>300</v>
      </c>
      <c r="DB2100">
        <v>0</v>
      </c>
      <c r="DC2100" t="s">
        <v>157</v>
      </c>
      <c r="DD2100" t="s">
        <v>158</v>
      </c>
      <c r="DG2100">
        <v>8378511</v>
      </c>
      <c r="DI2100">
        <v>1</v>
      </c>
      <c r="DJ2100">
        <v>0</v>
      </c>
      <c r="DK2100">
        <v>0</v>
      </c>
      <c r="DL2100">
        <v>0</v>
      </c>
      <c r="DM2100">
        <v>0</v>
      </c>
      <c r="DN2100">
        <v>1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3">
      <c r="A2101" t="str">
        <f>"07/09/2023 22:04:30.460"</f>
        <v>07/09/2023 22:04:30.460</v>
      </c>
      <c r="C2101" t="str">
        <f t="shared" si="813"/>
        <v>FFDFD3C0</v>
      </c>
      <c r="D2101" t="s">
        <v>141</v>
      </c>
      <c r="E2101">
        <v>15</v>
      </c>
      <c r="J2101" t="s">
        <v>142</v>
      </c>
      <c r="K2101">
        <v>0</v>
      </c>
      <c r="L2101">
        <v>3</v>
      </c>
      <c r="M2101">
        <v>0</v>
      </c>
      <c r="N2101">
        <v>2</v>
      </c>
      <c r="O2101">
        <v>0</v>
      </c>
      <c r="P2101">
        <v>1</v>
      </c>
      <c r="Q2101">
        <v>0</v>
      </c>
      <c r="S2101" t="str">
        <f t="shared" si="814"/>
        <v>22:04:30.000</v>
      </c>
      <c r="T2101" t="str">
        <f t="shared" si="814"/>
        <v>22:04:30.000</v>
      </c>
      <c r="U2101" t="str">
        <f t="shared" si="795"/>
        <v>A14F74</v>
      </c>
      <c r="V2101">
        <v>0</v>
      </c>
      <c r="W2101">
        <v>0</v>
      </c>
      <c r="X2101">
        <v>2</v>
      </c>
      <c r="Y2101">
        <v>0</v>
      </c>
      <c r="AA2101">
        <v>1</v>
      </c>
      <c r="AB2101">
        <v>8</v>
      </c>
      <c r="AC2101">
        <v>3</v>
      </c>
      <c r="AD2101">
        <v>0</v>
      </c>
      <c r="AE2101">
        <v>9</v>
      </c>
      <c r="AF2101" t="s">
        <v>126</v>
      </c>
      <c r="AG2101">
        <v>0</v>
      </c>
      <c r="AH2101">
        <v>3</v>
      </c>
      <c r="AI2101">
        <v>2</v>
      </c>
      <c r="AJ2101">
        <v>0</v>
      </c>
      <c r="AK2101" t="s">
        <v>683</v>
      </c>
      <c r="AL2101">
        <v>32.767302999999998</v>
      </c>
      <c r="AM2101" t="s">
        <v>684</v>
      </c>
      <c r="AN2101">
        <v>-117.041302</v>
      </c>
      <c r="AO2101">
        <v>25</v>
      </c>
      <c r="AP2101">
        <v>1500</v>
      </c>
      <c r="AQ2101" t="s">
        <v>129</v>
      </c>
      <c r="AR2101">
        <v>101</v>
      </c>
      <c r="AS2101">
        <v>-51</v>
      </c>
      <c r="AT2101">
        <v>-448</v>
      </c>
      <c r="BB2101" t="str">
        <f t="shared" si="796"/>
        <v>1200</v>
      </c>
      <c r="BC2101">
        <v>1</v>
      </c>
      <c r="BD2101" t="str">
        <f t="shared" si="797"/>
        <v xml:space="preserve">N1839R  </v>
      </c>
      <c r="BE2101">
        <v>1</v>
      </c>
      <c r="BG2101">
        <v>0</v>
      </c>
      <c r="BH2101">
        <v>0</v>
      </c>
      <c r="BI2101">
        <v>0</v>
      </c>
      <c r="BJ2101">
        <v>1350</v>
      </c>
      <c r="BK2101">
        <v>-150</v>
      </c>
      <c r="BL2101" t="s">
        <v>130</v>
      </c>
      <c r="BM2101">
        <v>1</v>
      </c>
      <c r="BN2101">
        <v>1</v>
      </c>
      <c r="BO2101">
        <v>0</v>
      </c>
      <c r="BP2101">
        <v>0</v>
      </c>
      <c r="BS2101">
        <v>0</v>
      </c>
      <c r="BT2101">
        <v>0</v>
      </c>
      <c r="BU2101">
        <v>0</v>
      </c>
      <c r="CE2101" t="str">
        <f t="shared" si="815"/>
        <v>22:04:30.226</v>
      </c>
      <c r="CF2101">
        <v>225592047</v>
      </c>
      <c r="CS2101">
        <v>3</v>
      </c>
      <c r="CT2101">
        <v>2</v>
      </c>
      <c r="CU2101">
        <v>0</v>
      </c>
      <c r="CV2101">
        <v>2</v>
      </c>
      <c r="CW2101">
        <v>0</v>
      </c>
      <c r="CX2101">
        <v>1</v>
      </c>
      <c r="CY2101">
        <v>7</v>
      </c>
      <c r="CZ2101" t="s">
        <v>131</v>
      </c>
      <c r="DA2101">
        <v>300</v>
      </c>
      <c r="DB2101">
        <v>0</v>
      </c>
      <c r="DC2101" t="s">
        <v>157</v>
      </c>
      <c r="DD2101" t="s">
        <v>158</v>
      </c>
      <c r="DG2101">
        <v>8378511</v>
      </c>
      <c r="DI2101">
        <v>1</v>
      </c>
      <c r="DJ2101">
        <v>0</v>
      </c>
      <c r="DK2101">
        <v>1</v>
      </c>
      <c r="DL2101">
        <v>0</v>
      </c>
      <c r="DM2101">
        <v>0</v>
      </c>
      <c r="DN2101">
        <v>1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3">
      <c r="A2102" t="str">
        <f>"07/09/2023 22:04:30.476"</f>
        <v>07/09/2023 22:04:30.476</v>
      </c>
      <c r="C2102" t="str">
        <f t="shared" si="813"/>
        <v>FFDFD3C0</v>
      </c>
      <c r="D2102" t="s">
        <v>134</v>
      </c>
      <c r="E2102">
        <v>3</v>
      </c>
      <c r="H2102">
        <v>3</v>
      </c>
      <c r="I2102" t="s">
        <v>135</v>
      </c>
      <c r="J2102" t="s">
        <v>126</v>
      </c>
      <c r="K2102">
        <v>0</v>
      </c>
      <c r="L2102">
        <v>3</v>
      </c>
      <c r="M2102">
        <v>0</v>
      </c>
      <c r="N2102">
        <v>2</v>
      </c>
      <c r="O2102">
        <v>0</v>
      </c>
      <c r="P2102">
        <v>1</v>
      </c>
      <c r="Q2102">
        <v>0</v>
      </c>
      <c r="S2102" t="str">
        <f t="shared" si="814"/>
        <v>22:04:30.000</v>
      </c>
      <c r="T2102" t="str">
        <f t="shared" si="814"/>
        <v>22:04:30.000</v>
      </c>
      <c r="U2102" t="str">
        <f t="shared" si="795"/>
        <v>A14F74</v>
      </c>
      <c r="V2102">
        <v>0</v>
      </c>
      <c r="W2102">
        <v>0</v>
      </c>
      <c r="X2102">
        <v>2</v>
      </c>
      <c r="Y2102">
        <v>0</v>
      </c>
      <c r="AA2102">
        <v>1</v>
      </c>
      <c r="AB2102">
        <v>8</v>
      </c>
      <c r="AC2102">
        <v>3</v>
      </c>
      <c r="AD2102">
        <v>0</v>
      </c>
      <c r="AE2102">
        <v>9</v>
      </c>
      <c r="AF2102" t="s">
        <v>126</v>
      </c>
      <c r="AG2102">
        <v>0</v>
      </c>
      <c r="AH2102">
        <v>3</v>
      </c>
      <c r="AI2102">
        <v>2</v>
      </c>
      <c r="AJ2102">
        <v>0</v>
      </c>
      <c r="AK2102" t="s">
        <v>683</v>
      </c>
      <c r="AL2102">
        <v>32.767302999999998</v>
      </c>
      <c r="AM2102" t="s">
        <v>684</v>
      </c>
      <c r="AN2102">
        <v>-117.041302</v>
      </c>
      <c r="AO2102">
        <v>25</v>
      </c>
      <c r="AP2102">
        <v>1500</v>
      </c>
      <c r="AQ2102" t="s">
        <v>129</v>
      </c>
      <c r="AR2102">
        <v>101</v>
      </c>
      <c r="AS2102">
        <v>-51</v>
      </c>
      <c r="AT2102">
        <v>-448</v>
      </c>
      <c r="BB2102" t="str">
        <f t="shared" si="796"/>
        <v>1200</v>
      </c>
      <c r="BC2102">
        <v>1</v>
      </c>
      <c r="BD2102" t="str">
        <f t="shared" si="797"/>
        <v xml:space="preserve">N1839R  </v>
      </c>
      <c r="BE2102">
        <v>1</v>
      </c>
      <c r="BG2102">
        <v>0</v>
      </c>
      <c r="BH2102">
        <v>0</v>
      </c>
      <c r="BI2102">
        <v>0</v>
      </c>
      <c r="BJ2102">
        <v>1350</v>
      </c>
      <c r="BK2102">
        <v>-150</v>
      </c>
      <c r="BL2102" t="s">
        <v>130</v>
      </c>
      <c r="BM2102">
        <v>1</v>
      </c>
      <c r="BN2102">
        <v>1</v>
      </c>
      <c r="BO2102">
        <v>0</v>
      </c>
      <c r="BP2102">
        <v>0</v>
      </c>
      <c r="BS2102">
        <v>0</v>
      </c>
      <c r="BT2102">
        <v>0</v>
      </c>
      <c r="BU2102">
        <v>0</v>
      </c>
      <c r="CE2102" t="str">
        <f t="shared" si="815"/>
        <v>22:04:30.226</v>
      </c>
      <c r="CF2102">
        <v>225592047</v>
      </c>
      <c r="CS2102">
        <v>3</v>
      </c>
      <c r="CT2102">
        <v>2</v>
      </c>
      <c r="CU2102">
        <v>0</v>
      </c>
      <c r="CV2102">
        <v>2</v>
      </c>
      <c r="CW2102">
        <v>0</v>
      </c>
      <c r="CX2102">
        <v>1</v>
      </c>
      <c r="CY2102">
        <v>7</v>
      </c>
      <c r="CZ2102" t="s">
        <v>131</v>
      </c>
      <c r="DA2102">
        <v>300</v>
      </c>
      <c r="DB2102">
        <v>0</v>
      </c>
      <c r="DC2102" t="s">
        <v>157</v>
      </c>
      <c r="DD2102" t="s">
        <v>158</v>
      </c>
      <c r="DG2102">
        <v>8378511</v>
      </c>
      <c r="DI2102">
        <v>1</v>
      </c>
      <c r="DJ2102">
        <v>0</v>
      </c>
      <c r="DK2102">
        <v>1</v>
      </c>
      <c r="DL2102">
        <v>0</v>
      </c>
      <c r="DM2102">
        <v>0</v>
      </c>
      <c r="DN2102">
        <v>1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3">
      <c r="A2103" t="str">
        <f>"07/09/2023 22:04:30.491"</f>
        <v>07/09/2023 22:04:30.491</v>
      </c>
      <c r="C2103" t="str">
        <f t="shared" si="813"/>
        <v>FFDFD3C0</v>
      </c>
      <c r="D2103" t="s">
        <v>147</v>
      </c>
      <c r="E2103">
        <v>8</v>
      </c>
      <c r="H2103">
        <v>225</v>
      </c>
      <c r="I2103" t="s">
        <v>148</v>
      </c>
      <c r="J2103" t="s">
        <v>126</v>
      </c>
      <c r="K2103">
        <v>0</v>
      </c>
      <c r="L2103">
        <v>3</v>
      </c>
      <c r="M2103">
        <v>0</v>
      </c>
      <c r="N2103">
        <v>2</v>
      </c>
      <c r="O2103">
        <v>0</v>
      </c>
      <c r="P2103">
        <v>1</v>
      </c>
      <c r="Q2103">
        <v>0</v>
      </c>
      <c r="S2103" t="str">
        <f t="shared" si="814"/>
        <v>22:04:30.000</v>
      </c>
      <c r="T2103" t="str">
        <f t="shared" si="814"/>
        <v>22:04:30.000</v>
      </c>
      <c r="U2103" t="str">
        <f t="shared" si="795"/>
        <v>A14F74</v>
      </c>
      <c r="V2103">
        <v>0</v>
      </c>
      <c r="W2103">
        <v>0</v>
      </c>
      <c r="X2103">
        <v>2</v>
      </c>
      <c r="Y2103">
        <v>0</v>
      </c>
      <c r="AA2103">
        <v>1</v>
      </c>
      <c r="AB2103">
        <v>8</v>
      </c>
      <c r="AC2103">
        <v>3</v>
      </c>
      <c r="AD2103">
        <v>0</v>
      </c>
      <c r="AE2103">
        <v>9</v>
      </c>
      <c r="AF2103" t="s">
        <v>126</v>
      </c>
      <c r="AG2103">
        <v>0</v>
      </c>
      <c r="AH2103">
        <v>3</v>
      </c>
      <c r="AI2103">
        <v>2</v>
      </c>
      <c r="AJ2103">
        <v>0</v>
      </c>
      <c r="AK2103" t="s">
        <v>683</v>
      </c>
      <c r="AL2103">
        <v>32.767302999999998</v>
      </c>
      <c r="AM2103" t="s">
        <v>684</v>
      </c>
      <c r="AN2103">
        <v>-117.041302</v>
      </c>
      <c r="AO2103">
        <v>25</v>
      </c>
      <c r="AP2103">
        <v>1500</v>
      </c>
      <c r="AQ2103" t="s">
        <v>129</v>
      </c>
      <c r="AR2103">
        <v>101</v>
      </c>
      <c r="AS2103">
        <v>-51</v>
      </c>
      <c r="AT2103">
        <v>-448</v>
      </c>
      <c r="BB2103" t="str">
        <f t="shared" si="796"/>
        <v>1200</v>
      </c>
      <c r="BC2103">
        <v>1</v>
      </c>
      <c r="BD2103" t="str">
        <f t="shared" si="797"/>
        <v xml:space="preserve">N1839R  </v>
      </c>
      <c r="BE2103">
        <v>1</v>
      </c>
      <c r="BG2103">
        <v>0</v>
      </c>
      <c r="BH2103">
        <v>0</v>
      </c>
      <c r="BI2103">
        <v>0</v>
      </c>
      <c r="BJ2103">
        <v>1350</v>
      </c>
      <c r="BK2103">
        <v>-150</v>
      </c>
      <c r="BL2103" t="s">
        <v>130</v>
      </c>
      <c r="BM2103">
        <v>1</v>
      </c>
      <c r="BN2103">
        <v>1</v>
      </c>
      <c r="BO2103">
        <v>0</v>
      </c>
      <c r="BP2103">
        <v>0</v>
      </c>
      <c r="BS2103">
        <v>0</v>
      </c>
      <c r="BT2103">
        <v>0</v>
      </c>
      <c r="BU2103">
        <v>0</v>
      </c>
      <c r="CE2103" t="str">
        <f t="shared" si="815"/>
        <v>22:04:30.226</v>
      </c>
      <c r="CF2103">
        <v>225592047</v>
      </c>
      <c r="CS2103">
        <v>3</v>
      </c>
      <c r="CT2103">
        <v>2</v>
      </c>
      <c r="CU2103">
        <v>0</v>
      </c>
      <c r="CV2103">
        <v>2</v>
      </c>
      <c r="CW2103">
        <v>0</v>
      </c>
      <c r="CX2103">
        <v>1</v>
      </c>
      <c r="CY2103">
        <v>7</v>
      </c>
      <c r="CZ2103" t="s">
        <v>131</v>
      </c>
      <c r="DA2103">
        <v>300</v>
      </c>
      <c r="DB2103">
        <v>0</v>
      </c>
      <c r="DC2103" t="s">
        <v>157</v>
      </c>
      <c r="DD2103" t="s">
        <v>158</v>
      </c>
      <c r="DG2103">
        <v>8378511</v>
      </c>
      <c r="DI2103">
        <v>1</v>
      </c>
      <c r="DJ2103">
        <v>0</v>
      </c>
      <c r="DK2103">
        <v>1</v>
      </c>
      <c r="DL2103">
        <v>0</v>
      </c>
      <c r="DM2103">
        <v>0</v>
      </c>
      <c r="DN2103">
        <v>1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3">
      <c r="A2104" t="str">
        <f>"07/09/2023 22:04:30.491"</f>
        <v>07/09/2023 22:04:30.491</v>
      </c>
      <c r="C2104" t="str">
        <f t="shared" si="813"/>
        <v>FFDFD3C0</v>
      </c>
      <c r="D2104" t="s">
        <v>123</v>
      </c>
      <c r="E2104">
        <v>7</v>
      </c>
      <c r="F2104">
        <v>2007</v>
      </c>
      <c r="G2104" t="s">
        <v>124</v>
      </c>
      <c r="J2104" t="s">
        <v>125</v>
      </c>
      <c r="K2104">
        <v>0</v>
      </c>
      <c r="L2104">
        <v>3</v>
      </c>
      <c r="M2104">
        <v>0</v>
      </c>
      <c r="N2104">
        <v>2</v>
      </c>
      <c r="O2104">
        <v>0</v>
      </c>
      <c r="P2104">
        <v>1</v>
      </c>
      <c r="Q2104">
        <v>0</v>
      </c>
      <c r="S2104" t="str">
        <f t="shared" si="814"/>
        <v>22:04:30.000</v>
      </c>
      <c r="T2104" t="str">
        <f t="shared" si="814"/>
        <v>22:04:30.000</v>
      </c>
      <c r="U2104" t="str">
        <f t="shared" si="795"/>
        <v>A14F74</v>
      </c>
      <c r="V2104">
        <v>0</v>
      </c>
      <c r="W2104">
        <v>0</v>
      </c>
      <c r="X2104">
        <v>2</v>
      </c>
      <c r="Y2104">
        <v>0</v>
      </c>
      <c r="AA2104">
        <v>1</v>
      </c>
      <c r="AB2104">
        <v>8</v>
      </c>
      <c r="AC2104">
        <v>3</v>
      </c>
      <c r="AD2104">
        <v>0</v>
      </c>
      <c r="AE2104">
        <v>9</v>
      </c>
      <c r="AF2104" t="s">
        <v>126</v>
      </c>
      <c r="AG2104">
        <v>0</v>
      </c>
      <c r="AH2104">
        <v>3</v>
      </c>
      <c r="AI2104">
        <v>2</v>
      </c>
      <c r="AJ2104">
        <v>0</v>
      </c>
      <c r="AK2104" t="s">
        <v>683</v>
      </c>
      <c r="AL2104">
        <v>32.767302999999998</v>
      </c>
      <c r="AM2104" t="s">
        <v>684</v>
      </c>
      <c r="AN2104">
        <v>-117.041302</v>
      </c>
      <c r="AO2104">
        <v>25</v>
      </c>
      <c r="AP2104">
        <v>1500</v>
      </c>
      <c r="AQ2104" t="s">
        <v>129</v>
      </c>
      <c r="AR2104">
        <v>101</v>
      </c>
      <c r="AS2104">
        <v>-51</v>
      </c>
      <c r="AT2104">
        <v>-448</v>
      </c>
      <c r="BB2104" t="str">
        <f t="shared" si="796"/>
        <v>1200</v>
      </c>
      <c r="BC2104">
        <v>1</v>
      </c>
      <c r="BD2104" t="str">
        <f t="shared" si="797"/>
        <v xml:space="preserve">N1839R  </v>
      </c>
      <c r="BE2104">
        <v>1</v>
      </c>
      <c r="BG2104">
        <v>0</v>
      </c>
      <c r="BH2104">
        <v>0</v>
      </c>
      <c r="BI2104">
        <v>0</v>
      </c>
      <c r="BJ2104">
        <v>1350</v>
      </c>
      <c r="BK2104">
        <v>-150</v>
      </c>
      <c r="BL2104" t="s">
        <v>130</v>
      </c>
      <c r="BM2104">
        <v>1</v>
      </c>
      <c r="BN2104">
        <v>1</v>
      </c>
      <c r="BO2104">
        <v>0</v>
      </c>
      <c r="BP2104">
        <v>0</v>
      </c>
      <c r="BS2104">
        <v>0</v>
      </c>
      <c r="BT2104">
        <v>0</v>
      </c>
      <c r="BU2104">
        <v>0</v>
      </c>
      <c r="CE2104" t="str">
        <f t="shared" si="815"/>
        <v>22:04:30.226</v>
      </c>
      <c r="CF2104">
        <v>225592047</v>
      </c>
      <c r="CS2104">
        <v>3</v>
      </c>
      <c r="CT2104">
        <v>2</v>
      </c>
      <c r="CU2104">
        <v>0</v>
      </c>
      <c r="CV2104">
        <v>2</v>
      </c>
      <c r="CW2104">
        <v>0</v>
      </c>
      <c r="CX2104">
        <v>1</v>
      </c>
      <c r="CY2104">
        <v>7</v>
      </c>
      <c r="CZ2104" t="s">
        <v>131</v>
      </c>
      <c r="DA2104">
        <v>300</v>
      </c>
      <c r="DB2104">
        <v>0</v>
      </c>
      <c r="DC2104" t="s">
        <v>157</v>
      </c>
      <c r="DD2104" t="s">
        <v>158</v>
      </c>
      <c r="DG2104">
        <v>8378511</v>
      </c>
      <c r="DI2104">
        <v>1</v>
      </c>
      <c r="DJ2104">
        <v>0</v>
      </c>
      <c r="DK2104">
        <v>1</v>
      </c>
      <c r="DL2104">
        <v>0</v>
      </c>
      <c r="DM2104">
        <v>0</v>
      </c>
      <c r="DN2104">
        <v>1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3">
      <c r="A2105" t="str">
        <f>"07/09/2023 22:04:30.491"</f>
        <v>07/09/2023 22:04:30.491</v>
      </c>
      <c r="C2105" t="str">
        <f t="shared" si="813"/>
        <v>FFDFD3C0</v>
      </c>
      <c r="D2105" t="s">
        <v>134</v>
      </c>
      <c r="E2105">
        <v>4</v>
      </c>
      <c r="H2105">
        <v>4</v>
      </c>
      <c r="I2105" t="s">
        <v>143</v>
      </c>
      <c r="J2105" t="s">
        <v>126</v>
      </c>
      <c r="K2105">
        <v>0</v>
      </c>
      <c r="L2105">
        <v>3</v>
      </c>
      <c r="M2105">
        <v>0</v>
      </c>
      <c r="N2105">
        <v>2</v>
      </c>
      <c r="O2105">
        <v>0</v>
      </c>
      <c r="P2105">
        <v>1</v>
      </c>
      <c r="Q2105">
        <v>0</v>
      </c>
      <c r="S2105" t="str">
        <f t="shared" si="814"/>
        <v>22:04:30.000</v>
      </c>
      <c r="T2105" t="str">
        <f t="shared" si="814"/>
        <v>22:04:30.000</v>
      </c>
      <c r="U2105" t="str">
        <f t="shared" si="795"/>
        <v>A14F74</v>
      </c>
      <c r="V2105">
        <v>0</v>
      </c>
      <c r="W2105">
        <v>0</v>
      </c>
      <c r="X2105">
        <v>2</v>
      </c>
      <c r="Y2105">
        <v>0</v>
      </c>
      <c r="AA2105">
        <v>1</v>
      </c>
      <c r="AB2105">
        <v>8</v>
      </c>
      <c r="AC2105">
        <v>3</v>
      </c>
      <c r="AD2105">
        <v>0</v>
      </c>
      <c r="AE2105">
        <v>9</v>
      </c>
      <c r="AF2105" t="s">
        <v>126</v>
      </c>
      <c r="AG2105">
        <v>0</v>
      </c>
      <c r="AH2105">
        <v>3</v>
      </c>
      <c r="AI2105">
        <v>2</v>
      </c>
      <c r="AJ2105">
        <v>0</v>
      </c>
      <c r="AK2105" t="s">
        <v>683</v>
      </c>
      <c r="AL2105">
        <v>32.767302999999998</v>
      </c>
      <c r="AM2105" t="s">
        <v>684</v>
      </c>
      <c r="AN2105">
        <v>-117.041302</v>
      </c>
      <c r="AO2105">
        <v>25</v>
      </c>
      <c r="AP2105">
        <v>1500</v>
      </c>
      <c r="AQ2105" t="s">
        <v>129</v>
      </c>
      <c r="AR2105">
        <v>101</v>
      </c>
      <c r="AS2105">
        <v>-51</v>
      </c>
      <c r="AT2105">
        <v>-448</v>
      </c>
      <c r="BB2105" t="str">
        <f t="shared" si="796"/>
        <v>1200</v>
      </c>
      <c r="BC2105">
        <v>1</v>
      </c>
      <c r="BD2105" t="str">
        <f t="shared" si="797"/>
        <v xml:space="preserve">N1839R  </v>
      </c>
      <c r="BE2105">
        <v>1</v>
      </c>
      <c r="BG2105">
        <v>0</v>
      </c>
      <c r="BH2105">
        <v>0</v>
      </c>
      <c r="BI2105">
        <v>0</v>
      </c>
      <c r="BJ2105">
        <v>1350</v>
      </c>
      <c r="BK2105">
        <v>-150</v>
      </c>
      <c r="BL2105" t="s">
        <v>130</v>
      </c>
      <c r="BM2105">
        <v>1</v>
      </c>
      <c r="BN2105">
        <v>1</v>
      </c>
      <c r="BO2105">
        <v>0</v>
      </c>
      <c r="BP2105">
        <v>0</v>
      </c>
      <c r="BS2105">
        <v>0</v>
      </c>
      <c r="BT2105">
        <v>0</v>
      </c>
      <c r="BU2105">
        <v>0</v>
      </c>
      <c r="CE2105" t="str">
        <f t="shared" si="815"/>
        <v>22:04:30.226</v>
      </c>
      <c r="CF2105">
        <v>225592047</v>
      </c>
      <c r="CS2105">
        <v>3</v>
      </c>
      <c r="CT2105">
        <v>2</v>
      </c>
      <c r="CU2105">
        <v>0</v>
      </c>
      <c r="CV2105">
        <v>2</v>
      </c>
      <c r="CW2105">
        <v>0</v>
      </c>
      <c r="CX2105">
        <v>1</v>
      </c>
      <c r="CY2105">
        <v>7</v>
      </c>
      <c r="CZ2105" t="s">
        <v>131</v>
      </c>
      <c r="DA2105">
        <v>300</v>
      </c>
      <c r="DB2105">
        <v>0</v>
      </c>
      <c r="DC2105" t="s">
        <v>157</v>
      </c>
      <c r="DD2105" t="s">
        <v>158</v>
      </c>
      <c r="DG2105">
        <v>8378511</v>
      </c>
      <c r="DI2105">
        <v>1</v>
      </c>
      <c r="DJ2105">
        <v>0</v>
      </c>
      <c r="DK2105">
        <v>1</v>
      </c>
      <c r="DL2105">
        <v>0</v>
      </c>
      <c r="DM2105">
        <v>0</v>
      </c>
      <c r="DN2105">
        <v>1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3">
      <c r="A2106" t="str">
        <f>"07/09/2023 22:04:30.491"</f>
        <v>07/09/2023 22:04:30.491</v>
      </c>
      <c r="C2106" t="str">
        <f t="shared" si="813"/>
        <v>FFDFD3C0</v>
      </c>
      <c r="D2106" t="s">
        <v>138</v>
      </c>
      <c r="E2106">
        <v>20</v>
      </c>
      <c r="F2106">
        <v>1020</v>
      </c>
      <c r="G2106" t="s">
        <v>139</v>
      </c>
      <c r="J2106" t="s">
        <v>140</v>
      </c>
      <c r="K2106">
        <v>0</v>
      </c>
      <c r="L2106">
        <v>3</v>
      </c>
      <c r="M2106">
        <v>0</v>
      </c>
      <c r="N2106">
        <v>2</v>
      </c>
      <c r="O2106">
        <v>0</v>
      </c>
      <c r="P2106">
        <v>1</v>
      </c>
      <c r="Q2106">
        <v>0</v>
      </c>
      <c r="S2106" t="str">
        <f t="shared" si="814"/>
        <v>22:04:30.000</v>
      </c>
      <c r="T2106" t="str">
        <f t="shared" si="814"/>
        <v>22:04:30.000</v>
      </c>
      <c r="U2106" t="str">
        <f t="shared" si="795"/>
        <v>A14F74</v>
      </c>
      <c r="V2106">
        <v>0</v>
      </c>
      <c r="W2106">
        <v>0</v>
      </c>
      <c r="X2106">
        <v>2</v>
      </c>
      <c r="Y2106">
        <v>0</v>
      </c>
      <c r="AA2106">
        <v>1</v>
      </c>
      <c r="AB2106">
        <v>8</v>
      </c>
      <c r="AC2106">
        <v>3</v>
      </c>
      <c r="AD2106">
        <v>0</v>
      </c>
      <c r="AE2106">
        <v>9</v>
      </c>
      <c r="AF2106" t="s">
        <v>126</v>
      </c>
      <c r="AG2106">
        <v>0</v>
      </c>
      <c r="AH2106">
        <v>3</v>
      </c>
      <c r="AI2106">
        <v>2</v>
      </c>
      <c r="AJ2106">
        <v>0</v>
      </c>
      <c r="AK2106" t="s">
        <v>683</v>
      </c>
      <c r="AL2106">
        <v>32.767302999999998</v>
      </c>
      <c r="AM2106" t="s">
        <v>684</v>
      </c>
      <c r="AN2106">
        <v>-117.041302</v>
      </c>
      <c r="AO2106">
        <v>25</v>
      </c>
      <c r="AP2106">
        <v>1500</v>
      </c>
      <c r="AQ2106" t="s">
        <v>129</v>
      </c>
      <c r="AR2106">
        <v>101</v>
      </c>
      <c r="AS2106">
        <v>-51</v>
      </c>
      <c r="AT2106">
        <v>-448</v>
      </c>
      <c r="BB2106" t="str">
        <f t="shared" si="796"/>
        <v>1200</v>
      </c>
      <c r="BC2106">
        <v>1</v>
      </c>
      <c r="BD2106" t="str">
        <f t="shared" si="797"/>
        <v xml:space="preserve">N1839R  </v>
      </c>
      <c r="BE2106">
        <v>1</v>
      </c>
      <c r="BG2106">
        <v>0</v>
      </c>
      <c r="BH2106">
        <v>0</v>
      </c>
      <c r="BI2106">
        <v>0</v>
      </c>
      <c r="BJ2106">
        <v>1350</v>
      </c>
      <c r="BK2106">
        <v>-150</v>
      </c>
      <c r="BL2106" t="s">
        <v>130</v>
      </c>
      <c r="BM2106">
        <v>1</v>
      </c>
      <c r="BN2106">
        <v>1</v>
      </c>
      <c r="BO2106">
        <v>0</v>
      </c>
      <c r="BP2106">
        <v>0</v>
      </c>
      <c r="BS2106">
        <v>0</v>
      </c>
      <c r="BT2106">
        <v>0</v>
      </c>
      <c r="BU2106">
        <v>0</v>
      </c>
      <c r="CE2106" t="str">
        <f t="shared" si="815"/>
        <v>22:04:30.226</v>
      </c>
      <c r="CF2106">
        <v>225592047</v>
      </c>
      <c r="CS2106">
        <v>3</v>
      </c>
      <c r="CT2106">
        <v>2</v>
      </c>
      <c r="CU2106">
        <v>0</v>
      </c>
      <c r="CV2106">
        <v>2</v>
      </c>
      <c r="CW2106">
        <v>0</v>
      </c>
      <c r="CX2106">
        <v>1</v>
      </c>
      <c r="CY2106">
        <v>7</v>
      </c>
      <c r="CZ2106" t="s">
        <v>131</v>
      </c>
      <c r="DA2106">
        <v>300</v>
      </c>
      <c r="DB2106">
        <v>0</v>
      </c>
      <c r="DC2106" t="s">
        <v>157</v>
      </c>
      <c r="DD2106" t="s">
        <v>158</v>
      </c>
      <c r="DG2106">
        <v>8378511</v>
      </c>
      <c r="DI2106">
        <v>1</v>
      </c>
      <c r="DJ2106">
        <v>0</v>
      </c>
      <c r="DK2106">
        <v>1</v>
      </c>
      <c r="DL2106">
        <v>0</v>
      </c>
      <c r="DM2106">
        <v>0</v>
      </c>
      <c r="DN2106">
        <v>1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3">
      <c r="A2107" t="str">
        <f>"07/09/2023 22:04:31.898"</f>
        <v>07/09/2023 22:04:31.898</v>
      </c>
      <c r="C2107" t="str">
        <f t="shared" si="813"/>
        <v>FFDFD3C0</v>
      </c>
      <c r="D2107" t="s">
        <v>147</v>
      </c>
      <c r="E2107">
        <v>8</v>
      </c>
      <c r="H2107">
        <v>225</v>
      </c>
      <c r="I2107" t="s">
        <v>148</v>
      </c>
      <c r="J2107" t="s">
        <v>126</v>
      </c>
      <c r="K2107">
        <v>0</v>
      </c>
      <c r="L2107">
        <v>3</v>
      </c>
      <c r="M2107">
        <v>0</v>
      </c>
      <c r="N2107">
        <v>2</v>
      </c>
      <c r="O2107">
        <v>0</v>
      </c>
      <c r="P2107">
        <v>1</v>
      </c>
      <c r="Q2107">
        <v>0</v>
      </c>
      <c r="S2107" t="str">
        <f t="shared" ref="S2107:T2113" si="816">"22:04:31.000"</f>
        <v>22:04:31.000</v>
      </c>
      <c r="T2107" t="str">
        <f t="shared" si="816"/>
        <v>22:04:31.000</v>
      </c>
      <c r="U2107" t="str">
        <f t="shared" si="795"/>
        <v>A14F74</v>
      </c>
      <c r="V2107">
        <v>0</v>
      </c>
      <c r="W2107">
        <v>0</v>
      </c>
      <c r="X2107">
        <v>2</v>
      </c>
      <c r="Y2107">
        <v>0</v>
      </c>
      <c r="AA2107">
        <v>1</v>
      </c>
      <c r="AB2107">
        <v>8</v>
      </c>
      <c r="AC2107">
        <v>3</v>
      </c>
      <c r="AD2107">
        <v>0</v>
      </c>
      <c r="AE2107">
        <v>9</v>
      </c>
      <c r="AF2107" t="s">
        <v>126</v>
      </c>
      <c r="AG2107">
        <v>0</v>
      </c>
      <c r="AH2107">
        <v>3</v>
      </c>
      <c r="AI2107">
        <v>2</v>
      </c>
      <c r="AJ2107">
        <v>0</v>
      </c>
      <c r="AK2107" t="s">
        <v>685</v>
      </c>
      <c r="AL2107">
        <v>32.767045000000003</v>
      </c>
      <c r="AM2107" t="s">
        <v>686</v>
      </c>
      <c r="AN2107">
        <v>-117.04076499999999</v>
      </c>
      <c r="AO2107">
        <v>25</v>
      </c>
      <c r="AP2107">
        <v>1500</v>
      </c>
      <c r="AQ2107" t="s">
        <v>129</v>
      </c>
      <c r="AR2107">
        <v>99</v>
      </c>
      <c r="AS2107">
        <v>-51</v>
      </c>
      <c r="AT2107">
        <v>-448</v>
      </c>
      <c r="BB2107" t="str">
        <f t="shared" si="796"/>
        <v>1200</v>
      </c>
      <c r="BC2107">
        <v>1</v>
      </c>
      <c r="BD2107" t="str">
        <f t="shared" si="797"/>
        <v xml:space="preserve">N1839R  </v>
      </c>
      <c r="BE2107">
        <v>1</v>
      </c>
      <c r="BG2107">
        <v>0</v>
      </c>
      <c r="BH2107">
        <v>0</v>
      </c>
      <c r="BI2107">
        <v>0</v>
      </c>
      <c r="BJ2107">
        <v>1350</v>
      </c>
      <c r="BK2107">
        <v>-150</v>
      </c>
      <c r="BL2107" t="s">
        <v>130</v>
      </c>
      <c r="BM2107">
        <v>1</v>
      </c>
      <c r="BN2107">
        <v>1</v>
      </c>
      <c r="BO2107">
        <v>0</v>
      </c>
      <c r="BP2107">
        <v>0</v>
      </c>
      <c r="BS2107">
        <v>0</v>
      </c>
      <c r="BT2107">
        <v>0</v>
      </c>
      <c r="BU2107">
        <v>0</v>
      </c>
      <c r="CE2107" t="str">
        <f t="shared" ref="CE2107:CE2113" si="817">"22:04:31.661"</f>
        <v>22:04:31.661</v>
      </c>
      <c r="CF2107">
        <v>661342585</v>
      </c>
      <c r="CS2107">
        <v>3</v>
      </c>
      <c r="CT2107">
        <v>2</v>
      </c>
      <c r="CU2107">
        <v>0</v>
      </c>
      <c r="CV2107">
        <v>2</v>
      </c>
      <c r="CW2107">
        <v>0</v>
      </c>
      <c r="CX2107">
        <v>5</v>
      </c>
      <c r="CY2107">
        <v>7</v>
      </c>
      <c r="CZ2107" t="s">
        <v>131</v>
      </c>
      <c r="DA2107">
        <v>300</v>
      </c>
      <c r="DB2107">
        <v>0</v>
      </c>
      <c r="DC2107" t="s">
        <v>157</v>
      </c>
      <c r="DD2107" t="s">
        <v>158</v>
      </c>
      <c r="DG2107">
        <v>8378821</v>
      </c>
      <c r="DI2107">
        <v>1</v>
      </c>
      <c r="DJ2107">
        <v>0</v>
      </c>
      <c r="DK2107">
        <v>0</v>
      </c>
      <c r="DL2107">
        <v>0</v>
      </c>
      <c r="DM2107">
        <v>0</v>
      </c>
      <c r="DN2107">
        <v>1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3">
      <c r="A2108" t="str">
        <f>"07/09/2023 22:04:31.898"</f>
        <v>07/09/2023 22:04:31.898</v>
      </c>
      <c r="C2108" t="str">
        <f t="shared" si="813"/>
        <v>FFDFD3C0</v>
      </c>
      <c r="D2108" t="s">
        <v>123</v>
      </c>
      <c r="E2108">
        <v>7</v>
      </c>
      <c r="F2108">
        <v>2007</v>
      </c>
      <c r="G2108" t="s">
        <v>124</v>
      </c>
      <c r="J2108" t="s">
        <v>125</v>
      </c>
      <c r="K2108">
        <v>0</v>
      </c>
      <c r="L2108">
        <v>3</v>
      </c>
      <c r="M2108">
        <v>0</v>
      </c>
      <c r="N2108">
        <v>2</v>
      </c>
      <c r="O2108">
        <v>0</v>
      </c>
      <c r="P2108">
        <v>1</v>
      </c>
      <c r="Q2108">
        <v>0</v>
      </c>
      <c r="S2108" t="str">
        <f t="shared" si="816"/>
        <v>22:04:31.000</v>
      </c>
      <c r="T2108" t="str">
        <f t="shared" si="816"/>
        <v>22:04:31.000</v>
      </c>
      <c r="U2108" t="str">
        <f t="shared" si="795"/>
        <v>A14F74</v>
      </c>
      <c r="V2108">
        <v>0</v>
      </c>
      <c r="W2108">
        <v>0</v>
      </c>
      <c r="X2108">
        <v>2</v>
      </c>
      <c r="Y2108">
        <v>0</v>
      </c>
      <c r="AA2108">
        <v>1</v>
      </c>
      <c r="AB2108">
        <v>8</v>
      </c>
      <c r="AC2108">
        <v>3</v>
      </c>
      <c r="AD2108">
        <v>0</v>
      </c>
      <c r="AE2108">
        <v>9</v>
      </c>
      <c r="AF2108" t="s">
        <v>126</v>
      </c>
      <c r="AG2108">
        <v>0</v>
      </c>
      <c r="AH2108">
        <v>3</v>
      </c>
      <c r="AI2108">
        <v>2</v>
      </c>
      <c r="AJ2108">
        <v>0</v>
      </c>
      <c r="AK2108" t="s">
        <v>685</v>
      </c>
      <c r="AL2108">
        <v>32.767045000000003</v>
      </c>
      <c r="AM2108" t="s">
        <v>686</v>
      </c>
      <c r="AN2108">
        <v>-117.04076499999999</v>
      </c>
      <c r="AO2108">
        <v>25</v>
      </c>
      <c r="AP2108">
        <v>1500</v>
      </c>
      <c r="AQ2108" t="s">
        <v>129</v>
      </c>
      <c r="AR2108">
        <v>99</v>
      </c>
      <c r="AS2108">
        <v>-51</v>
      </c>
      <c r="AT2108">
        <v>-448</v>
      </c>
      <c r="BB2108" t="str">
        <f t="shared" si="796"/>
        <v>1200</v>
      </c>
      <c r="BC2108">
        <v>1</v>
      </c>
      <c r="BD2108" t="str">
        <f t="shared" si="797"/>
        <v xml:space="preserve">N1839R  </v>
      </c>
      <c r="BE2108">
        <v>1</v>
      </c>
      <c r="BG2108">
        <v>0</v>
      </c>
      <c r="BH2108">
        <v>0</v>
      </c>
      <c r="BI2108">
        <v>0</v>
      </c>
      <c r="BJ2108">
        <v>1350</v>
      </c>
      <c r="BK2108">
        <v>-150</v>
      </c>
      <c r="BL2108" t="s">
        <v>130</v>
      </c>
      <c r="BM2108">
        <v>1</v>
      </c>
      <c r="BN2108">
        <v>1</v>
      </c>
      <c r="BO2108">
        <v>0</v>
      </c>
      <c r="BP2108">
        <v>0</v>
      </c>
      <c r="BS2108">
        <v>0</v>
      </c>
      <c r="BT2108">
        <v>0</v>
      </c>
      <c r="BU2108">
        <v>0</v>
      </c>
      <c r="CE2108" t="str">
        <f t="shared" si="817"/>
        <v>22:04:31.661</v>
      </c>
      <c r="CF2108">
        <v>661342585</v>
      </c>
      <c r="CS2108">
        <v>3</v>
      </c>
      <c r="CT2108">
        <v>2</v>
      </c>
      <c r="CU2108">
        <v>0</v>
      </c>
      <c r="CV2108">
        <v>2</v>
      </c>
      <c r="CW2108">
        <v>0</v>
      </c>
      <c r="CX2108">
        <v>5</v>
      </c>
      <c r="CY2108">
        <v>7</v>
      </c>
      <c r="CZ2108" t="s">
        <v>131</v>
      </c>
      <c r="DA2108">
        <v>300</v>
      </c>
      <c r="DB2108">
        <v>0</v>
      </c>
      <c r="DC2108" t="s">
        <v>157</v>
      </c>
      <c r="DD2108" t="s">
        <v>158</v>
      </c>
      <c r="DG2108">
        <v>8378821</v>
      </c>
      <c r="DI2108">
        <v>1</v>
      </c>
      <c r="DJ2108">
        <v>0</v>
      </c>
      <c r="DK2108">
        <v>1</v>
      </c>
      <c r="DL2108">
        <v>0</v>
      </c>
      <c r="DM2108">
        <v>0</v>
      </c>
      <c r="DN2108">
        <v>1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3">
      <c r="A2109" t="str">
        <f>"07/09/2023 22:04:31.898"</f>
        <v>07/09/2023 22:04:31.898</v>
      </c>
      <c r="C2109" t="str">
        <f t="shared" si="813"/>
        <v>FFDFD3C0</v>
      </c>
      <c r="D2109" t="s">
        <v>134</v>
      </c>
      <c r="E2109">
        <v>4</v>
      </c>
      <c r="H2109">
        <v>4</v>
      </c>
      <c r="I2109" t="s">
        <v>143</v>
      </c>
      <c r="J2109" t="s">
        <v>126</v>
      </c>
      <c r="K2109">
        <v>0</v>
      </c>
      <c r="L2109">
        <v>3</v>
      </c>
      <c r="M2109">
        <v>0</v>
      </c>
      <c r="N2109">
        <v>2</v>
      </c>
      <c r="O2109">
        <v>0</v>
      </c>
      <c r="P2109">
        <v>1</v>
      </c>
      <c r="Q2109">
        <v>0</v>
      </c>
      <c r="S2109" t="str">
        <f t="shared" si="816"/>
        <v>22:04:31.000</v>
      </c>
      <c r="T2109" t="str">
        <f t="shared" si="816"/>
        <v>22:04:31.000</v>
      </c>
      <c r="U2109" t="str">
        <f t="shared" si="795"/>
        <v>A14F74</v>
      </c>
      <c r="V2109">
        <v>0</v>
      </c>
      <c r="W2109">
        <v>0</v>
      </c>
      <c r="X2109">
        <v>2</v>
      </c>
      <c r="Y2109">
        <v>0</v>
      </c>
      <c r="AA2109">
        <v>1</v>
      </c>
      <c r="AB2109">
        <v>8</v>
      </c>
      <c r="AC2109">
        <v>3</v>
      </c>
      <c r="AD2109">
        <v>0</v>
      </c>
      <c r="AE2109">
        <v>9</v>
      </c>
      <c r="AF2109" t="s">
        <v>126</v>
      </c>
      <c r="AG2109">
        <v>0</v>
      </c>
      <c r="AH2109">
        <v>3</v>
      </c>
      <c r="AI2109">
        <v>2</v>
      </c>
      <c r="AJ2109">
        <v>0</v>
      </c>
      <c r="AK2109" t="s">
        <v>685</v>
      </c>
      <c r="AL2109">
        <v>32.767045000000003</v>
      </c>
      <c r="AM2109" t="s">
        <v>686</v>
      </c>
      <c r="AN2109">
        <v>-117.04076499999999</v>
      </c>
      <c r="AO2109">
        <v>25</v>
      </c>
      <c r="AP2109">
        <v>1500</v>
      </c>
      <c r="AQ2109" t="s">
        <v>129</v>
      </c>
      <c r="AR2109">
        <v>99</v>
      </c>
      <c r="AS2109">
        <v>-51</v>
      </c>
      <c r="AT2109">
        <v>-448</v>
      </c>
      <c r="BB2109" t="str">
        <f t="shared" si="796"/>
        <v>1200</v>
      </c>
      <c r="BC2109">
        <v>1</v>
      </c>
      <c r="BD2109" t="str">
        <f t="shared" si="797"/>
        <v xml:space="preserve">N1839R  </v>
      </c>
      <c r="BE2109">
        <v>1</v>
      </c>
      <c r="BG2109">
        <v>0</v>
      </c>
      <c r="BH2109">
        <v>0</v>
      </c>
      <c r="BI2109">
        <v>0</v>
      </c>
      <c r="BJ2109">
        <v>1350</v>
      </c>
      <c r="BK2109">
        <v>-150</v>
      </c>
      <c r="BL2109" t="s">
        <v>130</v>
      </c>
      <c r="BM2109">
        <v>1</v>
      </c>
      <c r="BN2109">
        <v>1</v>
      </c>
      <c r="BO2109">
        <v>0</v>
      </c>
      <c r="BP2109">
        <v>0</v>
      </c>
      <c r="BS2109">
        <v>0</v>
      </c>
      <c r="BT2109">
        <v>0</v>
      </c>
      <c r="BU2109">
        <v>0</v>
      </c>
      <c r="CE2109" t="str">
        <f t="shared" si="817"/>
        <v>22:04:31.661</v>
      </c>
      <c r="CF2109">
        <v>661342585</v>
      </c>
      <c r="CS2109">
        <v>3</v>
      </c>
      <c r="CT2109">
        <v>2</v>
      </c>
      <c r="CU2109">
        <v>0</v>
      </c>
      <c r="CV2109">
        <v>2</v>
      </c>
      <c r="CW2109">
        <v>0</v>
      </c>
      <c r="CX2109">
        <v>5</v>
      </c>
      <c r="CY2109">
        <v>7</v>
      </c>
      <c r="CZ2109" t="s">
        <v>131</v>
      </c>
      <c r="DA2109">
        <v>300</v>
      </c>
      <c r="DB2109">
        <v>0</v>
      </c>
      <c r="DC2109" t="s">
        <v>157</v>
      </c>
      <c r="DD2109" t="s">
        <v>158</v>
      </c>
      <c r="DG2109">
        <v>8378821</v>
      </c>
      <c r="DI2109">
        <v>1</v>
      </c>
      <c r="DJ2109">
        <v>0</v>
      </c>
      <c r="DK2109">
        <v>1</v>
      </c>
      <c r="DL2109">
        <v>0</v>
      </c>
      <c r="DM2109">
        <v>0</v>
      </c>
      <c r="DN2109">
        <v>1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3">
      <c r="A2110" t="str">
        <f>"07/09/2023 22:04:31.898"</f>
        <v>07/09/2023 22:04:31.898</v>
      </c>
      <c r="C2110" t="str">
        <f t="shared" si="813"/>
        <v>FFDFD3C0</v>
      </c>
      <c r="D2110" t="s">
        <v>138</v>
      </c>
      <c r="E2110">
        <v>20</v>
      </c>
      <c r="F2110">
        <v>1020</v>
      </c>
      <c r="G2110" t="s">
        <v>139</v>
      </c>
      <c r="J2110" t="s">
        <v>140</v>
      </c>
      <c r="K2110">
        <v>0</v>
      </c>
      <c r="L2110">
        <v>3</v>
      </c>
      <c r="M2110">
        <v>0</v>
      </c>
      <c r="N2110">
        <v>2</v>
      </c>
      <c r="O2110">
        <v>0</v>
      </c>
      <c r="P2110">
        <v>1</v>
      </c>
      <c r="Q2110">
        <v>0</v>
      </c>
      <c r="S2110" t="str">
        <f t="shared" si="816"/>
        <v>22:04:31.000</v>
      </c>
      <c r="T2110" t="str">
        <f t="shared" si="816"/>
        <v>22:04:31.000</v>
      </c>
      <c r="U2110" t="str">
        <f t="shared" si="795"/>
        <v>A14F74</v>
      </c>
      <c r="V2110">
        <v>0</v>
      </c>
      <c r="W2110">
        <v>0</v>
      </c>
      <c r="X2110">
        <v>2</v>
      </c>
      <c r="Y2110">
        <v>0</v>
      </c>
      <c r="AA2110">
        <v>1</v>
      </c>
      <c r="AB2110">
        <v>8</v>
      </c>
      <c r="AC2110">
        <v>3</v>
      </c>
      <c r="AD2110">
        <v>0</v>
      </c>
      <c r="AE2110">
        <v>9</v>
      </c>
      <c r="AF2110" t="s">
        <v>126</v>
      </c>
      <c r="AG2110">
        <v>0</v>
      </c>
      <c r="AH2110">
        <v>3</v>
      </c>
      <c r="AI2110">
        <v>2</v>
      </c>
      <c r="AJ2110">
        <v>0</v>
      </c>
      <c r="AK2110" t="s">
        <v>685</v>
      </c>
      <c r="AL2110">
        <v>32.767045000000003</v>
      </c>
      <c r="AM2110" t="s">
        <v>686</v>
      </c>
      <c r="AN2110">
        <v>-117.04076499999999</v>
      </c>
      <c r="AO2110">
        <v>25</v>
      </c>
      <c r="AP2110">
        <v>1500</v>
      </c>
      <c r="AQ2110" t="s">
        <v>129</v>
      </c>
      <c r="AR2110">
        <v>99</v>
      </c>
      <c r="AS2110">
        <v>-51</v>
      </c>
      <c r="AT2110">
        <v>-448</v>
      </c>
      <c r="BB2110" t="str">
        <f t="shared" si="796"/>
        <v>1200</v>
      </c>
      <c r="BC2110">
        <v>1</v>
      </c>
      <c r="BD2110" t="str">
        <f t="shared" si="797"/>
        <v xml:space="preserve">N1839R  </v>
      </c>
      <c r="BE2110">
        <v>1</v>
      </c>
      <c r="BG2110">
        <v>0</v>
      </c>
      <c r="BH2110">
        <v>0</v>
      </c>
      <c r="BI2110">
        <v>0</v>
      </c>
      <c r="BJ2110">
        <v>1350</v>
      </c>
      <c r="BK2110">
        <v>-150</v>
      </c>
      <c r="BL2110" t="s">
        <v>130</v>
      </c>
      <c r="BM2110">
        <v>1</v>
      </c>
      <c r="BN2110">
        <v>1</v>
      </c>
      <c r="BO2110">
        <v>0</v>
      </c>
      <c r="BP2110">
        <v>0</v>
      </c>
      <c r="BS2110">
        <v>0</v>
      </c>
      <c r="BT2110">
        <v>0</v>
      </c>
      <c r="BU2110">
        <v>0</v>
      </c>
      <c r="CE2110" t="str">
        <f t="shared" si="817"/>
        <v>22:04:31.661</v>
      </c>
      <c r="CF2110">
        <v>661342585</v>
      </c>
      <c r="CS2110">
        <v>3</v>
      </c>
      <c r="CT2110">
        <v>2</v>
      </c>
      <c r="CU2110">
        <v>0</v>
      </c>
      <c r="CV2110">
        <v>2</v>
      </c>
      <c r="CW2110">
        <v>0</v>
      </c>
      <c r="CX2110">
        <v>5</v>
      </c>
      <c r="CY2110">
        <v>7</v>
      </c>
      <c r="CZ2110" t="s">
        <v>131</v>
      </c>
      <c r="DA2110">
        <v>300</v>
      </c>
      <c r="DB2110">
        <v>0</v>
      </c>
      <c r="DC2110" t="s">
        <v>157</v>
      </c>
      <c r="DD2110" t="s">
        <v>158</v>
      </c>
      <c r="DG2110">
        <v>8378821</v>
      </c>
      <c r="DI2110">
        <v>1</v>
      </c>
      <c r="DJ2110">
        <v>0</v>
      </c>
      <c r="DK2110">
        <v>1</v>
      </c>
      <c r="DL2110">
        <v>0</v>
      </c>
      <c r="DM2110">
        <v>0</v>
      </c>
      <c r="DN2110">
        <v>1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3">
      <c r="A2111" t="str">
        <f>"07/09/2023 22:04:31.944"</f>
        <v>07/09/2023 22:04:31.944</v>
      </c>
      <c r="C2111" t="str">
        <f t="shared" si="813"/>
        <v>FFDFD3C0</v>
      </c>
      <c r="D2111" t="s">
        <v>149</v>
      </c>
      <c r="E2111">
        <v>3</v>
      </c>
      <c r="H2111">
        <v>166</v>
      </c>
      <c r="I2111" t="s">
        <v>139</v>
      </c>
      <c r="J2111" t="s">
        <v>150</v>
      </c>
      <c r="K2111">
        <v>0</v>
      </c>
      <c r="L2111">
        <v>3</v>
      </c>
      <c r="M2111">
        <v>0</v>
      </c>
      <c r="N2111">
        <v>2</v>
      </c>
      <c r="O2111">
        <v>0</v>
      </c>
      <c r="P2111">
        <v>1</v>
      </c>
      <c r="Q2111">
        <v>0</v>
      </c>
      <c r="S2111" t="str">
        <f t="shared" si="816"/>
        <v>22:04:31.000</v>
      </c>
      <c r="T2111" t="str">
        <f t="shared" si="816"/>
        <v>22:04:31.000</v>
      </c>
      <c r="U2111" t="str">
        <f t="shared" si="795"/>
        <v>A14F74</v>
      </c>
      <c r="V2111">
        <v>0</v>
      </c>
      <c r="W2111">
        <v>0</v>
      </c>
      <c r="X2111">
        <v>2</v>
      </c>
      <c r="Y2111">
        <v>0</v>
      </c>
      <c r="AA2111">
        <v>1</v>
      </c>
      <c r="AB2111">
        <v>8</v>
      </c>
      <c r="AC2111">
        <v>3</v>
      </c>
      <c r="AD2111">
        <v>0</v>
      </c>
      <c r="AE2111">
        <v>9</v>
      </c>
      <c r="AF2111" t="s">
        <v>126</v>
      </c>
      <c r="AG2111">
        <v>0</v>
      </c>
      <c r="AH2111">
        <v>3</v>
      </c>
      <c r="AI2111">
        <v>2</v>
      </c>
      <c r="AJ2111">
        <v>0</v>
      </c>
      <c r="AK2111" t="s">
        <v>685</v>
      </c>
      <c r="AL2111">
        <v>32.767045000000003</v>
      </c>
      <c r="AM2111" t="s">
        <v>686</v>
      </c>
      <c r="AN2111">
        <v>-117.04076499999999</v>
      </c>
      <c r="AO2111">
        <v>25</v>
      </c>
      <c r="AP2111">
        <v>1500</v>
      </c>
      <c r="AQ2111" t="s">
        <v>129</v>
      </c>
      <c r="AR2111">
        <v>99</v>
      </c>
      <c r="AS2111">
        <v>-51</v>
      </c>
      <c r="AT2111">
        <v>-448</v>
      </c>
      <c r="BB2111" t="str">
        <f t="shared" si="796"/>
        <v>1200</v>
      </c>
      <c r="BC2111">
        <v>1</v>
      </c>
      <c r="BD2111" t="str">
        <f t="shared" si="797"/>
        <v xml:space="preserve">N1839R  </v>
      </c>
      <c r="BE2111">
        <v>1</v>
      </c>
      <c r="BG2111">
        <v>0</v>
      </c>
      <c r="BH2111">
        <v>0</v>
      </c>
      <c r="BI2111">
        <v>0</v>
      </c>
      <c r="BJ2111">
        <v>1350</v>
      </c>
      <c r="BK2111">
        <v>-150</v>
      </c>
      <c r="BL2111" t="s">
        <v>130</v>
      </c>
      <c r="BM2111">
        <v>1</v>
      </c>
      <c r="BN2111">
        <v>1</v>
      </c>
      <c r="BO2111">
        <v>0</v>
      </c>
      <c r="BP2111">
        <v>0</v>
      </c>
      <c r="BS2111">
        <v>0</v>
      </c>
      <c r="BT2111">
        <v>0</v>
      </c>
      <c r="BU2111">
        <v>0</v>
      </c>
      <c r="CE2111" t="str">
        <f t="shared" si="817"/>
        <v>22:04:31.661</v>
      </c>
      <c r="CF2111">
        <v>661342585</v>
      </c>
      <c r="CS2111">
        <v>3</v>
      </c>
      <c r="CT2111">
        <v>2</v>
      </c>
      <c r="CU2111">
        <v>0</v>
      </c>
      <c r="CV2111">
        <v>2</v>
      </c>
      <c r="CW2111">
        <v>0</v>
      </c>
      <c r="CX2111">
        <v>5</v>
      </c>
      <c r="CY2111">
        <v>7</v>
      </c>
      <c r="CZ2111" t="s">
        <v>131</v>
      </c>
      <c r="DA2111">
        <v>300</v>
      </c>
      <c r="DB2111">
        <v>0</v>
      </c>
      <c r="DC2111" t="s">
        <v>157</v>
      </c>
      <c r="DD2111" t="s">
        <v>158</v>
      </c>
      <c r="DG2111">
        <v>8378821</v>
      </c>
      <c r="DI2111">
        <v>1</v>
      </c>
      <c r="DJ2111">
        <v>0</v>
      </c>
      <c r="DK2111">
        <v>1</v>
      </c>
      <c r="DL2111">
        <v>0</v>
      </c>
      <c r="DM2111">
        <v>0</v>
      </c>
      <c r="DN2111">
        <v>1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3">
      <c r="A2112" t="str">
        <f>"07/09/2023 22:04:31.944"</f>
        <v>07/09/2023 22:04:31.944</v>
      </c>
      <c r="C2112" t="str">
        <f t="shared" si="813"/>
        <v>FFDFD3C0</v>
      </c>
      <c r="D2112" t="s">
        <v>141</v>
      </c>
      <c r="E2112">
        <v>15</v>
      </c>
      <c r="J2112" t="s">
        <v>142</v>
      </c>
      <c r="K2112">
        <v>0</v>
      </c>
      <c r="L2112">
        <v>3</v>
      </c>
      <c r="M2112">
        <v>0</v>
      </c>
      <c r="N2112">
        <v>2</v>
      </c>
      <c r="O2112">
        <v>0</v>
      </c>
      <c r="P2112">
        <v>1</v>
      </c>
      <c r="Q2112">
        <v>0</v>
      </c>
      <c r="S2112" t="str">
        <f t="shared" si="816"/>
        <v>22:04:31.000</v>
      </c>
      <c r="T2112" t="str">
        <f t="shared" si="816"/>
        <v>22:04:31.000</v>
      </c>
      <c r="U2112" t="str">
        <f t="shared" si="795"/>
        <v>A14F74</v>
      </c>
      <c r="V2112">
        <v>0</v>
      </c>
      <c r="W2112">
        <v>0</v>
      </c>
      <c r="X2112">
        <v>2</v>
      </c>
      <c r="Y2112">
        <v>0</v>
      </c>
      <c r="AA2112">
        <v>1</v>
      </c>
      <c r="AB2112">
        <v>8</v>
      </c>
      <c r="AC2112">
        <v>3</v>
      </c>
      <c r="AD2112">
        <v>0</v>
      </c>
      <c r="AE2112">
        <v>9</v>
      </c>
      <c r="AF2112" t="s">
        <v>126</v>
      </c>
      <c r="AG2112">
        <v>0</v>
      </c>
      <c r="AH2112">
        <v>3</v>
      </c>
      <c r="AI2112">
        <v>2</v>
      </c>
      <c r="AJ2112">
        <v>0</v>
      </c>
      <c r="AK2112" t="s">
        <v>685</v>
      </c>
      <c r="AL2112">
        <v>32.767045000000003</v>
      </c>
      <c r="AM2112" t="s">
        <v>686</v>
      </c>
      <c r="AN2112">
        <v>-117.04076499999999</v>
      </c>
      <c r="AO2112">
        <v>25</v>
      </c>
      <c r="AP2112">
        <v>1500</v>
      </c>
      <c r="AQ2112" t="s">
        <v>129</v>
      </c>
      <c r="AR2112">
        <v>99</v>
      </c>
      <c r="AS2112">
        <v>-51</v>
      </c>
      <c r="AT2112">
        <v>-448</v>
      </c>
      <c r="BB2112" t="str">
        <f t="shared" si="796"/>
        <v>1200</v>
      </c>
      <c r="BC2112">
        <v>1</v>
      </c>
      <c r="BD2112" t="str">
        <f t="shared" si="797"/>
        <v xml:space="preserve">N1839R  </v>
      </c>
      <c r="BE2112">
        <v>1</v>
      </c>
      <c r="BG2112">
        <v>0</v>
      </c>
      <c r="BH2112">
        <v>0</v>
      </c>
      <c r="BI2112">
        <v>0</v>
      </c>
      <c r="BJ2112">
        <v>1350</v>
      </c>
      <c r="BK2112">
        <v>-150</v>
      </c>
      <c r="BL2112" t="s">
        <v>130</v>
      </c>
      <c r="BM2112">
        <v>1</v>
      </c>
      <c r="BN2112">
        <v>1</v>
      </c>
      <c r="BO2112">
        <v>0</v>
      </c>
      <c r="BP2112">
        <v>0</v>
      </c>
      <c r="BS2112">
        <v>0</v>
      </c>
      <c r="BT2112">
        <v>0</v>
      </c>
      <c r="BU2112">
        <v>0</v>
      </c>
      <c r="CE2112" t="str">
        <f t="shared" si="817"/>
        <v>22:04:31.661</v>
      </c>
      <c r="CF2112">
        <v>661342585</v>
      </c>
      <c r="CS2112">
        <v>3</v>
      </c>
      <c r="CT2112">
        <v>2</v>
      </c>
      <c r="CU2112">
        <v>0</v>
      </c>
      <c r="CV2112">
        <v>2</v>
      </c>
      <c r="CW2112">
        <v>0</v>
      </c>
      <c r="CX2112">
        <v>5</v>
      </c>
      <c r="CY2112">
        <v>7</v>
      </c>
      <c r="CZ2112" t="s">
        <v>131</v>
      </c>
      <c r="DA2112">
        <v>300</v>
      </c>
      <c r="DB2112">
        <v>0</v>
      </c>
      <c r="DC2112" t="s">
        <v>157</v>
      </c>
      <c r="DD2112" t="s">
        <v>158</v>
      </c>
      <c r="DG2112">
        <v>8378821</v>
      </c>
      <c r="DI2112">
        <v>1</v>
      </c>
      <c r="DJ2112">
        <v>0</v>
      </c>
      <c r="DK2112">
        <v>1</v>
      </c>
      <c r="DL2112">
        <v>0</v>
      </c>
      <c r="DM2112">
        <v>0</v>
      </c>
      <c r="DN2112">
        <v>1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3">
      <c r="A2113" t="str">
        <f>"07/09/2023 22:04:31.944"</f>
        <v>07/09/2023 22:04:31.944</v>
      </c>
      <c r="C2113" t="str">
        <f t="shared" si="813"/>
        <v>FFDFD3C0</v>
      </c>
      <c r="D2113" t="s">
        <v>134</v>
      </c>
      <c r="E2113">
        <v>3</v>
      </c>
      <c r="H2113">
        <v>3</v>
      </c>
      <c r="I2113" t="s">
        <v>135</v>
      </c>
      <c r="J2113" t="s">
        <v>126</v>
      </c>
      <c r="K2113">
        <v>0</v>
      </c>
      <c r="L2113">
        <v>3</v>
      </c>
      <c r="M2113">
        <v>0</v>
      </c>
      <c r="N2113">
        <v>2</v>
      </c>
      <c r="O2113">
        <v>0</v>
      </c>
      <c r="P2113">
        <v>1</v>
      </c>
      <c r="Q2113">
        <v>0</v>
      </c>
      <c r="S2113" t="str">
        <f t="shared" si="816"/>
        <v>22:04:31.000</v>
      </c>
      <c r="T2113" t="str">
        <f t="shared" si="816"/>
        <v>22:04:31.000</v>
      </c>
      <c r="U2113" t="str">
        <f t="shared" si="795"/>
        <v>A14F74</v>
      </c>
      <c r="V2113">
        <v>0</v>
      </c>
      <c r="W2113">
        <v>0</v>
      </c>
      <c r="X2113">
        <v>2</v>
      </c>
      <c r="Y2113">
        <v>0</v>
      </c>
      <c r="AA2113">
        <v>1</v>
      </c>
      <c r="AB2113">
        <v>8</v>
      </c>
      <c r="AC2113">
        <v>3</v>
      </c>
      <c r="AD2113">
        <v>0</v>
      </c>
      <c r="AE2113">
        <v>9</v>
      </c>
      <c r="AF2113" t="s">
        <v>126</v>
      </c>
      <c r="AG2113">
        <v>0</v>
      </c>
      <c r="AH2113">
        <v>3</v>
      </c>
      <c r="AI2113">
        <v>2</v>
      </c>
      <c r="AJ2113">
        <v>0</v>
      </c>
      <c r="AK2113" t="s">
        <v>685</v>
      </c>
      <c r="AL2113">
        <v>32.767045000000003</v>
      </c>
      <c r="AM2113" t="s">
        <v>686</v>
      </c>
      <c r="AN2113">
        <v>-117.04076499999999</v>
      </c>
      <c r="AO2113">
        <v>25</v>
      </c>
      <c r="AP2113">
        <v>1500</v>
      </c>
      <c r="AQ2113" t="s">
        <v>129</v>
      </c>
      <c r="AR2113">
        <v>99</v>
      </c>
      <c r="AS2113">
        <v>-51</v>
      </c>
      <c r="AT2113">
        <v>-448</v>
      </c>
      <c r="BB2113" t="str">
        <f t="shared" si="796"/>
        <v>1200</v>
      </c>
      <c r="BC2113">
        <v>1</v>
      </c>
      <c r="BD2113" t="str">
        <f t="shared" si="797"/>
        <v xml:space="preserve">N1839R  </v>
      </c>
      <c r="BE2113">
        <v>1</v>
      </c>
      <c r="BG2113">
        <v>0</v>
      </c>
      <c r="BH2113">
        <v>0</v>
      </c>
      <c r="BI2113">
        <v>0</v>
      </c>
      <c r="BJ2113">
        <v>1350</v>
      </c>
      <c r="BK2113">
        <v>-150</v>
      </c>
      <c r="BL2113" t="s">
        <v>130</v>
      </c>
      <c r="BM2113">
        <v>1</v>
      </c>
      <c r="BN2113">
        <v>1</v>
      </c>
      <c r="BO2113">
        <v>0</v>
      </c>
      <c r="BP2113">
        <v>0</v>
      </c>
      <c r="BS2113">
        <v>0</v>
      </c>
      <c r="BT2113">
        <v>0</v>
      </c>
      <c r="BU2113">
        <v>0</v>
      </c>
      <c r="CE2113" t="str">
        <f t="shared" si="817"/>
        <v>22:04:31.661</v>
      </c>
      <c r="CF2113">
        <v>661342585</v>
      </c>
      <c r="CS2113">
        <v>3</v>
      </c>
      <c r="CT2113">
        <v>2</v>
      </c>
      <c r="CU2113">
        <v>0</v>
      </c>
      <c r="CV2113">
        <v>2</v>
      </c>
      <c r="CW2113">
        <v>0</v>
      </c>
      <c r="CX2113">
        <v>5</v>
      </c>
      <c r="CY2113">
        <v>7</v>
      </c>
      <c r="CZ2113" t="s">
        <v>131</v>
      </c>
      <c r="DA2113">
        <v>300</v>
      </c>
      <c r="DB2113">
        <v>0</v>
      </c>
      <c r="DC2113" t="s">
        <v>157</v>
      </c>
      <c r="DD2113" t="s">
        <v>158</v>
      </c>
      <c r="DG2113">
        <v>8378821</v>
      </c>
      <c r="DI2113">
        <v>1</v>
      </c>
      <c r="DJ2113">
        <v>0</v>
      </c>
      <c r="DK2113">
        <v>1</v>
      </c>
      <c r="DL2113">
        <v>0</v>
      </c>
      <c r="DM2113">
        <v>0</v>
      </c>
      <c r="DN2113">
        <v>1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3">
      <c r="A2114" t="str">
        <f t="shared" ref="A2114:A2119" si="818">"07/09/2023 22:04:32.663"</f>
        <v>07/09/2023 22:04:32.663</v>
      </c>
      <c r="C2114" t="str">
        <f t="shared" si="813"/>
        <v>FFDFD3C0</v>
      </c>
      <c r="D2114" t="s">
        <v>147</v>
      </c>
      <c r="E2114">
        <v>8</v>
      </c>
      <c r="H2114">
        <v>225</v>
      </c>
      <c r="I2114" t="s">
        <v>148</v>
      </c>
      <c r="J2114" t="s">
        <v>126</v>
      </c>
      <c r="K2114">
        <v>0</v>
      </c>
      <c r="L2114">
        <v>3</v>
      </c>
      <c r="M2114">
        <v>0</v>
      </c>
      <c r="N2114">
        <v>2</v>
      </c>
      <c r="O2114">
        <v>0</v>
      </c>
      <c r="P2114">
        <v>1</v>
      </c>
      <c r="Q2114">
        <v>0</v>
      </c>
      <c r="S2114" t="str">
        <f t="shared" ref="S2114:T2120" si="819">"22:04:32.000"</f>
        <v>22:04:32.000</v>
      </c>
      <c r="T2114" t="str">
        <f t="shared" si="819"/>
        <v>22:04:32.000</v>
      </c>
      <c r="U2114" t="str">
        <f t="shared" ref="U2114:U2177" si="820">"A14F74"</f>
        <v>A14F74</v>
      </c>
      <c r="V2114">
        <v>0</v>
      </c>
      <c r="W2114">
        <v>0</v>
      </c>
      <c r="X2114">
        <v>2</v>
      </c>
      <c r="Y2114">
        <v>0</v>
      </c>
      <c r="AA2114">
        <v>1</v>
      </c>
      <c r="AB2114">
        <v>8</v>
      </c>
      <c r="AC2114">
        <v>3</v>
      </c>
      <c r="AD2114">
        <v>0</v>
      </c>
      <c r="AE2114">
        <v>9</v>
      </c>
      <c r="AF2114" t="s">
        <v>126</v>
      </c>
      <c r="AG2114">
        <v>0</v>
      </c>
      <c r="AH2114">
        <v>3</v>
      </c>
      <c r="AI2114">
        <v>2</v>
      </c>
      <c r="AJ2114">
        <v>0</v>
      </c>
      <c r="AK2114" t="s">
        <v>687</v>
      </c>
      <c r="AL2114">
        <v>32.766787999999998</v>
      </c>
      <c r="AM2114" t="s">
        <v>688</v>
      </c>
      <c r="AN2114">
        <v>-117.040207</v>
      </c>
      <c r="AO2114">
        <v>25</v>
      </c>
      <c r="AP2114">
        <v>1500</v>
      </c>
      <c r="AQ2114" t="s">
        <v>129</v>
      </c>
      <c r="AR2114">
        <v>97</v>
      </c>
      <c r="AS2114">
        <v>-55</v>
      </c>
      <c r="AT2114">
        <v>-512</v>
      </c>
      <c r="BB2114" t="str">
        <f t="shared" ref="BB2114:BB2177" si="821">"1200"</f>
        <v>1200</v>
      </c>
      <c r="BC2114">
        <v>1</v>
      </c>
      <c r="BD2114" t="str">
        <f t="shared" ref="BD2114:BD2177" si="822">"N1839R  "</f>
        <v xml:space="preserve">N1839R  </v>
      </c>
      <c r="BE2114">
        <v>1</v>
      </c>
      <c r="BG2114">
        <v>0</v>
      </c>
      <c r="BH2114">
        <v>0</v>
      </c>
      <c r="BI2114">
        <v>0</v>
      </c>
      <c r="BJ2114">
        <v>1325</v>
      </c>
      <c r="BK2114">
        <v>-175</v>
      </c>
      <c r="BL2114" t="s">
        <v>130</v>
      </c>
      <c r="BM2114">
        <v>1</v>
      </c>
      <c r="BN2114">
        <v>1</v>
      </c>
      <c r="BO2114">
        <v>0</v>
      </c>
      <c r="BP2114">
        <v>0</v>
      </c>
      <c r="BS2114">
        <v>0</v>
      </c>
      <c r="BT2114">
        <v>0</v>
      </c>
      <c r="BU2114">
        <v>0</v>
      </c>
      <c r="CE2114" t="str">
        <f t="shared" ref="CE2114:CE2120" si="823">"22:04:32.412"</f>
        <v>22:04:32.412</v>
      </c>
      <c r="CF2114">
        <v>412088372</v>
      </c>
      <c r="CS2114">
        <v>3</v>
      </c>
      <c r="CT2114">
        <v>2</v>
      </c>
      <c r="CU2114">
        <v>0</v>
      </c>
      <c r="CV2114">
        <v>2</v>
      </c>
      <c r="CW2114">
        <v>0</v>
      </c>
      <c r="CX2114">
        <v>3</v>
      </c>
      <c r="CY2114">
        <v>7</v>
      </c>
      <c r="CZ2114" t="s">
        <v>131</v>
      </c>
      <c r="DA2114">
        <v>286</v>
      </c>
      <c r="DB2114">
        <v>0</v>
      </c>
      <c r="DC2114" t="s">
        <v>132</v>
      </c>
      <c r="DD2114" t="s">
        <v>133</v>
      </c>
      <c r="DG2114">
        <v>16213046</v>
      </c>
      <c r="DI2114">
        <v>1</v>
      </c>
      <c r="DJ2114">
        <v>0</v>
      </c>
      <c r="DK2114">
        <v>0</v>
      </c>
      <c r="DL2114">
        <v>0</v>
      </c>
      <c r="DM2114">
        <v>0</v>
      </c>
      <c r="DN2114">
        <v>1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3">
      <c r="A2115" t="str">
        <f t="shared" si="818"/>
        <v>07/09/2023 22:04:32.663</v>
      </c>
      <c r="C2115" t="str">
        <f t="shared" si="813"/>
        <v>FFDFD3C0</v>
      </c>
      <c r="D2115" t="s">
        <v>123</v>
      </c>
      <c r="E2115">
        <v>7</v>
      </c>
      <c r="F2115">
        <v>2007</v>
      </c>
      <c r="G2115" t="s">
        <v>124</v>
      </c>
      <c r="J2115" t="s">
        <v>125</v>
      </c>
      <c r="K2115">
        <v>0</v>
      </c>
      <c r="L2115">
        <v>3</v>
      </c>
      <c r="M2115">
        <v>0</v>
      </c>
      <c r="N2115">
        <v>2</v>
      </c>
      <c r="O2115">
        <v>0</v>
      </c>
      <c r="P2115">
        <v>1</v>
      </c>
      <c r="Q2115">
        <v>0</v>
      </c>
      <c r="S2115" t="str">
        <f t="shared" si="819"/>
        <v>22:04:32.000</v>
      </c>
      <c r="T2115" t="str">
        <f t="shared" si="819"/>
        <v>22:04:32.000</v>
      </c>
      <c r="U2115" t="str">
        <f t="shared" si="820"/>
        <v>A14F74</v>
      </c>
      <c r="V2115">
        <v>0</v>
      </c>
      <c r="W2115">
        <v>0</v>
      </c>
      <c r="X2115">
        <v>2</v>
      </c>
      <c r="Y2115">
        <v>0</v>
      </c>
      <c r="AA2115">
        <v>1</v>
      </c>
      <c r="AB2115">
        <v>8</v>
      </c>
      <c r="AC2115">
        <v>3</v>
      </c>
      <c r="AD2115">
        <v>0</v>
      </c>
      <c r="AE2115">
        <v>9</v>
      </c>
      <c r="AF2115" t="s">
        <v>126</v>
      </c>
      <c r="AG2115">
        <v>0</v>
      </c>
      <c r="AH2115">
        <v>3</v>
      </c>
      <c r="AI2115">
        <v>2</v>
      </c>
      <c r="AJ2115">
        <v>0</v>
      </c>
      <c r="AK2115" t="s">
        <v>687</v>
      </c>
      <c r="AL2115">
        <v>32.766787999999998</v>
      </c>
      <c r="AM2115" t="s">
        <v>688</v>
      </c>
      <c r="AN2115">
        <v>-117.040207</v>
      </c>
      <c r="AO2115">
        <v>25</v>
      </c>
      <c r="AP2115">
        <v>1500</v>
      </c>
      <c r="AQ2115" t="s">
        <v>129</v>
      </c>
      <c r="AR2115">
        <v>97</v>
      </c>
      <c r="AS2115">
        <v>-55</v>
      </c>
      <c r="AT2115">
        <v>-512</v>
      </c>
      <c r="BB2115" t="str">
        <f t="shared" si="821"/>
        <v>1200</v>
      </c>
      <c r="BC2115">
        <v>1</v>
      </c>
      <c r="BD2115" t="str">
        <f t="shared" si="822"/>
        <v xml:space="preserve">N1839R  </v>
      </c>
      <c r="BE2115">
        <v>1</v>
      </c>
      <c r="BG2115">
        <v>0</v>
      </c>
      <c r="BH2115">
        <v>0</v>
      </c>
      <c r="BI2115">
        <v>0</v>
      </c>
      <c r="BJ2115">
        <v>1325</v>
      </c>
      <c r="BK2115">
        <v>-175</v>
      </c>
      <c r="BL2115" t="s">
        <v>130</v>
      </c>
      <c r="BM2115">
        <v>1</v>
      </c>
      <c r="BN2115">
        <v>1</v>
      </c>
      <c r="BO2115">
        <v>0</v>
      </c>
      <c r="BP2115">
        <v>0</v>
      </c>
      <c r="BS2115">
        <v>0</v>
      </c>
      <c r="BT2115">
        <v>0</v>
      </c>
      <c r="BU2115">
        <v>0</v>
      </c>
      <c r="CE2115" t="str">
        <f t="shared" si="823"/>
        <v>22:04:32.412</v>
      </c>
      <c r="CF2115">
        <v>412088372</v>
      </c>
      <c r="CS2115">
        <v>3</v>
      </c>
      <c r="CT2115">
        <v>2</v>
      </c>
      <c r="CU2115">
        <v>0</v>
      </c>
      <c r="CV2115">
        <v>2</v>
      </c>
      <c r="CW2115">
        <v>0</v>
      </c>
      <c r="CX2115">
        <v>3</v>
      </c>
      <c r="CY2115">
        <v>7</v>
      </c>
      <c r="CZ2115" t="s">
        <v>131</v>
      </c>
      <c r="DA2115">
        <v>286</v>
      </c>
      <c r="DB2115">
        <v>0</v>
      </c>
      <c r="DC2115" t="s">
        <v>132</v>
      </c>
      <c r="DD2115" t="s">
        <v>133</v>
      </c>
      <c r="DG2115">
        <v>16213046</v>
      </c>
      <c r="DI2115">
        <v>1</v>
      </c>
      <c r="DJ2115">
        <v>0</v>
      </c>
      <c r="DK2115">
        <v>1</v>
      </c>
      <c r="DL2115">
        <v>0</v>
      </c>
      <c r="DM2115">
        <v>0</v>
      </c>
      <c r="DN2115">
        <v>1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3">
      <c r="A2116" t="str">
        <f t="shared" si="818"/>
        <v>07/09/2023 22:04:32.663</v>
      </c>
      <c r="C2116" t="str">
        <f t="shared" si="813"/>
        <v>FFDFD3C0</v>
      </c>
      <c r="D2116" t="s">
        <v>134</v>
      </c>
      <c r="E2116">
        <v>4</v>
      </c>
      <c r="H2116">
        <v>4</v>
      </c>
      <c r="I2116" t="s">
        <v>143</v>
      </c>
      <c r="J2116" t="s">
        <v>126</v>
      </c>
      <c r="K2116">
        <v>0</v>
      </c>
      <c r="L2116">
        <v>3</v>
      </c>
      <c r="M2116">
        <v>0</v>
      </c>
      <c r="N2116">
        <v>2</v>
      </c>
      <c r="O2116">
        <v>0</v>
      </c>
      <c r="P2116">
        <v>1</v>
      </c>
      <c r="Q2116">
        <v>0</v>
      </c>
      <c r="S2116" t="str">
        <f t="shared" si="819"/>
        <v>22:04:32.000</v>
      </c>
      <c r="T2116" t="str">
        <f t="shared" si="819"/>
        <v>22:04:32.000</v>
      </c>
      <c r="U2116" t="str">
        <f t="shared" si="820"/>
        <v>A14F74</v>
      </c>
      <c r="V2116">
        <v>0</v>
      </c>
      <c r="W2116">
        <v>0</v>
      </c>
      <c r="X2116">
        <v>2</v>
      </c>
      <c r="Y2116">
        <v>0</v>
      </c>
      <c r="AA2116">
        <v>1</v>
      </c>
      <c r="AB2116">
        <v>8</v>
      </c>
      <c r="AC2116">
        <v>3</v>
      </c>
      <c r="AD2116">
        <v>0</v>
      </c>
      <c r="AE2116">
        <v>9</v>
      </c>
      <c r="AF2116" t="s">
        <v>126</v>
      </c>
      <c r="AG2116">
        <v>0</v>
      </c>
      <c r="AH2116">
        <v>3</v>
      </c>
      <c r="AI2116">
        <v>2</v>
      </c>
      <c r="AJ2116">
        <v>0</v>
      </c>
      <c r="AK2116" t="s">
        <v>687</v>
      </c>
      <c r="AL2116">
        <v>32.766787999999998</v>
      </c>
      <c r="AM2116" t="s">
        <v>688</v>
      </c>
      <c r="AN2116">
        <v>-117.040207</v>
      </c>
      <c r="AO2116">
        <v>25</v>
      </c>
      <c r="AP2116">
        <v>1500</v>
      </c>
      <c r="AQ2116" t="s">
        <v>129</v>
      </c>
      <c r="AR2116">
        <v>97</v>
      </c>
      <c r="AS2116">
        <v>-55</v>
      </c>
      <c r="AT2116">
        <v>-512</v>
      </c>
      <c r="BB2116" t="str">
        <f t="shared" si="821"/>
        <v>1200</v>
      </c>
      <c r="BC2116">
        <v>1</v>
      </c>
      <c r="BD2116" t="str">
        <f t="shared" si="822"/>
        <v xml:space="preserve">N1839R  </v>
      </c>
      <c r="BE2116">
        <v>1</v>
      </c>
      <c r="BG2116">
        <v>0</v>
      </c>
      <c r="BH2116">
        <v>0</v>
      </c>
      <c r="BI2116">
        <v>0</v>
      </c>
      <c r="BJ2116">
        <v>1325</v>
      </c>
      <c r="BK2116">
        <v>-175</v>
      </c>
      <c r="BL2116" t="s">
        <v>130</v>
      </c>
      <c r="BM2116">
        <v>1</v>
      </c>
      <c r="BN2116">
        <v>1</v>
      </c>
      <c r="BO2116">
        <v>0</v>
      </c>
      <c r="BP2116">
        <v>0</v>
      </c>
      <c r="BS2116">
        <v>0</v>
      </c>
      <c r="BT2116">
        <v>0</v>
      </c>
      <c r="BU2116">
        <v>0</v>
      </c>
      <c r="CE2116" t="str">
        <f t="shared" si="823"/>
        <v>22:04:32.412</v>
      </c>
      <c r="CF2116">
        <v>412088372</v>
      </c>
      <c r="CS2116">
        <v>3</v>
      </c>
      <c r="CT2116">
        <v>2</v>
      </c>
      <c r="CU2116">
        <v>0</v>
      </c>
      <c r="CV2116">
        <v>2</v>
      </c>
      <c r="CW2116">
        <v>0</v>
      </c>
      <c r="CX2116">
        <v>3</v>
      </c>
      <c r="CY2116">
        <v>7</v>
      </c>
      <c r="CZ2116" t="s">
        <v>131</v>
      </c>
      <c r="DA2116">
        <v>286</v>
      </c>
      <c r="DB2116">
        <v>0</v>
      </c>
      <c r="DC2116" t="s">
        <v>132</v>
      </c>
      <c r="DD2116" t="s">
        <v>133</v>
      </c>
      <c r="DG2116">
        <v>16213046</v>
      </c>
      <c r="DI2116">
        <v>1</v>
      </c>
      <c r="DJ2116">
        <v>0</v>
      </c>
      <c r="DK2116">
        <v>1</v>
      </c>
      <c r="DL2116">
        <v>0</v>
      </c>
      <c r="DM2116">
        <v>0</v>
      </c>
      <c r="DN2116">
        <v>1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3">
      <c r="A2117" t="str">
        <f t="shared" si="818"/>
        <v>07/09/2023 22:04:32.663</v>
      </c>
      <c r="C2117" t="str">
        <f t="shared" si="813"/>
        <v>FFDFD3C0</v>
      </c>
      <c r="D2117" t="s">
        <v>138</v>
      </c>
      <c r="E2117">
        <v>20</v>
      </c>
      <c r="F2117">
        <v>1020</v>
      </c>
      <c r="G2117" t="s">
        <v>139</v>
      </c>
      <c r="J2117" t="s">
        <v>140</v>
      </c>
      <c r="K2117">
        <v>0</v>
      </c>
      <c r="L2117">
        <v>3</v>
      </c>
      <c r="M2117">
        <v>0</v>
      </c>
      <c r="N2117">
        <v>2</v>
      </c>
      <c r="O2117">
        <v>0</v>
      </c>
      <c r="P2117">
        <v>1</v>
      </c>
      <c r="Q2117">
        <v>0</v>
      </c>
      <c r="S2117" t="str">
        <f t="shared" si="819"/>
        <v>22:04:32.000</v>
      </c>
      <c r="T2117" t="str">
        <f t="shared" si="819"/>
        <v>22:04:32.000</v>
      </c>
      <c r="U2117" t="str">
        <f t="shared" si="820"/>
        <v>A14F74</v>
      </c>
      <c r="V2117">
        <v>0</v>
      </c>
      <c r="W2117">
        <v>0</v>
      </c>
      <c r="X2117">
        <v>2</v>
      </c>
      <c r="Y2117">
        <v>0</v>
      </c>
      <c r="AA2117">
        <v>1</v>
      </c>
      <c r="AB2117">
        <v>8</v>
      </c>
      <c r="AC2117">
        <v>3</v>
      </c>
      <c r="AD2117">
        <v>0</v>
      </c>
      <c r="AE2117">
        <v>9</v>
      </c>
      <c r="AF2117" t="s">
        <v>126</v>
      </c>
      <c r="AG2117">
        <v>0</v>
      </c>
      <c r="AH2117">
        <v>3</v>
      </c>
      <c r="AI2117">
        <v>2</v>
      </c>
      <c r="AJ2117">
        <v>0</v>
      </c>
      <c r="AK2117" t="s">
        <v>687</v>
      </c>
      <c r="AL2117">
        <v>32.766787999999998</v>
      </c>
      <c r="AM2117" t="s">
        <v>688</v>
      </c>
      <c r="AN2117">
        <v>-117.040207</v>
      </c>
      <c r="AO2117">
        <v>25</v>
      </c>
      <c r="AP2117">
        <v>1500</v>
      </c>
      <c r="AQ2117" t="s">
        <v>129</v>
      </c>
      <c r="AR2117">
        <v>97</v>
      </c>
      <c r="AS2117">
        <v>-55</v>
      </c>
      <c r="AT2117">
        <v>-512</v>
      </c>
      <c r="BB2117" t="str">
        <f t="shared" si="821"/>
        <v>1200</v>
      </c>
      <c r="BC2117">
        <v>1</v>
      </c>
      <c r="BD2117" t="str">
        <f t="shared" si="822"/>
        <v xml:space="preserve">N1839R  </v>
      </c>
      <c r="BE2117">
        <v>1</v>
      </c>
      <c r="BG2117">
        <v>0</v>
      </c>
      <c r="BH2117">
        <v>0</v>
      </c>
      <c r="BI2117">
        <v>0</v>
      </c>
      <c r="BJ2117">
        <v>1325</v>
      </c>
      <c r="BK2117">
        <v>-175</v>
      </c>
      <c r="BL2117" t="s">
        <v>130</v>
      </c>
      <c r="BM2117">
        <v>1</v>
      </c>
      <c r="BN2117">
        <v>1</v>
      </c>
      <c r="BO2117">
        <v>0</v>
      </c>
      <c r="BP2117">
        <v>0</v>
      </c>
      <c r="BS2117">
        <v>0</v>
      </c>
      <c r="BT2117">
        <v>0</v>
      </c>
      <c r="BU2117">
        <v>0</v>
      </c>
      <c r="CE2117" t="str">
        <f t="shared" si="823"/>
        <v>22:04:32.412</v>
      </c>
      <c r="CF2117">
        <v>412088372</v>
      </c>
      <c r="CS2117">
        <v>3</v>
      </c>
      <c r="CT2117">
        <v>2</v>
      </c>
      <c r="CU2117">
        <v>0</v>
      </c>
      <c r="CV2117">
        <v>2</v>
      </c>
      <c r="CW2117">
        <v>0</v>
      </c>
      <c r="CX2117">
        <v>3</v>
      </c>
      <c r="CY2117">
        <v>7</v>
      </c>
      <c r="CZ2117" t="s">
        <v>131</v>
      </c>
      <c r="DA2117">
        <v>286</v>
      </c>
      <c r="DB2117">
        <v>0</v>
      </c>
      <c r="DC2117" t="s">
        <v>132</v>
      </c>
      <c r="DD2117" t="s">
        <v>133</v>
      </c>
      <c r="DG2117">
        <v>16213046</v>
      </c>
      <c r="DI2117">
        <v>1</v>
      </c>
      <c r="DJ2117">
        <v>0</v>
      </c>
      <c r="DK2117">
        <v>1</v>
      </c>
      <c r="DL2117">
        <v>0</v>
      </c>
      <c r="DM2117">
        <v>0</v>
      </c>
      <c r="DN2117">
        <v>1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3">
      <c r="A2118" t="str">
        <f t="shared" si="818"/>
        <v>07/09/2023 22:04:32.663</v>
      </c>
      <c r="C2118" t="str">
        <f t="shared" si="813"/>
        <v>FFDFD3C0</v>
      </c>
      <c r="D2118" t="s">
        <v>149</v>
      </c>
      <c r="E2118">
        <v>3</v>
      </c>
      <c r="H2118">
        <v>166</v>
      </c>
      <c r="I2118" t="s">
        <v>139</v>
      </c>
      <c r="J2118" t="s">
        <v>150</v>
      </c>
      <c r="K2118">
        <v>0</v>
      </c>
      <c r="L2118">
        <v>3</v>
      </c>
      <c r="M2118">
        <v>0</v>
      </c>
      <c r="N2118">
        <v>2</v>
      </c>
      <c r="O2118">
        <v>0</v>
      </c>
      <c r="P2118">
        <v>1</v>
      </c>
      <c r="Q2118">
        <v>0</v>
      </c>
      <c r="S2118" t="str">
        <f t="shared" si="819"/>
        <v>22:04:32.000</v>
      </c>
      <c r="T2118" t="str">
        <f t="shared" si="819"/>
        <v>22:04:32.000</v>
      </c>
      <c r="U2118" t="str">
        <f t="shared" si="820"/>
        <v>A14F74</v>
      </c>
      <c r="V2118">
        <v>0</v>
      </c>
      <c r="W2118">
        <v>0</v>
      </c>
      <c r="X2118">
        <v>2</v>
      </c>
      <c r="Y2118">
        <v>0</v>
      </c>
      <c r="AA2118">
        <v>1</v>
      </c>
      <c r="AB2118">
        <v>8</v>
      </c>
      <c r="AC2118">
        <v>3</v>
      </c>
      <c r="AD2118">
        <v>0</v>
      </c>
      <c r="AE2118">
        <v>9</v>
      </c>
      <c r="AF2118" t="s">
        <v>126</v>
      </c>
      <c r="AG2118">
        <v>0</v>
      </c>
      <c r="AH2118">
        <v>3</v>
      </c>
      <c r="AI2118">
        <v>2</v>
      </c>
      <c r="AJ2118">
        <v>0</v>
      </c>
      <c r="AK2118" t="s">
        <v>687</v>
      </c>
      <c r="AL2118">
        <v>32.766787999999998</v>
      </c>
      <c r="AM2118" t="s">
        <v>688</v>
      </c>
      <c r="AN2118">
        <v>-117.040207</v>
      </c>
      <c r="AO2118">
        <v>25</v>
      </c>
      <c r="AP2118">
        <v>1500</v>
      </c>
      <c r="AQ2118" t="s">
        <v>129</v>
      </c>
      <c r="AR2118">
        <v>97</v>
      </c>
      <c r="AS2118">
        <v>-55</v>
      </c>
      <c r="AT2118">
        <v>-512</v>
      </c>
      <c r="BB2118" t="str">
        <f t="shared" si="821"/>
        <v>1200</v>
      </c>
      <c r="BC2118">
        <v>1</v>
      </c>
      <c r="BD2118" t="str">
        <f t="shared" si="822"/>
        <v xml:space="preserve">N1839R  </v>
      </c>
      <c r="BE2118">
        <v>1</v>
      </c>
      <c r="BG2118">
        <v>0</v>
      </c>
      <c r="BH2118">
        <v>0</v>
      </c>
      <c r="BI2118">
        <v>0</v>
      </c>
      <c r="BJ2118">
        <v>1325</v>
      </c>
      <c r="BK2118">
        <v>-175</v>
      </c>
      <c r="BL2118" t="s">
        <v>130</v>
      </c>
      <c r="BM2118">
        <v>1</v>
      </c>
      <c r="BN2118">
        <v>1</v>
      </c>
      <c r="BO2118">
        <v>0</v>
      </c>
      <c r="BP2118">
        <v>0</v>
      </c>
      <c r="BS2118">
        <v>0</v>
      </c>
      <c r="BT2118">
        <v>0</v>
      </c>
      <c r="BU2118">
        <v>0</v>
      </c>
      <c r="CE2118" t="str">
        <f t="shared" si="823"/>
        <v>22:04:32.412</v>
      </c>
      <c r="CF2118">
        <v>412088372</v>
      </c>
      <c r="CS2118">
        <v>3</v>
      </c>
      <c r="CT2118">
        <v>2</v>
      </c>
      <c r="CU2118">
        <v>0</v>
      </c>
      <c r="CV2118">
        <v>2</v>
      </c>
      <c r="CW2118">
        <v>0</v>
      </c>
      <c r="CX2118">
        <v>3</v>
      </c>
      <c r="CY2118">
        <v>7</v>
      </c>
      <c r="CZ2118" t="s">
        <v>131</v>
      </c>
      <c r="DA2118">
        <v>286</v>
      </c>
      <c r="DB2118">
        <v>0</v>
      </c>
      <c r="DC2118" t="s">
        <v>132</v>
      </c>
      <c r="DD2118" t="s">
        <v>133</v>
      </c>
      <c r="DG2118">
        <v>16213046</v>
      </c>
      <c r="DI2118">
        <v>1</v>
      </c>
      <c r="DJ2118">
        <v>0</v>
      </c>
      <c r="DK2118">
        <v>1</v>
      </c>
      <c r="DL2118">
        <v>0</v>
      </c>
      <c r="DM2118">
        <v>0</v>
      </c>
      <c r="DN2118">
        <v>1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3">
      <c r="A2119" t="str">
        <f t="shared" si="818"/>
        <v>07/09/2023 22:04:32.663</v>
      </c>
      <c r="C2119" t="str">
        <f t="shared" si="813"/>
        <v>FFDFD3C0</v>
      </c>
      <c r="D2119" t="s">
        <v>141</v>
      </c>
      <c r="E2119">
        <v>15</v>
      </c>
      <c r="J2119" t="s">
        <v>142</v>
      </c>
      <c r="K2119">
        <v>0</v>
      </c>
      <c r="L2119">
        <v>3</v>
      </c>
      <c r="M2119">
        <v>0</v>
      </c>
      <c r="N2119">
        <v>2</v>
      </c>
      <c r="O2119">
        <v>0</v>
      </c>
      <c r="P2119">
        <v>1</v>
      </c>
      <c r="Q2119">
        <v>0</v>
      </c>
      <c r="S2119" t="str">
        <f t="shared" si="819"/>
        <v>22:04:32.000</v>
      </c>
      <c r="T2119" t="str">
        <f t="shared" si="819"/>
        <v>22:04:32.000</v>
      </c>
      <c r="U2119" t="str">
        <f t="shared" si="820"/>
        <v>A14F74</v>
      </c>
      <c r="V2119">
        <v>0</v>
      </c>
      <c r="W2119">
        <v>0</v>
      </c>
      <c r="X2119">
        <v>2</v>
      </c>
      <c r="Y2119">
        <v>0</v>
      </c>
      <c r="AA2119">
        <v>1</v>
      </c>
      <c r="AB2119">
        <v>8</v>
      </c>
      <c r="AC2119">
        <v>3</v>
      </c>
      <c r="AD2119">
        <v>0</v>
      </c>
      <c r="AE2119">
        <v>9</v>
      </c>
      <c r="AF2119" t="s">
        <v>126</v>
      </c>
      <c r="AG2119">
        <v>0</v>
      </c>
      <c r="AH2119">
        <v>3</v>
      </c>
      <c r="AI2119">
        <v>2</v>
      </c>
      <c r="AJ2119">
        <v>0</v>
      </c>
      <c r="AK2119" t="s">
        <v>687</v>
      </c>
      <c r="AL2119">
        <v>32.766787999999998</v>
      </c>
      <c r="AM2119" t="s">
        <v>688</v>
      </c>
      <c r="AN2119">
        <v>-117.040207</v>
      </c>
      <c r="AO2119">
        <v>25</v>
      </c>
      <c r="AP2119">
        <v>1500</v>
      </c>
      <c r="AQ2119" t="s">
        <v>129</v>
      </c>
      <c r="AR2119">
        <v>97</v>
      </c>
      <c r="AS2119">
        <v>-55</v>
      </c>
      <c r="AT2119">
        <v>-512</v>
      </c>
      <c r="BB2119" t="str">
        <f t="shared" si="821"/>
        <v>1200</v>
      </c>
      <c r="BC2119">
        <v>1</v>
      </c>
      <c r="BD2119" t="str">
        <f t="shared" si="822"/>
        <v xml:space="preserve">N1839R  </v>
      </c>
      <c r="BE2119">
        <v>1</v>
      </c>
      <c r="BG2119">
        <v>0</v>
      </c>
      <c r="BH2119">
        <v>0</v>
      </c>
      <c r="BI2119">
        <v>0</v>
      </c>
      <c r="BJ2119">
        <v>1325</v>
      </c>
      <c r="BK2119">
        <v>-175</v>
      </c>
      <c r="BL2119" t="s">
        <v>130</v>
      </c>
      <c r="BM2119">
        <v>1</v>
      </c>
      <c r="BN2119">
        <v>1</v>
      </c>
      <c r="BO2119">
        <v>0</v>
      </c>
      <c r="BP2119">
        <v>0</v>
      </c>
      <c r="BS2119">
        <v>0</v>
      </c>
      <c r="BT2119">
        <v>0</v>
      </c>
      <c r="BU2119">
        <v>0</v>
      </c>
      <c r="CE2119" t="str">
        <f t="shared" si="823"/>
        <v>22:04:32.412</v>
      </c>
      <c r="CF2119">
        <v>412088372</v>
      </c>
      <c r="CS2119">
        <v>3</v>
      </c>
      <c r="CT2119">
        <v>2</v>
      </c>
      <c r="CU2119">
        <v>0</v>
      </c>
      <c r="CV2119">
        <v>2</v>
      </c>
      <c r="CW2119">
        <v>0</v>
      </c>
      <c r="CX2119">
        <v>3</v>
      </c>
      <c r="CY2119">
        <v>7</v>
      </c>
      <c r="CZ2119" t="s">
        <v>131</v>
      </c>
      <c r="DA2119">
        <v>286</v>
      </c>
      <c r="DB2119">
        <v>0</v>
      </c>
      <c r="DC2119" t="s">
        <v>132</v>
      </c>
      <c r="DD2119" t="s">
        <v>133</v>
      </c>
      <c r="DG2119">
        <v>16213046</v>
      </c>
      <c r="DI2119">
        <v>1</v>
      </c>
      <c r="DJ2119">
        <v>0</v>
      </c>
      <c r="DK2119">
        <v>1</v>
      </c>
      <c r="DL2119">
        <v>0</v>
      </c>
      <c r="DM2119">
        <v>0</v>
      </c>
      <c r="DN2119">
        <v>1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3">
      <c r="A2120" t="str">
        <f>"07/09/2023 22:04:32.757"</f>
        <v>07/09/2023 22:04:32.757</v>
      </c>
      <c r="C2120" t="str">
        <f t="shared" si="813"/>
        <v>FFDFD3C0</v>
      </c>
      <c r="D2120" t="s">
        <v>134</v>
      </c>
      <c r="E2120">
        <v>3</v>
      </c>
      <c r="H2120">
        <v>3</v>
      </c>
      <c r="I2120" t="s">
        <v>135</v>
      </c>
      <c r="J2120" t="s">
        <v>126</v>
      </c>
      <c r="K2120">
        <v>0</v>
      </c>
      <c r="L2120">
        <v>3</v>
      </c>
      <c r="M2120">
        <v>0</v>
      </c>
      <c r="N2120">
        <v>2</v>
      </c>
      <c r="O2120">
        <v>0</v>
      </c>
      <c r="P2120">
        <v>1</v>
      </c>
      <c r="Q2120">
        <v>0</v>
      </c>
      <c r="S2120" t="str">
        <f t="shared" si="819"/>
        <v>22:04:32.000</v>
      </c>
      <c r="T2120" t="str">
        <f t="shared" si="819"/>
        <v>22:04:32.000</v>
      </c>
      <c r="U2120" t="str">
        <f t="shared" si="820"/>
        <v>A14F74</v>
      </c>
      <c r="V2120">
        <v>0</v>
      </c>
      <c r="W2120">
        <v>0</v>
      </c>
      <c r="X2120">
        <v>2</v>
      </c>
      <c r="Y2120">
        <v>0</v>
      </c>
      <c r="AA2120">
        <v>1</v>
      </c>
      <c r="AB2120">
        <v>8</v>
      </c>
      <c r="AC2120">
        <v>3</v>
      </c>
      <c r="AD2120">
        <v>0</v>
      </c>
      <c r="AE2120">
        <v>9</v>
      </c>
      <c r="AF2120" t="s">
        <v>126</v>
      </c>
      <c r="AG2120">
        <v>0</v>
      </c>
      <c r="AH2120">
        <v>3</v>
      </c>
      <c r="AI2120">
        <v>2</v>
      </c>
      <c r="AJ2120">
        <v>0</v>
      </c>
      <c r="AK2120" t="s">
        <v>687</v>
      </c>
      <c r="AL2120">
        <v>32.766787999999998</v>
      </c>
      <c r="AM2120" t="s">
        <v>688</v>
      </c>
      <c r="AN2120">
        <v>-117.040207</v>
      </c>
      <c r="AO2120">
        <v>25</v>
      </c>
      <c r="AP2120">
        <v>1500</v>
      </c>
      <c r="AQ2120" t="s">
        <v>129</v>
      </c>
      <c r="AR2120">
        <v>97</v>
      </c>
      <c r="AS2120">
        <v>-55</v>
      </c>
      <c r="AT2120">
        <v>-512</v>
      </c>
      <c r="BB2120" t="str">
        <f t="shared" si="821"/>
        <v>1200</v>
      </c>
      <c r="BC2120">
        <v>1</v>
      </c>
      <c r="BD2120" t="str">
        <f t="shared" si="822"/>
        <v xml:space="preserve">N1839R  </v>
      </c>
      <c r="BE2120">
        <v>1</v>
      </c>
      <c r="BG2120">
        <v>0</v>
      </c>
      <c r="BH2120">
        <v>0</v>
      </c>
      <c r="BI2120">
        <v>0</v>
      </c>
      <c r="BJ2120">
        <v>1325</v>
      </c>
      <c r="BK2120">
        <v>-175</v>
      </c>
      <c r="BL2120" t="s">
        <v>130</v>
      </c>
      <c r="BM2120">
        <v>1</v>
      </c>
      <c r="BN2120">
        <v>1</v>
      </c>
      <c r="BO2120">
        <v>0</v>
      </c>
      <c r="BP2120">
        <v>0</v>
      </c>
      <c r="BS2120">
        <v>0</v>
      </c>
      <c r="BT2120">
        <v>0</v>
      </c>
      <c r="BU2120">
        <v>0</v>
      </c>
      <c r="CE2120" t="str">
        <f t="shared" si="823"/>
        <v>22:04:32.412</v>
      </c>
      <c r="CF2120">
        <v>412088372</v>
      </c>
      <c r="CS2120">
        <v>3</v>
      </c>
      <c r="CT2120">
        <v>2</v>
      </c>
      <c r="CU2120">
        <v>0</v>
      </c>
      <c r="CV2120">
        <v>2</v>
      </c>
      <c r="CW2120">
        <v>0</v>
      </c>
      <c r="CX2120">
        <v>3</v>
      </c>
      <c r="CY2120">
        <v>7</v>
      </c>
      <c r="CZ2120" t="s">
        <v>131</v>
      </c>
      <c r="DA2120">
        <v>286</v>
      </c>
      <c r="DB2120">
        <v>0</v>
      </c>
      <c r="DC2120" t="s">
        <v>132</v>
      </c>
      <c r="DD2120" t="s">
        <v>133</v>
      </c>
      <c r="DG2120">
        <v>16213046</v>
      </c>
      <c r="DI2120">
        <v>1</v>
      </c>
      <c r="DJ2120">
        <v>0</v>
      </c>
      <c r="DK2120">
        <v>1</v>
      </c>
      <c r="DL2120">
        <v>0</v>
      </c>
      <c r="DM2120">
        <v>0</v>
      </c>
      <c r="DN2120">
        <v>1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3">
      <c r="A2121" t="str">
        <f>"07/09/2023 22:04:33.771"</f>
        <v>07/09/2023 22:04:33.771</v>
      </c>
      <c r="C2121" t="str">
        <f t="shared" si="813"/>
        <v>FFDFD3C0</v>
      </c>
      <c r="D2121" t="s">
        <v>149</v>
      </c>
      <c r="E2121">
        <v>3</v>
      </c>
      <c r="H2121">
        <v>166</v>
      </c>
      <c r="I2121" t="s">
        <v>139</v>
      </c>
      <c r="J2121" t="s">
        <v>150</v>
      </c>
      <c r="K2121">
        <v>0</v>
      </c>
      <c r="L2121">
        <v>3</v>
      </c>
      <c r="M2121">
        <v>0</v>
      </c>
      <c r="N2121">
        <v>2</v>
      </c>
      <c r="O2121">
        <v>0</v>
      </c>
      <c r="P2121">
        <v>1</v>
      </c>
      <c r="Q2121">
        <v>0</v>
      </c>
      <c r="S2121" t="str">
        <f t="shared" ref="S2121:T2127" si="824">"22:04:33.000"</f>
        <v>22:04:33.000</v>
      </c>
      <c r="T2121" t="str">
        <f t="shared" si="824"/>
        <v>22:04:33.000</v>
      </c>
      <c r="U2121" t="str">
        <f t="shared" si="820"/>
        <v>A14F74</v>
      </c>
      <c r="V2121">
        <v>0</v>
      </c>
      <c r="W2121">
        <v>0</v>
      </c>
      <c r="X2121">
        <v>2</v>
      </c>
      <c r="Y2121">
        <v>0</v>
      </c>
      <c r="AA2121">
        <v>1</v>
      </c>
      <c r="AB2121">
        <v>8</v>
      </c>
      <c r="AC2121">
        <v>3</v>
      </c>
      <c r="AD2121">
        <v>0</v>
      </c>
      <c r="AE2121">
        <v>9</v>
      </c>
      <c r="AF2121" t="s">
        <v>126</v>
      </c>
      <c r="AG2121">
        <v>0</v>
      </c>
      <c r="AH2121">
        <v>3</v>
      </c>
      <c r="AI2121">
        <v>2</v>
      </c>
      <c r="AJ2121">
        <v>0</v>
      </c>
      <c r="AK2121" t="s">
        <v>689</v>
      </c>
      <c r="AL2121">
        <v>32.766551999999997</v>
      </c>
      <c r="AM2121" t="s">
        <v>690</v>
      </c>
      <c r="AN2121">
        <v>-117.039671</v>
      </c>
      <c r="AO2121">
        <v>25</v>
      </c>
      <c r="AP2121">
        <v>1500</v>
      </c>
      <c r="AQ2121" t="s">
        <v>129</v>
      </c>
      <c r="AR2121">
        <v>99</v>
      </c>
      <c r="AS2121">
        <v>-55</v>
      </c>
      <c r="AT2121">
        <v>-448</v>
      </c>
      <c r="BB2121" t="str">
        <f t="shared" si="821"/>
        <v>1200</v>
      </c>
      <c r="BC2121">
        <v>1</v>
      </c>
      <c r="BD2121" t="str">
        <f t="shared" si="822"/>
        <v xml:space="preserve">N1839R  </v>
      </c>
      <c r="BE2121">
        <v>1</v>
      </c>
      <c r="BG2121">
        <v>0</v>
      </c>
      <c r="BH2121">
        <v>0</v>
      </c>
      <c r="BI2121">
        <v>0</v>
      </c>
      <c r="BJ2121">
        <v>1325</v>
      </c>
      <c r="BK2121">
        <v>-175</v>
      </c>
      <c r="BL2121" t="s">
        <v>130</v>
      </c>
      <c r="BM2121">
        <v>1</v>
      </c>
      <c r="BN2121">
        <v>1</v>
      </c>
      <c r="BO2121">
        <v>0</v>
      </c>
      <c r="BP2121">
        <v>0</v>
      </c>
      <c r="BS2121">
        <v>0</v>
      </c>
      <c r="BT2121">
        <v>0</v>
      </c>
      <c r="BU2121">
        <v>0</v>
      </c>
      <c r="CE2121" t="str">
        <f t="shared" ref="CE2121:CE2127" si="825">"22:04:33.442"</f>
        <v>22:04:33.442</v>
      </c>
      <c r="CF2121">
        <v>441842408</v>
      </c>
      <c r="CS2121">
        <v>3</v>
      </c>
      <c r="CT2121">
        <v>2</v>
      </c>
      <c r="CU2121">
        <v>0</v>
      </c>
      <c r="CV2121">
        <v>2</v>
      </c>
      <c r="CW2121">
        <v>0</v>
      </c>
      <c r="CX2121">
        <v>5</v>
      </c>
      <c r="CY2121">
        <v>7</v>
      </c>
      <c r="CZ2121" t="s">
        <v>131</v>
      </c>
      <c r="DA2121">
        <v>300</v>
      </c>
      <c r="DB2121">
        <v>0</v>
      </c>
      <c r="DC2121" t="s">
        <v>157</v>
      </c>
      <c r="DD2121" t="s">
        <v>158</v>
      </c>
      <c r="DG2121">
        <v>8379233</v>
      </c>
      <c r="DI2121">
        <v>1</v>
      </c>
      <c r="DJ2121">
        <v>0</v>
      </c>
      <c r="DK2121">
        <v>0</v>
      </c>
      <c r="DL2121">
        <v>0</v>
      </c>
      <c r="DM2121">
        <v>0</v>
      </c>
      <c r="DN2121">
        <v>1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3">
      <c r="A2122" t="str">
        <f>"07/09/2023 22:04:33.771"</f>
        <v>07/09/2023 22:04:33.771</v>
      </c>
      <c r="C2122" t="str">
        <f t="shared" si="813"/>
        <v>FFDFD3C0</v>
      </c>
      <c r="D2122" t="s">
        <v>141</v>
      </c>
      <c r="E2122">
        <v>15</v>
      </c>
      <c r="J2122" t="s">
        <v>142</v>
      </c>
      <c r="K2122">
        <v>0</v>
      </c>
      <c r="L2122">
        <v>3</v>
      </c>
      <c r="M2122">
        <v>0</v>
      </c>
      <c r="N2122">
        <v>2</v>
      </c>
      <c r="O2122">
        <v>0</v>
      </c>
      <c r="P2122">
        <v>1</v>
      </c>
      <c r="Q2122">
        <v>0</v>
      </c>
      <c r="S2122" t="str">
        <f t="shared" si="824"/>
        <v>22:04:33.000</v>
      </c>
      <c r="T2122" t="str">
        <f t="shared" si="824"/>
        <v>22:04:33.000</v>
      </c>
      <c r="U2122" t="str">
        <f t="shared" si="820"/>
        <v>A14F74</v>
      </c>
      <c r="V2122">
        <v>0</v>
      </c>
      <c r="W2122">
        <v>0</v>
      </c>
      <c r="X2122">
        <v>2</v>
      </c>
      <c r="Y2122">
        <v>0</v>
      </c>
      <c r="AA2122">
        <v>1</v>
      </c>
      <c r="AB2122">
        <v>8</v>
      </c>
      <c r="AC2122">
        <v>3</v>
      </c>
      <c r="AD2122">
        <v>0</v>
      </c>
      <c r="AE2122">
        <v>9</v>
      </c>
      <c r="AF2122" t="s">
        <v>126</v>
      </c>
      <c r="AG2122">
        <v>0</v>
      </c>
      <c r="AH2122">
        <v>3</v>
      </c>
      <c r="AI2122">
        <v>2</v>
      </c>
      <c r="AJ2122">
        <v>0</v>
      </c>
      <c r="AK2122" t="s">
        <v>689</v>
      </c>
      <c r="AL2122">
        <v>32.766551999999997</v>
      </c>
      <c r="AM2122" t="s">
        <v>690</v>
      </c>
      <c r="AN2122">
        <v>-117.039671</v>
      </c>
      <c r="AO2122">
        <v>25</v>
      </c>
      <c r="AP2122">
        <v>1500</v>
      </c>
      <c r="AQ2122" t="s">
        <v>129</v>
      </c>
      <c r="AR2122">
        <v>99</v>
      </c>
      <c r="AS2122">
        <v>-55</v>
      </c>
      <c r="AT2122">
        <v>-448</v>
      </c>
      <c r="BB2122" t="str">
        <f t="shared" si="821"/>
        <v>1200</v>
      </c>
      <c r="BC2122">
        <v>1</v>
      </c>
      <c r="BD2122" t="str">
        <f t="shared" si="822"/>
        <v xml:space="preserve">N1839R  </v>
      </c>
      <c r="BE2122">
        <v>1</v>
      </c>
      <c r="BG2122">
        <v>0</v>
      </c>
      <c r="BH2122">
        <v>0</v>
      </c>
      <c r="BI2122">
        <v>0</v>
      </c>
      <c r="BJ2122">
        <v>1325</v>
      </c>
      <c r="BK2122">
        <v>-175</v>
      </c>
      <c r="BL2122" t="s">
        <v>130</v>
      </c>
      <c r="BM2122">
        <v>1</v>
      </c>
      <c r="BN2122">
        <v>1</v>
      </c>
      <c r="BO2122">
        <v>0</v>
      </c>
      <c r="BP2122">
        <v>0</v>
      </c>
      <c r="BS2122">
        <v>0</v>
      </c>
      <c r="BT2122">
        <v>0</v>
      </c>
      <c r="BU2122">
        <v>0</v>
      </c>
      <c r="CE2122" t="str">
        <f t="shared" si="825"/>
        <v>22:04:33.442</v>
      </c>
      <c r="CF2122">
        <v>441842408</v>
      </c>
      <c r="CS2122">
        <v>3</v>
      </c>
      <c r="CT2122">
        <v>2</v>
      </c>
      <c r="CU2122">
        <v>0</v>
      </c>
      <c r="CV2122">
        <v>2</v>
      </c>
      <c r="CW2122">
        <v>0</v>
      </c>
      <c r="CX2122">
        <v>5</v>
      </c>
      <c r="CY2122">
        <v>7</v>
      </c>
      <c r="CZ2122" t="s">
        <v>131</v>
      </c>
      <c r="DA2122">
        <v>300</v>
      </c>
      <c r="DB2122">
        <v>0</v>
      </c>
      <c r="DC2122" t="s">
        <v>157</v>
      </c>
      <c r="DD2122" t="s">
        <v>158</v>
      </c>
      <c r="DG2122">
        <v>8379233</v>
      </c>
      <c r="DI2122">
        <v>1</v>
      </c>
      <c r="DJ2122">
        <v>0</v>
      </c>
      <c r="DK2122">
        <v>1</v>
      </c>
      <c r="DL2122">
        <v>0</v>
      </c>
      <c r="DM2122">
        <v>0</v>
      </c>
      <c r="DN2122">
        <v>1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3">
      <c r="A2123" t="str">
        <f>"07/09/2023 22:04:33.771"</f>
        <v>07/09/2023 22:04:33.771</v>
      </c>
      <c r="C2123" t="str">
        <f t="shared" si="813"/>
        <v>FFDFD3C0</v>
      </c>
      <c r="D2123" t="s">
        <v>134</v>
      </c>
      <c r="E2123">
        <v>3</v>
      </c>
      <c r="H2123">
        <v>3</v>
      </c>
      <c r="I2123" t="s">
        <v>135</v>
      </c>
      <c r="J2123" t="s">
        <v>126</v>
      </c>
      <c r="K2123">
        <v>0</v>
      </c>
      <c r="L2123">
        <v>3</v>
      </c>
      <c r="M2123">
        <v>0</v>
      </c>
      <c r="N2123">
        <v>2</v>
      </c>
      <c r="O2123">
        <v>0</v>
      </c>
      <c r="P2123">
        <v>1</v>
      </c>
      <c r="Q2123">
        <v>0</v>
      </c>
      <c r="S2123" t="str">
        <f t="shared" si="824"/>
        <v>22:04:33.000</v>
      </c>
      <c r="T2123" t="str">
        <f t="shared" si="824"/>
        <v>22:04:33.000</v>
      </c>
      <c r="U2123" t="str">
        <f t="shared" si="820"/>
        <v>A14F74</v>
      </c>
      <c r="V2123">
        <v>0</v>
      </c>
      <c r="W2123">
        <v>0</v>
      </c>
      <c r="X2123">
        <v>2</v>
      </c>
      <c r="Y2123">
        <v>0</v>
      </c>
      <c r="AA2123">
        <v>1</v>
      </c>
      <c r="AB2123">
        <v>8</v>
      </c>
      <c r="AC2123">
        <v>3</v>
      </c>
      <c r="AD2123">
        <v>0</v>
      </c>
      <c r="AE2123">
        <v>9</v>
      </c>
      <c r="AF2123" t="s">
        <v>126</v>
      </c>
      <c r="AG2123">
        <v>0</v>
      </c>
      <c r="AH2123">
        <v>3</v>
      </c>
      <c r="AI2123">
        <v>2</v>
      </c>
      <c r="AJ2123">
        <v>0</v>
      </c>
      <c r="AK2123" t="s">
        <v>689</v>
      </c>
      <c r="AL2123">
        <v>32.766551999999997</v>
      </c>
      <c r="AM2123" t="s">
        <v>690</v>
      </c>
      <c r="AN2123">
        <v>-117.039671</v>
      </c>
      <c r="AO2123">
        <v>25</v>
      </c>
      <c r="AP2123">
        <v>1500</v>
      </c>
      <c r="AQ2123" t="s">
        <v>129</v>
      </c>
      <c r="AR2123">
        <v>99</v>
      </c>
      <c r="AS2123">
        <v>-55</v>
      </c>
      <c r="AT2123">
        <v>-448</v>
      </c>
      <c r="BB2123" t="str">
        <f t="shared" si="821"/>
        <v>1200</v>
      </c>
      <c r="BC2123">
        <v>1</v>
      </c>
      <c r="BD2123" t="str">
        <f t="shared" si="822"/>
        <v xml:space="preserve">N1839R  </v>
      </c>
      <c r="BE2123">
        <v>1</v>
      </c>
      <c r="BG2123">
        <v>0</v>
      </c>
      <c r="BH2123">
        <v>0</v>
      </c>
      <c r="BI2123">
        <v>0</v>
      </c>
      <c r="BJ2123">
        <v>1325</v>
      </c>
      <c r="BK2123">
        <v>-175</v>
      </c>
      <c r="BL2123" t="s">
        <v>130</v>
      </c>
      <c r="BM2123">
        <v>1</v>
      </c>
      <c r="BN2123">
        <v>1</v>
      </c>
      <c r="BO2123">
        <v>0</v>
      </c>
      <c r="BP2123">
        <v>0</v>
      </c>
      <c r="BS2123">
        <v>0</v>
      </c>
      <c r="BT2123">
        <v>0</v>
      </c>
      <c r="BU2123">
        <v>0</v>
      </c>
      <c r="CE2123" t="str">
        <f t="shared" si="825"/>
        <v>22:04:33.442</v>
      </c>
      <c r="CF2123">
        <v>441842408</v>
      </c>
      <c r="CS2123">
        <v>3</v>
      </c>
      <c r="CT2123">
        <v>2</v>
      </c>
      <c r="CU2123">
        <v>0</v>
      </c>
      <c r="CV2123">
        <v>2</v>
      </c>
      <c r="CW2123">
        <v>0</v>
      </c>
      <c r="CX2123">
        <v>5</v>
      </c>
      <c r="CY2123">
        <v>7</v>
      </c>
      <c r="CZ2123" t="s">
        <v>131</v>
      </c>
      <c r="DA2123">
        <v>300</v>
      </c>
      <c r="DB2123">
        <v>0</v>
      </c>
      <c r="DC2123" t="s">
        <v>157</v>
      </c>
      <c r="DD2123" t="s">
        <v>158</v>
      </c>
      <c r="DG2123">
        <v>8379233</v>
      </c>
      <c r="DI2123">
        <v>1</v>
      </c>
      <c r="DJ2123">
        <v>0</v>
      </c>
      <c r="DK2123">
        <v>1</v>
      </c>
      <c r="DL2123">
        <v>0</v>
      </c>
      <c r="DM2123">
        <v>0</v>
      </c>
      <c r="DN2123">
        <v>1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3">
      <c r="A2124" t="str">
        <f>"07/09/2023 22:04:33.787"</f>
        <v>07/09/2023 22:04:33.787</v>
      </c>
      <c r="C2124" t="str">
        <f t="shared" si="813"/>
        <v>FFDFD3C0</v>
      </c>
      <c r="D2124" t="s">
        <v>147</v>
      </c>
      <c r="E2124">
        <v>8</v>
      </c>
      <c r="H2124">
        <v>225</v>
      </c>
      <c r="I2124" t="s">
        <v>148</v>
      </c>
      <c r="J2124" t="s">
        <v>126</v>
      </c>
      <c r="K2124">
        <v>0</v>
      </c>
      <c r="L2124">
        <v>3</v>
      </c>
      <c r="M2124">
        <v>0</v>
      </c>
      <c r="N2124">
        <v>2</v>
      </c>
      <c r="O2124">
        <v>0</v>
      </c>
      <c r="P2124">
        <v>1</v>
      </c>
      <c r="Q2124">
        <v>0</v>
      </c>
      <c r="S2124" t="str">
        <f t="shared" si="824"/>
        <v>22:04:33.000</v>
      </c>
      <c r="T2124" t="str">
        <f t="shared" si="824"/>
        <v>22:04:33.000</v>
      </c>
      <c r="U2124" t="str">
        <f t="shared" si="820"/>
        <v>A14F74</v>
      </c>
      <c r="V2124">
        <v>0</v>
      </c>
      <c r="W2124">
        <v>0</v>
      </c>
      <c r="X2124">
        <v>2</v>
      </c>
      <c r="Y2124">
        <v>0</v>
      </c>
      <c r="AA2124">
        <v>1</v>
      </c>
      <c r="AB2124">
        <v>8</v>
      </c>
      <c r="AC2124">
        <v>3</v>
      </c>
      <c r="AD2124">
        <v>0</v>
      </c>
      <c r="AE2124">
        <v>9</v>
      </c>
      <c r="AF2124" t="s">
        <v>126</v>
      </c>
      <c r="AG2124">
        <v>0</v>
      </c>
      <c r="AH2124">
        <v>3</v>
      </c>
      <c r="AI2124">
        <v>2</v>
      </c>
      <c r="AJ2124">
        <v>0</v>
      </c>
      <c r="AK2124" t="s">
        <v>689</v>
      </c>
      <c r="AL2124">
        <v>32.766551999999997</v>
      </c>
      <c r="AM2124" t="s">
        <v>690</v>
      </c>
      <c r="AN2124">
        <v>-117.039671</v>
      </c>
      <c r="AO2124">
        <v>25</v>
      </c>
      <c r="AP2124">
        <v>1500</v>
      </c>
      <c r="AQ2124" t="s">
        <v>129</v>
      </c>
      <c r="AR2124">
        <v>99</v>
      </c>
      <c r="AS2124">
        <v>-55</v>
      </c>
      <c r="AT2124">
        <v>-448</v>
      </c>
      <c r="BB2124" t="str">
        <f t="shared" si="821"/>
        <v>1200</v>
      </c>
      <c r="BC2124">
        <v>1</v>
      </c>
      <c r="BD2124" t="str">
        <f t="shared" si="822"/>
        <v xml:space="preserve">N1839R  </v>
      </c>
      <c r="BE2124">
        <v>1</v>
      </c>
      <c r="BG2124">
        <v>0</v>
      </c>
      <c r="BH2124">
        <v>0</v>
      </c>
      <c r="BI2124">
        <v>0</v>
      </c>
      <c r="BJ2124">
        <v>1325</v>
      </c>
      <c r="BK2124">
        <v>-175</v>
      </c>
      <c r="BL2124" t="s">
        <v>130</v>
      </c>
      <c r="BM2124">
        <v>1</v>
      </c>
      <c r="BN2124">
        <v>1</v>
      </c>
      <c r="BO2124">
        <v>0</v>
      </c>
      <c r="BP2124">
        <v>0</v>
      </c>
      <c r="BS2124">
        <v>0</v>
      </c>
      <c r="BT2124">
        <v>0</v>
      </c>
      <c r="BU2124">
        <v>0</v>
      </c>
      <c r="CE2124" t="str">
        <f t="shared" si="825"/>
        <v>22:04:33.442</v>
      </c>
      <c r="CF2124">
        <v>441842408</v>
      </c>
      <c r="CS2124">
        <v>3</v>
      </c>
      <c r="CT2124">
        <v>2</v>
      </c>
      <c r="CU2124">
        <v>0</v>
      </c>
      <c r="CV2124">
        <v>2</v>
      </c>
      <c r="CW2124">
        <v>0</v>
      </c>
      <c r="CX2124">
        <v>5</v>
      </c>
      <c r="CY2124">
        <v>7</v>
      </c>
      <c r="CZ2124" t="s">
        <v>131</v>
      </c>
      <c r="DA2124">
        <v>300</v>
      </c>
      <c r="DB2124">
        <v>0</v>
      </c>
      <c r="DC2124" t="s">
        <v>157</v>
      </c>
      <c r="DD2124" t="s">
        <v>158</v>
      </c>
      <c r="DG2124">
        <v>8379233</v>
      </c>
      <c r="DI2124">
        <v>1</v>
      </c>
      <c r="DJ2124">
        <v>0</v>
      </c>
      <c r="DK2124">
        <v>1</v>
      </c>
      <c r="DL2124">
        <v>0</v>
      </c>
      <c r="DM2124">
        <v>0</v>
      </c>
      <c r="DN2124">
        <v>1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3">
      <c r="A2125" t="str">
        <f>"07/09/2023 22:04:33.787"</f>
        <v>07/09/2023 22:04:33.787</v>
      </c>
      <c r="C2125" t="str">
        <f t="shared" si="813"/>
        <v>FFDFD3C0</v>
      </c>
      <c r="D2125" t="s">
        <v>123</v>
      </c>
      <c r="E2125">
        <v>7</v>
      </c>
      <c r="F2125">
        <v>2007</v>
      </c>
      <c r="G2125" t="s">
        <v>124</v>
      </c>
      <c r="J2125" t="s">
        <v>125</v>
      </c>
      <c r="K2125">
        <v>0</v>
      </c>
      <c r="L2125">
        <v>3</v>
      </c>
      <c r="M2125">
        <v>0</v>
      </c>
      <c r="N2125">
        <v>2</v>
      </c>
      <c r="O2125">
        <v>0</v>
      </c>
      <c r="P2125">
        <v>1</v>
      </c>
      <c r="Q2125">
        <v>0</v>
      </c>
      <c r="S2125" t="str">
        <f t="shared" si="824"/>
        <v>22:04:33.000</v>
      </c>
      <c r="T2125" t="str">
        <f t="shared" si="824"/>
        <v>22:04:33.000</v>
      </c>
      <c r="U2125" t="str">
        <f t="shared" si="820"/>
        <v>A14F74</v>
      </c>
      <c r="V2125">
        <v>0</v>
      </c>
      <c r="W2125">
        <v>0</v>
      </c>
      <c r="X2125">
        <v>2</v>
      </c>
      <c r="Y2125">
        <v>0</v>
      </c>
      <c r="AA2125">
        <v>1</v>
      </c>
      <c r="AB2125">
        <v>8</v>
      </c>
      <c r="AC2125">
        <v>3</v>
      </c>
      <c r="AD2125">
        <v>0</v>
      </c>
      <c r="AE2125">
        <v>9</v>
      </c>
      <c r="AF2125" t="s">
        <v>126</v>
      </c>
      <c r="AG2125">
        <v>0</v>
      </c>
      <c r="AH2125">
        <v>3</v>
      </c>
      <c r="AI2125">
        <v>2</v>
      </c>
      <c r="AJ2125">
        <v>0</v>
      </c>
      <c r="AK2125" t="s">
        <v>689</v>
      </c>
      <c r="AL2125">
        <v>32.766551999999997</v>
      </c>
      <c r="AM2125" t="s">
        <v>690</v>
      </c>
      <c r="AN2125">
        <v>-117.039671</v>
      </c>
      <c r="AO2125">
        <v>25</v>
      </c>
      <c r="AP2125">
        <v>1500</v>
      </c>
      <c r="AQ2125" t="s">
        <v>129</v>
      </c>
      <c r="AR2125">
        <v>99</v>
      </c>
      <c r="AS2125">
        <v>-55</v>
      </c>
      <c r="AT2125">
        <v>-448</v>
      </c>
      <c r="BB2125" t="str">
        <f t="shared" si="821"/>
        <v>1200</v>
      </c>
      <c r="BC2125">
        <v>1</v>
      </c>
      <c r="BD2125" t="str">
        <f t="shared" si="822"/>
        <v xml:space="preserve">N1839R  </v>
      </c>
      <c r="BE2125">
        <v>1</v>
      </c>
      <c r="BG2125">
        <v>0</v>
      </c>
      <c r="BH2125">
        <v>0</v>
      </c>
      <c r="BI2125">
        <v>0</v>
      </c>
      <c r="BJ2125">
        <v>1325</v>
      </c>
      <c r="BK2125">
        <v>-175</v>
      </c>
      <c r="BL2125" t="s">
        <v>130</v>
      </c>
      <c r="BM2125">
        <v>1</v>
      </c>
      <c r="BN2125">
        <v>1</v>
      </c>
      <c r="BO2125">
        <v>0</v>
      </c>
      <c r="BP2125">
        <v>0</v>
      </c>
      <c r="BS2125">
        <v>0</v>
      </c>
      <c r="BT2125">
        <v>0</v>
      </c>
      <c r="BU2125">
        <v>0</v>
      </c>
      <c r="CE2125" t="str">
        <f t="shared" si="825"/>
        <v>22:04:33.442</v>
      </c>
      <c r="CF2125">
        <v>441842408</v>
      </c>
      <c r="CS2125">
        <v>3</v>
      </c>
      <c r="CT2125">
        <v>2</v>
      </c>
      <c r="CU2125">
        <v>0</v>
      </c>
      <c r="CV2125">
        <v>2</v>
      </c>
      <c r="CW2125">
        <v>0</v>
      </c>
      <c r="CX2125">
        <v>5</v>
      </c>
      <c r="CY2125">
        <v>7</v>
      </c>
      <c r="CZ2125" t="s">
        <v>131</v>
      </c>
      <c r="DA2125">
        <v>300</v>
      </c>
      <c r="DB2125">
        <v>0</v>
      </c>
      <c r="DC2125" t="s">
        <v>157</v>
      </c>
      <c r="DD2125" t="s">
        <v>158</v>
      </c>
      <c r="DG2125">
        <v>8379233</v>
      </c>
      <c r="DI2125">
        <v>1</v>
      </c>
      <c r="DJ2125">
        <v>0</v>
      </c>
      <c r="DK2125">
        <v>1</v>
      </c>
      <c r="DL2125">
        <v>0</v>
      </c>
      <c r="DM2125">
        <v>0</v>
      </c>
      <c r="DN2125">
        <v>1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3">
      <c r="A2126" t="str">
        <f>"07/09/2023 22:04:33.787"</f>
        <v>07/09/2023 22:04:33.787</v>
      </c>
      <c r="C2126" t="str">
        <f t="shared" si="813"/>
        <v>FFDFD3C0</v>
      </c>
      <c r="D2126" t="s">
        <v>134</v>
      </c>
      <c r="E2126">
        <v>4</v>
      </c>
      <c r="H2126">
        <v>4</v>
      </c>
      <c r="I2126" t="s">
        <v>143</v>
      </c>
      <c r="J2126" t="s">
        <v>126</v>
      </c>
      <c r="K2126">
        <v>0</v>
      </c>
      <c r="L2126">
        <v>3</v>
      </c>
      <c r="M2126">
        <v>0</v>
      </c>
      <c r="N2126">
        <v>2</v>
      </c>
      <c r="O2126">
        <v>0</v>
      </c>
      <c r="P2126">
        <v>1</v>
      </c>
      <c r="Q2126">
        <v>0</v>
      </c>
      <c r="S2126" t="str">
        <f t="shared" si="824"/>
        <v>22:04:33.000</v>
      </c>
      <c r="T2126" t="str">
        <f t="shared" si="824"/>
        <v>22:04:33.000</v>
      </c>
      <c r="U2126" t="str">
        <f t="shared" si="820"/>
        <v>A14F74</v>
      </c>
      <c r="V2126">
        <v>0</v>
      </c>
      <c r="W2126">
        <v>0</v>
      </c>
      <c r="X2126">
        <v>2</v>
      </c>
      <c r="Y2126">
        <v>0</v>
      </c>
      <c r="AA2126">
        <v>1</v>
      </c>
      <c r="AB2126">
        <v>8</v>
      </c>
      <c r="AC2126">
        <v>3</v>
      </c>
      <c r="AD2126">
        <v>0</v>
      </c>
      <c r="AE2126">
        <v>9</v>
      </c>
      <c r="AF2126" t="s">
        <v>126</v>
      </c>
      <c r="AG2126">
        <v>0</v>
      </c>
      <c r="AH2126">
        <v>3</v>
      </c>
      <c r="AI2126">
        <v>2</v>
      </c>
      <c r="AJ2126">
        <v>0</v>
      </c>
      <c r="AK2126" t="s">
        <v>689</v>
      </c>
      <c r="AL2126">
        <v>32.766551999999997</v>
      </c>
      <c r="AM2126" t="s">
        <v>690</v>
      </c>
      <c r="AN2126">
        <v>-117.039671</v>
      </c>
      <c r="AO2126">
        <v>25</v>
      </c>
      <c r="AP2126">
        <v>1500</v>
      </c>
      <c r="AQ2126" t="s">
        <v>129</v>
      </c>
      <c r="AR2126">
        <v>99</v>
      </c>
      <c r="AS2126">
        <v>-55</v>
      </c>
      <c r="AT2126">
        <v>-448</v>
      </c>
      <c r="BB2126" t="str">
        <f t="shared" si="821"/>
        <v>1200</v>
      </c>
      <c r="BC2126">
        <v>1</v>
      </c>
      <c r="BD2126" t="str">
        <f t="shared" si="822"/>
        <v xml:space="preserve">N1839R  </v>
      </c>
      <c r="BE2126">
        <v>1</v>
      </c>
      <c r="BG2126">
        <v>0</v>
      </c>
      <c r="BH2126">
        <v>0</v>
      </c>
      <c r="BI2126">
        <v>0</v>
      </c>
      <c r="BJ2126">
        <v>1325</v>
      </c>
      <c r="BK2126">
        <v>-175</v>
      </c>
      <c r="BL2126" t="s">
        <v>130</v>
      </c>
      <c r="BM2126">
        <v>1</v>
      </c>
      <c r="BN2126">
        <v>1</v>
      </c>
      <c r="BO2126">
        <v>0</v>
      </c>
      <c r="BP2126">
        <v>0</v>
      </c>
      <c r="BS2126">
        <v>0</v>
      </c>
      <c r="BT2126">
        <v>0</v>
      </c>
      <c r="BU2126">
        <v>0</v>
      </c>
      <c r="CE2126" t="str">
        <f t="shared" si="825"/>
        <v>22:04:33.442</v>
      </c>
      <c r="CF2126">
        <v>441842408</v>
      </c>
      <c r="CS2126">
        <v>3</v>
      </c>
      <c r="CT2126">
        <v>2</v>
      </c>
      <c r="CU2126">
        <v>0</v>
      </c>
      <c r="CV2126">
        <v>2</v>
      </c>
      <c r="CW2126">
        <v>0</v>
      </c>
      <c r="CX2126">
        <v>5</v>
      </c>
      <c r="CY2126">
        <v>7</v>
      </c>
      <c r="CZ2126" t="s">
        <v>131</v>
      </c>
      <c r="DA2126">
        <v>300</v>
      </c>
      <c r="DB2126">
        <v>0</v>
      </c>
      <c r="DC2126" t="s">
        <v>157</v>
      </c>
      <c r="DD2126" t="s">
        <v>158</v>
      </c>
      <c r="DG2126">
        <v>8379233</v>
      </c>
      <c r="DI2126">
        <v>1</v>
      </c>
      <c r="DJ2126">
        <v>0</v>
      </c>
      <c r="DK2126">
        <v>1</v>
      </c>
      <c r="DL2126">
        <v>0</v>
      </c>
      <c r="DM2126">
        <v>0</v>
      </c>
      <c r="DN2126">
        <v>1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3">
      <c r="A2127" t="str">
        <f>"07/09/2023 22:04:33.787"</f>
        <v>07/09/2023 22:04:33.787</v>
      </c>
      <c r="C2127" t="str">
        <f t="shared" si="813"/>
        <v>FFDFD3C0</v>
      </c>
      <c r="D2127" t="s">
        <v>138</v>
      </c>
      <c r="E2127">
        <v>20</v>
      </c>
      <c r="F2127">
        <v>1020</v>
      </c>
      <c r="G2127" t="s">
        <v>139</v>
      </c>
      <c r="J2127" t="s">
        <v>140</v>
      </c>
      <c r="K2127">
        <v>0</v>
      </c>
      <c r="L2127">
        <v>3</v>
      </c>
      <c r="M2127">
        <v>0</v>
      </c>
      <c r="N2127">
        <v>2</v>
      </c>
      <c r="O2127">
        <v>0</v>
      </c>
      <c r="P2127">
        <v>1</v>
      </c>
      <c r="Q2127">
        <v>0</v>
      </c>
      <c r="S2127" t="str">
        <f t="shared" si="824"/>
        <v>22:04:33.000</v>
      </c>
      <c r="T2127" t="str">
        <f t="shared" si="824"/>
        <v>22:04:33.000</v>
      </c>
      <c r="U2127" t="str">
        <f t="shared" si="820"/>
        <v>A14F74</v>
      </c>
      <c r="V2127">
        <v>0</v>
      </c>
      <c r="W2127">
        <v>0</v>
      </c>
      <c r="X2127">
        <v>2</v>
      </c>
      <c r="Y2127">
        <v>0</v>
      </c>
      <c r="AA2127">
        <v>1</v>
      </c>
      <c r="AB2127">
        <v>8</v>
      </c>
      <c r="AC2127">
        <v>3</v>
      </c>
      <c r="AD2127">
        <v>0</v>
      </c>
      <c r="AE2127">
        <v>9</v>
      </c>
      <c r="AF2127" t="s">
        <v>126</v>
      </c>
      <c r="AG2127">
        <v>0</v>
      </c>
      <c r="AH2127">
        <v>3</v>
      </c>
      <c r="AI2127">
        <v>2</v>
      </c>
      <c r="AJ2127">
        <v>0</v>
      </c>
      <c r="AK2127" t="s">
        <v>689</v>
      </c>
      <c r="AL2127">
        <v>32.766551999999997</v>
      </c>
      <c r="AM2127" t="s">
        <v>690</v>
      </c>
      <c r="AN2127">
        <v>-117.039671</v>
      </c>
      <c r="AO2127">
        <v>25</v>
      </c>
      <c r="AP2127">
        <v>1500</v>
      </c>
      <c r="AQ2127" t="s">
        <v>129</v>
      </c>
      <c r="AR2127">
        <v>99</v>
      </c>
      <c r="AS2127">
        <v>-55</v>
      </c>
      <c r="AT2127">
        <v>-448</v>
      </c>
      <c r="BB2127" t="str">
        <f t="shared" si="821"/>
        <v>1200</v>
      </c>
      <c r="BC2127">
        <v>1</v>
      </c>
      <c r="BD2127" t="str">
        <f t="shared" si="822"/>
        <v xml:space="preserve">N1839R  </v>
      </c>
      <c r="BE2127">
        <v>1</v>
      </c>
      <c r="BG2127">
        <v>0</v>
      </c>
      <c r="BH2127">
        <v>0</v>
      </c>
      <c r="BI2127">
        <v>0</v>
      </c>
      <c r="BJ2127">
        <v>1325</v>
      </c>
      <c r="BK2127">
        <v>-175</v>
      </c>
      <c r="BL2127" t="s">
        <v>130</v>
      </c>
      <c r="BM2127">
        <v>1</v>
      </c>
      <c r="BN2127">
        <v>1</v>
      </c>
      <c r="BO2127">
        <v>0</v>
      </c>
      <c r="BP2127">
        <v>0</v>
      </c>
      <c r="BS2127">
        <v>0</v>
      </c>
      <c r="BT2127">
        <v>0</v>
      </c>
      <c r="BU2127">
        <v>0</v>
      </c>
      <c r="CE2127" t="str">
        <f t="shared" si="825"/>
        <v>22:04:33.442</v>
      </c>
      <c r="CF2127">
        <v>441842408</v>
      </c>
      <c r="CS2127">
        <v>3</v>
      </c>
      <c r="CT2127">
        <v>2</v>
      </c>
      <c r="CU2127">
        <v>0</v>
      </c>
      <c r="CV2127">
        <v>2</v>
      </c>
      <c r="CW2127">
        <v>0</v>
      </c>
      <c r="CX2127">
        <v>5</v>
      </c>
      <c r="CY2127">
        <v>7</v>
      </c>
      <c r="CZ2127" t="s">
        <v>131</v>
      </c>
      <c r="DA2127">
        <v>300</v>
      </c>
      <c r="DB2127">
        <v>0</v>
      </c>
      <c r="DC2127" t="s">
        <v>157</v>
      </c>
      <c r="DD2127" t="s">
        <v>158</v>
      </c>
      <c r="DG2127">
        <v>8379233</v>
      </c>
      <c r="DI2127">
        <v>1</v>
      </c>
      <c r="DJ2127">
        <v>0</v>
      </c>
      <c r="DK2127">
        <v>1</v>
      </c>
      <c r="DL2127">
        <v>0</v>
      </c>
      <c r="DM2127">
        <v>0</v>
      </c>
      <c r="DN2127">
        <v>1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3">
      <c r="A2128" t="str">
        <f>"07/09/2023 22:04:34.888"</f>
        <v>07/09/2023 22:04:34.888</v>
      </c>
      <c r="C2128" t="str">
        <f t="shared" si="813"/>
        <v>FFDFD3C0</v>
      </c>
      <c r="D2128" t="s">
        <v>147</v>
      </c>
      <c r="E2128">
        <v>8</v>
      </c>
      <c r="H2128">
        <v>225</v>
      </c>
      <c r="I2128" t="s">
        <v>148</v>
      </c>
      <c r="J2128" t="s">
        <v>126</v>
      </c>
      <c r="K2128">
        <v>0</v>
      </c>
      <c r="L2128">
        <v>3</v>
      </c>
      <c r="M2128">
        <v>0</v>
      </c>
      <c r="N2128">
        <v>2</v>
      </c>
      <c r="O2128">
        <v>0</v>
      </c>
      <c r="P2128">
        <v>1</v>
      </c>
      <c r="Q2128">
        <v>0</v>
      </c>
      <c r="S2128" t="str">
        <f t="shared" ref="S2128:T2134" si="826">"22:04:34.000"</f>
        <v>22:04:34.000</v>
      </c>
      <c r="T2128" t="str">
        <f t="shared" si="826"/>
        <v>22:04:34.000</v>
      </c>
      <c r="U2128" t="str">
        <f t="shared" si="820"/>
        <v>A14F74</v>
      </c>
      <c r="V2128">
        <v>0</v>
      </c>
      <c r="W2128">
        <v>0</v>
      </c>
      <c r="X2128">
        <v>2</v>
      </c>
      <c r="Y2128">
        <v>0</v>
      </c>
      <c r="AA2128">
        <v>1</v>
      </c>
      <c r="AB2128">
        <v>8</v>
      </c>
      <c r="AC2128">
        <v>3</v>
      </c>
      <c r="AD2128">
        <v>0</v>
      </c>
      <c r="AE2128">
        <v>9</v>
      </c>
      <c r="AF2128" t="s">
        <v>126</v>
      </c>
      <c r="AG2128">
        <v>0</v>
      </c>
      <c r="AH2128">
        <v>3</v>
      </c>
      <c r="AI2128">
        <v>2</v>
      </c>
      <c r="AJ2128">
        <v>0</v>
      </c>
      <c r="AK2128" t="s">
        <v>691</v>
      </c>
      <c r="AL2128">
        <v>32.766337</v>
      </c>
      <c r="AM2128" t="s">
        <v>692</v>
      </c>
      <c r="AN2128">
        <v>-117.039027</v>
      </c>
      <c r="AO2128">
        <v>25</v>
      </c>
      <c r="AP2128">
        <v>1500</v>
      </c>
      <c r="AQ2128" t="s">
        <v>129</v>
      </c>
      <c r="AR2128">
        <v>105</v>
      </c>
      <c r="AS2128">
        <v>-45</v>
      </c>
      <c r="AT2128">
        <v>-384</v>
      </c>
      <c r="BB2128" t="str">
        <f t="shared" si="821"/>
        <v>1200</v>
      </c>
      <c r="BC2128">
        <v>1</v>
      </c>
      <c r="BD2128" t="str">
        <f t="shared" si="822"/>
        <v xml:space="preserve">N1839R  </v>
      </c>
      <c r="BE2128">
        <v>1</v>
      </c>
      <c r="BG2128">
        <v>0</v>
      </c>
      <c r="BH2128">
        <v>0</v>
      </c>
      <c r="BI2128">
        <v>0</v>
      </c>
      <c r="BJ2128">
        <v>1325</v>
      </c>
      <c r="BK2128">
        <v>-175</v>
      </c>
      <c r="BL2128" t="s">
        <v>130</v>
      </c>
      <c r="BM2128">
        <v>1</v>
      </c>
      <c r="BN2128">
        <v>1</v>
      </c>
      <c r="BO2128">
        <v>0</v>
      </c>
      <c r="BP2128">
        <v>0</v>
      </c>
      <c r="BS2128">
        <v>0</v>
      </c>
      <c r="BT2128">
        <v>0</v>
      </c>
      <c r="BU2128">
        <v>0</v>
      </c>
      <c r="CE2128" t="str">
        <f t="shared" ref="CE2128:CE2134" si="827">"22:04:34.606"</f>
        <v>22:04:34.606</v>
      </c>
      <c r="CF2128">
        <v>606342601</v>
      </c>
      <c r="CS2128">
        <v>3</v>
      </c>
      <c r="CT2128">
        <v>2</v>
      </c>
      <c r="CU2128">
        <v>0</v>
      </c>
      <c r="CV2128">
        <v>2</v>
      </c>
      <c r="CW2128">
        <v>0</v>
      </c>
      <c r="CX2128">
        <v>5</v>
      </c>
      <c r="CY2128">
        <v>7</v>
      </c>
      <c r="CZ2128" t="s">
        <v>131</v>
      </c>
      <c r="DA2128">
        <v>300</v>
      </c>
      <c r="DB2128">
        <v>0</v>
      </c>
      <c r="DC2128" t="s">
        <v>157</v>
      </c>
      <c r="DD2128" t="s">
        <v>158</v>
      </c>
      <c r="DG2128">
        <v>8379478</v>
      </c>
      <c r="DI2128">
        <v>1</v>
      </c>
      <c r="DJ2128">
        <v>0</v>
      </c>
      <c r="DK2128">
        <v>0</v>
      </c>
      <c r="DL2128">
        <v>0</v>
      </c>
      <c r="DM2128">
        <v>0</v>
      </c>
      <c r="DN2128">
        <v>1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3">
      <c r="A2129" t="str">
        <f>"07/09/2023 22:04:34.967"</f>
        <v>07/09/2023 22:04:34.967</v>
      </c>
      <c r="C2129" t="str">
        <f t="shared" si="813"/>
        <v>FFDFD3C0</v>
      </c>
      <c r="D2129" t="s">
        <v>123</v>
      </c>
      <c r="E2129">
        <v>7</v>
      </c>
      <c r="F2129">
        <v>2007</v>
      </c>
      <c r="G2129" t="s">
        <v>124</v>
      </c>
      <c r="J2129" t="s">
        <v>125</v>
      </c>
      <c r="K2129">
        <v>0</v>
      </c>
      <c r="L2129">
        <v>3</v>
      </c>
      <c r="M2129">
        <v>0</v>
      </c>
      <c r="N2129">
        <v>2</v>
      </c>
      <c r="O2129">
        <v>0</v>
      </c>
      <c r="P2129">
        <v>1</v>
      </c>
      <c r="Q2129">
        <v>0</v>
      </c>
      <c r="S2129" t="str">
        <f t="shared" si="826"/>
        <v>22:04:34.000</v>
      </c>
      <c r="T2129" t="str">
        <f t="shared" si="826"/>
        <v>22:04:34.000</v>
      </c>
      <c r="U2129" t="str">
        <f t="shared" si="820"/>
        <v>A14F74</v>
      </c>
      <c r="V2129">
        <v>0</v>
      </c>
      <c r="W2129">
        <v>0</v>
      </c>
      <c r="X2129">
        <v>2</v>
      </c>
      <c r="Y2129">
        <v>0</v>
      </c>
      <c r="AA2129">
        <v>1</v>
      </c>
      <c r="AB2129">
        <v>8</v>
      </c>
      <c r="AC2129">
        <v>3</v>
      </c>
      <c r="AD2129">
        <v>0</v>
      </c>
      <c r="AE2129">
        <v>9</v>
      </c>
      <c r="AF2129" t="s">
        <v>126</v>
      </c>
      <c r="AG2129">
        <v>0</v>
      </c>
      <c r="AH2129">
        <v>3</v>
      </c>
      <c r="AI2129">
        <v>2</v>
      </c>
      <c r="AJ2129">
        <v>0</v>
      </c>
      <c r="AK2129" t="s">
        <v>691</v>
      </c>
      <c r="AL2129">
        <v>32.766337</v>
      </c>
      <c r="AM2129" t="s">
        <v>692</v>
      </c>
      <c r="AN2129">
        <v>-117.039027</v>
      </c>
      <c r="AO2129">
        <v>25</v>
      </c>
      <c r="AP2129">
        <v>1500</v>
      </c>
      <c r="AQ2129" t="s">
        <v>129</v>
      </c>
      <c r="AR2129">
        <v>105</v>
      </c>
      <c r="AS2129">
        <v>-45</v>
      </c>
      <c r="AT2129">
        <v>-384</v>
      </c>
      <c r="BB2129" t="str">
        <f t="shared" si="821"/>
        <v>1200</v>
      </c>
      <c r="BC2129">
        <v>1</v>
      </c>
      <c r="BD2129" t="str">
        <f t="shared" si="822"/>
        <v xml:space="preserve">N1839R  </v>
      </c>
      <c r="BE2129">
        <v>1</v>
      </c>
      <c r="BG2129">
        <v>0</v>
      </c>
      <c r="BH2129">
        <v>0</v>
      </c>
      <c r="BI2129">
        <v>0</v>
      </c>
      <c r="BJ2129">
        <v>1325</v>
      </c>
      <c r="BK2129">
        <v>-175</v>
      </c>
      <c r="BL2129" t="s">
        <v>130</v>
      </c>
      <c r="BM2129">
        <v>1</v>
      </c>
      <c r="BN2129">
        <v>1</v>
      </c>
      <c r="BO2129">
        <v>0</v>
      </c>
      <c r="BP2129">
        <v>0</v>
      </c>
      <c r="BS2129">
        <v>0</v>
      </c>
      <c r="BT2129">
        <v>0</v>
      </c>
      <c r="BU2129">
        <v>0</v>
      </c>
      <c r="CE2129" t="str">
        <f t="shared" si="827"/>
        <v>22:04:34.606</v>
      </c>
      <c r="CF2129">
        <v>606342601</v>
      </c>
      <c r="CS2129">
        <v>3</v>
      </c>
      <c r="CT2129">
        <v>2</v>
      </c>
      <c r="CU2129">
        <v>0</v>
      </c>
      <c r="CV2129">
        <v>2</v>
      </c>
      <c r="CW2129">
        <v>0</v>
      </c>
      <c r="CX2129">
        <v>5</v>
      </c>
      <c r="CY2129">
        <v>7</v>
      </c>
      <c r="CZ2129" t="s">
        <v>131</v>
      </c>
      <c r="DA2129">
        <v>300</v>
      </c>
      <c r="DB2129">
        <v>0</v>
      </c>
      <c r="DC2129" t="s">
        <v>157</v>
      </c>
      <c r="DD2129" t="s">
        <v>158</v>
      </c>
      <c r="DG2129">
        <v>8379478</v>
      </c>
      <c r="DI2129">
        <v>1</v>
      </c>
      <c r="DJ2129">
        <v>0</v>
      </c>
      <c r="DK2129">
        <v>1</v>
      </c>
      <c r="DL2129">
        <v>0</v>
      </c>
      <c r="DM2129">
        <v>0</v>
      </c>
      <c r="DN2129">
        <v>1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3">
      <c r="A2130" t="str">
        <f>"07/09/2023 22:04:34.967"</f>
        <v>07/09/2023 22:04:34.967</v>
      </c>
      <c r="C2130" t="str">
        <f t="shared" si="813"/>
        <v>FFDFD3C0</v>
      </c>
      <c r="D2130" t="s">
        <v>134</v>
      </c>
      <c r="E2130">
        <v>4</v>
      </c>
      <c r="H2130">
        <v>4</v>
      </c>
      <c r="I2130" t="s">
        <v>143</v>
      </c>
      <c r="J2130" t="s">
        <v>126</v>
      </c>
      <c r="K2130">
        <v>0</v>
      </c>
      <c r="L2130">
        <v>3</v>
      </c>
      <c r="M2130">
        <v>0</v>
      </c>
      <c r="N2130">
        <v>2</v>
      </c>
      <c r="O2130">
        <v>0</v>
      </c>
      <c r="P2130">
        <v>1</v>
      </c>
      <c r="Q2130">
        <v>0</v>
      </c>
      <c r="S2130" t="str">
        <f t="shared" si="826"/>
        <v>22:04:34.000</v>
      </c>
      <c r="T2130" t="str">
        <f t="shared" si="826"/>
        <v>22:04:34.000</v>
      </c>
      <c r="U2130" t="str">
        <f t="shared" si="820"/>
        <v>A14F74</v>
      </c>
      <c r="V2130">
        <v>0</v>
      </c>
      <c r="W2130">
        <v>0</v>
      </c>
      <c r="X2130">
        <v>2</v>
      </c>
      <c r="Y2130">
        <v>0</v>
      </c>
      <c r="AA2130">
        <v>1</v>
      </c>
      <c r="AB2130">
        <v>8</v>
      </c>
      <c r="AC2130">
        <v>3</v>
      </c>
      <c r="AD2130">
        <v>0</v>
      </c>
      <c r="AE2130">
        <v>9</v>
      </c>
      <c r="AF2130" t="s">
        <v>126</v>
      </c>
      <c r="AG2130">
        <v>0</v>
      </c>
      <c r="AH2130">
        <v>3</v>
      </c>
      <c r="AI2130">
        <v>2</v>
      </c>
      <c r="AJ2130">
        <v>0</v>
      </c>
      <c r="AK2130" t="s">
        <v>691</v>
      </c>
      <c r="AL2130">
        <v>32.766337</v>
      </c>
      <c r="AM2130" t="s">
        <v>692</v>
      </c>
      <c r="AN2130">
        <v>-117.039027</v>
      </c>
      <c r="AO2130">
        <v>25</v>
      </c>
      <c r="AP2130">
        <v>1500</v>
      </c>
      <c r="AQ2130" t="s">
        <v>129</v>
      </c>
      <c r="AR2130">
        <v>105</v>
      </c>
      <c r="AS2130">
        <v>-45</v>
      </c>
      <c r="AT2130">
        <v>-384</v>
      </c>
      <c r="BB2130" t="str">
        <f t="shared" si="821"/>
        <v>1200</v>
      </c>
      <c r="BC2130">
        <v>1</v>
      </c>
      <c r="BD2130" t="str">
        <f t="shared" si="822"/>
        <v xml:space="preserve">N1839R  </v>
      </c>
      <c r="BE2130">
        <v>1</v>
      </c>
      <c r="BG2130">
        <v>0</v>
      </c>
      <c r="BH2130">
        <v>0</v>
      </c>
      <c r="BI2130">
        <v>0</v>
      </c>
      <c r="BJ2130">
        <v>1325</v>
      </c>
      <c r="BK2130">
        <v>-175</v>
      </c>
      <c r="BL2130" t="s">
        <v>130</v>
      </c>
      <c r="BM2130">
        <v>1</v>
      </c>
      <c r="BN2130">
        <v>1</v>
      </c>
      <c r="BO2130">
        <v>0</v>
      </c>
      <c r="BP2130">
        <v>0</v>
      </c>
      <c r="BS2130">
        <v>0</v>
      </c>
      <c r="BT2130">
        <v>0</v>
      </c>
      <c r="BU2130">
        <v>0</v>
      </c>
      <c r="CE2130" t="str">
        <f t="shared" si="827"/>
        <v>22:04:34.606</v>
      </c>
      <c r="CF2130">
        <v>606342601</v>
      </c>
      <c r="CS2130">
        <v>3</v>
      </c>
      <c r="CT2130">
        <v>2</v>
      </c>
      <c r="CU2130">
        <v>0</v>
      </c>
      <c r="CV2130">
        <v>2</v>
      </c>
      <c r="CW2130">
        <v>0</v>
      </c>
      <c r="CX2130">
        <v>5</v>
      </c>
      <c r="CY2130">
        <v>7</v>
      </c>
      <c r="CZ2130" t="s">
        <v>131</v>
      </c>
      <c r="DA2130">
        <v>300</v>
      </c>
      <c r="DB2130">
        <v>0</v>
      </c>
      <c r="DC2130" t="s">
        <v>157</v>
      </c>
      <c r="DD2130" t="s">
        <v>158</v>
      </c>
      <c r="DG2130">
        <v>8379478</v>
      </c>
      <c r="DI2130">
        <v>1</v>
      </c>
      <c r="DJ2130">
        <v>0</v>
      </c>
      <c r="DK2130">
        <v>1</v>
      </c>
      <c r="DL2130">
        <v>0</v>
      </c>
      <c r="DM2130">
        <v>0</v>
      </c>
      <c r="DN2130">
        <v>1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3">
      <c r="A2131" t="str">
        <f>"07/09/2023 22:04:34.999"</f>
        <v>07/09/2023 22:04:34.999</v>
      </c>
      <c r="C2131" t="str">
        <f t="shared" si="813"/>
        <v>FFDFD3C0</v>
      </c>
      <c r="D2131" t="s">
        <v>138</v>
      </c>
      <c r="E2131">
        <v>20</v>
      </c>
      <c r="F2131">
        <v>1020</v>
      </c>
      <c r="G2131" t="s">
        <v>139</v>
      </c>
      <c r="J2131" t="s">
        <v>140</v>
      </c>
      <c r="K2131">
        <v>0</v>
      </c>
      <c r="L2131">
        <v>3</v>
      </c>
      <c r="M2131">
        <v>0</v>
      </c>
      <c r="N2131">
        <v>2</v>
      </c>
      <c r="O2131">
        <v>0</v>
      </c>
      <c r="P2131">
        <v>1</v>
      </c>
      <c r="Q2131">
        <v>0</v>
      </c>
      <c r="S2131" t="str">
        <f t="shared" si="826"/>
        <v>22:04:34.000</v>
      </c>
      <c r="T2131" t="str">
        <f t="shared" si="826"/>
        <v>22:04:34.000</v>
      </c>
      <c r="U2131" t="str">
        <f t="shared" si="820"/>
        <v>A14F74</v>
      </c>
      <c r="V2131">
        <v>0</v>
      </c>
      <c r="W2131">
        <v>0</v>
      </c>
      <c r="X2131">
        <v>2</v>
      </c>
      <c r="Y2131">
        <v>0</v>
      </c>
      <c r="AA2131">
        <v>1</v>
      </c>
      <c r="AB2131">
        <v>8</v>
      </c>
      <c r="AC2131">
        <v>3</v>
      </c>
      <c r="AD2131">
        <v>0</v>
      </c>
      <c r="AE2131">
        <v>9</v>
      </c>
      <c r="AF2131" t="s">
        <v>126</v>
      </c>
      <c r="AG2131">
        <v>0</v>
      </c>
      <c r="AH2131">
        <v>3</v>
      </c>
      <c r="AI2131">
        <v>2</v>
      </c>
      <c r="AJ2131">
        <v>0</v>
      </c>
      <c r="AK2131" t="s">
        <v>691</v>
      </c>
      <c r="AL2131">
        <v>32.766337</v>
      </c>
      <c r="AM2131" t="s">
        <v>692</v>
      </c>
      <c r="AN2131">
        <v>-117.039027</v>
      </c>
      <c r="AO2131">
        <v>25</v>
      </c>
      <c r="AP2131">
        <v>1500</v>
      </c>
      <c r="AQ2131" t="s">
        <v>129</v>
      </c>
      <c r="AR2131">
        <v>105</v>
      </c>
      <c r="AS2131">
        <v>-45</v>
      </c>
      <c r="AT2131">
        <v>-384</v>
      </c>
      <c r="BB2131" t="str">
        <f t="shared" si="821"/>
        <v>1200</v>
      </c>
      <c r="BC2131">
        <v>1</v>
      </c>
      <c r="BD2131" t="str">
        <f t="shared" si="822"/>
        <v xml:space="preserve">N1839R  </v>
      </c>
      <c r="BE2131">
        <v>1</v>
      </c>
      <c r="BG2131">
        <v>0</v>
      </c>
      <c r="BH2131">
        <v>0</v>
      </c>
      <c r="BI2131">
        <v>0</v>
      </c>
      <c r="BJ2131">
        <v>1325</v>
      </c>
      <c r="BK2131">
        <v>-175</v>
      </c>
      <c r="BL2131" t="s">
        <v>130</v>
      </c>
      <c r="BM2131">
        <v>1</v>
      </c>
      <c r="BN2131">
        <v>1</v>
      </c>
      <c r="BO2131">
        <v>0</v>
      </c>
      <c r="BP2131">
        <v>0</v>
      </c>
      <c r="BS2131">
        <v>0</v>
      </c>
      <c r="BT2131">
        <v>0</v>
      </c>
      <c r="BU2131">
        <v>0</v>
      </c>
      <c r="CE2131" t="str">
        <f t="shared" si="827"/>
        <v>22:04:34.606</v>
      </c>
      <c r="CF2131">
        <v>606342601</v>
      </c>
      <c r="CS2131">
        <v>3</v>
      </c>
      <c r="CT2131">
        <v>2</v>
      </c>
      <c r="CU2131">
        <v>0</v>
      </c>
      <c r="CV2131">
        <v>2</v>
      </c>
      <c r="CW2131">
        <v>0</v>
      </c>
      <c r="CX2131">
        <v>5</v>
      </c>
      <c r="CY2131">
        <v>7</v>
      </c>
      <c r="CZ2131" t="s">
        <v>131</v>
      </c>
      <c r="DA2131">
        <v>300</v>
      </c>
      <c r="DB2131">
        <v>0</v>
      </c>
      <c r="DC2131" t="s">
        <v>157</v>
      </c>
      <c r="DD2131" t="s">
        <v>158</v>
      </c>
      <c r="DG2131">
        <v>8379478</v>
      </c>
      <c r="DI2131">
        <v>1</v>
      </c>
      <c r="DJ2131">
        <v>0</v>
      </c>
      <c r="DK2131">
        <v>1</v>
      </c>
      <c r="DL2131">
        <v>0</v>
      </c>
      <c r="DM2131">
        <v>0</v>
      </c>
      <c r="DN2131">
        <v>1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3">
      <c r="A2132" t="str">
        <f>"07/09/2023 22:04:34.999"</f>
        <v>07/09/2023 22:04:34.999</v>
      </c>
      <c r="C2132" t="str">
        <f t="shared" si="813"/>
        <v>FFDFD3C0</v>
      </c>
      <c r="D2132" t="s">
        <v>149</v>
      </c>
      <c r="E2132">
        <v>3</v>
      </c>
      <c r="H2132">
        <v>166</v>
      </c>
      <c r="I2132" t="s">
        <v>139</v>
      </c>
      <c r="J2132" t="s">
        <v>150</v>
      </c>
      <c r="K2132">
        <v>0</v>
      </c>
      <c r="L2132">
        <v>3</v>
      </c>
      <c r="M2132">
        <v>0</v>
      </c>
      <c r="N2132">
        <v>2</v>
      </c>
      <c r="O2132">
        <v>0</v>
      </c>
      <c r="P2132">
        <v>1</v>
      </c>
      <c r="Q2132">
        <v>0</v>
      </c>
      <c r="S2132" t="str">
        <f t="shared" si="826"/>
        <v>22:04:34.000</v>
      </c>
      <c r="T2132" t="str">
        <f t="shared" si="826"/>
        <v>22:04:34.000</v>
      </c>
      <c r="U2132" t="str">
        <f t="shared" si="820"/>
        <v>A14F74</v>
      </c>
      <c r="V2132">
        <v>0</v>
      </c>
      <c r="W2132">
        <v>0</v>
      </c>
      <c r="X2132">
        <v>2</v>
      </c>
      <c r="Y2132">
        <v>0</v>
      </c>
      <c r="AA2132">
        <v>1</v>
      </c>
      <c r="AB2132">
        <v>8</v>
      </c>
      <c r="AC2132">
        <v>3</v>
      </c>
      <c r="AD2132">
        <v>0</v>
      </c>
      <c r="AE2132">
        <v>9</v>
      </c>
      <c r="AF2132" t="s">
        <v>126</v>
      </c>
      <c r="AG2132">
        <v>0</v>
      </c>
      <c r="AH2132">
        <v>3</v>
      </c>
      <c r="AI2132">
        <v>2</v>
      </c>
      <c r="AJ2132">
        <v>0</v>
      </c>
      <c r="AK2132" t="s">
        <v>691</v>
      </c>
      <c r="AL2132">
        <v>32.766337</v>
      </c>
      <c r="AM2132" t="s">
        <v>692</v>
      </c>
      <c r="AN2132">
        <v>-117.039027</v>
      </c>
      <c r="AO2132">
        <v>25</v>
      </c>
      <c r="AP2132">
        <v>1500</v>
      </c>
      <c r="AQ2132" t="s">
        <v>129</v>
      </c>
      <c r="AR2132">
        <v>105</v>
      </c>
      <c r="AS2132">
        <v>-45</v>
      </c>
      <c r="AT2132">
        <v>-384</v>
      </c>
      <c r="BB2132" t="str">
        <f t="shared" si="821"/>
        <v>1200</v>
      </c>
      <c r="BC2132">
        <v>1</v>
      </c>
      <c r="BD2132" t="str">
        <f t="shared" si="822"/>
        <v xml:space="preserve">N1839R  </v>
      </c>
      <c r="BE2132">
        <v>1</v>
      </c>
      <c r="BG2132">
        <v>0</v>
      </c>
      <c r="BH2132">
        <v>0</v>
      </c>
      <c r="BI2132">
        <v>0</v>
      </c>
      <c r="BJ2132">
        <v>1325</v>
      </c>
      <c r="BK2132">
        <v>-175</v>
      </c>
      <c r="BL2132" t="s">
        <v>130</v>
      </c>
      <c r="BM2132">
        <v>1</v>
      </c>
      <c r="BN2132">
        <v>1</v>
      </c>
      <c r="BO2132">
        <v>0</v>
      </c>
      <c r="BP2132">
        <v>0</v>
      </c>
      <c r="BS2132">
        <v>0</v>
      </c>
      <c r="BT2132">
        <v>0</v>
      </c>
      <c r="BU2132">
        <v>0</v>
      </c>
      <c r="CE2132" t="str">
        <f t="shared" si="827"/>
        <v>22:04:34.606</v>
      </c>
      <c r="CF2132">
        <v>606342601</v>
      </c>
      <c r="CS2132">
        <v>3</v>
      </c>
      <c r="CT2132">
        <v>2</v>
      </c>
      <c r="CU2132">
        <v>0</v>
      </c>
      <c r="CV2132">
        <v>2</v>
      </c>
      <c r="CW2132">
        <v>0</v>
      </c>
      <c r="CX2132">
        <v>5</v>
      </c>
      <c r="CY2132">
        <v>7</v>
      </c>
      <c r="CZ2132" t="s">
        <v>131</v>
      </c>
      <c r="DA2132">
        <v>300</v>
      </c>
      <c r="DB2132">
        <v>0</v>
      </c>
      <c r="DC2132" t="s">
        <v>157</v>
      </c>
      <c r="DD2132" t="s">
        <v>158</v>
      </c>
      <c r="DG2132">
        <v>8379478</v>
      </c>
      <c r="DI2132">
        <v>1</v>
      </c>
      <c r="DJ2132">
        <v>0</v>
      </c>
      <c r="DK2132">
        <v>1</v>
      </c>
      <c r="DL2132">
        <v>0</v>
      </c>
      <c r="DM2132">
        <v>0</v>
      </c>
      <c r="DN2132">
        <v>1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3">
      <c r="A2133" t="str">
        <f>"07/09/2023 22:04:34.999"</f>
        <v>07/09/2023 22:04:34.999</v>
      </c>
      <c r="C2133" t="str">
        <f t="shared" si="813"/>
        <v>FFDFD3C0</v>
      </c>
      <c r="D2133" t="s">
        <v>141</v>
      </c>
      <c r="E2133">
        <v>15</v>
      </c>
      <c r="J2133" t="s">
        <v>142</v>
      </c>
      <c r="K2133">
        <v>0</v>
      </c>
      <c r="L2133">
        <v>3</v>
      </c>
      <c r="M2133">
        <v>0</v>
      </c>
      <c r="N2133">
        <v>2</v>
      </c>
      <c r="O2133">
        <v>0</v>
      </c>
      <c r="P2133">
        <v>1</v>
      </c>
      <c r="Q2133">
        <v>0</v>
      </c>
      <c r="S2133" t="str">
        <f t="shared" si="826"/>
        <v>22:04:34.000</v>
      </c>
      <c r="T2133" t="str">
        <f t="shared" si="826"/>
        <v>22:04:34.000</v>
      </c>
      <c r="U2133" t="str">
        <f t="shared" si="820"/>
        <v>A14F74</v>
      </c>
      <c r="V2133">
        <v>0</v>
      </c>
      <c r="W2133">
        <v>0</v>
      </c>
      <c r="X2133">
        <v>2</v>
      </c>
      <c r="Y2133">
        <v>0</v>
      </c>
      <c r="AA2133">
        <v>1</v>
      </c>
      <c r="AB2133">
        <v>8</v>
      </c>
      <c r="AC2133">
        <v>3</v>
      </c>
      <c r="AD2133">
        <v>0</v>
      </c>
      <c r="AE2133">
        <v>9</v>
      </c>
      <c r="AF2133" t="s">
        <v>126</v>
      </c>
      <c r="AG2133">
        <v>0</v>
      </c>
      <c r="AH2133">
        <v>3</v>
      </c>
      <c r="AI2133">
        <v>2</v>
      </c>
      <c r="AJ2133">
        <v>0</v>
      </c>
      <c r="AK2133" t="s">
        <v>691</v>
      </c>
      <c r="AL2133">
        <v>32.766337</v>
      </c>
      <c r="AM2133" t="s">
        <v>692</v>
      </c>
      <c r="AN2133">
        <v>-117.039027</v>
      </c>
      <c r="AO2133">
        <v>25</v>
      </c>
      <c r="AP2133">
        <v>1500</v>
      </c>
      <c r="AQ2133" t="s">
        <v>129</v>
      </c>
      <c r="AR2133">
        <v>105</v>
      </c>
      <c r="AS2133">
        <v>-45</v>
      </c>
      <c r="AT2133">
        <v>-384</v>
      </c>
      <c r="BB2133" t="str">
        <f t="shared" si="821"/>
        <v>1200</v>
      </c>
      <c r="BC2133">
        <v>1</v>
      </c>
      <c r="BD2133" t="str">
        <f t="shared" si="822"/>
        <v xml:space="preserve">N1839R  </v>
      </c>
      <c r="BE2133">
        <v>1</v>
      </c>
      <c r="BG2133">
        <v>0</v>
      </c>
      <c r="BH2133">
        <v>0</v>
      </c>
      <c r="BI2133">
        <v>0</v>
      </c>
      <c r="BJ2133">
        <v>1325</v>
      </c>
      <c r="BK2133">
        <v>-175</v>
      </c>
      <c r="BL2133" t="s">
        <v>130</v>
      </c>
      <c r="BM2133">
        <v>1</v>
      </c>
      <c r="BN2133">
        <v>1</v>
      </c>
      <c r="BO2133">
        <v>0</v>
      </c>
      <c r="BP2133">
        <v>0</v>
      </c>
      <c r="BS2133">
        <v>0</v>
      </c>
      <c r="BT2133">
        <v>0</v>
      </c>
      <c r="BU2133">
        <v>0</v>
      </c>
      <c r="CE2133" t="str">
        <f t="shared" si="827"/>
        <v>22:04:34.606</v>
      </c>
      <c r="CF2133">
        <v>606342601</v>
      </c>
      <c r="CS2133">
        <v>3</v>
      </c>
      <c r="CT2133">
        <v>2</v>
      </c>
      <c r="CU2133">
        <v>0</v>
      </c>
      <c r="CV2133">
        <v>2</v>
      </c>
      <c r="CW2133">
        <v>0</v>
      </c>
      <c r="CX2133">
        <v>5</v>
      </c>
      <c r="CY2133">
        <v>7</v>
      </c>
      <c r="CZ2133" t="s">
        <v>131</v>
      </c>
      <c r="DA2133">
        <v>300</v>
      </c>
      <c r="DB2133">
        <v>0</v>
      </c>
      <c r="DC2133" t="s">
        <v>157</v>
      </c>
      <c r="DD2133" t="s">
        <v>158</v>
      </c>
      <c r="DG2133">
        <v>8379478</v>
      </c>
      <c r="DI2133">
        <v>1</v>
      </c>
      <c r="DJ2133">
        <v>0</v>
      </c>
      <c r="DK2133">
        <v>1</v>
      </c>
      <c r="DL2133">
        <v>0</v>
      </c>
      <c r="DM2133">
        <v>0</v>
      </c>
      <c r="DN2133">
        <v>1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3">
      <c r="A2134" t="str">
        <f>"07/09/2023 22:04:34.999"</f>
        <v>07/09/2023 22:04:34.999</v>
      </c>
      <c r="C2134" t="str">
        <f t="shared" si="813"/>
        <v>FFDFD3C0</v>
      </c>
      <c r="D2134" t="s">
        <v>134</v>
      </c>
      <c r="E2134">
        <v>3</v>
      </c>
      <c r="H2134">
        <v>3</v>
      </c>
      <c r="I2134" t="s">
        <v>135</v>
      </c>
      <c r="J2134" t="s">
        <v>126</v>
      </c>
      <c r="K2134">
        <v>0</v>
      </c>
      <c r="L2134">
        <v>3</v>
      </c>
      <c r="M2134">
        <v>0</v>
      </c>
      <c r="N2134">
        <v>2</v>
      </c>
      <c r="O2134">
        <v>0</v>
      </c>
      <c r="P2134">
        <v>1</v>
      </c>
      <c r="Q2134">
        <v>0</v>
      </c>
      <c r="S2134" t="str">
        <f t="shared" si="826"/>
        <v>22:04:34.000</v>
      </c>
      <c r="T2134" t="str">
        <f t="shared" si="826"/>
        <v>22:04:34.000</v>
      </c>
      <c r="U2134" t="str">
        <f t="shared" si="820"/>
        <v>A14F74</v>
      </c>
      <c r="V2134">
        <v>0</v>
      </c>
      <c r="W2134">
        <v>0</v>
      </c>
      <c r="X2134">
        <v>2</v>
      </c>
      <c r="Y2134">
        <v>0</v>
      </c>
      <c r="AA2134">
        <v>1</v>
      </c>
      <c r="AB2134">
        <v>8</v>
      </c>
      <c r="AC2134">
        <v>3</v>
      </c>
      <c r="AD2134">
        <v>0</v>
      </c>
      <c r="AE2134">
        <v>9</v>
      </c>
      <c r="AF2134" t="s">
        <v>126</v>
      </c>
      <c r="AG2134">
        <v>0</v>
      </c>
      <c r="AH2134">
        <v>3</v>
      </c>
      <c r="AI2134">
        <v>2</v>
      </c>
      <c r="AJ2134">
        <v>0</v>
      </c>
      <c r="AK2134" t="s">
        <v>691</v>
      </c>
      <c r="AL2134">
        <v>32.766337</v>
      </c>
      <c r="AM2134" t="s">
        <v>692</v>
      </c>
      <c r="AN2134">
        <v>-117.039027</v>
      </c>
      <c r="AO2134">
        <v>25</v>
      </c>
      <c r="AP2134">
        <v>1500</v>
      </c>
      <c r="AQ2134" t="s">
        <v>129</v>
      </c>
      <c r="AR2134">
        <v>105</v>
      </c>
      <c r="AS2134">
        <v>-45</v>
      </c>
      <c r="AT2134">
        <v>-384</v>
      </c>
      <c r="BB2134" t="str">
        <f t="shared" si="821"/>
        <v>1200</v>
      </c>
      <c r="BC2134">
        <v>1</v>
      </c>
      <c r="BD2134" t="str">
        <f t="shared" si="822"/>
        <v xml:space="preserve">N1839R  </v>
      </c>
      <c r="BE2134">
        <v>1</v>
      </c>
      <c r="BG2134">
        <v>0</v>
      </c>
      <c r="BH2134">
        <v>0</v>
      </c>
      <c r="BI2134">
        <v>0</v>
      </c>
      <c r="BJ2134">
        <v>1325</v>
      </c>
      <c r="BK2134">
        <v>-175</v>
      </c>
      <c r="BL2134" t="s">
        <v>130</v>
      </c>
      <c r="BM2134">
        <v>1</v>
      </c>
      <c r="BN2134">
        <v>1</v>
      </c>
      <c r="BO2134">
        <v>0</v>
      </c>
      <c r="BP2134">
        <v>0</v>
      </c>
      <c r="BS2134">
        <v>0</v>
      </c>
      <c r="BT2134">
        <v>0</v>
      </c>
      <c r="BU2134">
        <v>0</v>
      </c>
      <c r="CE2134" t="str">
        <f t="shared" si="827"/>
        <v>22:04:34.606</v>
      </c>
      <c r="CF2134">
        <v>606342601</v>
      </c>
      <c r="CS2134">
        <v>3</v>
      </c>
      <c r="CT2134">
        <v>2</v>
      </c>
      <c r="CU2134">
        <v>0</v>
      </c>
      <c r="CV2134">
        <v>2</v>
      </c>
      <c r="CW2134">
        <v>0</v>
      </c>
      <c r="CX2134">
        <v>5</v>
      </c>
      <c r="CY2134">
        <v>7</v>
      </c>
      <c r="CZ2134" t="s">
        <v>131</v>
      </c>
      <c r="DA2134">
        <v>300</v>
      </c>
      <c r="DB2134">
        <v>0</v>
      </c>
      <c r="DC2134" t="s">
        <v>157</v>
      </c>
      <c r="DD2134" t="s">
        <v>158</v>
      </c>
      <c r="DG2134">
        <v>8379478</v>
      </c>
      <c r="DI2134">
        <v>1</v>
      </c>
      <c r="DJ2134">
        <v>0</v>
      </c>
      <c r="DK2134">
        <v>1</v>
      </c>
      <c r="DL2134">
        <v>0</v>
      </c>
      <c r="DM2134">
        <v>0</v>
      </c>
      <c r="DN2134">
        <v>1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3">
      <c r="A2135" t="str">
        <f>"07/09/2023 22:04:36.077"</f>
        <v>07/09/2023 22:04:36.077</v>
      </c>
      <c r="C2135" t="str">
        <f t="shared" si="813"/>
        <v>FFDFD3C0</v>
      </c>
      <c r="D2135" t="s">
        <v>123</v>
      </c>
      <c r="E2135">
        <v>7</v>
      </c>
      <c r="F2135">
        <v>2007</v>
      </c>
      <c r="G2135" t="s">
        <v>124</v>
      </c>
      <c r="J2135" t="s">
        <v>125</v>
      </c>
      <c r="K2135">
        <v>0</v>
      </c>
      <c r="L2135">
        <v>3</v>
      </c>
      <c r="M2135">
        <v>0</v>
      </c>
      <c r="N2135">
        <v>2</v>
      </c>
      <c r="O2135">
        <v>0</v>
      </c>
      <c r="P2135">
        <v>1</v>
      </c>
      <c r="Q2135">
        <v>0</v>
      </c>
      <c r="S2135" t="str">
        <f t="shared" ref="S2135:T2141" si="828">"22:04:35.000"</f>
        <v>22:04:35.000</v>
      </c>
      <c r="T2135" t="str">
        <f t="shared" si="828"/>
        <v>22:04:35.000</v>
      </c>
      <c r="U2135" t="str">
        <f t="shared" si="820"/>
        <v>A14F74</v>
      </c>
      <c r="V2135">
        <v>0</v>
      </c>
      <c r="W2135">
        <v>0</v>
      </c>
      <c r="X2135">
        <v>2</v>
      </c>
      <c r="Y2135">
        <v>0</v>
      </c>
      <c r="AA2135">
        <v>1</v>
      </c>
      <c r="AB2135">
        <v>8</v>
      </c>
      <c r="AC2135">
        <v>3</v>
      </c>
      <c r="AD2135">
        <v>0</v>
      </c>
      <c r="AE2135">
        <v>9</v>
      </c>
      <c r="AF2135" t="s">
        <v>126</v>
      </c>
      <c r="AG2135">
        <v>0</v>
      </c>
      <c r="AH2135">
        <v>3</v>
      </c>
      <c r="AI2135">
        <v>2</v>
      </c>
      <c r="AJ2135">
        <v>0</v>
      </c>
      <c r="AK2135" t="s">
        <v>693</v>
      </c>
      <c r="AL2135">
        <v>32.766123</v>
      </c>
      <c r="AM2135" t="s">
        <v>694</v>
      </c>
      <c r="AN2135">
        <v>-117.03846900000001</v>
      </c>
      <c r="AO2135">
        <v>25</v>
      </c>
      <c r="AP2135">
        <v>1500</v>
      </c>
      <c r="AQ2135" t="s">
        <v>129</v>
      </c>
      <c r="AR2135">
        <v>111</v>
      </c>
      <c r="AS2135">
        <v>-27</v>
      </c>
      <c r="AT2135">
        <v>-64</v>
      </c>
      <c r="BB2135" t="str">
        <f t="shared" si="821"/>
        <v>1200</v>
      </c>
      <c r="BC2135">
        <v>1</v>
      </c>
      <c r="BD2135" t="str">
        <f t="shared" si="822"/>
        <v xml:space="preserve">N1839R  </v>
      </c>
      <c r="BE2135">
        <v>1</v>
      </c>
      <c r="BG2135">
        <v>0</v>
      </c>
      <c r="BH2135">
        <v>0</v>
      </c>
      <c r="BI2135">
        <v>0</v>
      </c>
      <c r="BJ2135">
        <v>1350</v>
      </c>
      <c r="BK2135">
        <v>-150</v>
      </c>
      <c r="BL2135" t="s">
        <v>130</v>
      </c>
      <c r="BM2135">
        <v>1</v>
      </c>
      <c r="BN2135">
        <v>1</v>
      </c>
      <c r="BO2135">
        <v>0</v>
      </c>
      <c r="BP2135">
        <v>0</v>
      </c>
      <c r="BS2135">
        <v>0</v>
      </c>
      <c r="BT2135">
        <v>0</v>
      </c>
      <c r="BU2135">
        <v>0</v>
      </c>
      <c r="CE2135" t="str">
        <f t="shared" ref="CE2135:CE2141" si="829">"22:04:35.831"</f>
        <v>22:04:35.831</v>
      </c>
      <c r="CF2135">
        <v>831338525</v>
      </c>
      <c r="CS2135">
        <v>3</v>
      </c>
      <c r="CT2135">
        <v>2</v>
      </c>
      <c r="CU2135">
        <v>0</v>
      </c>
      <c r="CV2135">
        <v>2</v>
      </c>
      <c r="CW2135">
        <v>0</v>
      </c>
      <c r="CX2135">
        <v>5</v>
      </c>
      <c r="CY2135">
        <v>7</v>
      </c>
      <c r="CZ2135" t="s">
        <v>131</v>
      </c>
      <c r="DA2135">
        <v>286</v>
      </c>
      <c r="DB2135">
        <v>0</v>
      </c>
      <c r="DC2135" t="s">
        <v>132</v>
      </c>
      <c r="DD2135" t="s">
        <v>133</v>
      </c>
      <c r="DG2135">
        <v>16214185</v>
      </c>
      <c r="DI2135">
        <v>1</v>
      </c>
      <c r="DJ2135">
        <v>0</v>
      </c>
      <c r="DK2135">
        <v>0</v>
      </c>
      <c r="DL2135">
        <v>0</v>
      </c>
      <c r="DM2135">
        <v>0</v>
      </c>
      <c r="DN2135">
        <v>1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3">
      <c r="A2136" t="str">
        <f>"07/09/2023 22:04:36.077"</f>
        <v>07/09/2023 22:04:36.077</v>
      </c>
      <c r="C2136" t="str">
        <f t="shared" si="813"/>
        <v>FFDFD3C0</v>
      </c>
      <c r="D2136" t="s">
        <v>134</v>
      </c>
      <c r="E2136">
        <v>4</v>
      </c>
      <c r="H2136">
        <v>4</v>
      </c>
      <c r="I2136" t="s">
        <v>143</v>
      </c>
      <c r="J2136" t="s">
        <v>126</v>
      </c>
      <c r="K2136">
        <v>0</v>
      </c>
      <c r="L2136">
        <v>3</v>
      </c>
      <c r="M2136">
        <v>0</v>
      </c>
      <c r="N2136">
        <v>2</v>
      </c>
      <c r="O2136">
        <v>0</v>
      </c>
      <c r="P2136">
        <v>1</v>
      </c>
      <c r="Q2136">
        <v>0</v>
      </c>
      <c r="S2136" t="str">
        <f t="shared" si="828"/>
        <v>22:04:35.000</v>
      </c>
      <c r="T2136" t="str">
        <f t="shared" si="828"/>
        <v>22:04:35.000</v>
      </c>
      <c r="U2136" t="str">
        <f t="shared" si="820"/>
        <v>A14F74</v>
      </c>
      <c r="V2136">
        <v>0</v>
      </c>
      <c r="W2136">
        <v>0</v>
      </c>
      <c r="X2136">
        <v>2</v>
      </c>
      <c r="Y2136">
        <v>0</v>
      </c>
      <c r="AA2136">
        <v>1</v>
      </c>
      <c r="AB2136">
        <v>8</v>
      </c>
      <c r="AC2136">
        <v>3</v>
      </c>
      <c r="AD2136">
        <v>0</v>
      </c>
      <c r="AE2136">
        <v>9</v>
      </c>
      <c r="AF2136" t="s">
        <v>126</v>
      </c>
      <c r="AG2136">
        <v>0</v>
      </c>
      <c r="AH2136">
        <v>3</v>
      </c>
      <c r="AI2136">
        <v>2</v>
      </c>
      <c r="AJ2136">
        <v>0</v>
      </c>
      <c r="AK2136" t="s">
        <v>693</v>
      </c>
      <c r="AL2136">
        <v>32.766123</v>
      </c>
      <c r="AM2136" t="s">
        <v>694</v>
      </c>
      <c r="AN2136">
        <v>-117.03846900000001</v>
      </c>
      <c r="AO2136">
        <v>25</v>
      </c>
      <c r="AP2136">
        <v>1500</v>
      </c>
      <c r="AQ2136" t="s">
        <v>129</v>
      </c>
      <c r="AR2136">
        <v>111</v>
      </c>
      <c r="AS2136">
        <v>-27</v>
      </c>
      <c r="AT2136">
        <v>-64</v>
      </c>
      <c r="BB2136" t="str">
        <f t="shared" si="821"/>
        <v>1200</v>
      </c>
      <c r="BC2136">
        <v>1</v>
      </c>
      <c r="BD2136" t="str">
        <f t="shared" si="822"/>
        <v xml:space="preserve">N1839R  </v>
      </c>
      <c r="BE2136">
        <v>1</v>
      </c>
      <c r="BG2136">
        <v>0</v>
      </c>
      <c r="BH2136">
        <v>0</v>
      </c>
      <c r="BI2136">
        <v>0</v>
      </c>
      <c r="BJ2136">
        <v>1350</v>
      </c>
      <c r="BK2136">
        <v>-150</v>
      </c>
      <c r="BL2136" t="s">
        <v>130</v>
      </c>
      <c r="BM2136">
        <v>1</v>
      </c>
      <c r="BN2136">
        <v>1</v>
      </c>
      <c r="BO2136">
        <v>0</v>
      </c>
      <c r="BP2136">
        <v>0</v>
      </c>
      <c r="BS2136">
        <v>0</v>
      </c>
      <c r="BT2136">
        <v>0</v>
      </c>
      <c r="BU2136">
        <v>0</v>
      </c>
      <c r="CE2136" t="str">
        <f t="shared" si="829"/>
        <v>22:04:35.831</v>
      </c>
      <c r="CF2136">
        <v>831338525</v>
      </c>
      <c r="CS2136">
        <v>3</v>
      </c>
      <c r="CT2136">
        <v>2</v>
      </c>
      <c r="CU2136">
        <v>0</v>
      </c>
      <c r="CV2136">
        <v>2</v>
      </c>
      <c r="CW2136">
        <v>0</v>
      </c>
      <c r="CX2136">
        <v>5</v>
      </c>
      <c r="CY2136">
        <v>7</v>
      </c>
      <c r="CZ2136" t="s">
        <v>131</v>
      </c>
      <c r="DA2136">
        <v>286</v>
      </c>
      <c r="DB2136">
        <v>0</v>
      </c>
      <c r="DC2136" t="s">
        <v>132</v>
      </c>
      <c r="DD2136" t="s">
        <v>133</v>
      </c>
      <c r="DG2136">
        <v>16214185</v>
      </c>
      <c r="DI2136">
        <v>1</v>
      </c>
      <c r="DJ2136">
        <v>0</v>
      </c>
      <c r="DK2136">
        <v>1</v>
      </c>
      <c r="DL2136">
        <v>0</v>
      </c>
      <c r="DM2136">
        <v>0</v>
      </c>
      <c r="DN2136">
        <v>1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3">
      <c r="A2137" t="str">
        <f>"07/09/2023 22:04:36.077"</f>
        <v>07/09/2023 22:04:36.077</v>
      </c>
      <c r="C2137" t="str">
        <f t="shared" si="813"/>
        <v>FFDFD3C0</v>
      </c>
      <c r="D2137" t="s">
        <v>138</v>
      </c>
      <c r="E2137">
        <v>20</v>
      </c>
      <c r="F2137">
        <v>1020</v>
      </c>
      <c r="G2137" t="s">
        <v>139</v>
      </c>
      <c r="J2137" t="s">
        <v>140</v>
      </c>
      <c r="K2137">
        <v>0</v>
      </c>
      <c r="L2137">
        <v>3</v>
      </c>
      <c r="M2137">
        <v>0</v>
      </c>
      <c r="N2137">
        <v>2</v>
      </c>
      <c r="O2137">
        <v>0</v>
      </c>
      <c r="P2137">
        <v>1</v>
      </c>
      <c r="Q2137">
        <v>0</v>
      </c>
      <c r="S2137" t="str">
        <f t="shared" si="828"/>
        <v>22:04:35.000</v>
      </c>
      <c r="T2137" t="str">
        <f t="shared" si="828"/>
        <v>22:04:35.000</v>
      </c>
      <c r="U2137" t="str">
        <f t="shared" si="820"/>
        <v>A14F74</v>
      </c>
      <c r="V2137">
        <v>0</v>
      </c>
      <c r="W2137">
        <v>0</v>
      </c>
      <c r="X2137">
        <v>2</v>
      </c>
      <c r="Y2137">
        <v>0</v>
      </c>
      <c r="AA2137">
        <v>1</v>
      </c>
      <c r="AB2137">
        <v>8</v>
      </c>
      <c r="AC2137">
        <v>3</v>
      </c>
      <c r="AD2137">
        <v>0</v>
      </c>
      <c r="AE2137">
        <v>9</v>
      </c>
      <c r="AF2137" t="s">
        <v>126</v>
      </c>
      <c r="AG2137">
        <v>0</v>
      </c>
      <c r="AH2137">
        <v>3</v>
      </c>
      <c r="AI2137">
        <v>2</v>
      </c>
      <c r="AJ2137">
        <v>0</v>
      </c>
      <c r="AK2137" t="s">
        <v>693</v>
      </c>
      <c r="AL2137">
        <v>32.766123</v>
      </c>
      <c r="AM2137" t="s">
        <v>694</v>
      </c>
      <c r="AN2137">
        <v>-117.03846900000001</v>
      </c>
      <c r="AO2137">
        <v>25</v>
      </c>
      <c r="AP2137">
        <v>1500</v>
      </c>
      <c r="AQ2137" t="s">
        <v>129</v>
      </c>
      <c r="AR2137">
        <v>111</v>
      </c>
      <c r="AS2137">
        <v>-27</v>
      </c>
      <c r="AT2137">
        <v>-64</v>
      </c>
      <c r="BB2137" t="str">
        <f t="shared" si="821"/>
        <v>1200</v>
      </c>
      <c r="BC2137">
        <v>1</v>
      </c>
      <c r="BD2137" t="str">
        <f t="shared" si="822"/>
        <v xml:space="preserve">N1839R  </v>
      </c>
      <c r="BE2137">
        <v>1</v>
      </c>
      <c r="BG2137">
        <v>0</v>
      </c>
      <c r="BH2137">
        <v>0</v>
      </c>
      <c r="BI2137">
        <v>0</v>
      </c>
      <c r="BJ2137">
        <v>1350</v>
      </c>
      <c r="BK2137">
        <v>-150</v>
      </c>
      <c r="BL2137" t="s">
        <v>130</v>
      </c>
      <c r="BM2137">
        <v>1</v>
      </c>
      <c r="BN2137">
        <v>1</v>
      </c>
      <c r="BO2137">
        <v>0</v>
      </c>
      <c r="BP2137">
        <v>0</v>
      </c>
      <c r="BS2137">
        <v>0</v>
      </c>
      <c r="BT2137">
        <v>0</v>
      </c>
      <c r="BU2137">
        <v>0</v>
      </c>
      <c r="CE2137" t="str">
        <f t="shared" si="829"/>
        <v>22:04:35.831</v>
      </c>
      <c r="CF2137">
        <v>831338525</v>
      </c>
      <c r="CS2137">
        <v>3</v>
      </c>
      <c r="CT2137">
        <v>2</v>
      </c>
      <c r="CU2137">
        <v>0</v>
      </c>
      <c r="CV2137">
        <v>2</v>
      </c>
      <c r="CW2137">
        <v>0</v>
      </c>
      <c r="CX2137">
        <v>5</v>
      </c>
      <c r="CY2137">
        <v>7</v>
      </c>
      <c r="CZ2137" t="s">
        <v>131</v>
      </c>
      <c r="DA2137">
        <v>286</v>
      </c>
      <c r="DB2137">
        <v>0</v>
      </c>
      <c r="DC2137" t="s">
        <v>132</v>
      </c>
      <c r="DD2137" t="s">
        <v>133</v>
      </c>
      <c r="DG2137">
        <v>16214185</v>
      </c>
      <c r="DI2137">
        <v>1</v>
      </c>
      <c r="DJ2137">
        <v>0</v>
      </c>
      <c r="DK2137">
        <v>1</v>
      </c>
      <c r="DL2137">
        <v>0</v>
      </c>
      <c r="DM2137">
        <v>0</v>
      </c>
      <c r="DN2137">
        <v>1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3">
      <c r="A2138" t="str">
        <f>"07/09/2023 22:04:36.093"</f>
        <v>07/09/2023 22:04:36.093</v>
      </c>
      <c r="C2138" t="str">
        <f t="shared" si="813"/>
        <v>FFDFD3C0</v>
      </c>
      <c r="D2138" t="s">
        <v>149</v>
      </c>
      <c r="E2138">
        <v>3</v>
      </c>
      <c r="H2138">
        <v>166</v>
      </c>
      <c r="I2138" t="s">
        <v>139</v>
      </c>
      <c r="J2138" t="s">
        <v>150</v>
      </c>
      <c r="K2138">
        <v>0</v>
      </c>
      <c r="L2138">
        <v>3</v>
      </c>
      <c r="M2138">
        <v>0</v>
      </c>
      <c r="N2138">
        <v>2</v>
      </c>
      <c r="O2138">
        <v>0</v>
      </c>
      <c r="P2138">
        <v>1</v>
      </c>
      <c r="Q2138">
        <v>0</v>
      </c>
      <c r="S2138" t="str">
        <f t="shared" si="828"/>
        <v>22:04:35.000</v>
      </c>
      <c r="T2138" t="str">
        <f t="shared" si="828"/>
        <v>22:04:35.000</v>
      </c>
      <c r="U2138" t="str">
        <f t="shared" si="820"/>
        <v>A14F74</v>
      </c>
      <c r="V2138">
        <v>0</v>
      </c>
      <c r="W2138">
        <v>0</v>
      </c>
      <c r="X2138">
        <v>2</v>
      </c>
      <c r="Y2138">
        <v>0</v>
      </c>
      <c r="AA2138">
        <v>1</v>
      </c>
      <c r="AB2138">
        <v>8</v>
      </c>
      <c r="AC2138">
        <v>3</v>
      </c>
      <c r="AD2138">
        <v>0</v>
      </c>
      <c r="AE2138">
        <v>9</v>
      </c>
      <c r="AF2138" t="s">
        <v>126</v>
      </c>
      <c r="AG2138">
        <v>0</v>
      </c>
      <c r="AH2138">
        <v>3</v>
      </c>
      <c r="AI2138">
        <v>2</v>
      </c>
      <c r="AJ2138">
        <v>0</v>
      </c>
      <c r="AK2138" t="s">
        <v>693</v>
      </c>
      <c r="AL2138">
        <v>32.766123</v>
      </c>
      <c r="AM2138" t="s">
        <v>694</v>
      </c>
      <c r="AN2138">
        <v>-117.03846900000001</v>
      </c>
      <c r="AO2138">
        <v>25</v>
      </c>
      <c r="AP2138">
        <v>1500</v>
      </c>
      <c r="AQ2138" t="s">
        <v>129</v>
      </c>
      <c r="AR2138">
        <v>111</v>
      </c>
      <c r="AS2138">
        <v>-27</v>
      </c>
      <c r="AT2138">
        <v>-64</v>
      </c>
      <c r="BB2138" t="str">
        <f t="shared" si="821"/>
        <v>1200</v>
      </c>
      <c r="BC2138">
        <v>1</v>
      </c>
      <c r="BD2138" t="str">
        <f t="shared" si="822"/>
        <v xml:space="preserve">N1839R  </v>
      </c>
      <c r="BE2138">
        <v>1</v>
      </c>
      <c r="BG2138">
        <v>0</v>
      </c>
      <c r="BH2138">
        <v>0</v>
      </c>
      <c r="BI2138">
        <v>0</v>
      </c>
      <c r="BJ2138">
        <v>1350</v>
      </c>
      <c r="BK2138">
        <v>-150</v>
      </c>
      <c r="BL2138" t="s">
        <v>130</v>
      </c>
      <c r="BM2138">
        <v>1</v>
      </c>
      <c r="BN2138">
        <v>1</v>
      </c>
      <c r="BO2138">
        <v>0</v>
      </c>
      <c r="BP2138">
        <v>0</v>
      </c>
      <c r="BS2138">
        <v>0</v>
      </c>
      <c r="BT2138">
        <v>0</v>
      </c>
      <c r="BU2138">
        <v>0</v>
      </c>
      <c r="CE2138" t="str">
        <f t="shared" si="829"/>
        <v>22:04:35.831</v>
      </c>
      <c r="CF2138">
        <v>831338525</v>
      </c>
      <c r="CS2138">
        <v>3</v>
      </c>
      <c r="CT2138">
        <v>2</v>
      </c>
      <c r="CU2138">
        <v>0</v>
      </c>
      <c r="CV2138">
        <v>2</v>
      </c>
      <c r="CW2138">
        <v>0</v>
      </c>
      <c r="CX2138">
        <v>5</v>
      </c>
      <c r="CY2138">
        <v>7</v>
      </c>
      <c r="CZ2138" t="s">
        <v>131</v>
      </c>
      <c r="DA2138">
        <v>286</v>
      </c>
      <c r="DB2138">
        <v>0</v>
      </c>
      <c r="DC2138" t="s">
        <v>132</v>
      </c>
      <c r="DD2138" t="s">
        <v>133</v>
      </c>
      <c r="DG2138">
        <v>16214185</v>
      </c>
      <c r="DI2138">
        <v>1</v>
      </c>
      <c r="DJ2138">
        <v>0</v>
      </c>
      <c r="DK2138">
        <v>1</v>
      </c>
      <c r="DL2138">
        <v>0</v>
      </c>
      <c r="DM2138">
        <v>0</v>
      </c>
      <c r="DN2138">
        <v>1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3">
      <c r="A2139" t="str">
        <f>"07/09/2023 22:04:36.093"</f>
        <v>07/09/2023 22:04:36.093</v>
      </c>
      <c r="C2139" t="str">
        <f t="shared" si="813"/>
        <v>FFDFD3C0</v>
      </c>
      <c r="D2139" t="s">
        <v>141</v>
      </c>
      <c r="E2139">
        <v>15</v>
      </c>
      <c r="J2139" t="s">
        <v>142</v>
      </c>
      <c r="K2139">
        <v>0</v>
      </c>
      <c r="L2139">
        <v>3</v>
      </c>
      <c r="M2139">
        <v>0</v>
      </c>
      <c r="N2139">
        <v>2</v>
      </c>
      <c r="O2139">
        <v>0</v>
      </c>
      <c r="P2139">
        <v>1</v>
      </c>
      <c r="Q2139">
        <v>0</v>
      </c>
      <c r="S2139" t="str">
        <f t="shared" si="828"/>
        <v>22:04:35.000</v>
      </c>
      <c r="T2139" t="str">
        <f t="shared" si="828"/>
        <v>22:04:35.000</v>
      </c>
      <c r="U2139" t="str">
        <f t="shared" si="820"/>
        <v>A14F74</v>
      </c>
      <c r="V2139">
        <v>0</v>
      </c>
      <c r="W2139">
        <v>0</v>
      </c>
      <c r="X2139">
        <v>2</v>
      </c>
      <c r="Y2139">
        <v>0</v>
      </c>
      <c r="AA2139">
        <v>1</v>
      </c>
      <c r="AB2139">
        <v>8</v>
      </c>
      <c r="AC2139">
        <v>3</v>
      </c>
      <c r="AD2139">
        <v>0</v>
      </c>
      <c r="AE2139">
        <v>9</v>
      </c>
      <c r="AF2139" t="s">
        <v>126</v>
      </c>
      <c r="AG2139">
        <v>0</v>
      </c>
      <c r="AH2139">
        <v>3</v>
      </c>
      <c r="AI2139">
        <v>2</v>
      </c>
      <c r="AJ2139">
        <v>0</v>
      </c>
      <c r="AK2139" t="s">
        <v>693</v>
      </c>
      <c r="AL2139">
        <v>32.766123</v>
      </c>
      <c r="AM2139" t="s">
        <v>694</v>
      </c>
      <c r="AN2139">
        <v>-117.03846900000001</v>
      </c>
      <c r="AO2139">
        <v>25</v>
      </c>
      <c r="AP2139">
        <v>1500</v>
      </c>
      <c r="AQ2139" t="s">
        <v>129</v>
      </c>
      <c r="AR2139">
        <v>111</v>
      </c>
      <c r="AS2139">
        <v>-27</v>
      </c>
      <c r="AT2139">
        <v>-64</v>
      </c>
      <c r="BB2139" t="str">
        <f t="shared" si="821"/>
        <v>1200</v>
      </c>
      <c r="BC2139">
        <v>1</v>
      </c>
      <c r="BD2139" t="str">
        <f t="shared" si="822"/>
        <v xml:space="preserve">N1839R  </v>
      </c>
      <c r="BE2139">
        <v>1</v>
      </c>
      <c r="BG2139">
        <v>0</v>
      </c>
      <c r="BH2139">
        <v>0</v>
      </c>
      <c r="BI2139">
        <v>0</v>
      </c>
      <c r="BJ2139">
        <v>1350</v>
      </c>
      <c r="BK2139">
        <v>-150</v>
      </c>
      <c r="BL2139" t="s">
        <v>130</v>
      </c>
      <c r="BM2139">
        <v>1</v>
      </c>
      <c r="BN2139">
        <v>1</v>
      </c>
      <c r="BO2139">
        <v>0</v>
      </c>
      <c r="BP2139">
        <v>0</v>
      </c>
      <c r="BS2139">
        <v>0</v>
      </c>
      <c r="BT2139">
        <v>0</v>
      </c>
      <c r="BU2139">
        <v>0</v>
      </c>
      <c r="CE2139" t="str">
        <f t="shared" si="829"/>
        <v>22:04:35.831</v>
      </c>
      <c r="CF2139">
        <v>831338525</v>
      </c>
      <c r="CS2139">
        <v>3</v>
      </c>
      <c r="CT2139">
        <v>2</v>
      </c>
      <c r="CU2139">
        <v>0</v>
      </c>
      <c r="CV2139">
        <v>2</v>
      </c>
      <c r="CW2139">
        <v>0</v>
      </c>
      <c r="CX2139">
        <v>5</v>
      </c>
      <c r="CY2139">
        <v>7</v>
      </c>
      <c r="CZ2139" t="s">
        <v>131</v>
      </c>
      <c r="DA2139">
        <v>286</v>
      </c>
      <c r="DB2139">
        <v>0</v>
      </c>
      <c r="DC2139" t="s">
        <v>132</v>
      </c>
      <c r="DD2139" t="s">
        <v>133</v>
      </c>
      <c r="DG2139">
        <v>16214185</v>
      </c>
      <c r="DI2139">
        <v>1</v>
      </c>
      <c r="DJ2139">
        <v>0</v>
      </c>
      <c r="DK2139">
        <v>1</v>
      </c>
      <c r="DL2139">
        <v>0</v>
      </c>
      <c r="DM2139">
        <v>0</v>
      </c>
      <c r="DN2139">
        <v>1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3">
      <c r="A2140" t="str">
        <f>"07/09/2023 22:04:36.093"</f>
        <v>07/09/2023 22:04:36.093</v>
      </c>
      <c r="C2140" t="str">
        <f t="shared" si="813"/>
        <v>FFDFD3C0</v>
      </c>
      <c r="D2140" t="s">
        <v>134</v>
      </c>
      <c r="E2140">
        <v>3</v>
      </c>
      <c r="H2140">
        <v>3</v>
      </c>
      <c r="I2140" t="s">
        <v>135</v>
      </c>
      <c r="J2140" t="s">
        <v>126</v>
      </c>
      <c r="K2140">
        <v>0</v>
      </c>
      <c r="L2140">
        <v>3</v>
      </c>
      <c r="M2140">
        <v>0</v>
      </c>
      <c r="N2140">
        <v>2</v>
      </c>
      <c r="O2140">
        <v>0</v>
      </c>
      <c r="P2140">
        <v>1</v>
      </c>
      <c r="Q2140">
        <v>0</v>
      </c>
      <c r="S2140" t="str">
        <f t="shared" si="828"/>
        <v>22:04:35.000</v>
      </c>
      <c r="T2140" t="str">
        <f t="shared" si="828"/>
        <v>22:04:35.000</v>
      </c>
      <c r="U2140" t="str">
        <f t="shared" si="820"/>
        <v>A14F74</v>
      </c>
      <c r="V2140">
        <v>0</v>
      </c>
      <c r="W2140">
        <v>0</v>
      </c>
      <c r="X2140">
        <v>2</v>
      </c>
      <c r="Y2140">
        <v>0</v>
      </c>
      <c r="AA2140">
        <v>1</v>
      </c>
      <c r="AB2140">
        <v>8</v>
      </c>
      <c r="AC2140">
        <v>3</v>
      </c>
      <c r="AD2140">
        <v>0</v>
      </c>
      <c r="AE2140">
        <v>9</v>
      </c>
      <c r="AF2140" t="s">
        <v>126</v>
      </c>
      <c r="AG2140">
        <v>0</v>
      </c>
      <c r="AH2140">
        <v>3</v>
      </c>
      <c r="AI2140">
        <v>2</v>
      </c>
      <c r="AJ2140">
        <v>0</v>
      </c>
      <c r="AK2140" t="s">
        <v>693</v>
      </c>
      <c r="AL2140">
        <v>32.766123</v>
      </c>
      <c r="AM2140" t="s">
        <v>694</v>
      </c>
      <c r="AN2140">
        <v>-117.03846900000001</v>
      </c>
      <c r="AO2140">
        <v>25</v>
      </c>
      <c r="AP2140">
        <v>1500</v>
      </c>
      <c r="AQ2140" t="s">
        <v>129</v>
      </c>
      <c r="AR2140">
        <v>111</v>
      </c>
      <c r="AS2140">
        <v>-27</v>
      </c>
      <c r="AT2140">
        <v>-64</v>
      </c>
      <c r="BB2140" t="str">
        <f t="shared" si="821"/>
        <v>1200</v>
      </c>
      <c r="BC2140">
        <v>1</v>
      </c>
      <c r="BD2140" t="str">
        <f t="shared" si="822"/>
        <v xml:space="preserve">N1839R  </v>
      </c>
      <c r="BE2140">
        <v>1</v>
      </c>
      <c r="BG2140">
        <v>0</v>
      </c>
      <c r="BH2140">
        <v>0</v>
      </c>
      <c r="BI2140">
        <v>0</v>
      </c>
      <c r="BJ2140">
        <v>1350</v>
      </c>
      <c r="BK2140">
        <v>-150</v>
      </c>
      <c r="BL2140" t="s">
        <v>130</v>
      </c>
      <c r="BM2140">
        <v>1</v>
      </c>
      <c r="BN2140">
        <v>1</v>
      </c>
      <c r="BO2140">
        <v>0</v>
      </c>
      <c r="BP2140">
        <v>0</v>
      </c>
      <c r="BS2140">
        <v>0</v>
      </c>
      <c r="BT2140">
        <v>0</v>
      </c>
      <c r="BU2140">
        <v>0</v>
      </c>
      <c r="CE2140" t="str">
        <f t="shared" si="829"/>
        <v>22:04:35.831</v>
      </c>
      <c r="CF2140">
        <v>831338525</v>
      </c>
      <c r="CS2140">
        <v>3</v>
      </c>
      <c r="CT2140">
        <v>2</v>
      </c>
      <c r="CU2140">
        <v>0</v>
      </c>
      <c r="CV2140">
        <v>2</v>
      </c>
      <c r="CW2140">
        <v>0</v>
      </c>
      <c r="CX2140">
        <v>5</v>
      </c>
      <c r="CY2140">
        <v>7</v>
      </c>
      <c r="CZ2140" t="s">
        <v>131</v>
      </c>
      <c r="DA2140">
        <v>286</v>
      </c>
      <c r="DB2140">
        <v>0</v>
      </c>
      <c r="DC2140" t="s">
        <v>132</v>
      </c>
      <c r="DD2140" t="s">
        <v>133</v>
      </c>
      <c r="DG2140">
        <v>16214185</v>
      </c>
      <c r="DI2140">
        <v>1</v>
      </c>
      <c r="DJ2140">
        <v>0</v>
      </c>
      <c r="DK2140">
        <v>1</v>
      </c>
      <c r="DL2140">
        <v>0</v>
      </c>
      <c r="DM2140">
        <v>0</v>
      </c>
      <c r="DN2140">
        <v>1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3">
      <c r="A2141" t="str">
        <f>"07/09/2023 22:04:36.093"</f>
        <v>07/09/2023 22:04:36.093</v>
      </c>
      <c r="C2141" t="str">
        <f t="shared" si="813"/>
        <v>FFDFD3C0</v>
      </c>
      <c r="D2141" t="s">
        <v>147</v>
      </c>
      <c r="E2141">
        <v>8</v>
      </c>
      <c r="H2141">
        <v>225</v>
      </c>
      <c r="I2141" t="s">
        <v>148</v>
      </c>
      <c r="J2141" t="s">
        <v>126</v>
      </c>
      <c r="K2141">
        <v>0</v>
      </c>
      <c r="L2141">
        <v>3</v>
      </c>
      <c r="M2141">
        <v>0</v>
      </c>
      <c r="N2141">
        <v>2</v>
      </c>
      <c r="O2141">
        <v>0</v>
      </c>
      <c r="P2141">
        <v>1</v>
      </c>
      <c r="Q2141">
        <v>0</v>
      </c>
      <c r="S2141" t="str">
        <f t="shared" si="828"/>
        <v>22:04:35.000</v>
      </c>
      <c r="T2141" t="str">
        <f t="shared" si="828"/>
        <v>22:04:35.000</v>
      </c>
      <c r="U2141" t="str">
        <f t="shared" si="820"/>
        <v>A14F74</v>
      </c>
      <c r="V2141">
        <v>0</v>
      </c>
      <c r="W2141">
        <v>0</v>
      </c>
      <c r="X2141">
        <v>2</v>
      </c>
      <c r="Y2141">
        <v>0</v>
      </c>
      <c r="AA2141">
        <v>1</v>
      </c>
      <c r="AB2141">
        <v>8</v>
      </c>
      <c r="AC2141">
        <v>3</v>
      </c>
      <c r="AD2141">
        <v>0</v>
      </c>
      <c r="AE2141">
        <v>9</v>
      </c>
      <c r="AF2141" t="s">
        <v>126</v>
      </c>
      <c r="AG2141">
        <v>0</v>
      </c>
      <c r="AH2141">
        <v>3</v>
      </c>
      <c r="AI2141">
        <v>2</v>
      </c>
      <c r="AJ2141">
        <v>0</v>
      </c>
      <c r="AK2141" t="s">
        <v>693</v>
      </c>
      <c r="AL2141">
        <v>32.766123</v>
      </c>
      <c r="AM2141" t="s">
        <v>694</v>
      </c>
      <c r="AN2141">
        <v>-117.03846900000001</v>
      </c>
      <c r="AO2141">
        <v>25</v>
      </c>
      <c r="AP2141">
        <v>1500</v>
      </c>
      <c r="AQ2141" t="s">
        <v>129</v>
      </c>
      <c r="AR2141">
        <v>111</v>
      </c>
      <c r="AS2141">
        <v>-27</v>
      </c>
      <c r="AT2141">
        <v>-64</v>
      </c>
      <c r="BB2141" t="str">
        <f t="shared" si="821"/>
        <v>1200</v>
      </c>
      <c r="BC2141">
        <v>1</v>
      </c>
      <c r="BD2141" t="str">
        <f t="shared" si="822"/>
        <v xml:space="preserve">N1839R  </v>
      </c>
      <c r="BE2141">
        <v>1</v>
      </c>
      <c r="BG2141">
        <v>0</v>
      </c>
      <c r="BH2141">
        <v>0</v>
      </c>
      <c r="BI2141">
        <v>0</v>
      </c>
      <c r="BJ2141">
        <v>1350</v>
      </c>
      <c r="BK2141">
        <v>-150</v>
      </c>
      <c r="BL2141" t="s">
        <v>130</v>
      </c>
      <c r="BM2141">
        <v>1</v>
      </c>
      <c r="BN2141">
        <v>1</v>
      </c>
      <c r="BO2141">
        <v>0</v>
      </c>
      <c r="BP2141">
        <v>0</v>
      </c>
      <c r="BS2141">
        <v>0</v>
      </c>
      <c r="BT2141">
        <v>0</v>
      </c>
      <c r="BU2141">
        <v>0</v>
      </c>
      <c r="CE2141" t="str">
        <f t="shared" si="829"/>
        <v>22:04:35.831</v>
      </c>
      <c r="CF2141">
        <v>831338525</v>
      </c>
      <c r="CS2141">
        <v>3</v>
      </c>
      <c r="CT2141">
        <v>2</v>
      </c>
      <c r="CU2141">
        <v>0</v>
      </c>
      <c r="CV2141">
        <v>2</v>
      </c>
      <c r="CW2141">
        <v>0</v>
      </c>
      <c r="CX2141">
        <v>5</v>
      </c>
      <c r="CY2141">
        <v>7</v>
      </c>
      <c r="CZ2141" t="s">
        <v>131</v>
      </c>
      <c r="DA2141">
        <v>286</v>
      </c>
      <c r="DB2141">
        <v>0</v>
      </c>
      <c r="DC2141" t="s">
        <v>132</v>
      </c>
      <c r="DD2141" t="s">
        <v>133</v>
      </c>
      <c r="DG2141">
        <v>16214185</v>
      </c>
      <c r="DI2141">
        <v>1</v>
      </c>
      <c r="DJ2141">
        <v>0</v>
      </c>
      <c r="DK2141">
        <v>1</v>
      </c>
      <c r="DL2141">
        <v>0</v>
      </c>
      <c r="DM2141">
        <v>0</v>
      </c>
      <c r="DN2141">
        <v>1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3">
      <c r="A2142" t="str">
        <f>"07/09/2023 22:04:36.858"</f>
        <v>07/09/2023 22:04:36.858</v>
      </c>
      <c r="C2142" t="str">
        <f t="shared" si="813"/>
        <v>FFDFD3C0</v>
      </c>
      <c r="D2142" t="s">
        <v>123</v>
      </c>
      <c r="E2142">
        <v>7</v>
      </c>
      <c r="F2142">
        <v>2007</v>
      </c>
      <c r="G2142" t="s">
        <v>124</v>
      </c>
      <c r="J2142" t="s">
        <v>125</v>
      </c>
      <c r="K2142">
        <v>0</v>
      </c>
      <c r="L2142">
        <v>3</v>
      </c>
      <c r="M2142">
        <v>0</v>
      </c>
      <c r="N2142">
        <v>2</v>
      </c>
      <c r="O2142">
        <v>0</v>
      </c>
      <c r="P2142">
        <v>1</v>
      </c>
      <c r="Q2142">
        <v>0</v>
      </c>
      <c r="S2142" t="str">
        <f t="shared" ref="S2142:T2148" si="830">"22:04:36.000"</f>
        <v>22:04:36.000</v>
      </c>
      <c r="T2142" t="str">
        <f t="shared" si="830"/>
        <v>22:04:36.000</v>
      </c>
      <c r="U2142" t="str">
        <f t="shared" si="820"/>
        <v>A14F74</v>
      </c>
      <c r="V2142">
        <v>0</v>
      </c>
      <c r="W2142">
        <v>0</v>
      </c>
      <c r="X2142">
        <v>2</v>
      </c>
      <c r="Y2142">
        <v>0</v>
      </c>
      <c r="AA2142">
        <v>1</v>
      </c>
      <c r="AB2142">
        <v>8</v>
      </c>
      <c r="AC2142">
        <v>3</v>
      </c>
      <c r="AD2142">
        <v>0</v>
      </c>
      <c r="AE2142">
        <v>9</v>
      </c>
      <c r="AF2142" t="s">
        <v>126</v>
      </c>
      <c r="AG2142">
        <v>0</v>
      </c>
      <c r="AH2142">
        <v>3</v>
      </c>
      <c r="AI2142">
        <v>2</v>
      </c>
      <c r="AJ2142">
        <v>0</v>
      </c>
      <c r="AK2142" t="s">
        <v>695</v>
      </c>
      <c r="AL2142">
        <v>32.765993999999999</v>
      </c>
      <c r="AM2142" t="s">
        <v>696</v>
      </c>
      <c r="AN2142">
        <v>-117.03791099999999</v>
      </c>
      <c r="AO2142">
        <v>25</v>
      </c>
      <c r="AP2142">
        <v>1400</v>
      </c>
      <c r="AQ2142" t="s">
        <v>129</v>
      </c>
      <c r="AR2142">
        <v>113</v>
      </c>
      <c r="AS2142">
        <v>-8</v>
      </c>
      <c r="AT2142">
        <v>0</v>
      </c>
      <c r="BB2142" t="str">
        <f t="shared" si="821"/>
        <v>1200</v>
      </c>
      <c r="BC2142">
        <v>1</v>
      </c>
      <c r="BD2142" t="str">
        <f t="shared" si="822"/>
        <v xml:space="preserve">N1839R  </v>
      </c>
      <c r="BE2142">
        <v>1</v>
      </c>
      <c r="BG2142">
        <v>0</v>
      </c>
      <c r="BH2142">
        <v>0</v>
      </c>
      <c r="BI2142">
        <v>0</v>
      </c>
      <c r="BJ2142">
        <v>1350</v>
      </c>
      <c r="BK2142">
        <v>-50</v>
      </c>
      <c r="BL2142" t="s">
        <v>130</v>
      </c>
      <c r="BM2142">
        <v>1</v>
      </c>
      <c r="BN2142">
        <v>1</v>
      </c>
      <c r="BO2142">
        <v>0</v>
      </c>
      <c r="BP2142">
        <v>0</v>
      </c>
      <c r="BS2142">
        <v>0</v>
      </c>
      <c r="BT2142">
        <v>0</v>
      </c>
      <c r="BU2142">
        <v>0</v>
      </c>
      <c r="CE2142" t="str">
        <f t="shared" ref="CE2142:CE2148" si="831">"22:04:36.609"</f>
        <v>22:04:36.609</v>
      </c>
      <c r="CF2142">
        <v>608842618</v>
      </c>
      <c r="CS2142">
        <v>3</v>
      </c>
      <c r="CT2142">
        <v>2</v>
      </c>
      <c r="CU2142">
        <v>0</v>
      </c>
      <c r="CV2142">
        <v>2</v>
      </c>
      <c r="CW2142">
        <v>0</v>
      </c>
      <c r="CX2142">
        <v>6</v>
      </c>
      <c r="CY2142">
        <v>7</v>
      </c>
      <c r="CZ2142" t="s">
        <v>131</v>
      </c>
      <c r="DA2142">
        <v>300</v>
      </c>
      <c r="DB2142">
        <v>0</v>
      </c>
      <c r="DC2142" t="s">
        <v>157</v>
      </c>
      <c r="DD2142" t="s">
        <v>158</v>
      </c>
      <c r="DG2142">
        <v>8379909</v>
      </c>
      <c r="DI2142">
        <v>1</v>
      </c>
      <c r="DJ2142">
        <v>0</v>
      </c>
      <c r="DK2142">
        <v>0</v>
      </c>
      <c r="DL2142">
        <v>0</v>
      </c>
      <c r="DM2142">
        <v>0</v>
      </c>
      <c r="DN2142">
        <v>1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3">
      <c r="A2143" t="str">
        <f>"07/09/2023 22:04:36.858"</f>
        <v>07/09/2023 22:04:36.858</v>
      </c>
      <c r="C2143" t="str">
        <f t="shared" si="813"/>
        <v>FFDFD3C0</v>
      </c>
      <c r="D2143" t="s">
        <v>134</v>
      </c>
      <c r="E2143">
        <v>4</v>
      </c>
      <c r="H2143">
        <v>4</v>
      </c>
      <c r="I2143" t="s">
        <v>143</v>
      </c>
      <c r="J2143" t="s">
        <v>126</v>
      </c>
      <c r="K2143">
        <v>0</v>
      </c>
      <c r="L2143">
        <v>3</v>
      </c>
      <c r="M2143">
        <v>0</v>
      </c>
      <c r="N2143">
        <v>2</v>
      </c>
      <c r="O2143">
        <v>0</v>
      </c>
      <c r="P2143">
        <v>1</v>
      </c>
      <c r="Q2143">
        <v>0</v>
      </c>
      <c r="S2143" t="str">
        <f t="shared" si="830"/>
        <v>22:04:36.000</v>
      </c>
      <c r="T2143" t="str">
        <f t="shared" si="830"/>
        <v>22:04:36.000</v>
      </c>
      <c r="U2143" t="str">
        <f t="shared" si="820"/>
        <v>A14F74</v>
      </c>
      <c r="V2143">
        <v>0</v>
      </c>
      <c r="W2143">
        <v>0</v>
      </c>
      <c r="X2143">
        <v>2</v>
      </c>
      <c r="Y2143">
        <v>0</v>
      </c>
      <c r="AA2143">
        <v>1</v>
      </c>
      <c r="AB2143">
        <v>8</v>
      </c>
      <c r="AC2143">
        <v>3</v>
      </c>
      <c r="AD2143">
        <v>0</v>
      </c>
      <c r="AE2143">
        <v>9</v>
      </c>
      <c r="AF2143" t="s">
        <v>126</v>
      </c>
      <c r="AG2143">
        <v>0</v>
      </c>
      <c r="AH2143">
        <v>3</v>
      </c>
      <c r="AI2143">
        <v>2</v>
      </c>
      <c r="AJ2143">
        <v>0</v>
      </c>
      <c r="AK2143" t="s">
        <v>695</v>
      </c>
      <c r="AL2143">
        <v>32.765993999999999</v>
      </c>
      <c r="AM2143" t="s">
        <v>696</v>
      </c>
      <c r="AN2143">
        <v>-117.03791099999999</v>
      </c>
      <c r="AO2143">
        <v>25</v>
      </c>
      <c r="AP2143">
        <v>1400</v>
      </c>
      <c r="AQ2143" t="s">
        <v>129</v>
      </c>
      <c r="AR2143">
        <v>113</v>
      </c>
      <c r="AS2143">
        <v>-8</v>
      </c>
      <c r="AT2143">
        <v>0</v>
      </c>
      <c r="BB2143" t="str">
        <f t="shared" si="821"/>
        <v>1200</v>
      </c>
      <c r="BC2143">
        <v>1</v>
      </c>
      <c r="BD2143" t="str">
        <f t="shared" si="822"/>
        <v xml:space="preserve">N1839R  </v>
      </c>
      <c r="BE2143">
        <v>1</v>
      </c>
      <c r="BG2143">
        <v>0</v>
      </c>
      <c r="BH2143">
        <v>0</v>
      </c>
      <c r="BI2143">
        <v>0</v>
      </c>
      <c r="BJ2143">
        <v>1350</v>
      </c>
      <c r="BK2143">
        <v>-50</v>
      </c>
      <c r="BL2143" t="s">
        <v>130</v>
      </c>
      <c r="BM2143">
        <v>1</v>
      </c>
      <c r="BN2143">
        <v>1</v>
      </c>
      <c r="BO2143">
        <v>0</v>
      </c>
      <c r="BP2143">
        <v>0</v>
      </c>
      <c r="BS2143">
        <v>0</v>
      </c>
      <c r="BT2143">
        <v>0</v>
      </c>
      <c r="BU2143">
        <v>0</v>
      </c>
      <c r="CE2143" t="str">
        <f t="shared" si="831"/>
        <v>22:04:36.609</v>
      </c>
      <c r="CF2143">
        <v>608842618</v>
      </c>
      <c r="CS2143">
        <v>3</v>
      </c>
      <c r="CT2143">
        <v>2</v>
      </c>
      <c r="CU2143">
        <v>0</v>
      </c>
      <c r="CV2143">
        <v>2</v>
      </c>
      <c r="CW2143">
        <v>0</v>
      </c>
      <c r="CX2143">
        <v>6</v>
      </c>
      <c r="CY2143">
        <v>7</v>
      </c>
      <c r="CZ2143" t="s">
        <v>131</v>
      </c>
      <c r="DA2143">
        <v>300</v>
      </c>
      <c r="DB2143">
        <v>0</v>
      </c>
      <c r="DC2143" t="s">
        <v>157</v>
      </c>
      <c r="DD2143" t="s">
        <v>158</v>
      </c>
      <c r="DG2143">
        <v>8379909</v>
      </c>
      <c r="DI2143">
        <v>1</v>
      </c>
      <c r="DJ2143">
        <v>0</v>
      </c>
      <c r="DK2143">
        <v>1</v>
      </c>
      <c r="DL2143">
        <v>0</v>
      </c>
      <c r="DM2143">
        <v>0</v>
      </c>
      <c r="DN2143">
        <v>1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3">
      <c r="A2144" t="str">
        <f>"07/09/2023 22:04:36.858"</f>
        <v>07/09/2023 22:04:36.858</v>
      </c>
      <c r="C2144" t="str">
        <f t="shared" si="813"/>
        <v>FFDFD3C0</v>
      </c>
      <c r="D2144" t="s">
        <v>138</v>
      </c>
      <c r="E2144">
        <v>20</v>
      </c>
      <c r="F2144">
        <v>1020</v>
      </c>
      <c r="G2144" t="s">
        <v>139</v>
      </c>
      <c r="J2144" t="s">
        <v>140</v>
      </c>
      <c r="K2144">
        <v>0</v>
      </c>
      <c r="L2144">
        <v>3</v>
      </c>
      <c r="M2144">
        <v>0</v>
      </c>
      <c r="N2144">
        <v>2</v>
      </c>
      <c r="O2144">
        <v>0</v>
      </c>
      <c r="P2144">
        <v>1</v>
      </c>
      <c r="Q2144">
        <v>0</v>
      </c>
      <c r="S2144" t="str">
        <f t="shared" si="830"/>
        <v>22:04:36.000</v>
      </c>
      <c r="T2144" t="str">
        <f t="shared" si="830"/>
        <v>22:04:36.000</v>
      </c>
      <c r="U2144" t="str">
        <f t="shared" si="820"/>
        <v>A14F74</v>
      </c>
      <c r="V2144">
        <v>0</v>
      </c>
      <c r="W2144">
        <v>0</v>
      </c>
      <c r="X2144">
        <v>2</v>
      </c>
      <c r="Y2144">
        <v>0</v>
      </c>
      <c r="AA2144">
        <v>1</v>
      </c>
      <c r="AB2144">
        <v>8</v>
      </c>
      <c r="AC2144">
        <v>3</v>
      </c>
      <c r="AD2144">
        <v>0</v>
      </c>
      <c r="AE2144">
        <v>9</v>
      </c>
      <c r="AF2144" t="s">
        <v>126</v>
      </c>
      <c r="AG2144">
        <v>0</v>
      </c>
      <c r="AH2144">
        <v>3</v>
      </c>
      <c r="AI2144">
        <v>2</v>
      </c>
      <c r="AJ2144">
        <v>0</v>
      </c>
      <c r="AK2144" t="s">
        <v>695</v>
      </c>
      <c r="AL2144">
        <v>32.765993999999999</v>
      </c>
      <c r="AM2144" t="s">
        <v>696</v>
      </c>
      <c r="AN2144">
        <v>-117.03791099999999</v>
      </c>
      <c r="AO2144">
        <v>25</v>
      </c>
      <c r="AP2144">
        <v>1400</v>
      </c>
      <c r="AQ2144" t="s">
        <v>129</v>
      </c>
      <c r="AR2144">
        <v>113</v>
      </c>
      <c r="AS2144">
        <v>-8</v>
      </c>
      <c r="AT2144">
        <v>0</v>
      </c>
      <c r="BB2144" t="str">
        <f t="shared" si="821"/>
        <v>1200</v>
      </c>
      <c r="BC2144">
        <v>1</v>
      </c>
      <c r="BD2144" t="str">
        <f t="shared" si="822"/>
        <v xml:space="preserve">N1839R  </v>
      </c>
      <c r="BE2144">
        <v>1</v>
      </c>
      <c r="BG2144">
        <v>0</v>
      </c>
      <c r="BH2144">
        <v>0</v>
      </c>
      <c r="BI2144">
        <v>0</v>
      </c>
      <c r="BJ2144">
        <v>1350</v>
      </c>
      <c r="BK2144">
        <v>-50</v>
      </c>
      <c r="BL2144" t="s">
        <v>130</v>
      </c>
      <c r="BM2144">
        <v>1</v>
      </c>
      <c r="BN2144">
        <v>1</v>
      </c>
      <c r="BO2144">
        <v>0</v>
      </c>
      <c r="BP2144">
        <v>0</v>
      </c>
      <c r="BS2144">
        <v>0</v>
      </c>
      <c r="BT2144">
        <v>0</v>
      </c>
      <c r="BU2144">
        <v>0</v>
      </c>
      <c r="CE2144" t="str">
        <f t="shared" si="831"/>
        <v>22:04:36.609</v>
      </c>
      <c r="CF2144">
        <v>608842618</v>
      </c>
      <c r="CS2144">
        <v>3</v>
      </c>
      <c r="CT2144">
        <v>2</v>
      </c>
      <c r="CU2144">
        <v>0</v>
      </c>
      <c r="CV2144">
        <v>2</v>
      </c>
      <c r="CW2144">
        <v>0</v>
      </c>
      <c r="CX2144">
        <v>6</v>
      </c>
      <c r="CY2144">
        <v>7</v>
      </c>
      <c r="CZ2144" t="s">
        <v>131</v>
      </c>
      <c r="DA2144">
        <v>300</v>
      </c>
      <c r="DB2144">
        <v>0</v>
      </c>
      <c r="DC2144" t="s">
        <v>157</v>
      </c>
      <c r="DD2144" t="s">
        <v>158</v>
      </c>
      <c r="DG2144">
        <v>8379909</v>
      </c>
      <c r="DI2144">
        <v>1</v>
      </c>
      <c r="DJ2144">
        <v>0</v>
      </c>
      <c r="DK2144">
        <v>1</v>
      </c>
      <c r="DL2144">
        <v>0</v>
      </c>
      <c r="DM2144">
        <v>0</v>
      </c>
      <c r="DN2144">
        <v>1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3">
      <c r="A2145" t="str">
        <f>"07/09/2023 22:04:36.874"</f>
        <v>07/09/2023 22:04:36.874</v>
      </c>
      <c r="C2145" t="str">
        <f t="shared" si="813"/>
        <v>FFDFD3C0</v>
      </c>
      <c r="D2145" t="s">
        <v>149</v>
      </c>
      <c r="E2145">
        <v>3</v>
      </c>
      <c r="H2145">
        <v>166</v>
      </c>
      <c r="I2145" t="s">
        <v>139</v>
      </c>
      <c r="J2145" t="s">
        <v>150</v>
      </c>
      <c r="K2145">
        <v>0</v>
      </c>
      <c r="L2145">
        <v>3</v>
      </c>
      <c r="M2145">
        <v>0</v>
      </c>
      <c r="N2145">
        <v>2</v>
      </c>
      <c r="O2145">
        <v>0</v>
      </c>
      <c r="P2145">
        <v>1</v>
      </c>
      <c r="Q2145">
        <v>0</v>
      </c>
      <c r="S2145" t="str">
        <f t="shared" si="830"/>
        <v>22:04:36.000</v>
      </c>
      <c r="T2145" t="str">
        <f t="shared" si="830"/>
        <v>22:04:36.000</v>
      </c>
      <c r="U2145" t="str">
        <f t="shared" si="820"/>
        <v>A14F74</v>
      </c>
      <c r="V2145">
        <v>0</v>
      </c>
      <c r="W2145">
        <v>0</v>
      </c>
      <c r="X2145">
        <v>2</v>
      </c>
      <c r="Y2145">
        <v>0</v>
      </c>
      <c r="AA2145">
        <v>1</v>
      </c>
      <c r="AB2145">
        <v>8</v>
      </c>
      <c r="AC2145">
        <v>3</v>
      </c>
      <c r="AD2145">
        <v>0</v>
      </c>
      <c r="AE2145">
        <v>9</v>
      </c>
      <c r="AF2145" t="s">
        <v>126</v>
      </c>
      <c r="AG2145">
        <v>0</v>
      </c>
      <c r="AH2145">
        <v>3</v>
      </c>
      <c r="AI2145">
        <v>2</v>
      </c>
      <c r="AJ2145">
        <v>0</v>
      </c>
      <c r="AK2145" t="s">
        <v>695</v>
      </c>
      <c r="AL2145">
        <v>32.765993999999999</v>
      </c>
      <c r="AM2145" t="s">
        <v>696</v>
      </c>
      <c r="AN2145">
        <v>-117.03791099999999</v>
      </c>
      <c r="AO2145">
        <v>25</v>
      </c>
      <c r="AP2145">
        <v>1400</v>
      </c>
      <c r="AQ2145" t="s">
        <v>129</v>
      </c>
      <c r="AR2145">
        <v>113</v>
      </c>
      <c r="AS2145">
        <v>-8</v>
      </c>
      <c r="AT2145">
        <v>0</v>
      </c>
      <c r="BB2145" t="str">
        <f t="shared" si="821"/>
        <v>1200</v>
      </c>
      <c r="BC2145">
        <v>1</v>
      </c>
      <c r="BD2145" t="str">
        <f t="shared" si="822"/>
        <v xml:space="preserve">N1839R  </v>
      </c>
      <c r="BE2145">
        <v>1</v>
      </c>
      <c r="BG2145">
        <v>0</v>
      </c>
      <c r="BH2145">
        <v>0</v>
      </c>
      <c r="BI2145">
        <v>0</v>
      </c>
      <c r="BJ2145">
        <v>1350</v>
      </c>
      <c r="BK2145">
        <v>-50</v>
      </c>
      <c r="BL2145" t="s">
        <v>130</v>
      </c>
      <c r="BM2145">
        <v>1</v>
      </c>
      <c r="BN2145">
        <v>1</v>
      </c>
      <c r="BO2145">
        <v>0</v>
      </c>
      <c r="BP2145">
        <v>0</v>
      </c>
      <c r="BS2145">
        <v>0</v>
      </c>
      <c r="BT2145">
        <v>0</v>
      </c>
      <c r="BU2145">
        <v>0</v>
      </c>
      <c r="CE2145" t="str">
        <f t="shared" si="831"/>
        <v>22:04:36.609</v>
      </c>
      <c r="CF2145">
        <v>608842618</v>
      </c>
      <c r="CS2145">
        <v>3</v>
      </c>
      <c r="CT2145">
        <v>2</v>
      </c>
      <c r="CU2145">
        <v>0</v>
      </c>
      <c r="CV2145">
        <v>2</v>
      </c>
      <c r="CW2145">
        <v>0</v>
      </c>
      <c r="CX2145">
        <v>6</v>
      </c>
      <c r="CY2145">
        <v>7</v>
      </c>
      <c r="CZ2145" t="s">
        <v>131</v>
      </c>
      <c r="DA2145">
        <v>300</v>
      </c>
      <c r="DB2145">
        <v>0</v>
      </c>
      <c r="DC2145" t="s">
        <v>157</v>
      </c>
      <c r="DD2145" t="s">
        <v>158</v>
      </c>
      <c r="DG2145">
        <v>8379909</v>
      </c>
      <c r="DI2145">
        <v>1</v>
      </c>
      <c r="DJ2145">
        <v>0</v>
      </c>
      <c r="DK2145">
        <v>1</v>
      </c>
      <c r="DL2145">
        <v>0</v>
      </c>
      <c r="DM2145">
        <v>0</v>
      </c>
      <c r="DN2145">
        <v>1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3">
      <c r="A2146" t="str">
        <f>"07/09/2023 22:04:36.874"</f>
        <v>07/09/2023 22:04:36.874</v>
      </c>
      <c r="C2146" t="str">
        <f t="shared" si="813"/>
        <v>FFDFD3C0</v>
      </c>
      <c r="D2146" t="s">
        <v>141</v>
      </c>
      <c r="E2146">
        <v>15</v>
      </c>
      <c r="J2146" t="s">
        <v>142</v>
      </c>
      <c r="K2146">
        <v>0</v>
      </c>
      <c r="L2146">
        <v>3</v>
      </c>
      <c r="M2146">
        <v>0</v>
      </c>
      <c r="N2146">
        <v>2</v>
      </c>
      <c r="O2146">
        <v>0</v>
      </c>
      <c r="P2146">
        <v>1</v>
      </c>
      <c r="Q2146">
        <v>0</v>
      </c>
      <c r="S2146" t="str">
        <f t="shared" si="830"/>
        <v>22:04:36.000</v>
      </c>
      <c r="T2146" t="str">
        <f t="shared" si="830"/>
        <v>22:04:36.000</v>
      </c>
      <c r="U2146" t="str">
        <f t="shared" si="820"/>
        <v>A14F74</v>
      </c>
      <c r="V2146">
        <v>0</v>
      </c>
      <c r="W2146">
        <v>0</v>
      </c>
      <c r="X2146">
        <v>2</v>
      </c>
      <c r="Y2146">
        <v>0</v>
      </c>
      <c r="AA2146">
        <v>1</v>
      </c>
      <c r="AB2146">
        <v>8</v>
      </c>
      <c r="AC2146">
        <v>3</v>
      </c>
      <c r="AD2146">
        <v>0</v>
      </c>
      <c r="AE2146">
        <v>9</v>
      </c>
      <c r="AF2146" t="s">
        <v>126</v>
      </c>
      <c r="AG2146">
        <v>0</v>
      </c>
      <c r="AH2146">
        <v>3</v>
      </c>
      <c r="AI2146">
        <v>2</v>
      </c>
      <c r="AJ2146">
        <v>0</v>
      </c>
      <c r="AK2146" t="s">
        <v>695</v>
      </c>
      <c r="AL2146">
        <v>32.765993999999999</v>
      </c>
      <c r="AM2146" t="s">
        <v>696</v>
      </c>
      <c r="AN2146">
        <v>-117.03791099999999</v>
      </c>
      <c r="AO2146">
        <v>25</v>
      </c>
      <c r="AP2146">
        <v>1400</v>
      </c>
      <c r="AQ2146" t="s">
        <v>129</v>
      </c>
      <c r="AR2146">
        <v>113</v>
      </c>
      <c r="AS2146">
        <v>-8</v>
      </c>
      <c r="AT2146">
        <v>0</v>
      </c>
      <c r="BB2146" t="str">
        <f t="shared" si="821"/>
        <v>1200</v>
      </c>
      <c r="BC2146">
        <v>1</v>
      </c>
      <c r="BD2146" t="str">
        <f t="shared" si="822"/>
        <v xml:space="preserve">N1839R  </v>
      </c>
      <c r="BE2146">
        <v>1</v>
      </c>
      <c r="BG2146">
        <v>0</v>
      </c>
      <c r="BH2146">
        <v>0</v>
      </c>
      <c r="BI2146">
        <v>0</v>
      </c>
      <c r="BJ2146">
        <v>1350</v>
      </c>
      <c r="BK2146">
        <v>-50</v>
      </c>
      <c r="BL2146" t="s">
        <v>130</v>
      </c>
      <c r="BM2146">
        <v>1</v>
      </c>
      <c r="BN2146">
        <v>1</v>
      </c>
      <c r="BO2146">
        <v>0</v>
      </c>
      <c r="BP2146">
        <v>0</v>
      </c>
      <c r="BS2146">
        <v>0</v>
      </c>
      <c r="BT2146">
        <v>0</v>
      </c>
      <c r="BU2146">
        <v>0</v>
      </c>
      <c r="CE2146" t="str">
        <f t="shared" si="831"/>
        <v>22:04:36.609</v>
      </c>
      <c r="CF2146">
        <v>608842618</v>
      </c>
      <c r="CS2146">
        <v>3</v>
      </c>
      <c r="CT2146">
        <v>2</v>
      </c>
      <c r="CU2146">
        <v>0</v>
      </c>
      <c r="CV2146">
        <v>2</v>
      </c>
      <c r="CW2146">
        <v>0</v>
      </c>
      <c r="CX2146">
        <v>6</v>
      </c>
      <c r="CY2146">
        <v>7</v>
      </c>
      <c r="CZ2146" t="s">
        <v>131</v>
      </c>
      <c r="DA2146">
        <v>300</v>
      </c>
      <c r="DB2146">
        <v>0</v>
      </c>
      <c r="DC2146" t="s">
        <v>157</v>
      </c>
      <c r="DD2146" t="s">
        <v>158</v>
      </c>
      <c r="DG2146">
        <v>8379909</v>
      </c>
      <c r="DI2146">
        <v>1</v>
      </c>
      <c r="DJ2146">
        <v>0</v>
      </c>
      <c r="DK2146">
        <v>1</v>
      </c>
      <c r="DL2146">
        <v>0</v>
      </c>
      <c r="DM2146">
        <v>0</v>
      </c>
      <c r="DN2146">
        <v>1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3">
      <c r="A2147" t="str">
        <f>"07/09/2023 22:04:36.889"</f>
        <v>07/09/2023 22:04:36.889</v>
      </c>
      <c r="C2147" t="str">
        <f t="shared" si="813"/>
        <v>FFDFD3C0</v>
      </c>
      <c r="D2147" t="s">
        <v>134</v>
      </c>
      <c r="E2147">
        <v>3</v>
      </c>
      <c r="H2147">
        <v>3</v>
      </c>
      <c r="I2147" t="s">
        <v>135</v>
      </c>
      <c r="J2147" t="s">
        <v>126</v>
      </c>
      <c r="K2147">
        <v>0</v>
      </c>
      <c r="L2147">
        <v>3</v>
      </c>
      <c r="M2147">
        <v>0</v>
      </c>
      <c r="N2147">
        <v>2</v>
      </c>
      <c r="O2147">
        <v>0</v>
      </c>
      <c r="P2147">
        <v>1</v>
      </c>
      <c r="Q2147">
        <v>0</v>
      </c>
      <c r="S2147" t="str">
        <f t="shared" si="830"/>
        <v>22:04:36.000</v>
      </c>
      <c r="T2147" t="str">
        <f t="shared" si="830"/>
        <v>22:04:36.000</v>
      </c>
      <c r="U2147" t="str">
        <f t="shared" si="820"/>
        <v>A14F74</v>
      </c>
      <c r="V2147">
        <v>0</v>
      </c>
      <c r="W2147">
        <v>0</v>
      </c>
      <c r="X2147">
        <v>2</v>
      </c>
      <c r="Y2147">
        <v>0</v>
      </c>
      <c r="AA2147">
        <v>1</v>
      </c>
      <c r="AB2147">
        <v>8</v>
      </c>
      <c r="AC2147">
        <v>3</v>
      </c>
      <c r="AD2147">
        <v>0</v>
      </c>
      <c r="AE2147">
        <v>9</v>
      </c>
      <c r="AF2147" t="s">
        <v>126</v>
      </c>
      <c r="AG2147">
        <v>0</v>
      </c>
      <c r="AH2147">
        <v>3</v>
      </c>
      <c r="AI2147">
        <v>2</v>
      </c>
      <c r="AJ2147">
        <v>0</v>
      </c>
      <c r="AK2147" t="s">
        <v>695</v>
      </c>
      <c r="AL2147">
        <v>32.765993999999999</v>
      </c>
      <c r="AM2147" t="s">
        <v>696</v>
      </c>
      <c r="AN2147">
        <v>-117.03791099999999</v>
      </c>
      <c r="AO2147">
        <v>25</v>
      </c>
      <c r="AP2147">
        <v>1400</v>
      </c>
      <c r="AQ2147" t="s">
        <v>129</v>
      </c>
      <c r="AR2147">
        <v>113</v>
      </c>
      <c r="AS2147">
        <v>-8</v>
      </c>
      <c r="AT2147">
        <v>0</v>
      </c>
      <c r="BB2147" t="str">
        <f t="shared" si="821"/>
        <v>1200</v>
      </c>
      <c r="BC2147">
        <v>1</v>
      </c>
      <c r="BD2147" t="str">
        <f t="shared" si="822"/>
        <v xml:space="preserve">N1839R  </v>
      </c>
      <c r="BE2147">
        <v>1</v>
      </c>
      <c r="BG2147">
        <v>0</v>
      </c>
      <c r="BH2147">
        <v>0</v>
      </c>
      <c r="BI2147">
        <v>0</v>
      </c>
      <c r="BJ2147">
        <v>1350</v>
      </c>
      <c r="BK2147">
        <v>-50</v>
      </c>
      <c r="BL2147" t="s">
        <v>130</v>
      </c>
      <c r="BM2147">
        <v>1</v>
      </c>
      <c r="BN2147">
        <v>1</v>
      </c>
      <c r="BO2147">
        <v>0</v>
      </c>
      <c r="BP2147">
        <v>0</v>
      </c>
      <c r="BS2147">
        <v>0</v>
      </c>
      <c r="BT2147">
        <v>0</v>
      </c>
      <c r="BU2147">
        <v>0</v>
      </c>
      <c r="CE2147" t="str">
        <f t="shared" si="831"/>
        <v>22:04:36.609</v>
      </c>
      <c r="CF2147">
        <v>608842618</v>
      </c>
      <c r="CS2147">
        <v>3</v>
      </c>
      <c r="CT2147">
        <v>2</v>
      </c>
      <c r="CU2147">
        <v>0</v>
      </c>
      <c r="CV2147">
        <v>2</v>
      </c>
      <c r="CW2147">
        <v>0</v>
      </c>
      <c r="CX2147">
        <v>6</v>
      </c>
      <c r="CY2147">
        <v>7</v>
      </c>
      <c r="CZ2147" t="s">
        <v>131</v>
      </c>
      <c r="DA2147">
        <v>300</v>
      </c>
      <c r="DB2147">
        <v>0</v>
      </c>
      <c r="DC2147" t="s">
        <v>157</v>
      </c>
      <c r="DD2147" t="s">
        <v>158</v>
      </c>
      <c r="DG2147">
        <v>8379909</v>
      </c>
      <c r="DI2147">
        <v>1</v>
      </c>
      <c r="DJ2147">
        <v>0</v>
      </c>
      <c r="DK2147">
        <v>1</v>
      </c>
      <c r="DL2147">
        <v>0</v>
      </c>
      <c r="DM2147">
        <v>0</v>
      </c>
      <c r="DN2147">
        <v>1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3">
      <c r="A2148" t="str">
        <f>"07/09/2023 22:04:36.889"</f>
        <v>07/09/2023 22:04:36.889</v>
      </c>
      <c r="C2148" t="str">
        <f t="shared" si="813"/>
        <v>FFDFD3C0</v>
      </c>
      <c r="D2148" t="s">
        <v>147</v>
      </c>
      <c r="E2148">
        <v>8</v>
      </c>
      <c r="H2148">
        <v>225</v>
      </c>
      <c r="I2148" t="s">
        <v>148</v>
      </c>
      <c r="J2148" t="s">
        <v>126</v>
      </c>
      <c r="K2148">
        <v>0</v>
      </c>
      <c r="L2148">
        <v>3</v>
      </c>
      <c r="M2148">
        <v>0</v>
      </c>
      <c r="N2148">
        <v>2</v>
      </c>
      <c r="O2148">
        <v>0</v>
      </c>
      <c r="P2148">
        <v>1</v>
      </c>
      <c r="Q2148">
        <v>0</v>
      </c>
      <c r="S2148" t="str">
        <f t="shared" si="830"/>
        <v>22:04:36.000</v>
      </c>
      <c r="T2148" t="str">
        <f t="shared" si="830"/>
        <v>22:04:36.000</v>
      </c>
      <c r="U2148" t="str">
        <f t="shared" si="820"/>
        <v>A14F74</v>
      </c>
      <c r="V2148">
        <v>0</v>
      </c>
      <c r="W2148">
        <v>0</v>
      </c>
      <c r="X2148">
        <v>2</v>
      </c>
      <c r="Y2148">
        <v>0</v>
      </c>
      <c r="AA2148">
        <v>1</v>
      </c>
      <c r="AB2148">
        <v>8</v>
      </c>
      <c r="AC2148">
        <v>3</v>
      </c>
      <c r="AD2148">
        <v>0</v>
      </c>
      <c r="AE2148">
        <v>9</v>
      </c>
      <c r="AF2148" t="s">
        <v>126</v>
      </c>
      <c r="AG2148">
        <v>0</v>
      </c>
      <c r="AH2148">
        <v>3</v>
      </c>
      <c r="AI2148">
        <v>2</v>
      </c>
      <c r="AJ2148">
        <v>0</v>
      </c>
      <c r="AK2148" t="s">
        <v>695</v>
      </c>
      <c r="AL2148">
        <v>32.765993999999999</v>
      </c>
      <c r="AM2148" t="s">
        <v>696</v>
      </c>
      <c r="AN2148">
        <v>-117.03791099999999</v>
      </c>
      <c r="AO2148">
        <v>25</v>
      </c>
      <c r="AP2148">
        <v>1400</v>
      </c>
      <c r="AQ2148" t="s">
        <v>129</v>
      </c>
      <c r="AR2148">
        <v>113</v>
      </c>
      <c r="AS2148">
        <v>-8</v>
      </c>
      <c r="AT2148">
        <v>0</v>
      </c>
      <c r="BB2148" t="str">
        <f t="shared" si="821"/>
        <v>1200</v>
      </c>
      <c r="BC2148">
        <v>1</v>
      </c>
      <c r="BD2148" t="str">
        <f t="shared" si="822"/>
        <v xml:space="preserve">N1839R  </v>
      </c>
      <c r="BE2148">
        <v>1</v>
      </c>
      <c r="BG2148">
        <v>0</v>
      </c>
      <c r="BH2148">
        <v>0</v>
      </c>
      <c r="BI2148">
        <v>0</v>
      </c>
      <c r="BJ2148">
        <v>1350</v>
      </c>
      <c r="BK2148">
        <v>-50</v>
      </c>
      <c r="BL2148" t="s">
        <v>130</v>
      </c>
      <c r="BM2148">
        <v>1</v>
      </c>
      <c r="BN2148">
        <v>1</v>
      </c>
      <c r="BO2148">
        <v>0</v>
      </c>
      <c r="BP2148">
        <v>0</v>
      </c>
      <c r="BS2148">
        <v>0</v>
      </c>
      <c r="BT2148">
        <v>0</v>
      </c>
      <c r="BU2148">
        <v>0</v>
      </c>
      <c r="CE2148" t="str">
        <f t="shared" si="831"/>
        <v>22:04:36.609</v>
      </c>
      <c r="CF2148">
        <v>608842618</v>
      </c>
      <c r="CS2148">
        <v>3</v>
      </c>
      <c r="CT2148">
        <v>2</v>
      </c>
      <c r="CU2148">
        <v>0</v>
      </c>
      <c r="CV2148">
        <v>2</v>
      </c>
      <c r="CW2148">
        <v>0</v>
      </c>
      <c r="CX2148">
        <v>6</v>
      </c>
      <c r="CY2148">
        <v>7</v>
      </c>
      <c r="CZ2148" t="s">
        <v>131</v>
      </c>
      <c r="DA2148">
        <v>300</v>
      </c>
      <c r="DB2148">
        <v>0</v>
      </c>
      <c r="DC2148" t="s">
        <v>157</v>
      </c>
      <c r="DD2148" t="s">
        <v>158</v>
      </c>
      <c r="DG2148">
        <v>8379909</v>
      </c>
      <c r="DI2148">
        <v>1</v>
      </c>
      <c r="DJ2148">
        <v>0</v>
      </c>
      <c r="DK2148">
        <v>1</v>
      </c>
      <c r="DL2148">
        <v>0</v>
      </c>
      <c r="DM2148">
        <v>0</v>
      </c>
      <c r="DN2148">
        <v>1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3">
      <c r="A2149" t="str">
        <f>"07/09/2023 22:04:37.796"</f>
        <v>07/09/2023 22:04:37.796</v>
      </c>
      <c r="C2149" t="str">
        <f t="shared" si="813"/>
        <v>FFDFD3C0</v>
      </c>
      <c r="D2149" t="s">
        <v>134</v>
      </c>
      <c r="E2149">
        <v>3</v>
      </c>
      <c r="H2149">
        <v>3</v>
      </c>
      <c r="I2149" t="s">
        <v>135</v>
      </c>
      <c r="J2149" t="s">
        <v>126</v>
      </c>
      <c r="K2149">
        <v>0</v>
      </c>
      <c r="L2149">
        <v>3</v>
      </c>
      <c r="M2149">
        <v>0</v>
      </c>
      <c r="N2149">
        <v>2</v>
      </c>
      <c r="O2149">
        <v>0</v>
      </c>
      <c r="P2149">
        <v>1</v>
      </c>
      <c r="Q2149">
        <v>0</v>
      </c>
      <c r="S2149" t="str">
        <f t="shared" ref="S2149:T2155" si="832">"22:04:37.000"</f>
        <v>22:04:37.000</v>
      </c>
      <c r="T2149" t="str">
        <f t="shared" si="832"/>
        <v>22:04:37.000</v>
      </c>
      <c r="U2149" t="str">
        <f t="shared" si="820"/>
        <v>A14F74</v>
      </c>
      <c r="V2149">
        <v>0</v>
      </c>
      <c r="W2149">
        <v>0</v>
      </c>
      <c r="X2149">
        <v>2</v>
      </c>
      <c r="Y2149">
        <v>0</v>
      </c>
      <c r="AA2149">
        <v>1</v>
      </c>
      <c r="AB2149">
        <v>8</v>
      </c>
      <c r="AC2149">
        <v>3</v>
      </c>
      <c r="AD2149">
        <v>0</v>
      </c>
      <c r="AE2149">
        <v>9</v>
      </c>
      <c r="AF2149" t="s">
        <v>126</v>
      </c>
      <c r="AG2149">
        <v>0</v>
      </c>
      <c r="AH2149">
        <v>3</v>
      </c>
      <c r="AI2149">
        <v>2</v>
      </c>
      <c r="AJ2149">
        <v>0</v>
      </c>
      <c r="AK2149" t="s">
        <v>697</v>
      </c>
      <c r="AL2149">
        <v>32.765929999999997</v>
      </c>
      <c r="AM2149" t="s">
        <v>698</v>
      </c>
      <c r="AN2149">
        <v>-117.037246</v>
      </c>
      <c r="AO2149">
        <v>25</v>
      </c>
      <c r="AP2149">
        <v>1400</v>
      </c>
      <c r="AQ2149" t="s">
        <v>129</v>
      </c>
      <c r="AR2149">
        <v>115</v>
      </c>
      <c r="AS2149">
        <v>5</v>
      </c>
      <c r="AT2149">
        <v>64</v>
      </c>
      <c r="BB2149" t="str">
        <f t="shared" si="821"/>
        <v>1200</v>
      </c>
      <c r="BC2149">
        <v>1</v>
      </c>
      <c r="BD2149" t="str">
        <f t="shared" si="822"/>
        <v xml:space="preserve">N1839R  </v>
      </c>
      <c r="BE2149">
        <v>1</v>
      </c>
      <c r="BG2149">
        <v>0</v>
      </c>
      <c r="BH2149">
        <v>0</v>
      </c>
      <c r="BI2149">
        <v>0</v>
      </c>
      <c r="BJ2149">
        <v>1350</v>
      </c>
      <c r="BK2149">
        <v>-50</v>
      </c>
      <c r="BL2149" t="s">
        <v>130</v>
      </c>
      <c r="BM2149">
        <v>1</v>
      </c>
      <c r="BN2149">
        <v>1</v>
      </c>
      <c r="BO2149">
        <v>0</v>
      </c>
      <c r="BP2149">
        <v>0</v>
      </c>
      <c r="BS2149">
        <v>0</v>
      </c>
      <c r="BT2149">
        <v>0</v>
      </c>
      <c r="BU2149">
        <v>0</v>
      </c>
      <c r="CE2149" t="str">
        <f t="shared" ref="CE2149:CE2155" si="833">"22:04:37.432"</f>
        <v>22:04:37.432</v>
      </c>
      <c r="CF2149">
        <v>431587757</v>
      </c>
      <c r="CS2149">
        <v>3</v>
      </c>
      <c r="CT2149">
        <v>2</v>
      </c>
      <c r="CU2149">
        <v>0</v>
      </c>
      <c r="CV2149">
        <v>2</v>
      </c>
      <c r="CW2149">
        <v>0</v>
      </c>
      <c r="CX2149">
        <v>1</v>
      </c>
      <c r="CY2149">
        <v>7</v>
      </c>
      <c r="CZ2149" t="s">
        <v>131</v>
      </c>
      <c r="DA2149">
        <v>286</v>
      </c>
      <c r="DB2149">
        <v>0</v>
      </c>
      <c r="DC2149" t="s">
        <v>132</v>
      </c>
      <c r="DD2149" t="s">
        <v>133</v>
      </c>
      <c r="DG2149">
        <v>16214736</v>
      </c>
      <c r="DI2149">
        <v>1</v>
      </c>
      <c r="DJ2149">
        <v>0</v>
      </c>
      <c r="DK2149">
        <v>0</v>
      </c>
      <c r="DL2149">
        <v>0</v>
      </c>
      <c r="DM2149">
        <v>0</v>
      </c>
      <c r="DN2149">
        <v>1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3">
      <c r="A2150" t="str">
        <f>"07/09/2023 22:04:37.796"</f>
        <v>07/09/2023 22:04:37.796</v>
      </c>
      <c r="C2150" t="str">
        <f t="shared" si="813"/>
        <v>FFDFD3C0</v>
      </c>
      <c r="D2150" t="s">
        <v>147</v>
      </c>
      <c r="E2150">
        <v>8</v>
      </c>
      <c r="H2150">
        <v>225</v>
      </c>
      <c r="I2150" t="s">
        <v>148</v>
      </c>
      <c r="J2150" t="s">
        <v>126</v>
      </c>
      <c r="K2150">
        <v>0</v>
      </c>
      <c r="L2150">
        <v>3</v>
      </c>
      <c r="M2150">
        <v>0</v>
      </c>
      <c r="N2150">
        <v>2</v>
      </c>
      <c r="O2150">
        <v>0</v>
      </c>
      <c r="P2150">
        <v>1</v>
      </c>
      <c r="Q2150">
        <v>0</v>
      </c>
      <c r="S2150" t="str">
        <f t="shared" si="832"/>
        <v>22:04:37.000</v>
      </c>
      <c r="T2150" t="str">
        <f t="shared" si="832"/>
        <v>22:04:37.000</v>
      </c>
      <c r="U2150" t="str">
        <f t="shared" si="820"/>
        <v>A14F74</v>
      </c>
      <c r="V2150">
        <v>0</v>
      </c>
      <c r="W2150">
        <v>0</v>
      </c>
      <c r="X2150">
        <v>2</v>
      </c>
      <c r="Y2150">
        <v>0</v>
      </c>
      <c r="AA2150">
        <v>1</v>
      </c>
      <c r="AB2150">
        <v>8</v>
      </c>
      <c r="AC2150">
        <v>3</v>
      </c>
      <c r="AD2150">
        <v>0</v>
      </c>
      <c r="AE2150">
        <v>9</v>
      </c>
      <c r="AF2150" t="s">
        <v>126</v>
      </c>
      <c r="AG2150">
        <v>0</v>
      </c>
      <c r="AH2150">
        <v>3</v>
      </c>
      <c r="AI2150">
        <v>2</v>
      </c>
      <c r="AJ2150">
        <v>0</v>
      </c>
      <c r="AK2150" t="s">
        <v>697</v>
      </c>
      <c r="AL2150">
        <v>32.765929999999997</v>
      </c>
      <c r="AM2150" t="s">
        <v>698</v>
      </c>
      <c r="AN2150">
        <v>-117.037246</v>
      </c>
      <c r="AO2150">
        <v>25</v>
      </c>
      <c r="AP2150">
        <v>1400</v>
      </c>
      <c r="AQ2150" t="s">
        <v>129</v>
      </c>
      <c r="AR2150">
        <v>115</v>
      </c>
      <c r="AS2150">
        <v>5</v>
      </c>
      <c r="AT2150">
        <v>64</v>
      </c>
      <c r="BB2150" t="str">
        <f t="shared" si="821"/>
        <v>1200</v>
      </c>
      <c r="BC2150">
        <v>1</v>
      </c>
      <c r="BD2150" t="str">
        <f t="shared" si="822"/>
        <v xml:space="preserve">N1839R  </v>
      </c>
      <c r="BE2150">
        <v>1</v>
      </c>
      <c r="BG2150">
        <v>0</v>
      </c>
      <c r="BH2150">
        <v>0</v>
      </c>
      <c r="BI2150">
        <v>0</v>
      </c>
      <c r="BJ2150">
        <v>1350</v>
      </c>
      <c r="BK2150">
        <v>-50</v>
      </c>
      <c r="BL2150" t="s">
        <v>130</v>
      </c>
      <c r="BM2150">
        <v>1</v>
      </c>
      <c r="BN2150">
        <v>1</v>
      </c>
      <c r="BO2150">
        <v>0</v>
      </c>
      <c r="BP2150">
        <v>0</v>
      </c>
      <c r="BS2150">
        <v>0</v>
      </c>
      <c r="BT2150">
        <v>0</v>
      </c>
      <c r="BU2150">
        <v>0</v>
      </c>
      <c r="CE2150" t="str">
        <f t="shared" si="833"/>
        <v>22:04:37.432</v>
      </c>
      <c r="CF2150">
        <v>431587757</v>
      </c>
      <c r="CS2150">
        <v>3</v>
      </c>
      <c r="CT2150">
        <v>2</v>
      </c>
      <c r="CU2150">
        <v>0</v>
      </c>
      <c r="CV2150">
        <v>2</v>
      </c>
      <c r="CW2150">
        <v>0</v>
      </c>
      <c r="CX2150">
        <v>1</v>
      </c>
      <c r="CY2150">
        <v>7</v>
      </c>
      <c r="CZ2150" t="s">
        <v>131</v>
      </c>
      <c r="DA2150">
        <v>286</v>
      </c>
      <c r="DB2150">
        <v>0</v>
      </c>
      <c r="DC2150" t="s">
        <v>132</v>
      </c>
      <c r="DD2150" t="s">
        <v>133</v>
      </c>
      <c r="DG2150">
        <v>16214736</v>
      </c>
      <c r="DI2150">
        <v>1</v>
      </c>
      <c r="DJ2150">
        <v>0</v>
      </c>
      <c r="DK2150">
        <v>1</v>
      </c>
      <c r="DL2150">
        <v>0</v>
      </c>
      <c r="DM2150">
        <v>0</v>
      </c>
      <c r="DN2150">
        <v>1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3">
      <c r="A2151" t="str">
        <f>"07/09/2023 22:04:37.796"</f>
        <v>07/09/2023 22:04:37.796</v>
      </c>
      <c r="C2151" t="str">
        <f t="shared" si="813"/>
        <v>FFDFD3C0</v>
      </c>
      <c r="D2151" t="s">
        <v>123</v>
      </c>
      <c r="E2151">
        <v>7</v>
      </c>
      <c r="F2151">
        <v>2007</v>
      </c>
      <c r="G2151" t="s">
        <v>124</v>
      </c>
      <c r="J2151" t="s">
        <v>125</v>
      </c>
      <c r="K2151">
        <v>0</v>
      </c>
      <c r="L2151">
        <v>3</v>
      </c>
      <c r="M2151">
        <v>0</v>
      </c>
      <c r="N2151">
        <v>2</v>
      </c>
      <c r="O2151">
        <v>0</v>
      </c>
      <c r="P2151">
        <v>1</v>
      </c>
      <c r="Q2151">
        <v>0</v>
      </c>
      <c r="S2151" t="str">
        <f t="shared" si="832"/>
        <v>22:04:37.000</v>
      </c>
      <c r="T2151" t="str">
        <f t="shared" si="832"/>
        <v>22:04:37.000</v>
      </c>
      <c r="U2151" t="str">
        <f t="shared" si="820"/>
        <v>A14F74</v>
      </c>
      <c r="V2151">
        <v>0</v>
      </c>
      <c r="W2151">
        <v>0</v>
      </c>
      <c r="X2151">
        <v>2</v>
      </c>
      <c r="Y2151">
        <v>0</v>
      </c>
      <c r="AA2151">
        <v>1</v>
      </c>
      <c r="AB2151">
        <v>8</v>
      </c>
      <c r="AC2151">
        <v>3</v>
      </c>
      <c r="AD2151">
        <v>0</v>
      </c>
      <c r="AE2151">
        <v>9</v>
      </c>
      <c r="AF2151" t="s">
        <v>126</v>
      </c>
      <c r="AG2151">
        <v>0</v>
      </c>
      <c r="AH2151">
        <v>3</v>
      </c>
      <c r="AI2151">
        <v>2</v>
      </c>
      <c r="AJ2151">
        <v>0</v>
      </c>
      <c r="AK2151" t="s">
        <v>697</v>
      </c>
      <c r="AL2151">
        <v>32.765929999999997</v>
      </c>
      <c r="AM2151" t="s">
        <v>698</v>
      </c>
      <c r="AN2151">
        <v>-117.037246</v>
      </c>
      <c r="AO2151">
        <v>25</v>
      </c>
      <c r="AP2151">
        <v>1400</v>
      </c>
      <c r="AQ2151" t="s">
        <v>129</v>
      </c>
      <c r="AR2151">
        <v>115</v>
      </c>
      <c r="AS2151">
        <v>5</v>
      </c>
      <c r="AT2151">
        <v>64</v>
      </c>
      <c r="BB2151" t="str">
        <f t="shared" si="821"/>
        <v>1200</v>
      </c>
      <c r="BC2151">
        <v>1</v>
      </c>
      <c r="BD2151" t="str">
        <f t="shared" si="822"/>
        <v xml:space="preserve">N1839R  </v>
      </c>
      <c r="BE2151">
        <v>1</v>
      </c>
      <c r="BG2151">
        <v>0</v>
      </c>
      <c r="BH2151">
        <v>0</v>
      </c>
      <c r="BI2151">
        <v>0</v>
      </c>
      <c r="BJ2151">
        <v>1350</v>
      </c>
      <c r="BK2151">
        <v>-50</v>
      </c>
      <c r="BL2151" t="s">
        <v>130</v>
      </c>
      <c r="BM2151">
        <v>1</v>
      </c>
      <c r="BN2151">
        <v>1</v>
      </c>
      <c r="BO2151">
        <v>0</v>
      </c>
      <c r="BP2151">
        <v>0</v>
      </c>
      <c r="BS2151">
        <v>0</v>
      </c>
      <c r="BT2151">
        <v>0</v>
      </c>
      <c r="BU2151">
        <v>0</v>
      </c>
      <c r="CE2151" t="str">
        <f t="shared" si="833"/>
        <v>22:04:37.432</v>
      </c>
      <c r="CF2151">
        <v>431587757</v>
      </c>
      <c r="CS2151">
        <v>3</v>
      </c>
      <c r="CT2151">
        <v>2</v>
      </c>
      <c r="CU2151">
        <v>0</v>
      </c>
      <c r="CV2151">
        <v>2</v>
      </c>
      <c r="CW2151">
        <v>0</v>
      </c>
      <c r="CX2151">
        <v>1</v>
      </c>
      <c r="CY2151">
        <v>7</v>
      </c>
      <c r="CZ2151" t="s">
        <v>131</v>
      </c>
      <c r="DA2151">
        <v>286</v>
      </c>
      <c r="DB2151">
        <v>0</v>
      </c>
      <c r="DC2151" t="s">
        <v>132</v>
      </c>
      <c r="DD2151" t="s">
        <v>133</v>
      </c>
      <c r="DG2151">
        <v>16214736</v>
      </c>
      <c r="DI2151">
        <v>1</v>
      </c>
      <c r="DJ2151">
        <v>0</v>
      </c>
      <c r="DK2151">
        <v>1</v>
      </c>
      <c r="DL2151">
        <v>0</v>
      </c>
      <c r="DM2151">
        <v>0</v>
      </c>
      <c r="DN2151">
        <v>1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3">
      <c r="A2152" t="str">
        <f>"07/09/2023 22:04:37.858"</f>
        <v>07/09/2023 22:04:37.858</v>
      </c>
      <c r="C2152" t="str">
        <f t="shared" si="813"/>
        <v>FFDFD3C0</v>
      </c>
      <c r="D2152" t="s">
        <v>138</v>
      </c>
      <c r="E2152">
        <v>20</v>
      </c>
      <c r="F2152">
        <v>1020</v>
      </c>
      <c r="G2152" t="s">
        <v>139</v>
      </c>
      <c r="J2152" t="s">
        <v>140</v>
      </c>
      <c r="K2152">
        <v>0</v>
      </c>
      <c r="L2152">
        <v>3</v>
      </c>
      <c r="M2152">
        <v>0</v>
      </c>
      <c r="N2152">
        <v>2</v>
      </c>
      <c r="O2152">
        <v>0</v>
      </c>
      <c r="P2152">
        <v>1</v>
      </c>
      <c r="Q2152">
        <v>0</v>
      </c>
      <c r="S2152" t="str">
        <f t="shared" si="832"/>
        <v>22:04:37.000</v>
      </c>
      <c r="T2152" t="str">
        <f t="shared" si="832"/>
        <v>22:04:37.000</v>
      </c>
      <c r="U2152" t="str">
        <f t="shared" si="820"/>
        <v>A14F74</v>
      </c>
      <c r="V2152">
        <v>0</v>
      </c>
      <c r="W2152">
        <v>0</v>
      </c>
      <c r="X2152">
        <v>2</v>
      </c>
      <c r="Y2152">
        <v>0</v>
      </c>
      <c r="AA2152">
        <v>1</v>
      </c>
      <c r="AB2152">
        <v>8</v>
      </c>
      <c r="AC2152">
        <v>3</v>
      </c>
      <c r="AD2152">
        <v>0</v>
      </c>
      <c r="AE2152">
        <v>9</v>
      </c>
      <c r="AF2152" t="s">
        <v>126</v>
      </c>
      <c r="AG2152">
        <v>0</v>
      </c>
      <c r="AH2152">
        <v>3</v>
      </c>
      <c r="AI2152">
        <v>2</v>
      </c>
      <c r="AJ2152">
        <v>0</v>
      </c>
      <c r="AK2152" t="s">
        <v>697</v>
      </c>
      <c r="AL2152">
        <v>32.765929999999997</v>
      </c>
      <c r="AM2152" t="s">
        <v>698</v>
      </c>
      <c r="AN2152">
        <v>-117.037246</v>
      </c>
      <c r="AO2152">
        <v>25</v>
      </c>
      <c r="AP2152">
        <v>1400</v>
      </c>
      <c r="AQ2152" t="s">
        <v>129</v>
      </c>
      <c r="AR2152">
        <v>115</v>
      </c>
      <c r="AS2152">
        <v>5</v>
      </c>
      <c r="AT2152">
        <v>64</v>
      </c>
      <c r="BB2152" t="str">
        <f t="shared" si="821"/>
        <v>1200</v>
      </c>
      <c r="BC2152">
        <v>1</v>
      </c>
      <c r="BD2152" t="str">
        <f t="shared" si="822"/>
        <v xml:space="preserve">N1839R  </v>
      </c>
      <c r="BE2152">
        <v>1</v>
      </c>
      <c r="BG2152">
        <v>0</v>
      </c>
      <c r="BH2152">
        <v>0</v>
      </c>
      <c r="BI2152">
        <v>0</v>
      </c>
      <c r="BJ2152">
        <v>1350</v>
      </c>
      <c r="BK2152">
        <v>-50</v>
      </c>
      <c r="BL2152" t="s">
        <v>130</v>
      </c>
      <c r="BM2152">
        <v>1</v>
      </c>
      <c r="BN2152">
        <v>1</v>
      </c>
      <c r="BO2152">
        <v>0</v>
      </c>
      <c r="BP2152">
        <v>0</v>
      </c>
      <c r="BS2152">
        <v>0</v>
      </c>
      <c r="BT2152">
        <v>0</v>
      </c>
      <c r="BU2152">
        <v>0</v>
      </c>
      <c r="CE2152" t="str">
        <f t="shared" si="833"/>
        <v>22:04:37.432</v>
      </c>
      <c r="CF2152">
        <v>431587757</v>
      </c>
      <c r="CS2152">
        <v>3</v>
      </c>
      <c r="CT2152">
        <v>2</v>
      </c>
      <c r="CU2152">
        <v>0</v>
      </c>
      <c r="CV2152">
        <v>2</v>
      </c>
      <c r="CW2152">
        <v>0</v>
      </c>
      <c r="CX2152">
        <v>1</v>
      </c>
      <c r="CY2152">
        <v>7</v>
      </c>
      <c r="CZ2152" t="s">
        <v>131</v>
      </c>
      <c r="DA2152">
        <v>286</v>
      </c>
      <c r="DB2152">
        <v>0</v>
      </c>
      <c r="DC2152" t="s">
        <v>132</v>
      </c>
      <c r="DD2152" t="s">
        <v>133</v>
      </c>
      <c r="DG2152">
        <v>16214736</v>
      </c>
      <c r="DI2152">
        <v>1</v>
      </c>
      <c r="DJ2152">
        <v>0</v>
      </c>
      <c r="DK2152">
        <v>1</v>
      </c>
      <c r="DL2152">
        <v>0</v>
      </c>
      <c r="DM2152">
        <v>0</v>
      </c>
      <c r="DN2152">
        <v>1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3">
      <c r="A2153" t="str">
        <f>"07/09/2023 22:04:37.858"</f>
        <v>07/09/2023 22:04:37.858</v>
      </c>
      <c r="C2153" t="str">
        <f t="shared" si="813"/>
        <v>FFDFD3C0</v>
      </c>
      <c r="D2153" t="s">
        <v>134</v>
      </c>
      <c r="E2153">
        <v>4</v>
      </c>
      <c r="H2153">
        <v>4</v>
      </c>
      <c r="I2153" t="s">
        <v>143</v>
      </c>
      <c r="J2153" t="s">
        <v>126</v>
      </c>
      <c r="K2153">
        <v>0</v>
      </c>
      <c r="L2153">
        <v>3</v>
      </c>
      <c r="M2153">
        <v>0</v>
      </c>
      <c r="N2153">
        <v>2</v>
      </c>
      <c r="O2153">
        <v>0</v>
      </c>
      <c r="P2153">
        <v>1</v>
      </c>
      <c r="Q2153">
        <v>0</v>
      </c>
      <c r="S2153" t="str">
        <f t="shared" si="832"/>
        <v>22:04:37.000</v>
      </c>
      <c r="T2153" t="str">
        <f t="shared" si="832"/>
        <v>22:04:37.000</v>
      </c>
      <c r="U2153" t="str">
        <f t="shared" si="820"/>
        <v>A14F74</v>
      </c>
      <c r="V2153">
        <v>0</v>
      </c>
      <c r="W2153">
        <v>0</v>
      </c>
      <c r="X2153">
        <v>2</v>
      </c>
      <c r="Y2153">
        <v>0</v>
      </c>
      <c r="AA2153">
        <v>1</v>
      </c>
      <c r="AB2153">
        <v>8</v>
      </c>
      <c r="AC2153">
        <v>3</v>
      </c>
      <c r="AD2153">
        <v>0</v>
      </c>
      <c r="AE2153">
        <v>9</v>
      </c>
      <c r="AF2153" t="s">
        <v>126</v>
      </c>
      <c r="AG2153">
        <v>0</v>
      </c>
      <c r="AH2153">
        <v>3</v>
      </c>
      <c r="AI2153">
        <v>2</v>
      </c>
      <c r="AJ2153">
        <v>0</v>
      </c>
      <c r="AK2153" t="s">
        <v>697</v>
      </c>
      <c r="AL2153">
        <v>32.765929999999997</v>
      </c>
      <c r="AM2153" t="s">
        <v>698</v>
      </c>
      <c r="AN2153">
        <v>-117.037246</v>
      </c>
      <c r="AO2153">
        <v>25</v>
      </c>
      <c r="AP2153">
        <v>1400</v>
      </c>
      <c r="AQ2153" t="s">
        <v>129</v>
      </c>
      <c r="AR2153">
        <v>115</v>
      </c>
      <c r="AS2153">
        <v>5</v>
      </c>
      <c r="AT2153">
        <v>64</v>
      </c>
      <c r="BB2153" t="str">
        <f t="shared" si="821"/>
        <v>1200</v>
      </c>
      <c r="BC2153">
        <v>1</v>
      </c>
      <c r="BD2153" t="str">
        <f t="shared" si="822"/>
        <v xml:space="preserve">N1839R  </v>
      </c>
      <c r="BE2153">
        <v>1</v>
      </c>
      <c r="BG2153">
        <v>0</v>
      </c>
      <c r="BH2153">
        <v>0</v>
      </c>
      <c r="BI2153">
        <v>0</v>
      </c>
      <c r="BJ2153">
        <v>1350</v>
      </c>
      <c r="BK2153">
        <v>-50</v>
      </c>
      <c r="BL2153" t="s">
        <v>130</v>
      </c>
      <c r="BM2153">
        <v>1</v>
      </c>
      <c r="BN2153">
        <v>1</v>
      </c>
      <c r="BO2153">
        <v>0</v>
      </c>
      <c r="BP2153">
        <v>0</v>
      </c>
      <c r="BS2153">
        <v>0</v>
      </c>
      <c r="BT2153">
        <v>0</v>
      </c>
      <c r="BU2153">
        <v>0</v>
      </c>
      <c r="CE2153" t="str">
        <f t="shared" si="833"/>
        <v>22:04:37.432</v>
      </c>
      <c r="CF2153">
        <v>431587757</v>
      </c>
      <c r="CS2153">
        <v>3</v>
      </c>
      <c r="CT2153">
        <v>2</v>
      </c>
      <c r="CU2153">
        <v>0</v>
      </c>
      <c r="CV2153">
        <v>2</v>
      </c>
      <c r="CW2153">
        <v>0</v>
      </c>
      <c r="CX2153">
        <v>1</v>
      </c>
      <c r="CY2153">
        <v>7</v>
      </c>
      <c r="CZ2153" t="s">
        <v>131</v>
      </c>
      <c r="DA2153">
        <v>286</v>
      </c>
      <c r="DB2153">
        <v>0</v>
      </c>
      <c r="DC2153" t="s">
        <v>132</v>
      </c>
      <c r="DD2153" t="s">
        <v>133</v>
      </c>
      <c r="DG2153">
        <v>16214736</v>
      </c>
      <c r="DI2153">
        <v>1</v>
      </c>
      <c r="DJ2153">
        <v>0</v>
      </c>
      <c r="DK2153">
        <v>1</v>
      </c>
      <c r="DL2153">
        <v>0</v>
      </c>
      <c r="DM2153">
        <v>0</v>
      </c>
      <c r="DN2153">
        <v>1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3">
      <c r="A2154" t="str">
        <f>"07/09/2023 22:04:37.858"</f>
        <v>07/09/2023 22:04:37.858</v>
      </c>
      <c r="C2154" t="str">
        <f t="shared" si="813"/>
        <v>FFDFD3C0</v>
      </c>
      <c r="D2154" t="s">
        <v>149</v>
      </c>
      <c r="E2154">
        <v>3</v>
      </c>
      <c r="H2154">
        <v>166</v>
      </c>
      <c r="I2154" t="s">
        <v>139</v>
      </c>
      <c r="J2154" t="s">
        <v>150</v>
      </c>
      <c r="K2154">
        <v>0</v>
      </c>
      <c r="L2154">
        <v>3</v>
      </c>
      <c r="M2154">
        <v>0</v>
      </c>
      <c r="N2154">
        <v>2</v>
      </c>
      <c r="O2154">
        <v>0</v>
      </c>
      <c r="P2154">
        <v>1</v>
      </c>
      <c r="Q2154">
        <v>0</v>
      </c>
      <c r="S2154" t="str">
        <f t="shared" si="832"/>
        <v>22:04:37.000</v>
      </c>
      <c r="T2154" t="str">
        <f t="shared" si="832"/>
        <v>22:04:37.000</v>
      </c>
      <c r="U2154" t="str">
        <f t="shared" si="820"/>
        <v>A14F74</v>
      </c>
      <c r="V2154">
        <v>0</v>
      </c>
      <c r="W2154">
        <v>0</v>
      </c>
      <c r="X2154">
        <v>2</v>
      </c>
      <c r="Y2154">
        <v>0</v>
      </c>
      <c r="AA2154">
        <v>1</v>
      </c>
      <c r="AB2154">
        <v>8</v>
      </c>
      <c r="AC2154">
        <v>3</v>
      </c>
      <c r="AD2154">
        <v>0</v>
      </c>
      <c r="AE2154">
        <v>9</v>
      </c>
      <c r="AF2154" t="s">
        <v>126</v>
      </c>
      <c r="AG2154">
        <v>0</v>
      </c>
      <c r="AH2154">
        <v>3</v>
      </c>
      <c r="AI2154">
        <v>2</v>
      </c>
      <c r="AJ2154">
        <v>0</v>
      </c>
      <c r="AK2154" t="s">
        <v>697</v>
      </c>
      <c r="AL2154">
        <v>32.765929999999997</v>
      </c>
      <c r="AM2154" t="s">
        <v>698</v>
      </c>
      <c r="AN2154">
        <v>-117.037246</v>
      </c>
      <c r="AO2154">
        <v>25</v>
      </c>
      <c r="AP2154">
        <v>1400</v>
      </c>
      <c r="AQ2154" t="s">
        <v>129</v>
      </c>
      <c r="AR2154">
        <v>115</v>
      </c>
      <c r="AS2154">
        <v>5</v>
      </c>
      <c r="AT2154">
        <v>64</v>
      </c>
      <c r="BB2154" t="str">
        <f t="shared" si="821"/>
        <v>1200</v>
      </c>
      <c r="BC2154">
        <v>1</v>
      </c>
      <c r="BD2154" t="str">
        <f t="shared" si="822"/>
        <v xml:space="preserve">N1839R  </v>
      </c>
      <c r="BE2154">
        <v>1</v>
      </c>
      <c r="BG2154">
        <v>0</v>
      </c>
      <c r="BH2154">
        <v>0</v>
      </c>
      <c r="BI2154">
        <v>0</v>
      </c>
      <c r="BJ2154">
        <v>1350</v>
      </c>
      <c r="BK2154">
        <v>-50</v>
      </c>
      <c r="BL2154" t="s">
        <v>130</v>
      </c>
      <c r="BM2154">
        <v>1</v>
      </c>
      <c r="BN2154">
        <v>1</v>
      </c>
      <c r="BO2154">
        <v>0</v>
      </c>
      <c r="BP2154">
        <v>0</v>
      </c>
      <c r="BS2154">
        <v>0</v>
      </c>
      <c r="BT2154">
        <v>0</v>
      </c>
      <c r="BU2154">
        <v>0</v>
      </c>
      <c r="CE2154" t="str">
        <f t="shared" si="833"/>
        <v>22:04:37.432</v>
      </c>
      <c r="CF2154">
        <v>431587757</v>
      </c>
      <c r="CS2154">
        <v>3</v>
      </c>
      <c r="CT2154">
        <v>2</v>
      </c>
      <c r="CU2154">
        <v>0</v>
      </c>
      <c r="CV2154">
        <v>2</v>
      </c>
      <c r="CW2154">
        <v>0</v>
      </c>
      <c r="CX2154">
        <v>1</v>
      </c>
      <c r="CY2154">
        <v>7</v>
      </c>
      <c r="CZ2154" t="s">
        <v>131</v>
      </c>
      <c r="DA2154">
        <v>286</v>
      </c>
      <c r="DB2154">
        <v>0</v>
      </c>
      <c r="DC2154" t="s">
        <v>132</v>
      </c>
      <c r="DD2154" t="s">
        <v>133</v>
      </c>
      <c r="DG2154">
        <v>16214736</v>
      </c>
      <c r="DI2154">
        <v>1</v>
      </c>
      <c r="DJ2154">
        <v>0</v>
      </c>
      <c r="DK2154">
        <v>1</v>
      </c>
      <c r="DL2154">
        <v>0</v>
      </c>
      <c r="DM2154">
        <v>0</v>
      </c>
      <c r="DN2154">
        <v>1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3">
      <c r="A2155" t="str">
        <f>"07/09/2023 22:04:37.858"</f>
        <v>07/09/2023 22:04:37.858</v>
      </c>
      <c r="C2155" t="str">
        <f t="shared" si="813"/>
        <v>FFDFD3C0</v>
      </c>
      <c r="D2155" t="s">
        <v>141</v>
      </c>
      <c r="E2155">
        <v>15</v>
      </c>
      <c r="J2155" t="s">
        <v>142</v>
      </c>
      <c r="K2155">
        <v>0</v>
      </c>
      <c r="L2155">
        <v>3</v>
      </c>
      <c r="M2155">
        <v>0</v>
      </c>
      <c r="N2155">
        <v>2</v>
      </c>
      <c r="O2155">
        <v>0</v>
      </c>
      <c r="P2155">
        <v>1</v>
      </c>
      <c r="Q2155">
        <v>0</v>
      </c>
      <c r="S2155" t="str">
        <f t="shared" si="832"/>
        <v>22:04:37.000</v>
      </c>
      <c r="T2155" t="str">
        <f t="shared" si="832"/>
        <v>22:04:37.000</v>
      </c>
      <c r="U2155" t="str">
        <f t="shared" si="820"/>
        <v>A14F74</v>
      </c>
      <c r="V2155">
        <v>0</v>
      </c>
      <c r="W2155">
        <v>0</v>
      </c>
      <c r="X2155">
        <v>2</v>
      </c>
      <c r="Y2155">
        <v>0</v>
      </c>
      <c r="AA2155">
        <v>1</v>
      </c>
      <c r="AB2155">
        <v>8</v>
      </c>
      <c r="AC2155">
        <v>3</v>
      </c>
      <c r="AD2155">
        <v>0</v>
      </c>
      <c r="AE2155">
        <v>9</v>
      </c>
      <c r="AF2155" t="s">
        <v>126</v>
      </c>
      <c r="AG2155">
        <v>0</v>
      </c>
      <c r="AH2155">
        <v>3</v>
      </c>
      <c r="AI2155">
        <v>2</v>
      </c>
      <c r="AJ2155">
        <v>0</v>
      </c>
      <c r="AK2155" t="s">
        <v>697</v>
      </c>
      <c r="AL2155">
        <v>32.765929999999997</v>
      </c>
      <c r="AM2155" t="s">
        <v>698</v>
      </c>
      <c r="AN2155">
        <v>-117.037246</v>
      </c>
      <c r="AO2155">
        <v>25</v>
      </c>
      <c r="AP2155">
        <v>1400</v>
      </c>
      <c r="AQ2155" t="s">
        <v>129</v>
      </c>
      <c r="AR2155">
        <v>115</v>
      </c>
      <c r="AS2155">
        <v>5</v>
      </c>
      <c r="AT2155">
        <v>64</v>
      </c>
      <c r="BB2155" t="str">
        <f t="shared" si="821"/>
        <v>1200</v>
      </c>
      <c r="BC2155">
        <v>1</v>
      </c>
      <c r="BD2155" t="str">
        <f t="shared" si="822"/>
        <v xml:space="preserve">N1839R  </v>
      </c>
      <c r="BE2155">
        <v>1</v>
      </c>
      <c r="BG2155">
        <v>0</v>
      </c>
      <c r="BH2155">
        <v>0</v>
      </c>
      <c r="BI2155">
        <v>0</v>
      </c>
      <c r="BJ2155">
        <v>1350</v>
      </c>
      <c r="BK2155">
        <v>-50</v>
      </c>
      <c r="BL2155" t="s">
        <v>130</v>
      </c>
      <c r="BM2155">
        <v>1</v>
      </c>
      <c r="BN2155">
        <v>1</v>
      </c>
      <c r="BO2155">
        <v>0</v>
      </c>
      <c r="BP2155">
        <v>0</v>
      </c>
      <c r="BS2155">
        <v>0</v>
      </c>
      <c r="BT2155">
        <v>0</v>
      </c>
      <c r="BU2155">
        <v>0</v>
      </c>
      <c r="CE2155" t="str">
        <f t="shared" si="833"/>
        <v>22:04:37.432</v>
      </c>
      <c r="CF2155">
        <v>431587757</v>
      </c>
      <c r="CS2155">
        <v>3</v>
      </c>
      <c r="CT2155">
        <v>2</v>
      </c>
      <c r="CU2155">
        <v>0</v>
      </c>
      <c r="CV2155">
        <v>2</v>
      </c>
      <c r="CW2155">
        <v>0</v>
      </c>
      <c r="CX2155">
        <v>1</v>
      </c>
      <c r="CY2155">
        <v>7</v>
      </c>
      <c r="CZ2155" t="s">
        <v>131</v>
      </c>
      <c r="DA2155">
        <v>286</v>
      </c>
      <c r="DB2155">
        <v>0</v>
      </c>
      <c r="DC2155" t="s">
        <v>132</v>
      </c>
      <c r="DD2155" t="s">
        <v>133</v>
      </c>
      <c r="DG2155">
        <v>16214736</v>
      </c>
      <c r="DI2155">
        <v>1</v>
      </c>
      <c r="DJ2155">
        <v>0</v>
      </c>
      <c r="DK2155">
        <v>1</v>
      </c>
      <c r="DL2155">
        <v>0</v>
      </c>
      <c r="DM2155">
        <v>0</v>
      </c>
      <c r="DN2155">
        <v>1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3">
      <c r="A2156" t="str">
        <f>"07/09/2023 22:04:38.678"</f>
        <v>07/09/2023 22:04:38.678</v>
      </c>
      <c r="C2156" t="str">
        <f t="shared" si="813"/>
        <v>FFDFD3C0</v>
      </c>
      <c r="D2156" t="s">
        <v>134</v>
      </c>
      <c r="E2156">
        <v>3</v>
      </c>
      <c r="H2156">
        <v>3</v>
      </c>
      <c r="I2156" t="s">
        <v>135</v>
      </c>
      <c r="J2156" t="s">
        <v>126</v>
      </c>
      <c r="K2156">
        <v>0</v>
      </c>
      <c r="L2156">
        <v>3</v>
      </c>
      <c r="M2156">
        <v>0</v>
      </c>
      <c r="N2156">
        <v>2</v>
      </c>
      <c r="O2156">
        <v>0</v>
      </c>
      <c r="P2156">
        <v>1</v>
      </c>
      <c r="Q2156">
        <v>0</v>
      </c>
      <c r="S2156" t="str">
        <f t="shared" ref="S2156:T2162" si="834">"22:04:38.000"</f>
        <v>22:04:38.000</v>
      </c>
      <c r="T2156" t="str">
        <f t="shared" si="834"/>
        <v>22:04:38.000</v>
      </c>
      <c r="U2156" t="str">
        <f t="shared" si="820"/>
        <v>A14F74</v>
      </c>
      <c r="V2156">
        <v>0</v>
      </c>
      <c r="W2156">
        <v>0</v>
      </c>
      <c r="X2156">
        <v>2</v>
      </c>
      <c r="Y2156">
        <v>0</v>
      </c>
      <c r="AA2156">
        <v>1</v>
      </c>
      <c r="AB2156">
        <v>8</v>
      </c>
      <c r="AC2156">
        <v>3</v>
      </c>
      <c r="AD2156">
        <v>0</v>
      </c>
      <c r="AE2156">
        <v>9</v>
      </c>
      <c r="AF2156" t="s">
        <v>126</v>
      </c>
      <c r="AG2156">
        <v>0</v>
      </c>
      <c r="AH2156">
        <v>3</v>
      </c>
      <c r="AI2156">
        <v>2</v>
      </c>
      <c r="AJ2156">
        <v>0</v>
      </c>
      <c r="AK2156" t="s">
        <v>699</v>
      </c>
      <c r="AL2156">
        <v>32.765973000000002</v>
      </c>
      <c r="AM2156" t="s">
        <v>700</v>
      </c>
      <c r="AN2156">
        <v>-117.036624</v>
      </c>
      <c r="AO2156">
        <v>25</v>
      </c>
      <c r="AP2156">
        <v>1400</v>
      </c>
      <c r="AQ2156" t="s">
        <v>129</v>
      </c>
      <c r="AR2156">
        <v>110</v>
      </c>
      <c r="AS2156">
        <v>27</v>
      </c>
      <c r="AT2156">
        <v>0</v>
      </c>
      <c r="BB2156" t="str">
        <f t="shared" si="821"/>
        <v>1200</v>
      </c>
      <c r="BC2156">
        <v>1</v>
      </c>
      <c r="BD2156" t="str">
        <f t="shared" si="822"/>
        <v xml:space="preserve">N1839R  </v>
      </c>
      <c r="BE2156">
        <v>1</v>
      </c>
      <c r="BG2156">
        <v>0</v>
      </c>
      <c r="BH2156">
        <v>0</v>
      </c>
      <c r="BI2156">
        <v>0</v>
      </c>
      <c r="BJ2156">
        <v>1350</v>
      </c>
      <c r="BK2156">
        <v>-50</v>
      </c>
      <c r="BL2156" t="s">
        <v>130</v>
      </c>
      <c r="BM2156">
        <v>1</v>
      </c>
      <c r="BN2156">
        <v>1</v>
      </c>
      <c r="BO2156">
        <v>0</v>
      </c>
      <c r="BP2156">
        <v>0</v>
      </c>
      <c r="BS2156">
        <v>0</v>
      </c>
      <c r="BT2156">
        <v>0</v>
      </c>
      <c r="BU2156">
        <v>0</v>
      </c>
      <c r="CE2156" t="str">
        <f t="shared" ref="CE2156:CE2162" si="835">"22:04:38.424"</f>
        <v>22:04:38.424</v>
      </c>
      <c r="CF2156">
        <v>424092278</v>
      </c>
      <c r="CS2156">
        <v>3</v>
      </c>
      <c r="CT2156">
        <v>2</v>
      </c>
      <c r="CU2156">
        <v>0</v>
      </c>
      <c r="CV2156">
        <v>2</v>
      </c>
      <c r="CW2156">
        <v>0</v>
      </c>
      <c r="CX2156">
        <v>5</v>
      </c>
      <c r="CY2156">
        <v>7</v>
      </c>
      <c r="CZ2156" t="s">
        <v>131</v>
      </c>
      <c r="DA2156">
        <v>300</v>
      </c>
      <c r="DB2156">
        <v>0</v>
      </c>
      <c r="DC2156" t="s">
        <v>157</v>
      </c>
      <c r="DD2156" t="s">
        <v>158</v>
      </c>
      <c r="DG2156">
        <v>8380314</v>
      </c>
      <c r="DI2156">
        <v>1</v>
      </c>
      <c r="DJ2156">
        <v>0</v>
      </c>
      <c r="DK2156">
        <v>0</v>
      </c>
      <c r="DL2156">
        <v>0</v>
      </c>
      <c r="DM2156">
        <v>0</v>
      </c>
      <c r="DN2156">
        <v>1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3">
      <c r="A2157" t="str">
        <f>"07/09/2023 22:04:38.693"</f>
        <v>07/09/2023 22:04:38.693</v>
      </c>
      <c r="C2157" t="str">
        <f t="shared" si="813"/>
        <v>FFDFD3C0</v>
      </c>
      <c r="D2157" t="s">
        <v>147</v>
      </c>
      <c r="E2157">
        <v>8</v>
      </c>
      <c r="H2157">
        <v>225</v>
      </c>
      <c r="I2157" t="s">
        <v>148</v>
      </c>
      <c r="J2157" t="s">
        <v>126</v>
      </c>
      <c r="K2157">
        <v>0</v>
      </c>
      <c r="L2157">
        <v>3</v>
      </c>
      <c r="M2157">
        <v>0</v>
      </c>
      <c r="N2157">
        <v>2</v>
      </c>
      <c r="O2157">
        <v>0</v>
      </c>
      <c r="P2157">
        <v>1</v>
      </c>
      <c r="Q2157">
        <v>0</v>
      </c>
      <c r="S2157" t="str">
        <f t="shared" si="834"/>
        <v>22:04:38.000</v>
      </c>
      <c r="T2157" t="str">
        <f t="shared" si="834"/>
        <v>22:04:38.000</v>
      </c>
      <c r="U2157" t="str">
        <f t="shared" si="820"/>
        <v>A14F74</v>
      </c>
      <c r="V2157">
        <v>0</v>
      </c>
      <c r="W2157">
        <v>0</v>
      </c>
      <c r="X2157">
        <v>2</v>
      </c>
      <c r="Y2157">
        <v>0</v>
      </c>
      <c r="AA2157">
        <v>1</v>
      </c>
      <c r="AB2157">
        <v>8</v>
      </c>
      <c r="AC2157">
        <v>3</v>
      </c>
      <c r="AD2157">
        <v>0</v>
      </c>
      <c r="AE2157">
        <v>9</v>
      </c>
      <c r="AF2157" t="s">
        <v>126</v>
      </c>
      <c r="AG2157">
        <v>0</v>
      </c>
      <c r="AH2157">
        <v>3</v>
      </c>
      <c r="AI2157">
        <v>2</v>
      </c>
      <c r="AJ2157">
        <v>0</v>
      </c>
      <c r="AK2157" t="s">
        <v>699</v>
      </c>
      <c r="AL2157">
        <v>32.765973000000002</v>
      </c>
      <c r="AM2157" t="s">
        <v>700</v>
      </c>
      <c r="AN2157">
        <v>-117.036624</v>
      </c>
      <c r="AO2157">
        <v>25</v>
      </c>
      <c r="AP2157">
        <v>1400</v>
      </c>
      <c r="AQ2157" t="s">
        <v>129</v>
      </c>
      <c r="AR2157">
        <v>110</v>
      </c>
      <c r="AS2157">
        <v>27</v>
      </c>
      <c r="AT2157">
        <v>0</v>
      </c>
      <c r="BB2157" t="str">
        <f t="shared" si="821"/>
        <v>1200</v>
      </c>
      <c r="BC2157">
        <v>1</v>
      </c>
      <c r="BD2157" t="str">
        <f t="shared" si="822"/>
        <v xml:space="preserve">N1839R  </v>
      </c>
      <c r="BE2157">
        <v>1</v>
      </c>
      <c r="BG2157">
        <v>0</v>
      </c>
      <c r="BH2157">
        <v>0</v>
      </c>
      <c r="BI2157">
        <v>0</v>
      </c>
      <c r="BJ2157">
        <v>1350</v>
      </c>
      <c r="BK2157">
        <v>-50</v>
      </c>
      <c r="BL2157" t="s">
        <v>130</v>
      </c>
      <c r="BM2157">
        <v>1</v>
      </c>
      <c r="BN2157">
        <v>1</v>
      </c>
      <c r="BO2157">
        <v>0</v>
      </c>
      <c r="BP2157">
        <v>0</v>
      </c>
      <c r="BS2157">
        <v>0</v>
      </c>
      <c r="BT2157">
        <v>0</v>
      </c>
      <c r="BU2157">
        <v>0</v>
      </c>
      <c r="CE2157" t="str">
        <f t="shared" si="835"/>
        <v>22:04:38.424</v>
      </c>
      <c r="CF2157">
        <v>424092278</v>
      </c>
      <c r="CS2157">
        <v>3</v>
      </c>
      <c r="CT2157">
        <v>2</v>
      </c>
      <c r="CU2157">
        <v>0</v>
      </c>
      <c r="CV2157">
        <v>2</v>
      </c>
      <c r="CW2157">
        <v>0</v>
      </c>
      <c r="CX2157">
        <v>5</v>
      </c>
      <c r="CY2157">
        <v>7</v>
      </c>
      <c r="CZ2157" t="s">
        <v>131</v>
      </c>
      <c r="DA2157">
        <v>300</v>
      </c>
      <c r="DB2157">
        <v>0</v>
      </c>
      <c r="DC2157" t="s">
        <v>157</v>
      </c>
      <c r="DD2157" t="s">
        <v>158</v>
      </c>
      <c r="DG2157">
        <v>8380314</v>
      </c>
      <c r="DI2157">
        <v>1</v>
      </c>
      <c r="DJ2157">
        <v>0</v>
      </c>
      <c r="DK2157">
        <v>1</v>
      </c>
      <c r="DL2157">
        <v>0</v>
      </c>
      <c r="DM2157">
        <v>0</v>
      </c>
      <c r="DN2157">
        <v>1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3">
      <c r="A2158" t="str">
        <f>"07/09/2023 22:04:38.834"</f>
        <v>07/09/2023 22:04:38.834</v>
      </c>
      <c r="C2158" t="str">
        <f t="shared" ref="C2158:C2221" si="836">"FFDFD3C0"</f>
        <v>FFDFD3C0</v>
      </c>
      <c r="D2158" t="s">
        <v>123</v>
      </c>
      <c r="E2158">
        <v>7</v>
      </c>
      <c r="F2158">
        <v>2007</v>
      </c>
      <c r="G2158" t="s">
        <v>124</v>
      </c>
      <c r="J2158" t="s">
        <v>125</v>
      </c>
      <c r="K2158">
        <v>0</v>
      </c>
      <c r="L2158">
        <v>3</v>
      </c>
      <c r="M2158">
        <v>0</v>
      </c>
      <c r="N2158">
        <v>2</v>
      </c>
      <c r="O2158">
        <v>0</v>
      </c>
      <c r="P2158">
        <v>1</v>
      </c>
      <c r="Q2158">
        <v>0</v>
      </c>
      <c r="S2158" t="str">
        <f t="shared" si="834"/>
        <v>22:04:38.000</v>
      </c>
      <c r="T2158" t="str">
        <f t="shared" si="834"/>
        <v>22:04:38.000</v>
      </c>
      <c r="U2158" t="str">
        <f t="shared" si="820"/>
        <v>A14F74</v>
      </c>
      <c r="V2158">
        <v>0</v>
      </c>
      <c r="W2158">
        <v>0</v>
      </c>
      <c r="X2158">
        <v>2</v>
      </c>
      <c r="Y2158">
        <v>0</v>
      </c>
      <c r="AA2158">
        <v>1</v>
      </c>
      <c r="AB2158">
        <v>8</v>
      </c>
      <c r="AC2158">
        <v>3</v>
      </c>
      <c r="AD2158">
        <v>0</v>
      </c>
      <c r="AE2158">
        <v>9</v>
      </c>
      <c r="AF2158" t="s">
        <v>126</v>
      </c>
      <c r="AG2158">
        <v>0</v>
      </c>
      <c r="AH2158">
        <v>3</v>
      </c>
      <c r="AI2158">
        <v>2</v>
      </c>
      <c r="AJ2158">
        <v>0</v>
      </c>
      <c r="AK2158" t="s">
        <v>699</v>
      </c>
      <c r="AL2158">
        <v>32.765973000000002</v>
      </c>
      <c r="AM2158" t="s">
        <v>700</v>
      </c>
      <c r="AN2158">
        <v>-117.036624</v>
      </c>
      <c r="AO2158">
        <v>25</v>
      </c>
      <c r="AP2158">
        <v>1400</v>
      </c>
      <c r="AQ2158" t="s">
        <v>129</v>
      </c>
      <c r="AR2158">
        <v>110</v>
      </c>
      <c r="AS2158">
        <v>27</v>
      </c>
      <c r="AT2158">
        <v>0</v>
      </c>
      <c r="BB2158" t="str">
        <f t="shared" si="821"/>
        <v>1200</v>
      </c>
      <c r="BC2158">
        <v>1</v>
      </c>
      <c r="BD2158" t="str">
        <f t="shared" si="822"/>
        <v xml:space="preserve">N1839R  </v>
      </c>
      <c r="BE2158">
        <v>1</v>
      </c>
      <c r="BG2158">
        <v>0</v>
      </c>
      <c r="BH2158">
        <v>0</v>
      </c>
      <c r="BI2158">
        <v>0</v>
      </c>
      <c r="BJ2158">
        <v>1350</v>
      </c>
      <c r="BK2158">
        <v>-50</v>
      </c>
      <c r="BL2158" t="s">
        <v>130</v>
      </c>
      <c r="BM2158">
        <v>1</v>
      </c>
      <c r="BN2158">
        <v>1</v>
      </c>
      <c r="BO2158">
        <v>0</v>
      </c>
      <c r="BP2158">
        <v>0</v>
      </c>
      <c r="BS2158">
        <v>0</v>
      </c>
      <c r="BT2158">
        <v>0</v>
      </c>
      <c r="BU2158">
        <v>0</v>
      </c>
      <c r="CE2158" t="str">
        <f t="shared" si="835"/>
        <v>22:04:38.424</v>
      </c>
      <c r="CF2158">
        <v>424092278</v>
      </c>
      <c r="CS2158">
        <v>3</v>
      </c>
      <c r="CT2158">
        <v>2</v>
      </c>
      <c r="CU2158">
        <v>0</v>
      </c>
      <c r="CV2158">
        <v>2</v>
      </c>
      <c r="CW2158">
        <v>0</v>
      </c>
      <c r="CX2158">
        <v>5</v>
      </c>
      <c r="CY2158">
        <v>7</v>
      </c>
      <c r="CZ2158" t="s">
        <v>131</v>
      </c>
      <c r="DA2158">
        <v>300</v>
      </c>
      <c r="DB2158">
        <v>0</v>
      </c>
      <c r="DC2158" t="s">
        <v>157</v>
      </c>
      <c r="DD2158" t="s">
        <v>158</v>
      </c>
      <c r="DG2158">
        <v>8380314</v>
      </c>
      <c r="DI2158">
        <v>1</v>
      </c>
      <c r="DJ2158">
        <v>0</v>
      </c>
      <c r="DK2158">
        <v>1</v>
      </c>
      <c r="DL2158">
        <v>0</v>
      </c>
      <c r="DM2158">
        <v>0</v>
      </c>
      <c r="DN2158">
        <v>1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3">
      <c r="A2159" t="str">
        <f>"07/09/2023 22:04:38.834"</f>
        <v>07/09/2023 22:04:38.834</v>
      </c>
      <c r="C2159" t="str">
        <f t="shared" si="836"/>
        <v>FFDFD3C0</v>
      </c>
      <c r="D2159" t="s">
        <v>138</v>
      </c>
      <c r="E2159">
        <v>20</v>
      </c>
      <c r="F2159">
        <v>1020</v>
      </c>
      <c r="G2159" t="s">
        <v>139</v>
      </c>
      <c r="J2159" t="s">
        <v>140</v>
      </c>
      <c r="K2159">
        <v>0</v>
      </c>
      <c r="L2159">
        <v>3</v>
      </c>
      <c r="M2159">
        <v>0</v>
      </c>
      <c r="N2159">
        <v>2</v>
      </c>
      <c r="O2159">
        <v>0</v>
      </c>
      <c r="P2159">
        <v>1</v>
      </c>
      <c r="Q2159">
        <v>0</v>
      </c>
      <c r="S2159" t="str">
        <f t="shared" si="834"/>
        <v>22:04:38.000</v>
      </c>
      <c r="T2159" t="str">
        <f t="shared" si="834"/>
        <v>22:04:38.000</v>
      </c>
      <c r="U2159" t="str">
        <f t="shared" si="820"/>
        <v>A14F74</v>
      </c>
      <c r="V2159">
        <v>0</v>
      </c>
      <c r="W2159">
        <v>0</v>
      </c>
      <c r="X2159">
        <v>2</v>
      </c>
      <c r="Y2159">
        <v>0</v>
      </c>
      <c r="AA2159">
        <v>1</v>
      </c>
      <c r="AB2159">
        <v>8</v>
      </c>
      <c r="AC2159">
        <v>3</v>
      </c>
      <c r="AD2159">
        <v>0</v>
      </c>
      <c r="AE2159">
        <v>9</v>
      </c>
      <c r="AF2159" t="s">
        <v>126</v>
      </c>
      <c r="AG2159">
        <v>0</v>
      </c>
      <c r="AH2159">
        <v>3</v>
      </c>
      <c r="AI2159">
        <v>2</v>
      </c>
      <c r="AJ2159">
        <v>0</v>
      </c>
      <c r="AK2159" t="s">
        <v>699</v>
      </c>
      <c r="AL2159">
        <v>32.765973000000002</v>
      </c>
      <c r="AM2159" t="s">
        <v>700</v>
      </c>
      <c r="AN2159">
        <v>-117.036624</v>
      </c>
      <c r="AO2159">
        <v>25</v>
      </c>
      <c r="AP2159">
        <v>1400</v>
      </c>
      <c r="AQ2159" t="s">
        <v>129</v>
      </c>
      <c r="AR2159">
        <v>110</v>
      </c>
      <c r="AS2159">
        <v>27</v>
      </c>
      <c r="AT2159">
        <v>0</v>
      </c>
      <c r="BB2159" t="str">
        <f t="shared" si="821"/>
        <v>1200</v>
      </c>
      <c r="BC2159">
        <v>1</v>
      </c>
      <c r="BD2159" t="str">
        <f t="shared" si="822"/>
        <v xml:space="preserve">N1839R  </v>
      </c>
      <c r="BE2159">
        <v>1</v>
      </c>
      <c r="BG2159">
        <v>0</v>
      </c>
      <c r="BH2159">
        <v>0</v>
      </c>
      <c r="BI2159">
        <v>0</v>
      </c>
      <c r="BJ2159">
        <v>1350</v>
      </c>
      <c r="BK2159">
        <v>-50</v>
      </c>
      <c r="BL2159" t="s">
        <v>130</v>
      </c>
      <c r="BM2159">
        <v>1</v>
      </c>
      <c r="BN2159">
        <v>1</v>
      </c>
      <c r="BO2159">
        <v>0</v>
      </c>
      <c r="BP2159">
        <v>0</v>
      </c>
      <c r="BS2159">
        <v>0</v>
      </c>
      <c r="BT2159">
        <v>0</v>
      </c>
      <c r="BU2159">
        <v>0</v>
      </c>
      <c r="CE2159" t="str">
        <f t="shared" si="835"/>
        <v>22:04:38.424</v>
      </c>
      <c r="CF2159">
        <v>424092278</v>
      </c>
      <c r="CS2159">
        <v>3</v>
      </c>
      <c r="CT2159">
        <v>2</v>
      </c>
      <c r="CU2159">
        <v>0</v>
      </c>
      <c r="CV2159">
        <v>2</v>
      </c>
      <c r="CW2159">
        <v>0</v>
      </c>
      <c r="CX2159">
        <v>5</v>
      </c>
      <c r="CY2159">
        <v>7</v>
      </c>
      <c r="CZ2159" t="s">
        <v>131</v>
      </c>
      <c r="DA2159">
        <v>300</v>
      </c>
      <c r="DB2159">
        <v>0</v>
      </c>
      <c r="DC2159" t="s">
        <v>157</v>
      </c>
      <c r="DD2159" t="s">
        <v>158</v>
      </c>
      <c r="DG2159">
        <v>8380314</v>
      </c>
      <c r="DI2159">
        <v>1</v>
      </c>
      <c r="DJ2159">
        <v>0</v>
      </c>
      <c r="DK2159">
        <v>1</v>
      </c>
      <c r="DL2159">
        <v>0</v>
      </c>
      <c r="DM2159">
        <v>0</v>
      </c>
      <c r="DN2159">
        <v>1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3">
      <c r="A2160" t="str">
        <f>"07/09/2023 22:04:38.834"</f>
        <v>07/09/2023 22:04:38.834</v>
      </c>
      <c r="C2160" t="str">
        <f t="shared" si="836"/>
        <v>FFDFD3C0</v>
      </c>
      <c r="D2160" t="s">
        <v>134</v>
      </c>
      <c r="E2160">
        <v>4</v>
      </c>
      <c r="H2160">
        <v>4</v>
      </c>
      <c r="I2160" t="s">
        <v>143</v>
      </c>
      <c r="J2160" t="s">
        <v>126</v>
      </c>
      <c r="K2160">
        <v>0</v>
      </c>
      <c r="L2160">
        <v>3</v>
      </c>
      <c r="M2160">
        <v>0</v>
      </c>
      <c r="N2160">
        <v>2</v>
      </c>
      <c r="O2160">
        <v>0</v>
      </c>
      <c r="P2160">
        <v>1</v>
      </c>
      <c r="Q2160">
        <v>0</v>
      </c>
      <c r="S2160" t="str">
        <f t="shared" si="834"/>
        <v>22:04:38.000</v>
      </c>
      <c r="T2160" t="str">
        <f t="shared" si="834"/>
        <v>22:04:38.000</v>
      </c>
      <c r="U2160" t="str">
        <f t="shared" si="820"/>
        <v>A14F74</v>
      </c>
      <c r="V2160">
        <v>0</v>
      </c>
      <c r="W2160">
        <v>0</v>
      </c>
      <c r="X2160">
        <v>2</v>
      </c>
      <c r="Y2160">
        <v>0</v>
      </c>
      <c r="AA2160">
        <v>1</v>
      </c>
      <c r="AB2160">
        <v>8</v>
      </c>
      <c r="AC2160">
        <v>3</v>
      </c>
      <c r="AD2160">
        <v>0</v>
      </c>
      <c r="AE2160">
        <v>9</v>
      </c>
      <c r="AF2160" t="s">
        <v>126</v>
      </c>
      <c r="AG2160">
        <v>0</v>
      </c>
      <c r="AH2160">
        <v>3</v>
      </c>
      <c r="AI2160">
        <v>2</v>
      </c>
      <c r="AJ2160">
        <v>0</v>
      </c>
      <c r="AK2160" t="s">
        <v>699</v>
      </c>
      <c r="AL2160">
        <v>32.765973000000002</v>
      </c>
      <c r="AM2160" t="s">
        <v>700</v>
      </c>
      <c r="AN2160">
        <v>-117.036624</v>
      </c>
      <c r="AO2160">
        <v>25</v>
      </c>
      <c r="AP2160">
        <v>1400</v>
      </c>
      <c r="AQ2160" t="s">
        <v>129</v>
      </c>
      <c r="AR2160">
        <v>110</v>
      </c>
      <c r="AS2160">
        <v>27</v>
      </c>
      <c r="AT2160">
        <v>0</v>
      </c>
      <c r="BB2160" t="str">
        <f t="shared" si="821"/>
        <v>1200</v>
      </c>
      <c r="BC2160">
        <v>1</v>
      </c>
      <c r="BD2160" t="str">
        <f t="shared" si="822"/>
        <v xml:space="preserve">N1839R  </v>
      </c>
      <c r="BE2160">
        <v>1</v>
      </c>
      <c r="BG2160">
        <v>0</v>
      </c>
      <c r="BH2160">
        <v>0</v>
      </c>
      <c r="BI2160">
        <v>0</v>
      </c>
      <c r="BJ2160">
        <v>1350</v>
      </c>
      <c r="BK2160">
        <v>-50</v>
      </c>
      <c r="BL2160" t="s">
        <v>130</v>
      </c>
      <c r="BM2160">
        <v>1</v>
      </c>
      <c r="BN2160">
        <v>1</v>
      </c>
      <c r="BO2160">
        <v>0</v>
      </c>
      <c r="BP2160">
        <v>0</v>
      </c>
      <c r="BS2160">
        <v>0</v>
      </c>
      <c r="BT2160">
        <v>0</v>
      </c>
      <c r="BU2160">
        <v>0</v>
      </c>
      <c r="CE2160" t="str">
        <f t="shared" si="835"/>
        <v>22:04:38.424</v>
      </c>
      <c r="CF2160">
        <v>424092278</v>
      </c>
      <c r="CS2160">
        <v>3</v>
      </c>
      <c r="CT2160">
        <v>2</v>
      </c>
      <c r="CU2160">
        <v>0</v>
      </c>
      <c r="CV2160">
        <v>2</v>
      </c>
      <c r="CW2160">
        <v>0</v>
      </c>
      <c r="CX2160">
        <v>5</v>
      </c>
      <c r="CY2160">
        <v>7</v>
      </c>
      <c r="CZ2160" t="s">
        <v>131</v>
      </c>
      <c r="DA2160">
        <v>300</v>
      </c>
      <c r="DB2160">
        <v>0</v>
      </c>
      <c r="DC2160" t="s">
        <v>157</v>
      </c>
      <c r="DD2160" t="s">
        <v>158</v>
      </c>
      <c r="DG2160">
        <v>8380314</v>
      </c>
      <c r="DI2160">
        <v>1</v>
      </c>
      <c r="DJ2160">
        <v>0</v>
      </c>
      <c r="DK2160">
        <v>1</v>
      </c>
      <c r="DL2160">
        <v>0</v>
      </c>
      <c r="DM2160">
        <v>0</v>
      </c>
      <c r="DN2160">
        <v>1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3">
      <c r="A2161" t="str">
        <f>"07/09/2023 22:04:38.834"</f>
        <v>07/09/2023 22:04:38.834</v>
      </c>
      <c r="C2161" t="str">
        <f t="shared" si="836"/>
        <v>FFDFD3C0</v>
      </c>
      <c r="D2161" t="s">
        <v>149</v>
      </c>
      <c r="E2161">
        <v>3</v>
      </c>
      <c r="H2161">
        <v>166</v>
      </c>
      <c r="I2161" t="s">
        <v>139</v>
      </c>
      <c r="J2161" t="s">
        <v>150</v>
      </c>
      <c r="K2161">
        <v>0</v>
      </c>
      <c r="L2161">
        <v>3</v>
      </c>
      <c r="M2161">
        <v>0</v>
      </c>
      <c r="N2161">
        <v>2</v>
      </c>
      <c r="O2161">
        <v>0</v>
      </c>
      <c r="P2161">
        <v>1</v>
      </c>
      <c r="Q2161">
        <v>0</v>
      </c>
      <c r="S2161" t="str">
        <f t="shared" si="834"/>
        <v>22:04:38.000</v>
      </c>
      <c r="T2161" t="str">
        <f t="shared" si="834"/>
        <v>22:04:38.000</v>
      </c>
      <c r="U2161" t="str">
        <f t="shared" si="820"/>
        <v>A14F74</v>
      </c>
      <c r="V2161">
        <v>0</v>
      </c>
      <c r="W2161">
        <v>0</v>
      </c>
      <c r="X2161">
        <v>2</v>
      </c>
      <c r="Y2161">
        <v>0</v>
      </c>
      <c r="AA2161">
        <v>1</v>
      </c>
      <c r="AB2161">
        <v>8</v>
      </c>
      <c r="AC2161">
        <v>3</v>
      </c>
      <c r="AD2161">
        <v>0</v>
      </c>
      <c r="AE2161">
        <v>9</v>
      </c>
      <c r="AF2161" t="s">
        <v>126</v>
      </c>
      <c r="AG2161">
        <v>0</v>
      </c>
      <c r="AH2161">
        <v>3</v>
      </c>
      <c r="AI2161">
        <v>2</v>
      </c>
      <c r="AJ2161">
        <v>0</v>
      </c>
      <c r="AK2161" t="s">
        <v>699</v>
      </c>
      <c r="AL2161">
        <v>32.765973000000002</v>
      </c>
      <c r="AM2161" t="s">
        <v>700</v>
      </c>
      <c r="AN2161">
        <v>-117.036624</v>
      </c>
      <c r="AO2161">
        <v>25</v>
      </c>
      <c r="AP2161">
        <v>1400</v>
      </c>
      <c r="AQ2161" t="s">
        <v>129</v>
      </c>
      <c r="AR2161">
        <v>110</v>
      </c>
      <c r="AS2161">
        <v>27</v>
      </c>
      <c r="AT2161">
        <v>0</v>
      </c>
      <c r="BB2161" t="str">
        <f t="shared" si="821"/>
        <v>1200</v>
      </c>
      <c r="BC2161">
        <v>1</v>
      </c>
      <c r="BD2161" t="str">
        <f t="shared" si="822"/>
        <v xml:space="preserve">N1839R  </v>
      </c>
      <c r="BE2161">
        <v>1</v>
      </c>
      <c r="BG2161">
        <v>0</v>
      </c>
      <c r="BH2161">
        <v>0</v>
      </c>
      <c r="BI2161">
        <v>0</v>
      </c>
      <c r="BJ2161">
        <v>1350</v>
      </c>
      <c r="BK2161">
        <v>-50</v>
      </c>
      <c r="BL2161" t="s">
        <v>130</v>
      </c>
      <c r="BM2161">
        <v>1</v>
      </c>
      <c r="BN2161">
        <v>1</v>
      </c>
      <c r="BO2161">
        <v>0</v>
      </c>
      <c r="BP2161">
        <v>0</v>
      </c>
      <c r="BS2161">
        <v>0</v>
      </c>
      <c r="BT2161">
        <v>0</v>
      </c>
      <c r="BU2161">
        <v>0</v>
      </c>
      <c r="CE2161" t="str">
        <f t="shared" si="835"/>
        <v>22:04:38.424</v>
      </c>
      <c r="CF2161">
        <v>424092278</v>
      </c>
      <c r="CS2161">
        <v>3</v>
      </c>
      <c r="CT2161">
        <v>2</v>
      </c>
      <c r="CU2161">
        <v>0</v>
      </c>
      <c r="CV2161">
        <v>2</v>
      </c>
      <c r="CW2161">
        <v>0</v>
      </c>
      <c r="CX2161">
        <v>5</v>
      </c>
      <c r="CY2161">
        <v>7</v>
      </c>
      <c r="CZ2161" t="s">
        <v>131</v>
      </c>
      <c r="DA2161">
        <v>300</v>
      </c>
      <c r="DB2161">
        <v>0</v>
      </c>
      <c r="DC2161" t="s">
        <v>157</v>
      </c>
      <c r="DD2161" t="s">
        <v>158</v>
      </c>
      <c r="DG2161">
        <v>8380314</v>
      </c>
      <c r="DI2161">
        <v>1</v>
      </c>
      <c r="DJ2161">
        <v>0</v>
      </c>
      <c r="DK2161">
        <v>1</v>
      </c>
      <c r="DL2161">
        <v>0</v>
      </c>
      <c r="DM2161">
        <v>0</v>
      </c>
      <c r="DN2161">
        <v>1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3">
      <c r="A2162" t="str">
        <f>"07/09/2023 22:04:38.834"</f>
        <v>07/09/2023 22:04:38.834</v>
      </c>
      <c r="C2162" t="str">
        <f t="shared" si="836"/>
        <v>FFDFD3C0</v>
      </c>
      <c r="D2162" t="s">
        <v>141</v>
      </c>
      <c r="E2162">
        <v>15</v>
      </c>
      <c r="J2162" t="s">
        <v>142</v>
      </c>
      <c r="K2162">
        <v>0</v>
      </c>
      <c r="L2162">
        <v>3</v>
      </c>
      <c r="M2162">
        <v>0</v>
      </c>
      <c r="N2162">
        <v>2</v>
      </c>
      <c r="O2162">
        <v>0</v>
      </c>
      <c r="P2162">
        <v>1</v>
      </c>
      <c r="Q2162">
        <v>0</v>
      </c>
      <c r="S2162" t="str">
        <f t="shared" si="834"/>
        <v>22:04:38.000</v>
      </c>
      <c r="T2162" t="str">
        <f t="shared" si="834"/>
        <v>22:04:38.000</v>
      </c>
      <c r="U2162" t="str">
        <f t="shared" si="820"/>
        <v>A14F74</v>
      </c>
      <c r="V2162">
        <v>0</v>
      </c>
      <c r="W2162">
        <v>0</v>
      </c>
      <c r="X2162">
        <v>2</v>
      </c>
      <c r="Y2162">
        <v>0</v>
      </c>
      <c r="AA2162">
        <v>1</v>
      </c>
      <c r="AB2162">
        <v>8</v>
      </c>
      <c r="AC2162">
        <v>3</v>
      </c>
      <c r="AD2162">
        <v>0</v>
      </c>
      <c r="AE2162">
        <v>9</v>
      </c>
      <c r="AF2162" t="s">
        <v>126</v>
      </c>
      <c r="AG2162">
        <v>0</v>
      </c>
      <c r="AH2162">
        <v>3</v>
      </c>
      <c r="AI2162">
        <v>2</v>
      </c>
      <c r="AJ2162">
        <v>0</v>
      </c>
      <c r="AK2162" t="s">
        <v>699</v>
      </c>
      <c r="AL2162">
        <v>32.765973000000002</v>
      </c>
      <c r="AM2162" t="s">
        <v>700</v>
      </c>
      <c r="AN2162">
        <v>-117.036624</v>
      </c>
      <c r="AO2162">
        <v>25</v>
      </c>
      <c r="AP2162">
        <v>1400</v>
      </c>
      <c r="AQ2162" t="s">
        <v>129</v>
      </c>
      <c r="AR2162">
        <v>110</v>
      </c>
      <c r="AS2162">
        <v>27</v>
      </c>
      <c r="AT2162">
        <v>0</v>
      </c>
      <c r="BB2162" t="str">
        <f t="shared" si="821"/>
        <v>1200</v>
      </c>
      <c r="BC2162">
        <v>1</v>
      </c>
      <c r="BD2162" t="str">
        <f t="shared" si="822"/>
        <v xml:space="preserve">N1839R  </v>
      </c>
      <c r="BE2162">
        <v>1</v>
      </c>
      <c r="BG2162">
        <v>0</v>
      </c>
      <c r="BH2162">
        <v>0</v>
      </c>
      <c r="BI2162">
        <v>0</v>
      </c>
      <c r="BJ2162">
        <v>1350</v>
      </c>
      <c r="BK2162">
        <v>-50</v>
      </c>
      <c r="BL2162" t="s">
        <v>130</v>
      </c>
      <c r="BM2162">
        <v>1</v>
      </c>
      <c r="BN2162">
        <v>1</v>
      </c>
      <c r="BO2162">
        <v>0</v>
      </c>
      <c r="BP2162">
        <v>0</v>
      </c>
      <c r="BS2162">
        <v>0</v>
      </c>
      <c r="BT2162">
        <v>0</v>
      </c>
      <c r="BU2162">
        <v>0</v>
      </c>
      <c r="CE2162" t="str">
        <f t="shared" si="835"/>
        <v>22:04:38.424</v>
      </c>
      <c r="CF2162">
        <v>424092278</v>
      </c>
      <c r="CS2162">
        <v>3</v>
      </c>
      <c r="CT2162">
        <v>2</v>
      </c>
      <c r="CU2162">
        <v>0</v>
      </c>
      <c r="CV2162">
        <v>2</v>
      </c>
      <c r="CW2162">
        <v>0</v>
      </c>
      <c r="CX2162">
        <v>5</v>
      </c>
      <c r="CY2162">
        <v>7</v>
      </c>
      <c r="CZ2162" t="s">
        <v>131</v>
      </c>
      <c r="DA2162">
        <v>300</v>
      </c>
      <c r="DB2162">
        <v>0</v>
      </c>
      <c r="DC2162" t="s">
        <v>157</v>
      </c>
      <c r="DD2162" t="s">
        <v>158</v>
      </c>
      <c r="DG2162">
        <v>8380314</v>
      </c>
      <c r="DI2162">
        <v>1</v>
      </c>
      <c r="DJ2162">
        <v>0</v>
      </c>
      <c r="DK2162">
        <v>1</v>
      </c>
      <c r="DL2162">
        <v>0</v>
      </c>
      <c r="DM2162">
        <v>0</v>
      </c>
      <c r="DN2162">
        <v>1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3">
      <c r="A2163" t="str">
        <f>"07/09/2023 22:04:39.803"</f>
        <v>07/09/2023 22:04:39.803</v>
      </c>
      <c r="C2163" t="str">
        <f t="shared" si="836"/>
        <v>FFDFD3C0</v>
      </c>
      <c r="D2163" t="s">
        <v>141</v>
      </c>
      <c r="E2163">
        <v>15</v>
      </c>
      <c r="J2163" t="s">
        <v>142</v>
      </c>
      <c r="K2163">
        <v>0</v>
      </c>
      <c r="L2163">
        <v>3</v>
      </c>
      <c r="M2163">
        <v>0</v>
      </c>
      <c r="N2163">
        <v>2</v>
      </c>
      <c r="O2163">
        <v>0</v>
      </c>
      <c r="P2163">
        <v>1</v>
      </c>
      <c r="Q2163">
        <v>0</v>
      </c>
      <c r="S2163" t="str">
        <f t="shared" ref="S2163:T2169" si="837">"22:04:39.000"</f>
        <v>22:04:39.000</v>
      </c>
      <c r="T2163" t="str">
        <f t="shared" si="837"/>
        <v>22:04:39.000</v>
      </c>
      <c r="U2163" t="str">
        <f t="shared" si="820"/>
        <v>A14F74</v>
      </c>
      <c r="V2163">
        <v>0</v>
      </c>
      <c r="W2163">
        <v>0</v>
      </c>
      <c r="X2163">
        <v>2</v>
      </c>
      <c r="Y2163">
        <v>0</v>
      </c>
      <c r="AA2163">
        <v>1</v>
      </c>
      <c r="AB2163">
        <v>8</v>
      </c>
      <c r="AC2163">
        <v>3</v>
      </c>
      <c r="AD2163">
        <v>0</v>
      </c>
      <c r="AE2163">
        <v>9</v>
      </c>
      <c r="AF2163" t="s">
        <v>126</v>
      </c>
      <c r="AG2163">
        <v>0</v>
      </c>
      <c r="AH2163">
        <v>3</v>
      </c>
      <c r="AI2163">
        <v>2</v>
      </c>
      <c r="AJ2163">
        <v>0</v>
      </c>
      <c r="AK2163" t="s">
        <v>701</v>
      </c>
      <c r="AL2163">
        <v>32.766100999999999</v>
      </c>
      <c r="AM2163" t="s">
        <v>702</v>
      </c>
      <c r="AN2163">
        <v>-117.036023</v>
      </c>
      <c r="AO2163">
        <v>25</v>
      </c>
      <c r="AP2163">
        <v>1400</v>
      </c>
      <c r="AQ2163" t="s">
        <v>129</v>
      </c>
      <c r="AR2163">
        <v>105</v>
      </c>
      <c r="AS2163">
        <v>46</v>
      </c>
      <c r="AT2163">
        <v>-64</v>
      </c>
      <c r="BB2163" t="str">
        <f t="shared" si="821"/>
        <v>1200</v>
      </c>
      <c r="BC2163">
        <v>1</v>
      </c>
      <c r="BD2163" t="str">
        <f t="shared" si="822"/>
        <v xml:space="preserve">N1839R  </v>
      </c>
      <c r="BE2163">
        <v>1</v>
      </c>
      <c r="BG2163">
        <v>0</v>
      </c>
      <c r="BH2163">
        <v>0</v>
      </c>
      <c r="BI2163">
        <v>0</v>
      </c>
      <c r="BJ2163">
        <v>1350</v>
      </c>
      <c r="BK2163">
        <v>-50</v>
      </c>
      <c r="BL2163" t="s">
        <v>130</v>
      </c>
      <c r="BM2163">
        <v>1</v>
      </c>
      <c r="BN2163">
        <v>1</v>
      </c>
      <c r="BO2163">
        <v>0</v>
      </c>
      <c r="BP2163">
        <v>0</v>
      </c>
      <c r="BS2163">
        <v>0</v>
      </c>
      <c r="BT2163">
        <v>0</v>
      </c>
      <c r="BU2163">
        <v>0</v>
      </c>
      <c r="CE2163" t="str">
        <f t="shared" ref="CE2163:CE2169" si="838">"22:04:39.449"</f>
        <v>22:04:39.449</v>
      </c>
      <c r="CF2163">
        <v>448842107</v>
      </c>
      <c r="CS2163">
        <v>3</v>
      </c>
      <c r="CT2163">
        <v>2</v>
      </c>
      <c r="CU2163">
        <v>0</v>
      </c>
      <c r="CV2163">
        <v>2</v>
      </c>
      <c r="CW2163">
        <v>0</v>
      </c>
      <c r="CX2163">
        <v>4</v>
      </c>
      <c r="CY2163">
        <v>7</v>
      </c>
      <c r="CZ2163" t="s">
        <v>131</v>
      </c>
      <c r="DA2163">
        <v>300</v>
      </c>
      <c r="DB2163">
        <v>0</v>
      </c>
      <c r="DC2163" t="s">
        <v>157</v>
      </c>
      <c r="DD2163" t="s">
        <v>158</v>
      </c>
      <c r="DG2163">
        <v>8380539</v>
      </c>
      <c r="DI2163">
        <v>1</v>
      </c>
      <c r="DJ2163">
        <v>0</v>
      </c>
      <c r="DK2163">
        <v>0</v>
      </c>
      <c r="DL2163">
        <v>0</v>
      </c>
      <c r="DM2163">
        <v>0</v>
      </c>
      <c r="DN2163">
        <v>1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3">
      <c r="A2164" t="str">
        <f>"07/09/2023 22:04:39.818"</f>
        <v>07/09/2023 22:04:39.818</v>
      </c>
      <c r="C2164" t="str">
        <f t="shared" si="836"/>
        <v>FFDFD3C0</v>
      </c>
      <c r="D2164" t="s">
        <v>134</v>
      </c>
      <c r="E2164">
        <v>3</v>
      </c>
      <c r="H2164">
        <v>3</v>
      </c>
      <c r="I2164" t="s">
        <v>135</v>
      </c>
      <c r="J2164" t="s">
        <v>126</v>
      </c>
      <c r="K2164">
        <v>0</v>
      </c>
      <c r="L2164">
        <v>3</v>
      </c>
      <c r="M2164">
        <v>0</v>
      </c>
      <c r="N2164">
        <v>2</v>
      </c>
      <c r="O2164">
        <v>0</v>
      </c>
      <c r="P2164">
        <v>1</v>
      </c>
      <c r="Q2164">
        <v>0</v>
      </c>
      <c r="S2164" t="str">
        <f t="shared" si="837"/>
        <v>22:04:39.000</v>
      </c>
      <c r="T2164" t="str">
        <f t="shared" si="837"/>
        <v>22:04:39.000</v>
      </c>
      <c r="U2164" t="str">
        <f t="shared" si="820"/>
        <v>A14F74</v>
      </c>
      <c r="V2164">
        <v>0</v>
      </c>
      <c r="W2164">
        <v>0</v>
      </c>
      <c r="X2164">
        <v>2</v>
      </c>
      <c r="Y2164">
        <v>0</v>
      </c>
      <c r="AA2164">
        <v>1</v>
      </c>
      <c r="AB2164">
        <v>8</v>
      </c>
      <c r="AC2164">
        <v>3</v>
      </c>
      <c r="AD2164">
        <v>0</v>
      </c>
      <c r="AE2164">
        <v>9</v>
      </c>
      <c r="AF2164" t="s">
        <v>126</v>
      </c>
      <c r="AG2164">
        <v>0</v>
      </c>
      <c r="AH2164">
        <v>3</v>
      </c>
      <c r="AI2164">
        <v>2</v>
      </c>
      <c r="AJ2164">
        <v>0</v>
      </c>
      <c r="AK2164" t="s">
        <v>701</v>
      </c>
      <c r="AL2164">
        <v>32.766100999999999</v>
      </c>
      <c r="AM2164" t="s">
        <v>702</v>
      </c>
      <c r="AN2164">
        <v>-117.036023</v>
      </c>
      <c r="AO2164">
        <v>25</v>
      </c>
      <c r="AP2164">
        <v>1400</v>
      </c>
      <c r="AQ2164" t="s">
        <v>129</v>
      </c>
      <c r="AR2164">
        <v>105</v>
      </c>
      <c r="AS2164">
        <v>46</v>
      </c>
      <c r="AT2164">
        <v>-64</v>
      </c>
      <c r="BB2164" t="str">
        <f t="shared" si="821"/>
        <v>1200</v>
      </c>
      <c r="BC2164">
        <v>1</v>
      </c>
      <c r="BD2164" t="str">
        <f t="shared" si="822"/>
        <v xml:space="preserve">N1839R  </v>
      </c>
      <c r="BE2164">
        <v>1</v>
      </c>
      <c r="BG2164">
        <v>0</v>
      </c>
      <c r="BH2164">
        <v>0</v>
      </c>
      <c r="BI2164">
        <v>0</v>
      </c>
      <c r="BJ2164">
        <v>1350</v>
      </c>
      <c r="BK2164">
        <v>-50</v>
      </c>
      <c r="BL2164" t="s">
        <v>130</v>
      </c>
      <c r="BM2164">
        <v>1</v>
      </c>
      <c r="BN2164">
        <v>1</v>
      </c>
      <c r="BO2164">
        <v>0</v>
      </c>
      <c r="BP2164">
        <v>0</v>
      </c>
      <c r="BS2164">
        <v>0</v>
      </c>
      <c r="BT2164">
        <v>0</v>
      </c>
      <c r="BU2164">
        <v>0</v>
      </c>
      <c r="CE2164" t="str">
        <f t="shared" si="838"/>
        <v>22:04:39.449</v>
      </c>
      <c r="CF2164">
        <v>448842107</v>
      </c>
      <c r="CS2164">
        <v>3</v>
      </c>
      <c r="CT2164">
        <v>2</v>
      </c>
      <c r="CU2164">
        <v>0</v>
      </c>
      <c r="CV2164">
        <v>2</v>
      </c>
      <c r="CW2164">
        <v>0</v>
      </c>
      <c r="CX2164">
        <v>4</v>
      </c>
      <c r="CY2164">
        <v>7</v>
      </c>
      <c r="CZ2164" t="s">
        <v>131</v>
      </c>
      <c r="DA2164">
        <v>300</v>
      </c>
      <c r="DB2164">
        <v>0</v>
      </c>
      <c r="DC2164" t="s">
        <v>157</v>
      </c>
      <c r="DD2164" t="s">
        <v>158</v>
      </c>
      <c r="DG2164">
        <v>8380539</v>
      </c>
      <c r="DI2164">
        <v>1</v>
      </c>
      <c r="DJ2164">
        <v>0</v>
      </c>
      <c r="DK2164">
        <v>1</v>
      </c>
      <c r="DL2164">
        <v>0</v>
      </c>
      <c r="DM2164">
        <v>0</v>
      </c>
      <c r="DN2164">
        <v>1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3">
      <c r="A2165" t="str">
        <f>"07/09/2023 22:04:39.818"</f>
        <v>07/09/2023 22:04:39.818</v>
      </c>
      <c r="C2165" t="str">
        <f t="shared" si="836"/>
        <v>FFDFD3C0</v>
      </c>
      <c r="D2165" t="s">
        <v>147</v>
      </c>
      <c r="E2165">
        <v>8</v>
      </c>
      <c r="H2165">
        <v>225</v>
      </c>
      <c r="I2165" t="s">
        <v>148</v>
      </c>
      <c r="J2165" t="s">
        <v>126</v>
      </c>
      <c r="K2165">
        <v>0</v>
      </c>
      <c r="L2165">
        <v>3</v>
      </c>
      <c r="M2165">
        <v>0</v>
      </c>
      <c r="N2165">
        <v>2</v>
      </c>
      <c r="O2165">
        <v>0</v>
      </c>
      <c r="P2165">
        <v>1</v>
      </c>
      <c r="Q2165">
        <v>0</v>
      </c>
      <c r="S2165" t="str">
        <f t="shared" si="837"/>
        <v>22:04:39.000</v>
      </c>
      <c r="T2165" t="str">
        <f t="shared" si="837"/>
        <v>22:04:39.000</v>
      </c>
      <c r="U2165" t="str">
        <f t="shared" si="820"/>
        <v>A14F74</v>
      </c>
      <c r="V2165">
        <v>0</v>
      </c>
      <c r="W2165">
        <v>0</v>
      </c>
      <c r="X2165">
        <v>2</v>
      </c>
      <c r="Y2165">
        <v>0</v>
      </c>
      <c r="AA2165">
        <v>1</v>
      </c>
      <c r="AB2165">
        <v>8</v>
      </c>
      <c r="AC2165">
        <v>3</v>
      </c>
      <c r="AD2165">
        <v>0</v>
      </c>
      <c r="AE2165">
        <v>9</v>
      </c>
      <c r="AF2165" t="s">
        <v>126</v>
      </c>
      <c r="AG2165">
        <v>0</v>
      </c>
      <c r="AH2165">
        <v>3</v>
      </c>
      <c r="AI2165">
        <v>2</v>
      </c>
      <c r="AJ2165">
        <v>0</v>
      </c>
      <c r="AK2165" t="s">
        <v>701</v>
      </c>
      <c r="AL2165">
        <v>32.766100999999999</v>
      </c>
      <c r="AM2165" t="s">
        <v>702</v>
      </c>
      <c r="AN2165">
        <v>-117.036023</v>
      </c>
      <c r="AO2165">
        <v>25</v>
      </c>
      <c r="AP2165">
        <v>1400</v>
      </c>
      <c r="AQ2165" t="s">
        <v>129</v>
      </c>
      <c r="AR2165">
        <v>105</v>
      </c>
      <c r="AS2165">
        <v>46</v>
      </c>
      <c r="AT2165">
        <v>-64</v>
      </c>
      <c r="BB2165" t="str">
        <f t="shared" si="821"/>
        <v>1200</v>
      </c>
      <c r="BC2165">
        <v>1</v>
      </c>
      <c r="BD2165" t="str">
        <f t="shared" si="822"/>
        <v xml:space="preserve">N1839R  </v>
      </c>
      <c r="BE2165">
        <v>1</v>
      </c>
      <c r="BG2165">
        <v>0</v>
      </c>
      <c r="BH2165">
        <v>0</v>
      </c>
      <c r="BI2165">
        <v>0</v>
      </c>
      <c r="BJ2165">
        <v>1350</v>
      </c>
      <c r="BK2165">
        <v>-50</v>
      </c>
      <c r="BL2165" t="s">
        <v>130</v>
      </c>
      <c r="BM2165">
        <v>1</v>
      </c>
      <c r="BN2165">
        <v>1</v>
      </c>
      <c r="BO2165">
        <v>0</v>
      </c>
      <c r="BP2165">
        <v>0</v>
      </c>
      <c r="BS2165">
        <v>0</v>
      </c>
      <c r="BT2165">
        <v>0</v>
      </c>
      <c r="BU2165">
        <v>0</v>
      </c>
      <c r="CE2165" t="str">
        <f t="shared" si="838"/>
        <v>22:04:39.449</v>
      </c>
      <c r="CF2165">
        <v>448842107</v>
      </c>
      <c r="CS2165">
        <v>3</v>
      </c>
      <c r="CT2165">
        <v>2</v>
      </c>
      <c r="CU2165">
        <v>0</v>
      </c>
      <c r="CV2165">
        <v>2</v>
      </c>
      <c r="CW2165">
        <v>0</v>
      </c>
      <c r="CX2165">
        <v>4</v>
      </c>
      <c r="CY2165">
        <v>7</v>
      </c>
      <c r="CZ2165" t="s">
        <v>131</v>
      </c>
      <c r="DA2165">
        <v>300</v>
      </c>
      <c r="DB2165">
        <v>0</v>
      </c>
      <c r="DC2165" t="s">
        <v>157</v>
      </c>
      <c r="DD2165" t="s">
        <v>158</v>
      </c>
      <c r="DG2165">
        <v>8380539</v>
      </c>
      <c r="DI2165">
        <v>1</v>
      </c>
      <c r="DJ2165">
        <v>0</v>
      </c>
      <c r="DK2165">
        <v>1</v>
      </c>
      <c r="DL2165">
        <v>0</v>
      </c>
      <c r="DM2165">
        <v>0</v>
      </c>
      <c r="DN2165">
        <v>1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3">
      <c r="A2166" t="str">
        <f>"07/09/2023 22:04:39.818"</f>
        <v>07/09/2023 22:04:39.818</v>
      </c>
      <c r="C2166" t="str">
        <f t="shared" si="836"/>
        <v>FFDFD3C0</v>
      </c>
      <c r="D2166" t="s">
        <v>123</v>
      </c>
      <c r="E2166">
        <v>7</v>
      </c>
      <c r="F2166">
        <v>2007</v>
      </c>
      <c r="G2166" t="s">
        <v>124</v>
      </c>
      <c r="J2166" t="s">
        <v>125</v>
      </c>
      <c r="K2166">
        <v>0</v>
      </c>
      <c r="L2166">
        <v>3</v>
      </c>
      <c r="M2166">
        <v>0</v>
      </c>
      <c r="N2166">
        <v>2</v>
      </c>
      <c r="O2166">
        <v>0</v>
      </c>
      <c r="P2166">
        <v>1</v>
      </c>
      <c r="Q2166">
        <v>0</v>
      </c>
      <c r="S2166" t="str">
        <f t="shared" si="837"/>
        <v>22:04:39.000</v>
      </c>
      <c r="T2166" t="str">
        <f t="shared" si="837"/>
        <v>22:04:39.000</v>
      </c>
      <c r="U2166" t="str">
        <f t="shared" si="820"/>
        <v>A14F74</v>
      </c>
      <c r="V2166">
        <v>0</v>
      </c>
      <c r="W2166">
        <v>0</v>
      </c>
      <c r="X2166">
        <v>2</v>
      </c>
      <c r="Y2166">
        <v>0</v>
      </c>
      <c r="AA2166">
        <v>1</v>
      </c>
      <c r="AB2166">
        <v>8</v>
      </c>
      <c r="AC2166">
        <v>3</v>
      </c>
      <c r="AD2166">
        <v>0</v>
      </c>
      <c r="AE2166">
        <v>9</v>
      </c>
      <c r="AF2166" t="s">
        <v>126</v>
      </c>
      <c r="AG2166">
        <v>0</v>
      </c>
      <c r="AH2166">
        <v>3</v>
      </c>
      <c r="AI2166">
        <v>2</v>
      </c>
      <c r="AJ2166">
        <v>0</v>
      </c>
      <c r="AK2166" t="s">
        <v>701</v>
      </c>
      <c r="AL2166">
        <v>32.766100999999999</v>
      </c>
      <c r="AM2166" t="s">
        <v>702</v>
      </c>
      <c r="AN2166">
        <v>-117.036023</v>
      </c>
      <c r="AO2166">
        <v>25</v>
      </c>
      <c r="AP2166">
        <v>1400</v>
      </c>
      <c r="AQ2166" t="s">
        <v>129</v>
      </c>
      <c r="AR2166">
        <v>105</v>
      </c>
      <c r="AS2166">
        <v>46</v>
      </c>
      <c r="AT2166">
        <v>-64</v>
      </c>
      <c r="BB2166" t="str">
        <f t="shared" si="821"/>
        <v>1200</v>
      </c>
      <c r="BC2166">
        <v>1</v>
      </c>
      <c r="BD2166" t="str">
        <f t="shared" si="822"/>
        <v xml:space="preserve">N1839R  </v>
      </c>
      <c r="BE2166">
        <v>1</v>
      </c>
      <c r="BG2166">
        <v>0</v>
      </c>
      <c r="BH2166">
        <v>0</v>
      </c>
      <c r="BI2166">
        <v>0</v>
      </c>
      <c r="BJ2166">
        <v>1350</v>
      </c>
      <c r="BK2166">
        <v>-50</v>
      </c>
      <c r="BL2166" t="s">
        <v>130</v>
      </c>
      <c r="BM2166">
        <v>1</v>
      </c>
      <c r="BN2166">
        <v>1</v>
      </c>
      <c r="BO2166">
        <v>0</v>
      </c>
      <c r="BP2166">
        <v>0</v>
      </c>
      <c r="BS2166">
        <v>0</v>
      </c>
      <c r="BT2166">
        <v>0</v>
      </c>
      <c r="BU2166">
        <v>0</v>
      </c>
      <c r="CE2166" t="str">
        <f t="shared" si="838"/>
        <v>22:04:39.449</v>
      </c>
      <c r="CF2166">
        <v>448842107</v>
      </c>
      <c r="CS2166">
        <v>3</v>
      </c>
      <c r="CT2166">
        <v>2</v>
      </c>
      <c r="CU2166">
        <v>0</v>
      </c>
      <c r="CV2166">
        <v>2</v>
      </c>
      <c r="CW2166">
        <v>0</v>
      </c>
      <c r="CX2166">
        <v>4</v>
      </c>
      <c r="CY2166">
        <v>7</v>
      </c>
      <c r="CZ2166" t="s">
        <v>131</v>
      </c>
      <c r="DA2166">
        <v>300</v>
      </c>
      <c r="DB2166">
        <v>0</v>
      </c>
      <c r="DC2166" t="s">
        <v>157</v>
      </c>
      <c r="DD2166" t="s">
        <v>158</v>
      </c>
      <c r="DG2166">
        <v>8380539</v>
      </c>
      <c r="DI2166">
        <v>1</v>
      </c>
      <c r="DJ2166">
        <v>0</v>
      </c>
      <c r="DK2166">
        <v>1</v>
      </c>
      <c r="DL2166">
        <v>0</v>
      </c>
      <c r="DM2166">
        <v>0</v>
      </c>
      <c r="DN2166">
        <v>1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3">
      <c r="A2167" t="str">
        <f>"07/09/2023 22:04:39.818"</f>
        <v>07/09/2023 22:04:39.818</v>
      </c>
      <c r="C2167" t="str">
        <f t="shared" si="836"/>
        <v>FFDFD3C0</v>
      </c>
      <c r="D2167" t="s">
        <v>134</v>
      </c>
      <c r="E2167">
        <v>4</v>
      </c>
      <c r="H2167">
        <v>4</v>
      </c>
      <c r="I2167" t="s">
        <v>143</v>
      </c>
      <c r="J2167" t="s">
        <v>126</v>
      </c>
      <c r="K2167">
        <v>0</v>
      </c>
      <c r="L2167">
        <v>3</v>
      </c>
      <c r="M2167">
        <v>0</v>
      </c>
      <c r="N2167">
        <v>2</v>
      </c>
      <c r="O2167">
        <v>0</v>
      </c>
      <c r="P2167">
        <v>1</v>
      </c>
      <c r="Q2167">
        <v>0</v>
      </c>
      <c r="S2167" t="str">
        <f t="shared" si="837"/>
        <v>22:04:39.000</v>
      </c>
      <c r="T2167" t="str">
        <f t="shared" si="837"/>
        <v>22:04:39.000</v>
      </c>
      <c r="U2167" t="str">
        <f t="shared" si="820"/>
        <v>A14F74</v>
      </c>
      <c r="V2167">
        <v>0</v>
      </c>
      <c r="W2167">
        <v>0</v>
      </c>
      <c r="X2167">
        <v>2</v>
      </c>
      <c r="Y2167">
        <v>0</v>
      </c>
      <c r="AA2167">
        <v>1</v>
      </c>
      <c r="AB2167">
        <v>8</v>
      </c>
      <c r="AC2167">
        <v>3</v>
      </c>
      <c r="AD2167">
        <v>0</v>
      </c>
      <c r="AE2167">
        <v>9</v>
      </c>
      <c r="AF2167" t="s">
        <v>126</v>
      </c>
      <c r="AG2167">
        <v>0</v>
      </c>
      <c r="AH2167">
        <v>3</v>
      </c>
      <c r="AI2167">
        <v>2</v>
      </c>
      <c r="AJ2167">
        <v>0</v>
      </c>
      <c r="AK2167" t="s">
        <v>701</v>
      </c>
      <c r="AL2167">
        <v>32.766100999999999</v>
      </c>
      <c r="AM2167" t="s">
        <v>702</v>
      </c>
      <c r="AN2167">
        <v>-117.036023</v>
      </c>
      <c r="AO2167">
        <v>25</v>
      </c>
      <c r="AP2167">
        <v>1400</v>
      </c>
      <c r="AQ2167" t="s">
        <v>129</v>
      </c>
      <c r="AR2167">
        <v>105</v>
      </c>
      <c r="AS2167">
        <v>46</v>
      </c>
      <c r="AT2167">
        <v>-64</v>
      </c>
      <c r="BB2167" t="str">
        <f t="shared" si="821"/>
        <v>1200</v>
      </c>
      <c r="BC2167">
        <v>1</v>
      </c>
      <c r="BD2167" t="str">
        <f t="shared" si="822"/>
        <v xml:space="preserve">N1839R  </v>
      </c>
      <c r="BE2167">
        <v>1</v>
      </c>
      <c r="BG2167">
        <v>0</v>
      </c>
      <c r="BH2167">
        <v>0</v>
      </c>
      <c r="BI2167">
        <v>0</v>
      </c>
      <c r="BJ2167">
        <v>1350</v>
      </c>
      <c r="BK2167">
        <v>-50</v>
      </c>
      <c r="BL2167" t="s">
        <v>130</v>
      </c>
      <c r="BM2167">
        <v>1</v>
      </c>
      <c r="BN2167">
        <v>1</v>
      </c>
      <c r="BO2167">
        <v>0</v>
      </c>
      <c r="BP2167">
        <v>0</v>
      </c>
      <c r="BS2167">
        <v>0</v>
      </c>
      <c r="BT2167">
        <v>0</v>
      </c>
      <c r="BU2167">
        <v>0</v>
      </c>
      <c r="CE2167" t="str">
        <f t="shared" si="838"/>
        <v>22:04:39.449</v>
      </c>
      <c r="CF2167">
        <v>448842107</v>
      </c>
      <c r="CS2167">
        <v>3</v>
      </c>
      <c r="CT2167">
        <v>2</v>
      </c>
      <c r="CU2167">
        <v>0</v>
      </c>
      <c r="CV2167">
        <v>2</v>
      </c>
      <c r="CW2167">
        <v>0</v>
      </c>
      <c r="CX2167">
        <v>4</v>
      </c>
      <c r="CY2167">
        <v>7</v>
      </c>
      <c r="CZ2167" t="s">
        <v>131</v>
      </c>
      <c r="DA2167">
        <v>300</v>
      </c>
      <c r="DB2167">
        <v>0</v>
      </c>
      <c r="DC2167" t="s">
        <v>157</v>
      </c>
      <c r="DD2167" t="s">
        <v>158</v>
      </c>
      <c r="DG2167">
        <v>8380539</v>
      </c>
      <c r="DI2167">
        <v>1</v>
      </c>
      <c r="DJ2167">
        <v>0</v>
      </c>
      <c r="DK2167">
        <v>1</v>
      </c>
      <c r="DL2167">
        <v>0</v>
      </c>
      <c r="DM2167">
        <v>0</v>
      </c>
      <c r="DN2167">
        <v>1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3">
      <c r="A2168" t="str">
        <f>"07/09/2023 22:04:39.818"</f>
        <v>07/09/2023 22:04:39.818</v>
      </c>
      <c r="C2168" t="str">
        <f t="shared" si="836"/>
        <v>FFDFD3C0</v>
      </c>
      <c r="D2168" t="s">
        <v>138</v>
      </c>
      <c r="E2168">
        <v>20</v>
      </c>
      <c r="F2168">
        <v>1020</v>
      </c>
      <c r="G2168" t="s">
        <v>139</v>
      </c>
      <c r="J2168" t="s">
        <v>140</v>
      </c>
      <c r="K2168">
        <v>0</v>
      </c>
      <c r="L2168">
        <v>3</v>
      </c>
      <c r="M2168">
        <v>0</v>
      </c>
      <c r="N2168">
        <v>2</v>
      </c>
      <c r="O2168">
        <v>0</v>
      </c>
      <c r="P2168">
        <v>1</v>
      </c>
      <c r="Q2168">
        <v>0</v>
      </c>
      <c r="S2168" t="str">
        <f t="shared" si="837"/>
        <v>22:04:39.000</v>
      </c>
      <c r="T2168" t="str">
        <f t="shared" si="837"/>
        <v>22:04:39.000</v>
      </c>
      <c r="U2168" t="str">
        <f t="shared" si="820"/>
        <v>A14F74</v>
      </c>
      <c r="V2168">
        <v>0</v>
      </c>
      <c r="W2168">
        <v>0</v>
      </c>
      <c r="X2168">
        <v>2</v>
      </c>
      <c r="Y2168">
        <v>0</v>
      </c>
      <c r="AA2168">
        <v>1</v>
      </c>
      <c r="AB2168">
        <v>8</v>
      </c>
      <c r="AC2168">
        <v>3</v>
      </c>
      <c r="AD2168">
        <v>0</v>
      </c>
      <c r="AE2168">
        <v>9</v>
      </c>
      <c r="AF2168" t="s">
        <v>126</v>
      </c>
      <c r="AG2168">
        <v>0</v>
      </c>
      <c r="AH2168">
        <v>3</v>
      </c>
      <c r="AI2168">
        <v>2</v>
      </c>
      <c r="AJ2168">
        <v>0</v>
      </c>
      <c r="AK2168" t="s">
        <v>701</v>
      </c>
      <c r="AL2168">
        <v>32.766100999999999</v>
      </c>
      <c r="AM2168" t="s">
        <v>702</v>
      </c>
      <c r="AN2168">
        <v>-117.036023</v>
      </c>
      <c r="AO2168">
        <v>25</v>
      </c>
      <c r="AP2168">
        <v>1400</v>
      </c>
      <c r="AQ2168" t="s">
        <v>129</v>
      </c>
      <c r="AR2168">
        <v>105</v>
      </c>
      <c r="AS2168">
        <v>46</v>
      </c>
      <c r="AT2168">
        <v>-64</v>
      </c>
      <c r="BB2168" t="str">
        <f t="shared" si="821"/>
        <v>1200</v>
      </c>
      <c r="BC2168">
        <v>1</v>
      </c>
      <c r="BD2168" t="str">
        <f t="shared" si="822"/>
        <v xml:space="preserve">N1839R  </v>
      </c>
      <c r="BE2168">
        <v>1</v>
      </c>
      <c r="BG2168">
        <v>0</v>
      </c>
      <c r="BH2168">
        <v>0</v>
      </c>
      <c r="BI2168">
        <v>0</v>
      </c>
      <c r="BJ2168">
        <v>1350</v>
      </c>
      <c r="BK2168">
        <v>-50</v>
      </c>
      <c r="BL2168" t="s">
        <v>130</v>
      </c>
      <c r="BM2168">
        <v>1</v>
      </c>
      <c r="BN2168">
        <v>1</v>
      </c>
      <c r="BO2168">
        <v>0</v>
      </c>
      <c r="BP2168">
        <v>0</v>
      </c>
      <c r="BS2168">
        <v>0</v>
      </c>
      <c r="BT2168">
        <v>0</v>
      </c>
      <c r="BU2168">
        <v>0</v>
      </c>
      <c r="CE2168" t="str">
        <f t="shared" si="838"/>
        <v>22:04:39.449</v>
      </c>
      <c r="CF2168">
        <v>448842107</v>
      </c>
      <c r="CS2168">
        <v>3</v>
      </c>
      <c r="CT2168">
        <v>2</v>
      </c>
      <c r="CU2168">
        <v>0</v>
      </c>
      <c r="CV2168">
        <v>2</v>
      </c>
      <c r="CW2168">
        <v>0</v>
      </c>
      <c r="CX2168">
        <v>4</v>
      </c>
      <c r="CY2168">
        <v>7</v>
      </c>
      <c r="CZ2168" t="s">
        <v>131</v>
      </c>
      <c r="DA2168">
        <v>300</v>
      </c>
      <c r="DB2168">
        <v>0</v>
      </c>
      <c r="DC2168" t="s">
        <v>157</v>
      </c>
      <c r="DD2168" t="s">
        <v>158</v>
      </c>
      <c r="DG2168">
        <v>8380539</v>
      </c>
      <c r="DI2168">
        <v>1</v>
      </c>
      <c r="DJ2168">
        <v>0</v>
      </c>
      <c r="DK2168">
        <v>1</v>
      </c>
      <c r="DL2168">
        <v>0</v>
      </c>
      <c r="DM2168">
        <v>0</v>
      </c>
      <c r="DN2168">
        <v>1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3">
      <c r="A2169" t="str">
        <f>"07/09/2023 22:04:39.803"</f>
        <v>07/09/2023 22:04:39.803</v>
      </c>
      <c r="C2169" t="str">
        <f t="shared" si="836"/>
        <v>FFDFD3C0</v>
      </c>
      <c r="D2169" t="s">
        <v>149</v>
      </c>
      <c r="E2169">
        <v>3</v>
      </c>
      <c r="H2169">
        <v>166</v>
      </c>
      <c r="I2169" t="s">
        <v>139</v>
      </c>
      <c r="J2169" t="s">
        <v>150</v>
      </c>
      <c r="K2169">
        <v>0</v>
      </c>
      <c r="L2169">
        <v>3</v>
      </c>
      <c r="M2169">
        <v>0</v>
      </c>
      <c r="N2169">
        <v>2</v>
      </c>
      <c r="O2169">
        <v>0</v>
      </c>
      <c r="P2169">
        <v>1</v>
      </c>
      <c r="Q2169">
        <v>0</v>
      </c>
      <c r="S2169" t="str">
        <f t="shared" si="837"/>
        <v>22:04:39.000</v>
      </c>
      <c r="T2169" t="str">
        <f t="shared" si="837"/>
        <v>22:04:39.000</v>
      </c>
      <c r="U2169" t="str">
        <f t="shared" si="820"/>
        <v>A14F74</v>
      </c>
      <c r="V2169">
        <v>0</v>
      </c>
      <c r="W2169">
        <v>0</v>
      </c>
      <c r="X2169">
        <v>2</v>
      </c>
      <c r="Y2169">
        <v>0</v>
      </c>
      <c r="AA2169">
        <v>1</v>
      </c>
      <c r="AB2169">
        <v>8</v>
      </c>
      <c r="AC2169">
        <v>3</v>
      </c>
      <c r="AD2169">
        <v>0</v>
      </c>
      <c r="AE2169">
        <v>9</v>
      </c>
      <c r="AF2169" t="s">
        <v>126</v>
      </c>
      <c r="AG2169">
        <v>0</v>
      </c>
      <c r="AH2169">
        <v>3</v>
      </c>
      <c r="AI2169">
        <v>2</v>
      </c>
      <c r="AJ2169">
        <v>0</v>
      </c>
      <c r="AK2169" t="s">
        <v>701</v>
      </c>
      <c r="AL2169">
        <v>32.766100999999999</v>
      </c>
      <c r="AM2169" t="s">
        <v>702</v>
      </c>
      <c r="AN2169">
        <v>-117.036023</v>
      </c>
      <c r="AO2169">
        <v>25</v>
      </c>
      <c r="AP2169">
        <v>1400</v>
      </c>
      <c r="AQ2169" t="s">
        <v>129</v>
      </c>
      <c r="AR2169">
        <v>105</v>
      </c>
      <c r="AS2169">
        <v>46</v>
      </c>
      <c r="AT2169">
        <v>-64</v>
      </c>
      <c r="BB2169" t="str">
        <f t="shared" si="821"/>
        <v>1200</v>
      </c>
      <c r="BC2169">
        <v>1</v>
      </c>
      <c r="BD2169" t="str">
        <f t="shared" si="822"/>
        <v xml:space="preserve">N1839R  </v>
      </c>
      <c r="BE2169">
        <v>1</v>
      </c>
      <c r="BG2169">
        <v>0</v>
      </c>
      <c r="BH2169">
        <v>0</v>
      </c>
      <c r="BI2169">
        <v>0</v>
      </c>
      <c r="BJ2169">
        <v>1350</v>
      </c>
      <c r="BK2169">
        <v>-50</v>
      </c>
      <c r="BL2169" t="s">
        <v>130</v>
      </c>
      <c r="BM2169">
        <v>1</v>
      </c>
      <c r="BN2169">
        <v>1</v>
      </c>
      <c r="BO2169">
        <v>0</v>
      </c>
      <c r="BP2169">
        <v>0</v>
      </c>
      <c r="BS2169">
        <v>0</v>
      </c>
      <c r="BT2169">
        <v>0</v>
      </c>
      <c r="BU2169">
        <v>0</v>
      </c>
      <c r="CE2169" t="str">
        <f t="shared" si="838"/>
        <v>22:04:39.449</v>
      </c>
      <c r="CF2169">
        <v>448842107</v>
      </c>
      <c r="CS2169">
        <v>3</v>
      </c>
      <c r="CT2169">
        <v>2</v>
      </c>
      <c r="CU2169">
        <v>0</v>
      </c>
      <c r="CV2169">
        <v>2</v>
      </c>
      <c r="CW2169">
        <v>0</v>
      </c>
      <c r="CX2169">
        <v>4</v>
      </c>
      <c r="CY2169">
        <v>7</v>
      </c>
      <c r="CZ2169" t="s">
        <v>131</v>
      </c>
      <c r="DA2169">
        <v>300</v>
      </c>
      <c r="DB2169">
        <v>0</v>
      </c>
      <c r="DC2169" t="s">
        <v>157</v>
      </c>
      <c r="DD2169" t="s">
        <v>158</v>
      </c>
      <c r="DG2169">
        <v>8380539</v>
      </c>
      <c r="DI2169">
        <v>1</v>
      </c>
      <c r="DJ2169">
        <v>0</v>
      </c>
      <c r="DK2169">
        <v>1</v>
      </c>
      <c r="DL2169">
        <v>0</v>
      </c>
      <c r="DM2169">
        <v>0</v>
      </c>
      <c r="DN2169">
        <v>1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3">
      <c r="A2170" t="str">
        <f>"07/09/2023 22:04:40.929"</f>
        <v>07/09/2023 22:04:40.929</v>
      </c>
      <c r="C2170" t="str">
        <f t="shared" si="836"/>
        <v>FFDFD3C0</v>
      </c>
      <c r="D2170" t="s">
        <v>149</v>
      </c>
      <c r="E2170">
        <v>3</v>
      </c>
      <c r="H2170">
        <v>166</v>
      </c>
      <c r="I2170" t="s">
        <v>139</v>
      </c>
      <c r="J2170" t="s">
        <v>150</v>
      </c>
      <c r="K2170">
        <v>0</v>
      </c>
      <c r="L2170">
        <v>3</v>
      </c>
      <c r="M2170">
        <v>0</v>
      </c>
      <c r="N2170">
        <v>2</v>
      </c>
      <c r="O2170">
        <v>0</v>
      </c>
      <c r="P2170">
        <v>1</v>
      </c>
      <c r="Q2170">
        <v>0</v>
      </c>
      <c r="S2170" t="str">
        <f t="shared" ref="S2170:T2176" si="839">"22:04:40.000"</f>
        <v>22:04:40.000</v>
      </c>
      <c r="T2170" t="str">
        <f t="shared" si="839"/>
        <v>22:04:40.000</v>
      </c>
      <c r="U2170" t="str">
        <f t="shared" si="820"/>
        <v>A14F74</v>
      </c>
      <c r="V2170">
        <v>0</v>
      </c>
      <c r="W2170">
        <v>0</v>
      </c>
      <c r="X2170">
        <v>2</v>
      </c>
      <c r="Y2170">
        <v>0</v>
      </c>
      <c r="AA2170">
        <v>1</v>
      </c>
      <c r="AB2170">
        <v>8</v>
      </c>
      <c r="AC2170">
        <v>3</v>
      </c>
      <c r="AD2170">
        <v>0</v>
      </c>
      <c r="AE2170">
        <v>9</v>
      </c>
      <c r="AF2170" t="s">
        <v>126</v>
      </c>
      <c r="AG2170">
        <v>0</v>
      </c>
      <c r="AH2170">
        <v>3</v>
      </c>
      <c r="AI2170">
        <v>2</v>
      </c>
      <c r="AJ2170">
        <v>0</v>
      </c>
      <c r="AK2170" t="s">
        <v>703</v>
      </c>
      <c r="AL2170">
        <v>32.766316000000003</v>
      </c>
      <c r="AM2170" t="s">
        <v>704</v>
      </c>
      <c r="AN2170">
        <v>-117.035444</v>
      </c>
      <c r="AO2170">
        <v>25</v>
      </c>
      <c r="AP2170">
        <v>1500</v>
      </c>
      <c r="AQ2170" t="s">
        <v>129</v>
      </c>
      <c r="AR2170">
        <v>94</v>
      </c>
      <c r="AS2170">
        <v>61</v>
      </c>
      <c r="AT2170">
        <v>-320</v>
      </c>
      <c r="BB2170" t="str">
        <f t="shared" si="821"/>
        <v>1200</v>
      </c>
      <c r="BC2170">
        <v>1</v>
      </c>
      <c r="BD2170" t="str">
        <f t="shared" si="822"/>
        <v xml:space="preserve">N1839R  </v>
      </c>
      <c r="BE2170">
        <v>1</v>
      </c>
      <c r="BG2170">
        <v>0</v>
      </c>
      <c r="BH2170">
        <v>0</v>
      </c>
      <c r="BI2170">
        <v>0</v>
      </c>
      <c r="BJ2170">
        <v>1375</v>
      </c>
      <c r="BK2170">
        <v>-125</v>
      </c>
      <c r="BL2170" t="s">
        <v>130</v>
      </c>
      <c r="BM2170">
        <v>1</v>
      </c>
      <c r="BN2170">
        <v>1</v>
      </c>
      <c r="BO2170">
        <v>0</v>
      </c>
      <c r="BP2170">
        <v>0</v>
      </c>
      <c r="BS2170">
        <v>0</v>
      </c>
      <c r="BT2170">
        <v>0</v>
      </c>
      <c r="BU2170">
        <v>0</v>
      </c>
      <c r="CE2170" t="str">
        <f t="shared" ref="CE2170:CE2176" si="840">"22:04:40.655"</f>
        <v>22:04:40.655</v>
      </c>
      <c r="CF2170">
        <v>655092373</v>
      </c>
      <c r="CS2170">
        <v>3</v>
      </c>
      <c r="CT2170">
        <v>2</v>
      </c>
      <c r="CU2170">
        <v>0</v>
      </c>
      <c r="CV2170">
        <v>2</v>
      </c>
      <c r="CW2170">
        <v>0</v>
      </c>
      <c r="CX2170">
        <v>6</v>
      </c>
      <c r="CY2170">
        <v>7</v>
      </c>
      <c r="CZ2170" t="s">
        <v>131</v>
      </c>
      <c r="DA2170">
        <v>300</v>
      </c>
      <c r="DB2170">
        <v>0</v>
      </c>
      <c r="DC2170" t="s">
        <v>157</v>
      </c>
      <c r="DD2170" t="s">
        <v>158</v>
      </c>
      <c r="DG2170">
        <v>8380802</v>
      </c>
      <c r="DI2170">
        <v>1</v>
      </c>
      <c r="DJ2170">
        <v>0</v>
      </c>
      <c r="DK2170">
        <v>0</v>
      </c>
      <c r="DL2170">
        <v>0</v>
      </c>
      <c r="DM2170">
        <v>0</v>
      </c>
      <c r="DN2170">
        <v>1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3">
      <c r="A2171" t="str">
        <f>"07/09/2023 22:04:40.929"</f>
        <v>07/09/2023 22:04:40.929</v>
      </c>
      <c r="C2171" t="str">
        <f t="shared" si="836"/>
        <v>FFDFD3C0</v>
      </c>
      <c r="D2171" t="s">
        <v>141</v>
      </c>
      <c r="E2171">
        <v>15</v>
      </c>
      <c r="J2171" t="s">
        <v>142</v>
      </c>
      <c r="K2171">
        <v>0</v>
      </c>
      <c r="L2171">
        <v>3</v>
      </c>
      <c r="M2171">
        <v>0</v>
      </c>
      <c r="N2171">
        <v>2</v>
      </c>
      <c r="O2171">
        <v>0</v>
      </c>
      <c r="P2171">
        <v>1</v>
      </c>
      <c r="Q2171">
        <v>0</v>
      </c>
      <c r="S2171" t="str">
        <f t="shared" si="839"/>
        <v>22:04:40.000</v>
      </c>
      <c r="T2171" t="str">
        <f t="shared" si="839"/>
        <v>22:04:40.000</v>
      </c>
      <c r="U2171" t="str">
        <f t="shared" si="820"/>
        <v>A14F74</v>
      </c>
      <c r="V2171">
        <v>0</v>
      </c>
      <c r="W2171">
        <v>0</v>
      </c>
      <c r="X2171">
        <v>2</v>
      </c>
      <c r="Y2171">
        <v>0</v>
      </c>
      <c r="AA2171">
        <v>1</v>
      </c>
      <c r="AB2171">
        <v>8</v>
      </c>
      <c r="AC2171">
        <v>3</v>
      </c>
      <c r="AD2171">
        <v>0</v>
      </c>
      <c r="AE2171">
        <v>9</v>
      </c>
      <c r="AF2171" t="s">
        <v>126</v>
      </c>
      <c r="AG2171">
        <v>0</v>
      </c>
      <c r="AH2171">
        <v>3</v>
      </c>
      <c r="AI2171">
        <v>2</v>
      </c>
      <c r="AJ2171">
        <v>0</v>
      </c>
      <c r="AK2171" t="s">
        <v>703</v>
      </c>
      <c r="AL2171">
        <v>32.766316000000003</v>
      </c>
      <c r="AM2171" t="s">
        <v>704</v>
      </c>
      <c r="AN2171">
        <v>-117.035444</v>
      </c>
      <c r="AO2171">
        <v>25</v>
      </c>
      <c r="AP2171">
        <v>1500</v>
      </c>
      <c r="AQ2171" t="s">
        <v>129</v>
      </c>
      <c r="AR2171">
        <v>94</v>
      </c>
      <c r="AS2171">
        <v>61</v>
      </c>
      <c r="AT2171">
        <v>-320</v>
      </c>
      <c r="BB2171" t="str">
        <f t="shared" si="821"/>
        <v>1200</v>
      </c>
      <c r="BC2171">
        <v>1</v>
      </c>
      <c r="BD2171" t="str">
        <f t="shared" si="822"/>
        <v xml:space="preserve">N1839R  </v>
      </c>
      <c r="BE2171">
        <v>1</v>
      </c>
      <c r="BG2171">
        <v>0</v>
      </c>
      <c r="BH2171">
        <v>0</v>
      </c>
      <c r="BI2171">
        <v>0</v>
      </c>
      <c r="BJ2171">
        <v>1375</v>
      </c>
      <c r="BK2171">
        <v>-125</v>
      </c>
      <c r="BL2171" t="s">
        <v>130</v>
      </c>
      <c r="BM2171">
        <v>1</v>
      </c>
      <c r="BN2171">
        <v>1</v>
      </c>
      <c r="BO2171">
        <v>0</v>
      </c>
      <c r="BP2171">
        <v>0</v>
      </c>
      <c r="BS2171">
        <v>0</v>
      </c>
      <c r="BT2171">
        <v>0</v>
      </c>
      <c r="BU2171">
        <v>0</v>
      </c>
      <c r="CE2171" t="str">
        <f t="shared" si="840"/>
        <v>22:04:40.655</v>
      </c>
      <c r="CF2171">
        <v>655092373</v>
      </c>
      <c r="CS2171">
        <v>3</v>
      </c>
      <c r="CT2171">
        <v>2</v>
      </c>
      <c r="CU2171">
        <v>0</v>
      </c>
      <c r="CV2171">
        <v>2</v>
      </c>
      <c r="CW2171">
        <v>0</v>
      </c>
      <c r="CX2171">
        <v>6</v>
      </c>
      <c r="CY2171">
        <v>7</v>
      </c>
      <c r="CZ2171" t="s">
        <v>131</v>
      </c>
      <c r="DA2171">
        <v>300</v>
      </c>
      <c r="DB2171">
        <v>0</v>
      </c>
      <c r="DC2171" t="s">
        <v>157</v>
      </c>
      <c r="DD2171" t="s">
        <v>158</v>
      </c>
      <c r="DG2171">
        <v>8380802</v>
      </c>
      <c r="DI2171">
        <v>1</v>
      </c>
      <c r="DJ2171">
        <v>0</v>
      </c>
      <c r="DK2171">
        <v>1</v>
      </c>
      <c r="DL2171">
        <v>0</v>
      </c>
      <c r="DM2171">
        <v>0</v>
      </c>
      <c r="DN2171">
        <v>1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3">
      <c r="A2172" t="str">
        <f>"07/09/2023 22:04:40.945"</f>
        <v>07/09/2023 22:04:40.945</v>
      </c>
      <c r="C2172" t="str">
        <f t="shared" si="836"/>
        <v>FFDFD3C0</v>
      </c>
      <c r="D2172" t="s">
        <v>134</v>
      </c>
      <c r="E2172">
        <v>3</v>
      </c>
      <c r="H2172">
        <v>3</v>
      </c>
      <c r="I2172" t="s">
        <v>135</v>
      </c>
      <c r="J2172" t="s">
        <v>126</v>
      </c>
      <c r="K2172">
        <v>0</v>
      </c>
      <c r="L2172">
        <v>3</v>
      </c>
      <c r="M2172">
        <v>0</v>
      </c>
      <c r="N2172">
        <v>2</v>
      </c>
      <c r="O2172">
        <v>0</v>
      </c>
      <c r="P2172">
        <v>1</v>
      </c>
      <c r="Q2172">
        <v>0</v>
      </c>
      <c r="S2172" t="str">
        <f t="shared" si="839"/>
        <v>22:04:40.000</v>
      </c>
      <c r="T2172" t="str">
        <f t="shared" si="839"/>
        <v>22:04:40.000</v>
      </c>
      <c r="U2172" t="str">
        <f t="shared" si="820"/>
        <v>A14F74</v>
      </c>
      <c r="V2172">
        <v>0</v>
      </c>
      <c r="W2172">
        <v>0</v>
      </c>
      <c r="X2172">
        <v>2</v>
      </c>
      <c r="Y2172">
        <v>0</v>
      </c>
      <c r="AA2172">
        <v>1</v>
      </c>
      <c r="AB2172">
        <v>8</v>
      </c>
      <c r="AC2172">
        <v>3</v>
      </c>
      <c r="AD2172">
        <v>0</v>
      </c>
      <c r="AE2172">
        <v>9</v>
      </c>
      <c r="AF2172" t="s">
        <v>126</v>
      </c>
      <c r="AG2172">
        <v>0</v>
      </c>
      <c r="AH2172">
        <v>3</v>
      </c>
      <c r="AI2172">
        <v>2</v>
      </c>
      <c r="AJ2172">
        <v>0</v>
      </c>
      <c r="AK2172" t="s">
        <v>703</v>
      </c>
      <c r="AL2172">
        <v>32.766316000000003</v>
      </c>
      <c r="AM2172" t="s">
        <v>704</v>
      </c>
      <c r="AN2172">
        <v>-117.035444</v>
      </c>
      <c r="AO2172">
        <v>25</v>
      </c>
      <c r="AP2172">
        <v>1500</v>
      </c>
      <c r="AQ2172" t="s">
        <v>129</v>
      </c>
      <c r="AR2172">
        <v>94</v>
      </c>
      <c r="AS2172">
        <v>61</v>
      </c>
      <c r="AT2172">
        <v>-320</v>
      </c>
      <c r="BB2172" t="str">
        <f t="shared" si="821"/>
        <v>1200</v>
      </c>
      <c r="BC2172">
        <v>1</v>
      </c>
      <c r="BD2172" t="str">
        <f t="shared" si="822"/>
        <v xml:space="preserve">N1839R  </v>
      </c>
      <c r="BE2172">
        <v>1</v>
      </c>
      <c r="BG2172">
        <v>0</v>
      </c>
      <c r="BH2172">
        <v>0</v>
      </c>
      <c r="BI2172">
        <v>0</v>
      </c>
      <c r="BJ2172">
        <v>1375</v>
      </c>
      <c r="BK2172">
        <v>-125</v>
      </c>
      <c r="BL2172" t="s">
        <v>130</v>
      </c>
      <c r="BM2172">
        <v>1</v>
      </c>
      <c r="BN2172">
        <v>1</v>
      </c>
      <c r="BO2172">
        <v>0</v>
      </c>
      <c r="BP2172">
        <v>0</v>
      </c>
      <c r="BS2172">
        <v>0</v>
      </c>
      <c r="BT2172">
        <v>0</v>
      </c>
      <c r="BU2172">
        <v>0</v>
      </c>
      <c r="CE2172" t="str">
        <f t="shared" si="840"/>
        <v>22:04:40.655</v>
      </c>
      <c r="CF2172">
        <v>655092373</v>
      </c>
      <c r="CS2172">
        <v>3</v>
      </c>
      <c r="CT2172">
        <v>2</v>
      </c>
      <c r="CU2172">
        <v>0</v>
      </c>
      <c r="CV2172">
        <v>2</v>
      </c>
      <c r="CW2172">
        <v>0</v>
      </c>
      <c r="CX2172">
        <v>6</v>
      </c>
      <c r="CY2172">
        <v>7</v>
      </c>
      <c r="CZ2172" t="s">
        <v>131</v>
      </c>
      <c r="DA2172">
        <v>300</v>
      </c>
      <c r="DB2172">
        <v>0</v>
      </c>
      <c r="DC2172" t="s">
        <v>157</v>
      </c>
      <c r="DD2172" t="s">
        <v>158</v>
      </c>
      <c r="DG2172">
        <v>8380802</v>
      </c>
      <c r="DI2172">
        <v>1</v>
      </c>
      <c r="DJ2172">
        <v>0</v>
      </c>
      <c r="DK2172">
        <v>1</v>
      </c>
      <c r="DL2172">
        <v>0</v>
      </c>
      <c r="DM2172">
        <v>0</v>
      </c>
      <c r="DN2172">
        <v>1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3">
      <c r="A2173" t="str">
        <f>"07/09/2023 22:04:40.960"</f>
        <v>07/09/2023 22:04:40.960</v>
      </c>
      <c r="C2173" t="str">
        <f t="shared" si="836"/>
        <v>FFDFD3C0</v>
      </c>
      <c r="D2173" t="s">
        <v>147</v>
      </c>
      <c r="E2173">
        <v>8</v>
      </c>
      <c r="H2173">
        <v>225</v>
      </c>
      <c r="I2173" t="s">
        <v>148</v>
      </c>
      <c r="J2173" t="s">
        <v>126</v>
      </c>
      <c r="K2173">
        <v>0</v>
      </c>
      <c r="L2173">
        <v>3</v>
      </c>
      <c r="M2173">
        <v>0</v>
      </c>
      <c r="N2173">
        <v>2</v>
      </c>
      <c r="O2173">
        <v>0</v>
      </c>
      <c r="P2173">
        <v>1</v>
      </c>
      <c r="Q2173">
        <v>0</v>
      </c>
      <c r="S2173" t="str">
        <f t="shared" si="839"/>
        <v>22:04:40.000</v>
      </c>
      <c r="T2173" t="str">
        <f t="shared" si="839"/>
        <v>22:04:40.000</v>
      </c>
      <c r="U2173" t="str">
        <f t="shared" si="820"/>
        <v>A14F74</v>
      </c>
      <c r="V2173">
        <v>0</v>
      </c>
      <c r="W2173">
        <v>0</v>
      </c>
      <c r="X2173">
        <v>2</v>
      </c>
      <c r="Y2173">
        <v>0</v>
      </c>
      <c r="AA2173">
        <v>1</v>
      </c>
      <c r="AB2173">
        <v>8</v>
      </c>
      <c r="AC2173">
        <v>3</v>
      </c>
      <c r="AD2173">
        <v>0</v>
      </c>
      <c r="AE2173">
        <v>9</v>
      </c>
      <c r="AF2173" t="s">
        <v>126</v>
      </c>
      <c r="AG2173">
        <v>0</v>
      </c>
      <c r="AH2173">
        <v>3</v>
      </c>
      <c r="AI2173">
        <v>2</v>
      </c>
      <c r="AJ2173">
        <v>0</v>
      </c>
      <c r="AK2173" t="s">
        <v>703</v>
      </c>
      <c r="AL2173">
        <v>32.766316000000003</v>
      </c>
      <c r="AM2173" t="s">
        <v>704</v>
      </c>
      <c r="AN2173">
        <v>-117.035444</v>
      </c>
      <c r="AO2173">
        <v>25</v>
      </c>
      <c r="AP2173">
        <v>1500</v>
      </c>
      <c r="AQ2173" t="s">
        <v>129</v>
      </c>
      <c r="AR2173">
        <v>94</v>
      </c>
      <c r="AS2173">
        <v>61</v>
      </c>
      <c r="AT2173">
        <v>-320</v>
      </c>
      <c r="BB2173" t="str">
        <f t="shared" si="821"/>
        <v>1200</v>
      </c>
      <c r="BC2173">
        <v>1</v>
      </c>
      <c r="BD2173" t="str">
        <f t="shared" si="822"/>
        <v xml:space="preserve">N1839R  </v>
      </c>
      <c r="BE2173">
        <v>1</v>
      </c>
      <c r="BG2173">
        <v>0</v>
      </c>
      <c r="BH2173">
        <v>0</v>
      </c>
      <c r="BI2173">
        <v>0</v>
      </c>
      <c r="BJ2173">
        <v>1375</v>
      </c>
      <c r="BK2173">
        <v>-125</v>
      </c>
      <c r="BL2173" t="s">
        <v>130</v>
      </c>
      <c r="BM2173">
        <v>1</v>
      </c>
      <c r="BN2173">
        <v>1</v>
      </c>
      <c r="BO2173">
        <v>0</v>
      </c>
      <c r="BP2173">
        <v>0</v>
      </c>
      <c r="BS2173">
        <v>0</v>
      </c>
      <c r="BT2173">
        <v>0</v>
      </c>
      <c r="BU2173">
        <v>0</v>
      </c>
      <c r="CE2173" t="str">
        <f t="shared" si="840"/>
        <v>22:04:40.655</v>
      </c>
      <c r="CF2173">
        <v>655092373</v>
      </c>
      <c r="CS2173">
        <v>3</v>
      </c>
      <c r="CT2173">
        <v>2</v>
      </c>
      <c r="CU2173">
        <v>0</v>
      </c>
      <c r="CV2173">
        <v>2</v>
      </c>
      <c r="CW2173">
        <v>0</v>
      </c>
      <c r="CX2173">
        <v>6</v>
      </c>
      <c r="CY2173">
        <v>7</v>
      </c>
      <c r="CZ2173" t="s">
        <v>131</v>
      </c>
      <c r="DA2173">
        <v>300</v>
      </c>
      <c r="DB2173">
        <v>0</v>
      </c>
      <c r="DC2173" t="s">
        <v>157</v>
      </c>
      <c r="DD2173" t="s">
        <v>158</v>
      </c>
      <c r="DG2173">
        <v>8380802</v>
      </c>
      <c r="DI2173">
        <v>1</v>
      </c>
      <c r="DJ2173">
        <v>0</v>
      </c>
      <c r="DK2173">
        <v>1</v>
      </c>
      <c r="DL2173">
        <v>0</v>
      </c>
      <c r="DM2173">
        <v>0</v>
      </c>
      <c r="DN2173">
        <v>1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3">
      <c r="A2174" t="str">
        <f>"07/09/2023 22:04:40.960"</f>
        <v>07/09/2023 22:04:40.960</v>
      </c>
      <c r="C2174" t="str">
        <f t="shared" si="836"/>
        <v>FFDFD3C0</v>
      </c>
      <c r="D2174" t="s">
        <v>123</v>
      </c>
      <c r="E2174">
        <v>7</v>
      </c>
      <c r="F2174">
        <v>2007</v>
      </c>
      <c r="G2174" t="s">
        <v>124</v>
      </c>
      <c r="J2174" t="s">
        <v>125</v>
      </c>
      <c r="K2174">
        <v>0</v>
      </c>
      <c r="L2174">
        <v>3</v>
      </c>
      <c r="M2174">
        <v>0</v>
      </c>
      <c r="N2174">
        <v>2</v>
      </c>
      <c r="O2174">
        <v>0</v>
      </c>
      <c r="P2174">
        <v>1</v>
      </c>
      <c r="Q2174">
        <v>0</v>
      </c>
      <c r="S2174" t="str">
        <f t="shared" si="839"/>
        <v>22:04:40.000</v>
      </c>
      <c r="T2174" t="str">
        <f t="shared" si="839"/>
        <v>22:04:40.000</v>
      </c>
      <c r="U2174" t="str">
        <f t="shared" si="820"/>
        <v>A14F74</v>
      </c>
      <c r="V2174">
        <v>0</v>
      </c>
      <c r="W2174">
        <v>0</v>
      </c>
      <c r="X2174">
        <v>2</v>
      </c>
      <c r="Y2174">
        <v>0</v>
      </c>
      <c r="AA2174">
        <v>1</v>
      </c>
      <c r="AB2174">
        <v>8</v>
      </c>
      <c r="AC2174">
        <v>3</v>
      </c>
      <c r="AD2174">
        <v>0</v>
      </c>
      <c r="AE2174">
        <v>9</v>
      </c>
      <c r="AF2174" t="s">
        <v>126</v>
      </c>
      <c r="AG2174">
        <v>0</v>
      </c>
      <c r="AH2174">
        <v>3</v>
      </c>
      <c r="AI2174">
        <v>2</v>
      </c>
      <c r="AJ2174">
        <v>0</v>
      </c>
      <c r="AK2174" t="s">
        <v>703</v>
      </c>
      <c r="AL2174">
        <v>32.766316000000003</v>
      </c>
      <c r="AM2174" t="s">
        <v>704</v>
      </c>
      <c r="AN2174">
        <v>-117.035444</v>
      </c>
      <c r="AO2174">
        <v>25</v>
      </c>
      <c r="AP2174">
        <v>1500</v>
      </c>
      <c r="AQ2174" t="s">
        <v>129</v>
      </c>
      <c r="AR2174">
        <v>94</v>
      </c>
      <c r="AS2174">
        <v>61</v>
      </c>
      <c r="AT2174">
        <v>-320</v>
      </c>
      <c r="BB2174" t="str">
        <f t="shared" si="821"/>
        <v>1200</v>
      </c>
      <c r="BC2174">
        <v>1</v>
      </c>
      <c r="BD2174" t="str">
        <f t="shared" si="822"/>
        <v xml:space="preserve">N1839R  </v>
      </c>
      <c r="BE2174">
        <v>1</v>
      </c>
      <c r="BG2174">
        <v>0</v>
      </c>
      <c r="BH2174">
        <v>0</v>
      </c>
      <c r="BI2174">
        <v>0</v>
      </c>
      <c r="BJ2174">
        <v>1375</v>
      </c>
      <c r="BK2174">
        <v>-125</v>
      </c>
      <c r="BL2174" t="s">
        <v>130</v>
      </c>
      <c r="BM2174">
        <v>1</v>
      </c>
      <c r="BN2174">
        <v>1</v>
      </c>
      <c r="BO2174">
        <v>0</v>
      </c>
      <c r="BP2174">
        <v>0</v>
      </c>
      <c r="BS2174">
        <v>0</v>
      </c>
      <c r="BT2174">
        <v>0</v>
      </c>
      <c r="BU2174">
        <v>0</v>
      </c>
      <c r="CE2174" t="str">
        <f t="shared" si="840"/>
        <v>22:04:40.655</v>
      </c>
      <c r="CF2174">
        <v>655092373</v>
      </c>
      <c r="CS2174">
        <v>3</v>
      </c>
      <c r="CT2174">
        <v>2</v>
      </c>
      <c r="CU2174">
        <v>0</v>
      </c>
      <c r="CV2174">
        <v>2</v>
      </c>
      <c r="CW2174">
        <v>0</v>
      </c>
      <c r="CX2174">
        <v>6</v>
      </c>
      <c r="CY2174">
        <v>7</v>
      </c>
      <c r="CZ2174" t="s">
        <v>131</v>
      </c>
      <c r="DA2174">
        <v>300</v>
      </c>
      <c r="DB2174">
        <v>0</v>
      </c>
      <c r="DC2174" t="s">
        <v>157</v>
      </c>
      <c r="DD2174" t="s">
        <v>158</v>
      </c>
      <c r="DG2174">
        <v>8380802</v>
      </c>
      <c r="DI2174">
        <v>1</v>
      </c>
      <c r="DJ2174">
        <v>0</v>
      </c>
      <c r="DK2174">
        <v>1</v>
      </c>
      <c r="DL2174">
        <v>0</v>
      </c>
      <c r="DM2174">
        <v>0</v>
      </c>
      <c r="DN2174">
        <v>1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3">
      <c r="A2175" t="str">
        <f>"07/09/2023 22:04:40.960"</f>
        <v>07/09/2023 22:04:40.960</v>
      </c>
      <c r="C2175" t="str">
        <f t="shared" si="836"/>
        <v>FFDFD3C0</v>
      </c>
      <c r="D2175" t="s">
        <v>138</v>
      </c>
      <c r="E2175">
        <v>20</v>
      </c>
      <c r="F2175">
        <v>1020</v>
      </c>
      <c r="G2175" t="s">
        <v>139</v>
      </c>
      <c r="J2175" t="s">
        <v>140</v>
      </c>
      <c r="K2175">
        <v>0</v>
      </c>
      <c r="L2175">
        <v>3</v>
      </c>
      <c r="M2175">
        <v>0</v>
      </c>
      <c r="N2175">
        <v>2</v>
      </c>
      <c r="O2175">
        <v>0</v>
      </c>
      <c r="P2175">
        <v>1</v>
      </c>
      <c r="Q2175">
        <v>0</v>
      </c>
      <c r="S2175" t="str">
        <f t="shared" si="839"/>
        <v>22:04:40.000</v>
      </c>
      <c r="T2175" t="str">
        <f t="shared" si="839"/>
        <v>22:04:40.000</v>
      </c>
      <c r="U2175" t="str">
        <f t="shared" si="820"/>
        <v>A14F74</v>
      </c>
      <c r="V2175">
        <v>0</v>
      </c>
      <c r="W2175">
        <v>0</v>
      </c>
      <c r="X2175">
        <v>2</v>
      </c>
      <c r="Y2175">
        <v>0</v>
      </c>
      <c r="AA2175">
        <v>1</v>
      </c>
      <c r="AB2175">
        <v>8</v>
      </c>
      <c r="AC2175">
        <v>3</v>
      </c>
      <c r="AD2175">
        <v>0</v>
      </c>
      <c r="AE2175">
        <v>9</v>
      </c>
      <c r="AF2175" t="s">
        <v>126</v>
      </c>
      <c r="AG2175">
        <v>0</v>
      </c>
      <c r="AH2175">
        <v>3</v>
      </c>
      <c r="AI2175">
        <v>2</v>
      </c>
      <c r="AJ2175">
        <v>0</v>
      </c>
      <c r="AK2175" t="s">
        <v>703</v>
      </c>
      <c r="AL2175">
        <v>32.766316000000003</v>
      </c>
      <c r="AM2175" t="s">
        <v>704</v>
      </c>
      <c r="AN2175">
        <v>-117.035444</v>
      </c>
      <c r="AO2175">
        <v>25</v>
      </c>
      <c r="AP2175">
        <v>1500</v>
      </c>
      <c r="AQ2175" t="s">
        <v>129</v>
      </c>
      <c r="AR2175">
        <v>94</v>
      </c>
      <c r="AS2175">
        <v>61</v>
      </c>
      <c r="AT2175">
        <v>-320</v>
      </c>
      <c r="BB2175" t="str">
        <f t="shared" si="821"/>
        <v>1200</v>
      </c>
      <c r="BC2175">
        <v>1</v>
      </c>
      <c r="BD2175" t="str">
        <f t="shared" si="822"/>
        <v xml:space="preserve">N1839R  </v>
      </c>
      <c r="BE2175">
        <v>1</v>
      </c>
      <c r="BG2175">
        <v>0</v>
      </c>
      <c r="BH2175">
        <v>0</v>
      </c>
      <c r="BI2175">
        <v>0</v>
      </c>
      <c r="BJ2175">
        <v>1375</v>
      </c>
      <c r="BK2175">
        <v>-125</v>
      </c>
      <c r="BL2175" t="s">
        <v>130</v>
      </c>
      <c r="BM2175">
        <v>1</v>
      </c>
      <c r="BN2175">
        <v>1</v>
      </c>
      <c r="BO2175">
        <v>0</v>
      </c>
      <c r="BP2175">
        <v>0</v>
      </c>
      <c r="BS2175">
        <v>0</v>
      </c>
      <c r="BT2175">
        <v>0</v>
      </c>
      <c r="BU2175">
        <v>0</v>
      </c>
      <c r="CE2175" t="str">
        <f t="shared" si="840"/>
        <v>22:04:40.655</v>
      </c>
      <c r="CF2175">
        <v>655092373</v>
      </c>
      <c r="CS2175">
        <v>3</v>
      </c>
      <c r="CT2175">
        <v>2</v>
      </c>
      <c r="CU2175">
        <v>0</v>
      </c>
      <c r="CV2175">
        <v>2</v>
      </c>
      <c r="CW2175">
        <v>0</v>
      </c>
      <c r="CX2175">
        <v>6</v>
      </c>
      <c r="CY2175">
        <v>7</v>
      </c>
      <c r="CZ2175" t="s">
        <v>131</v>
      </c>
      <c r="DA2175">
        <v>300</v>
      </c>
      <c r="DB2175">
        <v>0</v>
      </c>
      <c r="DC2175" t="s">
        <v>157</v>
      </c>
      <c r="DD2175" t="s">
        <v>158</v>
      </c>
      <c r="DG2175">
        <v>8380802</v>
      </c>
      <c r="DI2175">
        <v>1</v>
      </c>
      <c r="DJ2175">
        <v>0</v>
      </c>
      <c r="DK2175">
        <v>1</v>
      </c>
      <c r="DL2175">
        <v>0</v>
      </c>
      <c r="DM2175">
        <v>0</v>
      </c>
      <c r="DN2175">
        <v>1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3">
      <c r="A2176" t="str">
        <f>"07/09/2023 22:04:40.960"</f>
        <v>07/09/2023 22:04:40.960</v>
      </c>
      <c r="C2176" t="str">
        <f t="shared" si="836"/>
        <v>FFDFD3C0</v>
      </c>
      <c r="D2176" t="s">
        <v>134</v>
      </c>
      <c r="E2176">
        <v>4</v>
      </c>
      <c r="H2176">
        <v>4</v>
      </c>
      <c r="I2176" t="s">
        <v>143</v>
      </c>
      <c r="J2176" t="s">
        <v>126</v>
      </c>
      <c r="K2176">
        <v>0</v>
      </c>
      <c r="L2176">
        <v>3</v>
      </c>
      <c r="M2176">
        <v>0</v>
      </c>
      <c r="N2176">
        <v>2</v>
      </c>
      <c r="O2176">
        <v>0</v>
      </c>
      <c r="P2176">
        <v>1</v>
      </c>
      <c r="Q2176">
        <v>0</v>
      </c>
      <c r="S2176" t="str">
        <f t="shared" si="839"/>
        <v>22:04:40.000</v>
      </c>
      <c r="T2176" t="str">
        <f t="shared" si="839"/>
        <v>22:04:40.000</v>
      </c>
      <c r="U2176" t="str">
        <f t="shared" si="820"/>
        <v>A14F74</v>
      </c>
      <c r="V2176">
        <v>0</v>
      </c>
      <c r="W2176">
        <v>0</v>
      </c>
      <c r="X2176">
        <v>2</v>
      </c>
      <c r="Y2176">
        <v>0</v>
      </c>
      <c r="AA2176">
        <v>1</v>
      </c>
      <c r="AB2176">
        <v>8</v>
      </c>
      <c r="AC2176">
        <v>3</v>
      </c>
      <c r="AD2176">
        <v>0</v>
      </c>
      <c r="AE2176">
        <v>9</v>
      </c>
      <c r="AF2176" t="s">
        <v>126</v>
      </c>
      <c r="AG2176">
        <v>0</v>
      </c>
      <c r="AH2176">
        <v>3</v>
      </c>
      <c r="AI2176">
        <v>2</v>
      </c>
      <c r="AJ2176">
        <v>0</v>
      </c>
      <c r="AK2176" t="s">
        <v>703</v>
      </c>
      <c r="AL2176">
        <v>32.766316000000003</v>
      </c>
      <c r="AM2176" t="s">
        <v>704</v>
      </c>
      <c r="AN2176">
        <v>-117.035444</v>
      </c>
      <c r="AO2176">
        <v>25</v>
      </c>
      <c r="AP2176">
        <v>1500</v>
      </c>
      <c r="AQ2176" t="s">
        <v>129</v>
      </c>
      <c r="AR2176">
        <v>94</v>
      </c>
      <c r="AS2176">
        <v>61</v>
      </c>
      <c r="AT2176">
        <v>-320</v>
      </c>
      <c r="BB2176" t="str">
        <f t="shared" si="821"/>
        <v>1200</v>
      </c>
      <c r="BC2176">
        <v>1</v>
      </c>
      <c r="BD2176" t="str">
        <f t="shared" si="822"/>
        <v xml:space="preserve">N1839R  </v>
      </c>
      <c r="BE2176">
        <v>1</v>
      </c>
      <c r="BG2176">
        <v>0</v>
      </c>
      <c r="BH2176">
        <v>0</v>
      </c>
      <c r="BI2176">
        <v>0</v>
      </c>
      <c r="BJ2176">
        <v>1375</v>
      </c>
      <c r="BK2176">
        <v>-125</v>
      </c>
      <c r="BL2176" t="s">
        <v>130</v>
      </c>
      <c r="BM2176">
        <v>1</v>
      </c>
      <c r="BN2176">
        <v>1</v>
      </c>
      <c r="BO2176">
        <v>0</v>
      </c>
      <c r="BP2176">
        <v>0</v>
      </c>
      <c r="BS2176">
        <v>0</v>
      </c>
      <c r="BT2176">
        <v>0</v>
      </c>
      <c r="BU2176">
        <v>0</v>
      </c>
      <c r="CE2176" t="str">
        <f t="shared" si="840"/>
        <v>22:04:40.655</v>
      </c>
      <c r="CF2176">
        <v>655092373</v>
      </c>
      <c r="CS2176">
        <v>3</v>
      </c>
      <c r="CT2176">
        <v>2</v>
      </c>
      <c r="CU2176">
        <v>0</v>
      </c>
      <c r="CV2176">
        <v>2</v>
      </c>
      <c r="CW2176">
        <v>0</v>
      </c>
      <c r="CX2176">
        <v>6</v>
      </c>
      <c r="CY2176">
        <v>7</v>
      </c>
      <c r="CZ2176" t="s">
        <v>131</v>
      </c>
      <c r="DA2176">
        <v>300</v>
      </c>
      <c r="DB2176">
        <v>0</v>
      </c>
      <c r="DC2176" t="s">
        <v>157</v>
      </c>
      <c r="DD2176" t="s">
        <v>158</v>
      </c>
      <c r="DG2176">
        <v>8380802</v>
      </c>
      <c r="DI2176">
        <v>1</v>
      </c>
      <c r="DJ2176">
        <v>0</v>
      </c>
      <c r="DK2176">
        <v>1</v>
      </c>
      <c r="DL2176">
        <v>0</v>
      </c>
      <c r="DM2176">
        <v>0</v>
      </c>
      <c r="DN2176">
        <v>1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3">
      <c r="A2177" t="str">
        <f t="shared" ref="A2177:A2183" si="841">"07/09/2023 22:04:42.101"</f>
        <v>07/09/2023 22:04:42.101</v>
      </c>
      <c r="C2177" t="str">
        <f t="shared" si="836"/>
        <v>FFDFD3C0</v>
      </c>
      <c r="D2177" t="s">
        <v>149</v>
      </c>
      <c r="E2177">
        <v>3</v>
      </c>
      <c r="H2177">
        <v>166</v>
      </c>
      <c r="I2177" t="s">
        <v>139</v>
      </c>
      <c r="J2177" t="s">
        <v>150</v>
      </c>
      <c r="K2177">
        <v>0</v>
      </c>
      <c r="L2177">
        <v>3</v>
      </c>
      <c r="M2177">
        <v>0</v>
      </c>
      <c r="N2177">
        <v>2</v>
      </c>
      <c r="O2177">
        <v>0</v>
      </c>
      <c r="P2177">
        <v>1</v>
      </c>
      <c r="Q2177">
        <v>0</v>
      </c>
      <c r="S2177" t="str">
        <f t="shared" ref="S2177:T2183" si="842">"22:04:41.000"</f>
        <v>22:04:41.000</v>
      </c>
      <c r="T2177" t="str">
        <f t="shared" si="842"/>
        <v>22:04:41.000</v>
      </c>
      <c r="U2177" t="str">
        <f t="shared" si="820"/>
        <v>A14F74</v>
      </c>
      <c r="V2177">
        <v>0</v>
      </c>
      <c r="W2177">
        <v>0</v>
      </c>
      <c r="X2177">
        <v>2</v>
      </c>
      <c r="Y2177">
        <v>0</v>
      </c>
      <c r="AA2177">
        <v>1</v>
      </c>
      <c r="AB2177">
        <v>8</v>
      </c>
      <c r="AC2177">
        <v>3</v>
      </c>
      <c r="AD2177">
        <v>0</v>
      </c>
      <c r="AE2177">
        <v>9</v>
      </c>
      <c r="AF2177" t="s">
        <v>126</v>
      </c>
      <c r="AG2177">
        <v>0</v>
      </c>
      <c r="AH2177">
        <v>3</v>
      </c>
      <c r="AI2177">
        <v>2</v>
      </c>
      <c r="AJ2177">
        <v>0</v>
      </c>
      <c r="AK2177" t="s">
        <v>705</v>
      </c>
      <c r="AL2177">
        <v>32.766615999999999</v>
      </c>
      <c r="AM2177" t="s">
        <v>706</v>
      </c>
      <c r="AN2177">
        <v>-117.034886</v>
      </c>
      <c r="AO2177">
        <v>25</v>
      </c>
      <c r="AP2177">
        <v>1400</v>
      </c>
      <c r="AQ2177" t="s">
        <v>129</v>
      </c>
      <c r="AR2177">
        <v>74</v>
      </c>
      <c r="AS2177">
        <v>80</v>
      </c>
      <c r="AT2177">
        <v>-640</v>
      </c>
      <c r="BB2177" t="str">
        <f t="shared" si="821"/>
        <v>1200</v>
      </c>
      <c r="BC2177">
        <v>1</v>
      </c>
      <c r="BD2177" t="str">
        <f t="shared" si="822"/>
        <v xml:space="preserve">N1839R  </v>
      </c>
      <c r="BE2177">
        <v>1</v>
      </c>
      <c r="BG2177">
        <v>0</v>
      </c>
      <c r="BH2177">
        <v>0</v>
      </c>
      <c r="BI2177">
        <v>0</v>
      </c>
      <c r="BJ2177">
        <v>1375</v>
      </c>
      <c r="BK2177">
        <v>-25</v>
      </c>
      <c r="BL2177" t="s">
        <v>130</v>
      </c>
      <c r="BM2177">
        <v>1</v>
      </c>
      <c r="BN2177">
        <v>1</v>
      </c>
      <c r="BO2177">
        <v>0</v>
      </c>
      <c r="BP2177">
        <v>0</v>
      </c>
      <c r="BS2177">
        <v>0</v>
      </c>
      <c r="BT2177">
        <v>0</v>
      </c>
      <c r="BU2177">
        <v>0</v>
      </c>
      <c r="CE2177" t="str">
        <f t="shared" ref="CE2177:CE2183" si="843">"22:04:41.686"</f>
        <v>22:04:41.686</v>
      </c>
      <c r="CF2177">
        <v>685842162</v>
      </c>
      <c r="CS2177">
        <v>3</v>
      </c>
      <c r="CT2177">
        <v>2</v>
      </c>
      <c r="CU2177">
        <v>0</v>
      </c>
      <c r="CV2177">
        <v>2</v>
      </c>
      <c r="CW2177">
        <v>0</v>
      </c>
      <c r="CX2177">
        <v>3</v>
      </c>
      <c r="CY2177">
        <v>7</v>
      </c>
      <c r="CZ2177" t="s">
        <v>131</v>
      </c>
      <c r="DA2177">
        <v>300</v>
      </c>
      <c r="DB2177">
        <v>0</v>
      </c>
      <c r="DC2177" t="s">
        <v>157</v>
      </c>
      <c r="DD2177" t="s">
        <v>158</v>
      </c>
      <c r="DG2177">
        <v>8381038</v>
      </c>
      <c r="DI2177">
        <v>1</v>
      </c>
      <c r="DJ2177">
        <v>0</v>
      </c>
      <c r="DK2177">
        <v>0</v>
      </c>
      <c r="DL2177">
        <v>0</v>
      </c>
      <c r="DM2177">
        <v>0</v>
      </c>
      <c r="DN2177">
        <v>1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3">
      <c r="A2178" t="str">
        <f t="shared" si="841"/>
        <v>07/09/2023 22:04:42.101</v>
      </c>
      <c r="C2178" t="str">
        <f t="shared" si="836"/>
        <v>FFDFD3C0</v>
      </c>
      <c r="D2178" t="s">
        <v>123</v>
      </c>
      <c r="E2178">
        <v>7</v>
      </c>
      <c r="F2178">
        <v>2007</v>
      </c>
      <c r="G2178" t="s">
        <v>124</v>
      </c>
      <c r="J2178" t="s">
        <v>125</v>
      </c>
      <c r="K2178">
        <v>0</v>
      </c>
      <c r="L2178">
        <v>3</v>
      </c>
      <c r="M2178">
        <v>0</v>
      </c>
      <c r="N2178">
        <v>2</v>
      </c>
      <c r="O2178">
        <v>0</v>
      </c>
      <c r="P2178">
        <v>1</v>
      </c>
      <c r="Q2178">
        <v>0</v>
      </c>
      <c r="S2178" t="str">
        <f t="shared" si="842"/>
        <v>22:04:41.000</v>
      </c>
      <c r="T2178" t="str">
        <f t="shared" si="842"/>
        <v>22:04:41.000</v>
      </c>
      <c r="U2178" t="str">
        <f t="shared" ref="U2178:U2241" si="844">"A14F74"</f>
        <v>A14F74</v>
      </c>
      <c r="V2178">
        <v>0</v>
      </c>
      <c r="W2178">
        <v>0</v>
      </c>
      <c r="X2178">
        <v>2</v>
      </c>
      <c r="Y2178">
        <v>0</v>
      </c>
      <c r="AA2178">
        <v>1</v>
      </c>
      <c r="AB2178">
        <v>8</v>
      </c>
      <c r="AC2178">
        <v>3</v>
      </c>
      <c r="AD2178">
        <v>0</v>
      </c>
      <c r="AE2178">
        <v>9</v>
      </c>
      <c r="AF2178" t="s">
        <v>126</v>
      </c>
      <c r="AG2178">
        <v>0</v>
      </c>
      <c r="AH2178">
        <v>3</v>
      </c>
      <c r="AI2178">
        <v>2</v>
      </c>
      <c r="AJ2178">
        <v>0</v>
      </c>
      <c r="AK2178" t="s">
        <v>705</v>
      </c>
      <c r="AL2178">
        <v>32.766615999999999</v>
      </c>
      <c r="AM2178" t="s">
        <v>706</v>
      </c>
      <c r="AN2178">
        <v>-117.034886</v>
      </c>
      <c r="AO2178">
        <v>25</v>
      </c>
      <c r="AP2178">
        <v>1400</v>
      </c>
      <c r="AQ2178" t="s">
        <v>129</v>
      </c>
      <c r="AR2178">
        <v>74</v>
      </c>
      <c r="AS2178">
        <v>80</v>
      </c>
      <c r="AT2178">
        <v>-640</v>
      </c>
      <c r="BB2178" t="str">
        <f t="shared" ref="BB2178:BB2241" si="845">"1200"</f>
        <v>1200</v>
      </c>
      <c r="BC2178">
        <v>1</v>
      </c>
      <c r="BD2178" t="str">
        <f t="shared" ref="BD2178:BD2241" si="846">"N1839R  "</f>
        <v xml:space="preserve">N1839R  </v>
      </c>
      <c r="BE2178">
        <v>1</v>
      </c>
      <c r="BG2178">
        <v>0</v>
      </c>
      <c r="BH2178">
        <v>0</v>
      </c>
      <c r="BI2178">
        <v>0</v>
      </c>
      <c r="BJ2178">
        <v>1375</v>
      </c>
      <c r="BK2178">
        <v>-25</v>
      </c>
      <c r="BL2178" t="s">
        <v>130</v>
      </c>
      <c r="BM2178">
        <v>1</v>
      </c>
      <c r="BN2178">
        <v>1</v>
      </c>
      <c r="BO2178">
        <v>0</v>
      </c>
      <c r="BP2178">
        <v>0</v>
      </c>
      <c r="BS2178">
        <v>0</v>
      </c>
      <c r="BT2178">
        <v>0</v>
      </c>
      <c r="BU2178">
        <v>0</v>
      </c>
      <c r="CE2178" t="str">
        <f t="shared" si="843"/>
        <v>22:04:41.686</v>
      </c>
      <c r="CF2178">
        <v>685842162</v>
      </c>
      <c r="CS2178">
        <v>3</v>
      </c>
      <c r="CT2178">
        <v>2</v>
      </c>
      <c r="CU2178">
        <v>0</v>
      </c>
      <c r="CV2178">
        <v>2</v>
      </c>
      <c r="CW2178">
        <v>0</v>
      </c>
      <c r="CX2178">
        <v>3</v>
      </c>
      <c r="CY2178">
        <v>7</v>
      </c>
      <c r="CZ2178" t="s">
        <v>131</v>
      </c>
      <c r="DA2178">
        <v>300</v>
      </c>
      <c r="DB2178">
        <v>0</v>
      </c>
      <c r="DC2178" t="s">
        <v>157</v>
      </c>
      <c r="DD2178" t="s">
        <v>158</v>
      </c>
      <c r="DG2178">
        <v>8381038</v>
      </c>
      <c r="DI2178">
        <v>1</v>
      </c>
      <c r="DJ2178">
        <v>0</v>
      </c>
      <c r="DK2178">
        <v>1</v>
      </c>
      <c r="DL2178">
        <v>0</v>
      </c>
      <c r="DM2178">
        <v>0</v>
      </c>
      <c r="DN2178">
        <v>1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3">
      <c r="A2179" t="str">
        <f t="shared" si="841"/>
        <v>07/09/2023 22:04:42.101</v>
      </c>
      <c r="C2179" t="str">
        <f t="shared" si="836"/>
        <v>FFDFD3C0</v>
      </c>
      <c r="D2179" t="s">
        <v>134</v>
      </c>
      <c r="E2179">
        <v>4</v>
      </c>
      <c r="H2179">
        <v>4</v>
      </c>
      <c r="I2179" t="s">
        <v>143</v>
      </c>
      <c r="J2179" t="s">
        <v>126</v>
      </c>
      <c r="K2179">
        <v>0</v>
      </c>
      <c r="L2179">
        <v>3</v>
      </c>
      <c r="M2179">
        <v>0</v>
      </c>
      <c r="N2179">
        <v>2</v>
      </c>
      <c r="O2179">
        <v>0</v>
      </c>
      <c r="P2179">
        <v>1</v>
      </c>
      <c r="Q2179">
        <v>0</v>
      </c>
      <c r="S2179" t="str">
        <f t="shared" si="842"/>
        <v>22:04:41.000</v>
      </c>
      <c r="T2179" t="str">
        <f t="shared" si="842"/>
        <v>22:04:41.000</v>
      </c>
      <c r="U2179" t="str">
        <f t="shared" si="844"/>
        <v>A14F74</v>
      </c>
      <c r="V2179">
        <v>0</v>
      </c>
      <c r="W2179">
        <v>0</v>
      </c>
      <c r="X2179">
        <v>2</v>
      </c>
      <c r="Y2179">
        <v>0</v>
      </c>
      <c r="AA2179">
        <v>1</v>
      </c>
      <c r="AB2179">
        <v>8</v>
      </c>
      <c r="AC2179">
        <v>3</v>
      </c>
      <c r="AD2179">
        <v>0</v>
      </c>
      <c r="AE2179">
        <v>9</v>
      </c>
      <c r="AF2179" t="s">
        <v>126</v>
      </c>
      <c r="AG2179">
        <v>0</v>
      </c>
      <c r="AH2179">
        <v>3</v>
      </c>
      <c r="AI2179">
        <v>2</v>
      </c>
      <c r="AJ2179">
        <v>0</v>
      </c>
      <c r="AK2179" t="s">
        <v>705</v>
      </c>
      <c r="AL2179">
        <v>32.766615999999999</v>
      </c>
      <c r="AM2179" t="s">
        <v>706</v>
      </c>
      <c r="AN2179">
        <v>-117.034886</v>
      </c>
      <c r="AO2179">
        <v>25</v>
      </c>
      <c r="AP2179">
        <v>1400</v>
      </c>
      <c r="AQ2179" t="s">
        <v>129</v>
      </c>
      <c r="AR2179">
        <v>74</v>
      </c>
      <c r="AS2179">
        <v>80</v>
      </c>
      <c r="AT2179">
        <v>-640</v>
      </c>
      <c r="BB2179" t="str">
        <f t="shared" si="845"/>
        <v>1200</v>
      </c>
      <c r="BC2179">
        <v>1</v>
      </c>
      <c r="BD2179" t="str">
        <f t="shared" si="846"/>
        <v xml:space="preserve">N1839R  </v>
      </c>
      <c r="BE2179">
        <v>1</v>
      </c>
      <c r="BG2179">
        <v>0</v>
      </c>
      <c r="BH2179">
        <v>0</v>
      </c>
      <c r="BI2179">
        <v>0</v>
      </c>
      <c r="BJ2179">
        <v>1375</v>
      </c>
      <c r="BK2179">
        <v>-25</v>
      </c>
      <c r="BL2179" t="s">
        <v>130</v>
      </c>
      <c r="BM2179">
        <v>1</v>
      </c>
      <c r="BN2179">
        <v>1</v>
      </c>
      <c r="BO2179">
        <v>0</v>
      </c>
      <c r="BP2179">
        <v>0</v>
      </c>
      <c r="BS2179">
        <v>0</v>
      </c>
      <c r="BT2179">
        <v>0</v>
      </c>
      <c r="BU2179">
        <v>0</v>
      </c>
      <c r="CE2179" t="str">
        <f t="shared" si="843"/>
        <v>22:04:41.686</v>
      </c>
      <c r="CF2179">
        <v>685842162</v>
      </c>
      <c r="CS2179">
        <v>3</v>
      </c>
      <c r="CT2179">
        <v>2</v>
      </c>
      <c r="CU2179">
        <v>0</v>
      </c>
      <c r="CV2179">
        <v>2</v>
      </c>
      <c r="CW2179">
        <v>0</v>
      </c>
      <c r="CX2179">
        <v>3</v>
      </c>
      <c r="CY2179">
        <v>7</v>
      </c>
      <c r="CZ2179" t="s">
        <v>131</v>
      </c>
      <c r="DA2179">
        <v>300</v>
      </c>
      <c r="DB2179">
        <v>0</v>
      </c>
      <c r="DC2179" t="s">
        <v>157</v>
      </c>
      <c r="DD2179" t="s">
        <v>158</v>
      </c>
      <c r="DG2179">
        <v>8381038</v>
      </c>
      <c r="DI2179">
        <v>1</v>
      </c>
      <c r="DJ2179">
        <v>0</v>
      </c>
      <c r="DK2179">
        <v>1</v>
      </c>
      <c r="DL2179">
        <v>0</v>
      </c>
      <c r="DM2179">
        <v>0</v>
      </c>
      <c r="DN2179">
        <v>1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3">
      <c r="A2180" t="str">
        <f t="shared" si="841"/>
        <v>07/09/2023 22:04:42.101</v>
      </c>
      <c r="C2180" t="str">
        <f t="shared" si="836"/>
        <v>FFDFD3C0</v>
      </c>
      <c r="D2180" t="s">
        <v>138</v>
      </c>
      <c r="E2180">
        <v>20</v>
      </c>
      <c r="F2180">
        <v>1020</v>
      </c>
      <c r="G2180" t="s">
        <v>139</v>
      </c>
      <c r="J2180" t="s">
        <v>140</v>
      </c>
      <c r="K2180">
        <v>0</v>
      </c>
      <c r="L2180">
        <v>3</v>
      </c>
      <c r="M2180">
        <v>0</v>
      </c>
      <c r="N2180">
        <v>2</v>
      </c>
      <c r="O2180">
        <v>0</v>
      </c>
      <c r="P2180">
        <v>1</v>
      </c>
      <c r="Q2180">
        <v>0</v>
      </c>
      <c r="S2180" t="str">
        <f t="shared" si="842"/>
        <v>22:04:41.000</v>
      </c>
      <c r="T2180" t="str">
        <f t="shared" si="842"/>
        <v>22:04:41.000</v>
      </c>
      <c r="U2180" t="str">
        <f t="shared" si="844"/>
        <v>A14F74</v>
      </c>
      <c r="V2180">
        <v>0</v>
      </c>
      <c r="W2180">
        <v>0</v>
      </c>
      <c r="X2180">
        <v>2</v>
      </c>
      <c r="Y2180">
        <v>0</v>
      </c>
      <c r="AA2180">
        <v>1</v>
      </c>
      <c r="AB2180">
        <v>8</v>
      </c>
      <c r="AC2180">
        <v>3</v>
      </c>
      <c r="AD2180">
        <v>0</v>
      </c>
      <c r="AE2180">
        <v>9</v>
      </c>
      <c r="AF2180" t="s">
        <v>126</v>
      </c>
      <c r="AG2180">
        <v>0</v>
      </c>
      <c r="AH2180">
        <v>3</v>
      </c>
      <c r="AI2180">
        <v>2</v>
      </c>
      <c r="AJ2180">
        <v>0</v>
      </c>
      <c r="AK2180" t="s">
        <v>705</v>
      </c>
      <c r="AL2180">
        <v>32.766615999999999</v>
      </c>
      <c r="AM2180" t="s">
        <v>706</v>
      </c>
      <c r="AN2180">
        <v>-117.034886</v>
      </c>
      <c r="AO2180">
        <v>25</v>
      </c>
      <c r="AP2180">
        <v>1400</v>
      </c>
      <c r="AQ2180" t="s">
        <v>129</v>
      </c>
      <c r="AR2180">
        <v>74</v>
      </c>
      <c r="AS2180">
        <v>80</v>
      </c>
      <c r="AT2180">
        <v>-640</v>
      </c>
      <c r="BB2180" t="str">
        <f t="shared" si="845"/>
        <v>1200</v>
      </c>
      <c r="BC2180">
        <v>1</v>
      </c>
      <c r="BD2180" t="str">
        <f t="shared" si="846"/>
        <v xml:space="preserve">N1839R  </v>
      </c>
      <c r="BE2180">
        <v>1</v>
      </c>
      <c r="BG2180">
        <v>0</v>
      </c>
      <c r="BH2180">
        <v>0</v>
      </c>
      <c r="BI2180">
        <v>0</v>
      </c>
      <c r="BJ2180">
        <v>1375</v>
      </c>
      <c r="BK2180">
        <v>-25</v>
      </c>
      <c r="BL2180" t="s">
        <v>130</v>
      </c>
      <c r="BM2180">
        <v>1</v>
      </c>
      <c r="BN2180">
        <v>1</v>
      </c>
      <c r="BO2180">
        <v>0</v>
      </c>
      <c r="BP2180">
        <v>0</v>
      </c>
      <c r="BS2180">
        <v>0</v>
      </c>
      <c r="BT2180">
        <v>0</v>
      </c>
      <c r="BU2180">
        <v>0</v>
      </c>
      <c r="CE2180" t="str">
        <f t="shared" si="843"/>
        <v>22:04:41.686</v>
      </c>
      <c r="CF2180">
        <v>685842162</v>
      </c>
      <c r="CS2180">
        <v>3</v>
      </c>
      <c r="CT2180">
        <v>2</v>
      </c>
      <c r="CU2180">
        <v>0</v>
      </c>
      <c r="CV2180">
        <v>2</v>
      </c>
      <c r="CW2180">
        <v>0</v>
      </c>
      <c r="CX2180">
        <v>3</v>
      </c>
      <c r="CY2180">
        <v>7</v>
      </c>
      <c r="CZ2180" t="s">
        <v>131</v>
      </c>
      <c r="DA2180">
        <v>300</v>
      </c>
      <c r="DB2180">
        <v>0</v>
      </c>
      <c r="DC2180" t="s">
        <v>157</v>
      </c>
      <c r="DD2180" t="s">
        <v>158</v>
      </c>
      <c r="DG2180">
        <v>8381038</v>
      </c>
      <c r="DI2180">
        <v>1</v>
      </c>
      <c r="DJ2180">
        <v>0</v>
      </c>
      <c r="DK2180">
        <v>1</v>
      </c>
      <c r="DL2180">
        <v>0</v>
      </c>
      <c r="DM2180">
        <v>0</v>
      </c>
      <c r="DN2180">
        <v>1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3">
      <c r="A2181" t="str">
        <f t="shared" si="841"/>
        <v>07/09/2023 22:04:42.101</v>
      </c>
      <c r="C2181" t="str">
        <f t="shared" si="836"/>
        <v>FFDFD3C0</v>
      </c>
      <c r="D2181" t="s">
        <v>141</v>
      </c>
      <c r="E2181">
        <v>15</v>
      </c>
      <c r="J2181" t="s">
        <v>142</v>
      </c>
      <c r="K2181">
        <v>0</v>
      </c>
      <c r="L2181">
        <v>3</v>
      </c>
      <c r="M2181">
        <v>0</v>
      </c>
      <c r="N2181">
        <v>2</v>
      </c>
      <c r="O2181">
        <v>0</v>
      </c>
      <c r="P2181">
        <v>1</v>
      </c>
      <c r="Q2181">
        <v>0</v>
      </c>
      <c r="S2181" t="str">
        <f t="shared" si="842"/>
        <v>22:04:41.000</v>
      </c>
      <c r="T2181" t="str">
        <f t="shared" si="842"/>
        <v>22:04:41.000</v>
      </c>
      <c r="U2181" t="str">
        <f t="shared" si="844"/>
        <v>A14F74</v>
      </c>
      <c r="V2181">
        <v>0</v>
      </c>
      <c r="W2181">
        <v>0</v>
      </c>
      <c r="X2181">
        <v>2</v>
      </c>
      <c r="Y2181">
        <v>0</v>
      </c>
      <c r="AA2181">
        <v>1</v>
      </c>
      <c r="AB2181">
        <v>8</v>
      </c>
      <c r="AC2181">
        <v>3</v>
      </c>
      <c r="AD2181">
        <v>0</v>
      </c>
      <c r="AE2181">
        <v>9</v>
      </c>
      <c r="AF2181" t="s">
        <v>126</v>
      </c>
      <c r="AG2181">
        <v>0</v>
      </c>
      <c r="AH2181">
        <v>3</v>
      </c>
      <c r="AI2181">
        <v>2</v>
      </c>
      <c r="AJ2181">
        <v>0</v>
      </c>
      <c r="AK2181" t="s">
        <v>705</v>
      </c>
      <c r="AL2181">
        <v>32.766615999999999</v>
      </c>
      <c r="AM2181" t="s">
        <v>706</v>
      </c>
      <c r="AN2181">
        <v>-117.034886</v>
      </c>
      <c r="AO2181">
        <v>25</v>
      </c>
      <c r="AP2181">
        <v>1400</v>
      </c>
      <c r="AQ2181" t="s">
        <v>129</v>
      </c>
      <c r="AR2181">
        <v>74</v>
      </c>
      <c r="AS2181">
        <v>80</v>
      </c>
      <c r="AT2181">
        <v>-640</v>
      </c>
      <c r="BB2181" t="str">
        <f t="shared" si="845"/>
        <v>1200</v>
      </c>
      <c r="BC2181">
        <v>1</v>
      </c>
      <c r="BD2181" t="str">
        <f t="shared" si="846"/>
        <v xml:space="preserve">N1839R  </v>
      </c>
      <c r="BE2181">
        <v>1</v>
      </c>
      <c r="BG2181">
        <v>0</v>
      </c>
      <c r="BH2181">
        <v>0</v>
      </c>
      <c r="BI2181">
        <v>0</v>
      </c>
      <c r="BJ2181">
        <v>1375</v>
      </c>
      <c r="BK2181">
        <v>-25</v>
      </c>
      <c r="BL2181" t="s">
        <v>130</v>
      </c>
      <c r="BM2181">
        <v>1</v>
      </c>
      <c r="BN2181">
        <v>1</v>
      </c>
      <c r="BO2181">
        <v>0</v>
      </c>
      <c r="BP2181">
        <v>0</v>
      </c>
      <c r="BS2181">
        <v>0</v>
      </c>
      <c r="BT2181">
        <v>0</v>
      </c>
      <c r="BU2181">
        <v>0</v>
      </c>
      <c r="CE2181" t="str">
        <f t="shared" si="843"/>
        <v>22:04:41.686</v>
      </c>
      <c r="CF2181">
        <v>685842162</v>
      </c>
      <c r="CS2181">
        <v>3</v>
      </c>
      <c r="CT2181">
        <v>2</v>
      </c>
      <c r="CU2181">
        <v>0</v>
      </c>
      <c r="CV2181">
        <v>2</v>
      </c>
      <c r="CW2181">
        <v>0</v>
      </c>
      <c r="CX2181">
        <v>3</v>
      </c>
      <c r="CY2181">
        <v>7</v>
      </c>
      <c r="CZ2181" t="s">
        <v>131</v>
      </c>
      <c r="DA2181">
        <v>300</v>
      </c>
      <c r="DB2181">
        <v>0</v>
      </c>
      <c r="DC2181" t="s">
        <v>157</v>
      </c>
      <c r="DD2181" t="s">
        <v>158</v>
      </c>
      <c r="DG2181">
        <v>8381038</v>
      </c>
      <c r="DI2181">
        <v>1</v>
      </c>
      <c r="DJ2181">
        <v>0</v>
      </c>
      <c r="DK2181">
        <v>1</v>
      </c>
      <c r="DL2181">
        <v>0</v>
      </c>
      <c r="DM2181">
        <v>0</v>
      </c>
      <c r="DN2181">
        <v>1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3">
      <c r="A2182" t="str">
        <f t="shared" si="841"/>
        <v>07/09/2023 22:04:42.101</v>
      </c>
      <c r="C2182" t="str">
        <f t="shared" si="836"/>
        <v>FFDFD3C0</v>
      </c>
      <c r="D2182" t="s">
        <v>134</v>
      </c>
      <c r="E2182">
        <v>3</v>
      </c>
      <c r="H2182">
        <v>3</v>
      </c>
      <c r="I2182" t="s">
        <v>135</v>
      </c>
      <c r="J2182" t="s">
        <v>126</v>
      </c>
      <c r="K2182">
        <v>0</v>
      </c>
      <c r="L2182">
        <v>3</v>
      </c>
      <c r="M2182">
        <v>0</v>
      </c>
      <c r="N2182">
        <v>2</v>
      </c>
      <c r="O2182">
        <v>0</v>
      </c>
      <c r="P2182">
        <v>1</v>
      </c>
      <c r="Q2182">
        <v>0</v>
      </c>
      <c r="S2182" t="str">
        <f t="shared" si="842"/>
        <v>22:04:41.000</v>
      </c>
      <c r="T2182" t="str">
        <f t="shared" si="842"/>
        <v>22:04:41.000</v>
      </c>
      <c r="U2182" t="str">
        <f t="shared" si="844"/>
        <v>A14F74</v>
      </c>
      <c r="V2182">
        <v>0</v>
      </c>
      <c r="W2182">
        <v>0</v>
      </c>
      <c r="X2182">
        <v>2</v>
      </c>
      <c r="Y2182">
        <v>0</v>
      </c>
      <c r="AA2182">
        <v>1</v>
      </c>
      <c r="AB2182">
        <v>8</v>
      </c>
      <c r="AC2182">
        <v>3</v>
      </c>
      <c r="AD2182">
        <v>0</v>
      </c>
      <c r="AE2182">
        <v>9</v>
      </c>
      <c r="AF2182" t="s">
        <v>126</v>
      </c>
      <c r="AG2182">
        <v>0</v>
      </c>
      <c r="AH2182">
        <v>3</v>
      </c>
      <c r="AI2182">
        <v>2</v>
      </c>
      <c r="AJ2182">
        <v>0</v>
      </c>
      <c r="AK2182" t="s">
        <v>705</v>
      </c>
      <c r="AL2182">
        <v>32.766615999999999</v>
      </c>
      <c r="AM2182" t="s">
        <v>706</v>
      </c>
      <c r="AN2182">
        <v>-117.034886</v>
      </c>
      <c r="AO2182">
        <v>25</v>
      </c>
      <c r="AP2182">
        <v>1400</v>
      </c>
      <c r="AQ2182" t="s">
        <v>129</v>
      </c>
      <c r="AR2182">
        <v>74</v>
      </c>
      <c r="AS2182">
        <v>80</v>
      </c>
      <c r="AT2182">
        <v>-640</v>
      </c>
      <c r="BB2182" t="str">
        <f t="shared" si="845"/>
        <v>1200</v>
      </c>
      <c r="BC2182">
        <v>1</v>
      </c>
      <c r="BD2182" t="str">
        <f t="shared" si="846"/>
        <v xml:space="preserve">N1839R  </v>
      </c>
      <c r="BE2182">
        <v>1</v>
      </c>
      <c r="BG2182">
        <v>0</v>
      </c>
      <c r="BH2182">
        <v>0</v>
      </c>
      <c r="BI2182">
        <v>0</v>
      </c>
      <c r="BJ2182">
        <v>1375</v>
      </c>
      <c r="BK2182">
        <v>-25</v>
      </c>
      <c r="BL2182" t="s">
        <v>130</v>
      </c>
      <c r="BM2182">
        <v>1</v>
      </c>
      <c r="BN2182">
        <v>1</v>
      </c>
      <c r="BO2182">
        <v>0</v>
      </c>
      <c r="BP2182">
        <v>0</v>
      </c>
      <c r="BS2182">
        <v>0</v>
      </c>
      <c r="BT2182">
        <v>0</v>
      </c>
      <c r="BU2182">
        <v>0</v>
      </c>
      <c r="CE2182" t="str">
        <f t="shared" si="843"/>
        <v>22:04:41.686</v>
      </c>
      <c r="CF2182">
        <v>685842162</v>
      </c>
      <c r="CS2182">
        <v>3</v>
      </c>
      <c r="CT2182">
        <v>2</v>
      </c>
      <c r="CU2182">
        <v>0</v>
      </c>
      <c r="CV2182">
        <v>2</v>
      </c>
      <c r="CW2182">
        <v>0</v>
      </c>
      <c r="CX2182">
        <v>3</v>
      </c>
      <c r="CY2182">
        <v>7</v>
      </c>
      <c r="CZ2182" t="s">
        <v>131</v>
      </c>
      <c r="DA2182">
        <v>300</v>
      </c>
      <c r="DB2182">
        <v>0</v>
      </c>
      <c r="DC2182" t="s">
        <v>157</v>
      </c>
      <c r="DD2182" t="s">
        <v>158</v>
      </c>
      <c r="DG2182">
        <v>8381038</v>
      </c>
      <c r="DI2182">
        <v>1</v>
      </c>
      <c r="DJ2182">
        <v>0</v>
      </c>
      <c r="DK2182">
        <v>1</v>
      </c>
      <c r="DL2182">
        <v>0</v>
      </c>
      <c r="DM2182">
        <v>0</v>
      </c>
      <c r="DN2182">
        <v>1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3">
      <c r="A2183" t="str">
        <f t="shared" si="841"/>
        <v>07/09/2023 22:04:42.101</v>
      </c>
      <c r="C2183" t="str">
        <f t="shared" si="836"/>
        <v>FFDFD3C0</v>
      </c>
      <c r="D2183" t="s">
        <v>147</v>
      </c>
      <c r="E2183">
        <v>8</v>
      </c>
      <c r="H2183">
        <v>225</v>
      </c>
      <c r="I2183" t="s">
        <v>148</v>
      </c>
      <c r="J2183" t="s">
        <v>126</v>
      </c>
      <c r="K2183">
        <v>0</v>
      </c>
      <c r="L2183">
        <v>3</v>
      </c>
      <c r="M2183">
        <v>0</v>
      </c>
      <c r="N2183">
        <v>2</v>
      </c>
      <c r="O2183">
        <v>0</v>
      </c>
      <c r="P2183">
        <v>1</v>
      </c>
      <c r="Q2183">
        <v>0</v>
      </c>
      <c r="S2183" t="str">
        <f t="shared" si="842"/>
        <v>22:04:41.000</v>
      </c>
      <c r="T2183" t="str">
        <f t="shared" si="842"/>
        <v>22:04:41.000</v>
      </c>
      <c r="U2183" t="str">
        <f t="shared" si="844"/>
        <v>A14F74</v>
      </c>
      <c r="V2183">
        <v>0</v>
      </c>
      <c r="W2183">
        <v>0</v>
      </c>
      <c r="X2183">
        <v>2</v>
      </c>
      <c r="Y2183">
        <v>0</v>
      </c>
      <c r="AA2183">
        <v>1</v>
      </c>
      <c r="AB2183">
        <v>8</v>
      </c>
      <c r="AC2183">
        <v>3</v>
      </c>
      <c r="AD2183">
        <v>0</v>
      </c>
      <c r="AE2183">
        <v>9</v>
      </c>
      <c r="AF2183" t="s">
        <v>126</v>
      </c>
      <c r="AG2183">
        <v>0</v>
      </c>
      <c r="AH2183">
        <v>3</v>
      </c>
      <c r="AI2183">
        <v>2</v>
      </c>
      <c r="AJ2183">
        <v>0</v>
      </c>
      <c r="AK2183" t="s">
        <v>705</v>
      </c>
      <c r="AL2183">
        <v>32.766615999999999</v>
      </c>
      <c r="AM2183" t="s">
        <v>706</v>
      </c>
      <c r="AN2183">
        <v>-117.034886</v>
      </c>
      <c r="AO2183">
        <v>25</v>
      </c>
      <c r="AP2183">
        <v>1400</v>
      </c>
      <c r="AQ2183" t="s">
        <v>129</v>
      </c>
      <c r="AR2183">
        <v>74</v>
      </c>
      <c r="AS2183">
        <v>80</v>
      </c>
      <c r="AT2183">
        <v>-640</v>
      </c>
      <c r="BB2183" t="str">
        <f t="shared" si="845"/>
        <v>1200</v>
      </c>
      <c r="BC2183">
        <v>1</v>
      </c>
      <c r="BD2183" t="str">
        <f t="shared" si="846"/>
        <v xml:space="preserve">N1839R  </v>
      </c>
      <c r="BE2183">
        <v>1</v>
      </c>
      <c r="BG2183">
        <v>0</v>
      </c>
      <c r="BH2183">
        <v>0</v>
      </c>
      <c r="BI2183">
        <v>0</v>
      </c>
      <c r="BJ2183">
        <v>1375</v>
      </c>
      <c r="BK2183">
        <v>-25</v>
      </c>
      <c r="BL2183" t="s">
        <v>130</v>
      </c>
      <c r="BM2183">
        <v>1</v>
      </c>
      <c r="BN2183">
        <v>1</v>
      </c>
      <c r="BO2183">
        <v>0</v>
      </c>
      <c r="BP2183">
        <v>0</v>
      </c>
      <c r="BS2183">
        <v>0</v>
      </c>
      <c r="BT2183">
        <v>0</v>
      </c>
      <c r="BU2183">
        <v>0</v>
      </c>
      <c r="CE2183" t="str">
        <f t="shared" si="843"/>
        <v>22:04:41.686</v>
      </c>
      <c r="CF2183">
        <v>685842162</v>
      </c>
      <c r="CS2183">
        <v>3</v>
      </c>
      <c r="CT2183">
        <v>2</v>
      </c>
      <c r="CU2183">
        <v>0</v>
      </c>
      <c r="CV2183">
        <v>2</v>
      </c>
      <c r="CW2183">
        <v>0</v>
      </c>
      <c r="CX2183">
        <v>3</v>
      </c>
      <c r="CY2183">
        <v>7</v>
      </c>
      <c r="CZ2183" t="s">
        <v>131</v>
      </c>
      <c r="DA2183">
        <v>300</v>
      </c>
      <c r="DB2183">
        <v>0</v>
      </c>
      <c r="DC2183" t="s">
        <v>157</v>
      </c>
      <c r="DD2183" t="s">
        <v>158</v>
      </c>
      <c r="DG2183">
        <v>8381038</v>
      </c>
      <c r="DI2183">
        <v>1</v>
      </c>
      <c r="DJ2183">
        <v>0</v>
      </c>
      <c r="DK2183">
        <v>1</v>
      </c>
      <c r="DL2183">
        <v>0</v>
      </c>
      <c r="DM2183">
        <v>0</v>
      </c>
      <c r="DN2183">
        <v>1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3">
      <c r="A2184" t="str">
        <f t="shared" ref="A2184:A2190" si="847">"07/09/2023 22:04:43.662"</f>
        <v>07/09/2023 22:04:43.662</v>
      </c>
      <c r="C2184" t="str">
        <f t="shared" si="836"/>
        <v>FFDFD3C0</v>
      </c>
      <c r="D2184" t="s">
        <v>134</v>
      </c>
      <c r="E2184">
        <v>3</v>
      </c>
      <c r="H2184">
        <v>3</v>
      </c>
      <c r="I2184" t="s">
        <v>135</v>
      </c>
      <c r="J2184" t="s">
        <v>126</v>
      </c>
      <c r="K2184">
        <v>0</v>
      </c>
      <c r="L2184">
        <v>3</v>
      </c>
      <c r="M2184">
        <v>0</v>
      </c>
      <c r="N2184">
        <v>2</v>
      </c>
      <c r="O2184">
        <v>0</v>
      </c>
      <c r="P2184">
        <v>1</v>
      </c>
      <c r="Q2184">
        <v>0</v>
      </c>
      <c r="S2184" t="str">
        <f t="shared" ref="S2184:T2190" si="848">"22:04:43.000"</f>
        <v>22:04:43.000</v>
      </c>
      <c r="T2184" t="str">
        <f t="shared" si="848"/>
        <v>22:04:43.000</v>
      </c>
      <c r="U2184" t="str">
        <f t="shared" si="844"/>
        <v>A14F74</v>
      </c>
      <c r="V2184">
        <v>0</v>
      </c>
      <c r="W2184">
        <v>0</v>
      </c>
      <c r="X2184">
        <v>2</v>
      </c>
      <c r="Y2184">
        <v>0</v>
      </c>
      <c r="AA2184">
        <v>1</v>
      </c>
      <c r="AB2184">
        <v>8</v>
      </c>
      <c r="AC2184">
        <v>3</v>
      </c>
      <c r="AD2184">
        <v>0</v>
      </c>
      <c r="AE2184">
        <v>9</v>
      </c>
      <c r="AF2184" t="s">
        <v>126</v>
      </c>
      <c r="AG2184">
        <v>0</v>
      </c>
      <c r="AH2184">
        <v>3</v>
      </c>
      <c r="AI2184">
        <v>2</v>
      </c>
      <c r="AJ2184">
        <v>0</v>
      </c>
      <c r="AK2184" t="s">
        <v>707</v>
      </c>
      <c r="AL2184">
        <v>32.767367</v>
      </c>
      <c r="AM2184" t="s">
        <v>708</v>
      </c>
      <c r="AN2184">
        <v>-117.03413500000001</v>
      </c>
      <c r="AO2184">
        <v>25</v>
      </c>
      <c r="AP2184">
        <v>1400</v>
      </c>
      <c r="AQ2184" t="s">
        <v>129</v>
      </c>
      <c r="AR2184">
        <v>55</v>
      </c>
      <c r="AS2184">
        <v>90</v>
      </c>
      <c r="AT2184">
        <v>-704</v>
      </c>
      <c r="BB2184" t="str">
        <f t="shared" si="845"/>
        <v>1200</v>
      </c>
      <c r="BC2184">
        <v>1</v>
      </c>
      <c r="BD2184" t="str">
        <f t="shared" si="846"/>
        <v xml:space="preserve">N1839R  </v>
      </c>
      <c r="BE2184">
        <v>1</v>
      </c>
      <c r="BG2184">
        <v>0</v>
      </c>
      <c r="BH2184">
        <v>0</v>
      </c>
      <c r="BI2184">
        <v>0</v>
      </c>
      <c r="BJ2184">
        <v>1325</v>
      </c>
      <c r="BK2184">
        <v>-75</v>
      </c>
      <c r="BL2184" t="s">
        <v>130</v>
      </c>
      <c r="BM2184">
        <v>1</v>
      </c>
      <c r="BN2184">
        <v>1</v>
      </c>
      <c r="BO2184">
        <v>0</v>
      </c>
      <c r="BP2184">
        <v>0</v>
      </c>
      <c r="BS2184">
        <v>0</v>
      </c>
      <c r="BT2184">
        <v>0</v>
      </c>
      <c r="BU2184">
        <v>0</v>
      </c>
      <c r="CE2184" t="str">
        <f t="shared" ref="CE2184:CE2190" si="849">"22:04:43.343"</f>
        <v>22:04:43.343</v>
      </c>
      <c r="CF2184">
        <v>342591421</v>
      </c>
      <c r="CS2184">
        <v>3</v>
      </c>
      <c r="CT2184">
        <v>2</v>
      </c>
      <c r="CU2184">
        <v>0</v>
      </c>
      <c r="CV2184">
        <v>2</v>
      </c>
      <c r="CW2184">
        <v>0</v>
      </c>
      <c r="CX2184">
        <v>2</v>
      </c>
      <c r="CY2184">
        <v>7</v>
      </c>
      <c r="CZ2184" t="s">
        <v>131</v>
      </c>
      <c r="DA2184">
        <v>300</v>
      </c>
      <c r="DB2184">
        <v>0</v>
      </c>
      <c r="DC2184" t="s">
        <v>157</v>
      </c>
      <c r="DD2184" t="s">
        <v>158</v>
      </c>
      <c r="DG2184">
        <v>8381401</v>
      </c>
      <c r="DI2184">
        <v>1</v>
      </c>
      <c r="DJ2184">
        <v>0</v>
      </c>
      <c r="DK2184">
        <v>0</v>
      </c>
      <c r="DL2184">
        <v>0</v>
      </c>
      <c r="DM2184">
        <v>0</v>
      </c>
      <c r="DN2184">
        <v>1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3">
      <c r="A2185" t="str">
        <f t="shared" si="847"/>
        <v>07/09/2023 22:04:43.662</v>
      </c>
      <c r="C2185" t="str">
        <f t="shared" si="836"/>
        <v>FFDFD3C0</v>
      </c>
      <c r="D2185" t="s">
        <v>147</v>
      </c>
      <c r="E2185">
        <v>8</v>
      </c>
      <c r="H2185">
        <v>225</v>
      </c>
      <c r="I2185" t="s">
        <v>148</v>
      </c>
      <c r="J2185" t="s">
        <v>126</v>
      </c>
      <c r="K2185">
        <v>0</v>
      </c>
      <c r="L2185">
        <v>3</v>
      </c>
      <c r="M2185">
        <v>0</v>
      </c>
      <c r="N2185">
        <v>2</v>
      </c>
      <c r="O2185">
        <v>0</v>
      </c>
      <c r="P2185">
        <v>1</v>
      </c>
      <c r="Q2185">
        <v>0</v>
      </c>
      <c r="S2185" t="str">
        <f t="shared" si="848"/>
        <v>22:04:43.000</v>
      </c>
      <c r="T2185" t="str">
        <f t="shared" si="848"/>
        <v>22:04:43.000</v>
      </c>
      <c r="U2185" t="str">
        <f t="shared" si="844"/>
        <v>A14F74</v>
      </c>
      <c r="V2185">
        <v>0</v>
      </c>
      <c r="W2185">
        <v>0</v>
      </c>
      <c r="X2185">
        <v>2</v>
      </c>
      <c r="Y2185">
        <v>0</v>
      </c>
      <c r="AA2185">
        <v>1</v>
      </c>
      <c r="AB2185">
        <v>8</v>
      </c>
      <c r="AC2185">
        <v>3</v>
      </c>
      <c r="AD2185">
        <v>0</v>
      </c>
      <c r="AE2185">
        <v>9</v>
      </c>
      <c r="AF2185" t="s">
        <v>126</v>
      </c>
      <c r="AG2185">
        <v>0</v>
      </c>
      <c r="AH2185">
        <v>3</v>
      </c>
      <c r="AI2185">
        <v>2</v>
      </c>
      <c r="AJ2185">
        <v>0</v>
      </c>
      <c r="AK2185" t="s">
        <v>707</v>
      </c>
      <c r="AL2185">
        <v>32.767367</v>
      </c>
      <c r="AM2185" t="s">
        <v>708</v>
      </c>
      <c r="AN2185">
        <v>-117.03413500000001</v>
      </c>
      <c r="AO2185">
        <v>25</v>
      </c>
      <c r="AP2185">
        <v>1400</v>
      </c>
      <c r="AQ2185" t="s">
        <v>129</v>
      </c>
      <c r="AR2185">
        <v>55</v>
      </c>
      <c r="AS2185">
        <v>90</v>
      </c>
      <c r="AT2185">
        <v>-704</v>
      </c>
      <c r="BB2185" t="str">
        <f t="shared" si="845"/>
        <v>1200</v>
      </c>
      <c r="BC2185">
        <v>1</v>
      </c>
      <c r="BD2185" t="str">
        <f t="shared" si="846"/>
        <v xml:space="preserve">N1839R  </v>
      </c>
      <c r="BE2185">
        <v>1</v>
      </c>
      <c r="BG2185">
        <v>0</v>
      </c>
      <c r="BH2185">
        <v>0</v>
      </c>
      <c r="BI2185">
        <v>0</v>
      </c>
      <c r="BJ2185">
        <v>1325</v>
      </c>
      <c r="BK2185">
        <v>-75</v>
      </c>
      <c r="BL2185" t="s">
        <v>130</v>
      </c>
      <c r="BM2185">
        <v>1</v>
      </c>
      <c r="BN2185">
        <v>1</v>
      </c>
      <c r="BO2185">
        <v>0</v>
      </c>
      <c r="BP2185">
        <v>0</v>
      </c>
      <c r="BS2185">
        <v>0</v>
      </c>
      <c r="BT2185">
        <v>0</v>
      </c>
      <c r="BU2185">
        <v>0</v>
      </c>
      <c r="CE2185" t="str">
        <f t="shared" si="849"/>
        <v>22:04:43.343</v>
      </c>
      <c r="CF2185">
        <v>342591421</v>
      </c>
      <c r="CS2185">
        <v>3</v>
      </c>
      <c r="CT2185">
        <v>2</v>
      </c>
      <c r="CU2185">
        <v>0</v>
      </c>
      <c r="CV2185">
        <v>2</v>
      </c>
      <c r="CW2185">
        <v>0</v>
      </c>
      <c r="CX2185">
        <v>2</v>
      </c>
      <c r="CY2185">
        <v>7</v>
      </c>
      <c r="CZ2185" t="s">
        <v>131</v>
      </c>
      <c r="DA2185">
        <v>300</v>
      </c>
      <c r="DB2185">
        <v>0</v>
      </c>
      <c r="DC2185" t="s">
        <v>157</v>
      </c>
      <c r="DD2185" t="s">
        <v>158</v>
      </c>
      <c r="DG2185">
        <v>8381401</v>
      </c>
      <c r="DI2185">
        <v>1</v>
      </c>
      <c r="DJ2185">
        <v>0</v>
      </c>
      <c r="DK2185">
        <v>1</v>
      </c>
      <c r="DL2185">
        <v>0</v>
      </c>
      <c r="DM2185">
        <v>0</v>
      </c>
      <c r="DN2185">
        <v>1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3">
      <c r="A2186" t="str">
        <f t="shared" si="847"/>
        <v>07/09/2023 22:04:43.662</v>
      </c>
      <c r="C2186" t="str">
        <f t="shared" si="836"/>
        <v>FFDFD3C0</v>
      </c>
      <c r="D2186" t="s">
        <v>123</v>
      </c>
      <c r="E2186">
        <v>7</v>
      </c>
      <c r="F2186">
        <v>2007</v>
      </c>
      <c r="G2186" t="s">
        <v>124</v>
      </c>
      <c r="J2186" t="s">
        <v>125</v>
      </c>
      <c r="K2186">
        <v>0</v>
      </c>
      <c r="L2186">
        <v>3</v>
      </c>
      <c r="M2186">
        <v>0</v>
      </c>
      <c r="N2186">
        <v>2</v>
      </c>
      <c r="O2186">
        <v>0</v>
      </c>
      <c r="P2186">
        <v>1</v>
      </c>
      <c r="Q2186">
        <v>0</v>
      </c>
      <c r="S2186" t="str">
        <f t="shared" si="848"/>
        <v>22:04:43.000</v>
      </c>
      <c r="T2186" t="str">
        <f t="shared" si="848"/>
        <v>22:04:43.000</v>
      </c>
      <c r="U2186" t="str">
        <f t="shared" si="844"/>
        <v>A14F74</v>
      </c>
      <c r="V2186">
        <v>0</v>
      </c>
      <c r="W2186">
        <v>0</v>
      </c>
      <c r="X2186">
        <v>2</v>
      </c>
      <c r="Y2186">
        <v>0</v>
      </c>
      <c r="AA2186">
        <v>1</v>
      </c>
      <c r="AB2186">
        <v>8</v>
      </c>
      <c r="AC2186">
        <v>3</v>
      </c>
      <c r="AD2186">
        <v>0</v>
      </c>
      <c r="AE2186">
        <v>9</v>
      </c>
      <c r="AF2186" t="s">
        <v>126</v>
      </c>
      <c r="AG2186">
        <v>0</v>
      </c>
      <c r="AH2186">
        <v>3</v>
      </c>
      <c r="AI2186">
        <v>2</v>
      </c>
      <c r="AJ2186">
        <v>0</v>
      </c>
      <c r="AK2186" t="s">
        <v>707</v>
      </c>
      <c r="AL2186">
        <v>32.767367</v>
      </c>
      <c r="AM2186" t="s">
        <v>708</v>
      </c>
      <c r="AN2186">
        <v>-117.03413500000001</v>
      </c>
      <c r="AO2186">
        <v>25</v>
      </c>
      <c r="AP2186">
        <v>1400</v>
      </c>
      <c r="AQ2186" t="s">
        <v>129</v>
      </c>
      <c r="AR2186">
        <v>55</v>
      </c>
      <c r="AS2186">
        <v>90</v>
      </c>
      <c r="AT2186">
        <v>-704</v>
      </c>
      <c r="BB2186" t="str">
        <f t="shared" si="845"/>
        <v>1200</v>
      </c>
      <c r="BC2186">
        <v>1</v>
      </c>
      <c r="BD2186" t="str">
        <f t="shared" si="846"/>
        <v xml:space="preserve">N1839R  </v>
      </c>
      <c r="BE2186">
        <v>1</v>
      </c>
      <c r="BG2186">
        <v>0</v>
      </c>
      <c r="BH2186">
        <v>0</v>
      </c>
      <c r="BI2186">
        <v>0</v>
      </c>
      <c r="BJ2186">
        <v>1325</v>
      </c>
      <c r="BK2186">
        <v>-75</v>
      </c>
      <c r="BL2186" t="s">
        <v>130</v>
      </c>
      <c r="BM2186">
        <v>1</v>
      </c>
      <c r="BN2186">
        <v>1</v>
      </c>
      <c r="BO2186">
        <v>0</v>
      </c>
      <c r="BP2186">
        <v>0</v>
      </c>
      <c r="BS2186">
        <v>0</v>
      </c>
      <c r="BT2186">
        <v>0</v>
      </c>
      <c r="BU2186">
        <v>0</v>
      </c>
      <c r="CE2186" t="str">
        <f t="shared" si="849"/>
        <v>22:04:43.343</v>
      </c>
      <c r="CF2186">
        <v>342591421</v>
      </c>
      <c r="CS2186">
        <v>3</v>
      </c>
      <c r="CT2186">
        <v>2</v>
      </c>
      <c r="CU2186">
        <v>0</v>
      </c>
      <c r="CV2186">
        <v>2</v>
      </c>
      <c r="CW2186">
        <v>0</v>
      </c>
      <c r="CX2186">
        <v>2</v>
      </c>
      <c r="CY2186">
        <v>7</v>
      </c>
      <c r="CZ2186" t="s">
        <v>131</v>
      </c>
      <c r="DA2186">
        <v>300</v>
      </c>
      <c r="DB2186">
        <v>0</v>
      </c>
      <c r="DC2186" t="s">
        <v>157</v>
      </c>
      <c r="DD2186" t="s">
        <v>158</v>
      </c>
      <c r="DG2186">
        <v>8381401</v>
      </c>
      <c r="DI2186">
        <v>1</v>
      </c>
      <c r="DJ2186">
        <v>0</v>
      </c>
      <c r="DK2186">
        <v>1</v>
      </c>
      <c r="DL2186">
        <v>0</v>
      </c>
      <c r="DM2186">
        <v>0</v>
      </c>
      <c r="DN2186">
        <v>1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3">
      <c r="A2187" t="str">
        <f t="shared" si="847"/>
        <v>07/09/2023 22:04:43.662</v>
      </c>
      <c r="C2187" t="str">
        <f t="shared" si="836"/>
        <v>FFDFD3C0</v>
      </c>
      <c r="D2187" t="s">
        <v>138</v>
      </c>
      <c r="E2187">
        <v>20</v>
      </c>
      <c r="F2187">
        <v>1020</v>
      </c>
      <c r="G2187" t="s">
        <v>139</v>
      </c>
      <c r="J2187" t="s">
        <v>140</v>
      </c>
      <c r="K2187">
        <v>0</v>
      </c>
      <c r="L2187">
        <v>3</v>
      </c>
      <c r="M2187">
        <v>0</v>
      </c>
      <c r="N2187">
        <v>2</v>
      </c>
      <c r="O2187">
        <v>0</v>
      </c>
      <c r="P2187">
        <v>1</v>
      </c>
      <c r="Q2187">
        <v>0</v>
      </c>
      <c r="S2187" t="str">
        <f t="shared" si="848"/>
        <v>22:04:43.000</v>
      </c>
      <c r="T2187" t="str">
        <f t="shared" si="848"/>
        <v>22:04:43.000</v>
      </c>
      <c r="U2187" t="str">
        <f t="shared" si="844"/>
        <v>A14F74</v>
      </c>
      <c r="V2187">
        <v>0</v>
      </c>
      <c r="W2187">
        <v>0</v>
      </c>
      <c r="X2187">
        <v>2</v>
      </c>
      <c r="Y2187">
        <v>0</v>
      </c>
      <c r="AA2187">
        <v>1</v>
      </c>
      <c r="AB2187">
        <v>8</v>
      </c>
      <c r="AC2187">
        <v>3</v>
      </c>
      <c r="AD2187">
        <v>0</v>
      </c>
      <c r="AE2187">
        <v>9</v>
      </c>
      <c r="AF2187" t="s">
        <v>126</v>
      </c>
      <c r="AG2187">
        <v>0</v>
      </c>
      <c r="AH2187">
        <v>3</v>
      </c>
      <c r="AI2187">
        <v>2</v>
      </c>
      <c r="AJ2187">
        <v>0</v>
      </c>
      <c r="AK2187" t="s">
        <v>707</v>
      </c>
      <c r="AL2187">
        <v>32.767367</v>
      </c>
      <c r="AM2187" t="s">
        <v>708</v>
      </c>
      <c r="AN2187">
        <v>-117.03413500000001</v>
      </c>
      <c r="AO2187">
        <v>25</v>
      </c>
      <c r="AP2187">
        <v>1400</v>
      </c>
      <c r="AQ2187" t="s">
        <v>129</v>
      </c>
      <c r="AR2187">
        <v>55</v>
      </c>
      <c r="AS2187">
        <v>90</v>
      </c>
      <c r="AT2187">
        <v>-704</v>
      </c>
      <c r="BB2187" t="str">
        <f t="shared" si="845"/>
        <v>1200</v>
      </c>
      <c r="BC2187">
        <v>1</v>
      </c>
      <c r="BD2187" t="str">
        <f t="shared" si="846"/>
        <v xml:space="preserve">N1839R  </v>
      </c>
      <c r="BE2187">
        <v>1</v>
      </c>
      <c r="BG2187">
        <v>0</v>
      </c>
      <c r="BH2187">
        <v>0</v>
      </c>
      <c r="BI2187">
        <v>0</v>
      </c>
      <c r="BJ2187">
        <v>1325</v>
      </c>
      <c r="BK2187">
        <v>-75</v>
      </c>
      <c r="BL2187" t="s">
        <v>130</v>
      </c>
      <c r="BM2187">
        <v>1</v>
      </c>
      <c r="BN2187">
        <v>1</v>
      </c>
      <c r="BO2187">
        <v>0</v>
      </c>
      <c r="BP2187">
        <v>0</v>
      </c>
      <c r="BS2187">
        <v>0</v>
      </c>
      <c r="BT2187">
        <v>0</v>
      </c>
      <c r="BU2187">
        <v>0</v>
      </c>
      <c r="CE2187" t="str">
        <f t="shared" si="849"/>
        <v>22:04:43.343</v>
      </c>
      <c r="CF2187">
        <v>342591421</v>
      </c>
      <c r="CS2187">
        <v>3</v>
      </c>
      <c r="CT2187">
        <v>2</v>
      </c>
      <c r="CU2187">
        <v>0</v>
      </c>
      <c r="CV2187">
        <v>2</v>
      </c>
      <c r="CW2187">
        <v>0</v>
      </c>
      <c r="CX2187">
        <v>2</v>
      </c>
      <c r="CY2187">
        <v>7</v>
      </c>
      <c r="CZ2187" t="s">
        <v>131</v>
      </c>
      <c r="DA2187">
        <v>300</v>
      </c>
      <c r="DB2187">
        <v>0</v>
      </c>
      <c r="DC2187" t="s">
        <v>157</v>
      </c>
      <c r="DD2187" t="s">
        <v>158</v>
      </c>
      <c r="DG2187">
        <v>8381401</v>
      </c>
      <c r="DI2187">
        <v>1</v>
      </c>
      <c r="DJ2187">
        <v>0</v>
      </c>
      <c r="DK2187">
        <v>1</v>
      </c>
      <c r="DL2187">
        <v>0</v>
      </c>
      <c r="DM2187">
        <v>0</v>
      </c>
      <c r="DN2187">
        <v>1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3">
      <c r="A2188" t="str">
        <f t="shared" si="847"/>
        <v>07/09/2023 22:04:43.662</v>
      </c>
      <c r="C2188" t="str">
        <f t="shared" si="836"/>
        <v>FFDFD3C0</v>
      </c>
      <c r="D2188" t="s">
        <v>134</v>
      </c>
      <c r="E2188">
        <v>4</v>
      </c>
      <c r="H2188">
        <v>4</v>
      </c>
      <c r="I2188" t="s">
        <v>143</v>
      </c>
      <c r="J2188" t="s">
        <v>126</v>
      </c>
      <c r="K2188">
        <v>0</v>
      </c>
      <c r="L2188">
        <v>3</v>
      </c>
      <c r="M2188">
        <v>0</v>
      </c>
      <c r="N2188">
        <v>2</v>
      </c>
      <c r="O2188">
        <v>0</v>
      </c>
      <c r="P2188">
        <v>1</v>
      </c>
      <c r="Q2188">
        <v>0</v>
      </c>
      <c r="S2188" t="str">
        <f t="shared" si="848"/>
        <v>22:04:43.000</v>
      </c>
      <c r="T2188" t="str">
        <f t="shared" si="848"/>
        <v>22:04:43.000</v>
      </c>
      <c r="U2188" t="str">
        <f t="shared" si="844"/>
        <v>A14F74</v>
      </c>
      <c r="V2188">
        <v>0</v>
      </c>
      <c r="W2188">
        <v>0</v>
      </c>
      <c r="X2188">
        <v>2</v>
      </c>
      <c r="Y2188">
        <v>0</v>
      </c>
      <c r="AA2188">
        <v>1</v>
      </c>
      <c r="AB2188">
        <v>8</v>
      </c>
      <c r="AC2188">
        <v>3</v>
      </c>
      <c r="AD2188">
        <v>0</v>
      </c>
      <c r="AE2188">
        <v>9</v>
      </c>
      <c r="AF2188" t="s">
        <v>126</v>
      </c>
      <c r="AG2188">
        <v>0</v>
      </c>
      <c r="AH2188">
        <v>3</v>
      </c>
      <c r="AI2188">
        <v>2</v>
      </c>
      <c r="AJ2188">
        <v>0</v>
      </c>
      <c r="AK2188" t="s">
        <v>707</v>
      </c>
      <c r="AL2188">
        <v>32.767367</v>
      </c>
      <c r="AM2188" t="s">
        <v>708</v>
      </c>
      <c r="AN2188">
        <v>-117.03413500000001</v>
      </c>
      <c r="AO2188">
        <v>25</v>
      </c>
      <c r="AP2188">
        <v>1400</v>
      </c>
      <c r="AQ2188" t="s">
        <v>129</v>
      </c>
      <c r="AR2188">
        <v>55</v>
      </c>
      <c r="AS2188">
        <v>90</v>
      </c>
      <c r="AT2188">
        <v>-704</v>
      </c>
      <c r="BB2188" t="str">
        <f t="shared" si="845"/>
        <v>1200</v>
      </c>
      <c r="BC2188">
        <v>1</v>
      </c>
      <c r="BD2188" t="str">
        <f t="shared" si="846"/>
        <v xml:space="preserve">N1839R  </v>
      </c>
      <c r="BE2188">
        <v>1</v>
      </c>
      <c r="BG2188">
        <v>0</v>
      </c>
      <c r="BH2188">
        <v>0</v>
      </c>
      <c r="BI2188">
        <v>0</v>
      </c>
      <c r="BJ2188">
        <v>1325</v>
      </c>
      <c r="BK2188">
        <v>-75</v>
      </c>
      <c r="BL2188" t="s">
        <v>130</v>
      </c>
      <c r="BM2188">
        <v>1</v>
      </c>
      <c r="BN2188">
        <v>1</v>
      </c>
      <c r="BO2188">
        <v>0</v>
      </c>
      <c r="BP2188">
        <v>0</v>
      </c>
      <c r="BS2188">
        <v>0</v>
      </c>
      <c r="BT2188">
        <v>0</v>
      </c>
      <c r="BU2188">
        <v>0</v>
      </c>
      <c r="CE2188" t="str">
        <f t="shared" si="849"/>
        <v>22:04:43.343</v>
      </c>
      <c r="CF2188">
        <v>342591421</v>
      </c>
      <c r="CS2188">
        <v>3</v>
      </c>
      <c r="CT2188">
        <v>2</v>
      </c>
      <c r="CU2188">
        <v>0</v>
      </c>
      <c r="CV2188">
        <v>2</v>
      </c>
      <c r="CW2188">
        <v>0</v>
      </c>
      <c r="CX2188">
        <v>2</v>
      </c>
      <c r="CY2188">
        <v>7</v>
      </c>
      <c r="CZ2188" t="s">
        <v>131</v>
      </c>
      <c r="DA2188">
        <v>300</v>
      </c>
      <c r="DB2188">
        <v>0</v>
      </c>
      <c r="DC2188" t="s">
        <v>157</v>
      </c>
      <c r="DD2188" t="s">
        <v>158</v>
      </c>
      <c r="DG2188">
        <v>8381401</v>
      </c>
      <c r="DI2188">
        <v>1</v>
      </c>
      <c r="DJ2188">
        <v>0</v>
      </c>
      <c r="DK2188">
        <v>1</v>
      </c>
      <c r="DL2188">
        <v>0</v>
      </c>
      <c r="DM2188">
        <v>0</v>
      </c>
      <c r="DN2188">
        <v>1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3">
      <c r="A2189" t="str">
        <f t="shared" si="847"/>
        <v>07/09/2023 22:04:43.662</v>
      </c>
      <c r="C2189" t="str">
        <f t="shared" si="836"/>
        <v>FFDFD3C0</v>
      </c>
      <c r="D2189" t="s">
        <v>149</v>
      </c>
      <c r="E2189">
        <v>3</v>
      </c>
      <c r="H2189">
        <v>166</v>
      </c>
      <c r="I2189" t="s">
        <v>139</v>
      </c>
      <c r="J2189" t="s">
        <v>150</v>
      </c>
      <c r="K2189">
        <v>0</v>
      </c>
      <c r="L2189">
        <v>3</v>
      </c>
      <c r="M2189">
        <v>0</v>
      </c>
      <c r="N2189">
        <v>2</v>
      </c>
      <c r="O2189">
        <v>0</v>
      </c>
      <c r="P2189">
        <v>1</v>
      </c>
      <c r="Q2189">
        <v>0</v>
      </c>
      <c r="S2189" t="str">
        <f t="shared" si="848"/>
        <v>22:04:43.000</v>
      </c>
      <c r="T2189" t="str">
        <f t="shared" si="848"/>
        <v>22:04:43.000</v>
      </c>
      <c r="U2189" t="str">
        <f t="shared" si="844"/>
        <v>A14F74</v>
      </c>
      <c r="V2189">
        <v>0</v>
      </c>
      <c r="W2189">
        <v>0</v>
      </c>
      <c r="X2189">
        <v>2</v>
      </c>
      <c r="Y2189">
        <v>0</v>
      </c>
      <c r="AA2189">
        <v>1</v>
      </c>
      <c r="AB2189">
        <v>8</v>
      </c>
      <c r="AC2189">
        <v>3</v>
      </c>
      <c r="AD2189">
        <v>0</v>
      </c>
      <c r="AE2189">
        <v>9</v>
      </c>
      <c r="AF2189" t="s">
        <v>126</v>
      </c>
      <c r="AG2189">
        <v>0</v>
      </c>
      <c r="AH2189">
        <v>3</v>
      </c>
      <c r="AI2189">
        <v>2</v>
      </c>
      <c r="AJ2189">
        <v>0</v>
      </c>
      <c r="AK2189" t="s">
        <v>707</v>
      </c>
      <c r="AL2189">
        <v>32.767367</v>
      </c>
      <c r="AM2189" t="s">
        <v>708</v>
      </c>
      <c r="AN2189">
        <v>-117.03413500000001</v>
      </c>
      <c r="AO2189">
        <v>25</v>
      </c>
      <c r="AP2189">
        <v>1400</v>
      </c>
      <c r="AQ2189" t="s">
        <v>129</v>
      </c>
      <c r="AR2189">
        <v>55</v>
      </c>
      <c r="AS2189">
        <v>90</v>
      </c>
      <c r="AT2189">
        <v>-704</v>
      </c>
      <c r="BB2189" t="str">
        <f t="shared" si="845"/>
        <v>1200</v>
      </c>
      <c r="BC2189">
        <v>1</v>
      </c>
      <c r="BD2189" t="str">
        <f t="shared" si="846"/>
        <v xml:space="preserve">N1839R  </v>
      </c>
      <c r="BE2189">
        <v>1</v>
      </c>
      <c r="BG2189">
        <v>0</v>
      </c>
      <c r="BH2189">
        <v>0</v>
      </c>
      <c r="BI2189">
        <v>0</v>
      </c>
      <c r="BJ2189">
        <v>1325</v>
      </c>
      <c r="BK2189">
        <v>-75</v>
      </c>
      <c r="BL2189" t="s">
        <v>130</v>
      </c>
      <c r="BM2189">
        <v>1</v>
      </c>
      <c r="BN2189">
        <v>1</v>
      </c>
      <c r="BO2189">
        <v>0</v>
      </c>
      <c r="BP2189">
        <v>0</v>
      </c>
      <c r="BS2189">
        <v>0</v>
      </c>
      <c r="BT2189">
        <v>0</v>
      </c>
      <c r="BU2189">
        <v>0</v>
      </c>
      <c r="CE2189" t="str">
        <f t="shared" si="849"/>
        <v>22:04:43.343</v>
      </c>
      <c r="CF2189">
        <v>342591421</v>
      </c>
      <c r="CS2189">
        <v>3</v>
      </c>
      <c r="CT2189">
        <v>2</v>
      </c>
      <c r="CU2189">
        <v>0</v>
      </c>
      <c r="CV2189">
        <v>2</v>
      </c>
      <c r="CW2189">
        <v>0</v>
      </c>
      <c r="CX2189">
        <v>2</v>
      </c>
      <c r="CY2189">
        <v>7</v>
      </c>
      <c r="CZ2189" t="s">
        <v>131</v>
      </c>
      <c r="DA2189">
        <v>300</v>
      </c>
      <c r="DB2189">
        <v>0</v>
      </c>
      <c r="DC2189" t="s">
        <v>157</v>
      </c>
      <c r="DD2189" t="s">
        <v>158</v>
      </c>
      <c r="DG2189">
        <v>8381401</v>
      </c>
      <c r="DI2189">
        <v>1</v>
      </c>
      <c r="DJ2189">
        <v>0</v>
      </c>
      <c r="DK2189">
        <v>1</v>
      </c>
      <c r="DL2189">
        <v>0</v>
      </c>
      <c r="DM2189">
        <v>0</v>
      </c>
      <c r="DN2189">
        <v>1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3">
      <c r="A2190" t="str">
        <f t="shared" si="847"/>
        <v>07/09/2023 22:04:43.662</v>
      </c>
      <c r="C2190" t="str">
        <f t="shared" si="836"/>
        <v>FFDFD3C0</v>
      </c>
      <c r="D2190" t="s">
        <v>141</v>
      </c>
      <c r="E2190">
        <v>15</v>
      </c>
      <c r="J2190" t="s">
        <v>142</v>
      </c>
      <c r="K2190">
        <v>0</v>
      </c>
      <c r="L2190">
        <v>3</v>
      </c>
      <c r="M2190">
        <v>0</v>
      </c>
      <c r="N2190">
        <v>2</v>
      </c>
      <c r="O2190">
        <v>0</v>
      </c>
      <c r="P2190">
        <v>1</v>
      </c>
      <c r="Q2190">
        <v>0</v>
      </c>
      <c r="S2190" t="str">
        <f t="shared" si="848"/>
        <v>22:04:43.000</v>
      </c>
      <c r="T2190" t="str">
        <f t="shared" si="848"/>
        <v>22:04:43.000</v>
      </c>
      <c r="U2190" t="str">
        <f t="shared" si="844"/>
        <v>A14F74</v>
      </c>
      <c r="V2190">
        <v>0</v>
      </c>
      <c r="W2190">
        <v>0</v>
      </c>
      <c r="X2190">
        <v>2</v>
      </c>
      <c r="Y2190">
        <v>0</v>
      </c>
      <c r="AA2190">
        <v>1</v>
      </c>
      <c r="AB2190">
        <v>8</v>
      </c>
      <c r="AC2190">
        <v>3</v>
      </c>
      <c r="AD2190">
        <v>0</v>
      </c>
      <c r="AE2190">
        <v>9</v>
      </c>
      <c r="AF2190" t="s">
        <v>126</v>
      </c>
      <c r="AG2190">
        <v>0</v>
      </c>
      <c r="AH2190">
        <v>3</v>
      </c>
      <c r="AI2190">
        <v>2</v>
      </c>
      <c r="AJ2190">
        <v>0</v>
      </c>
      <c r="AK2190" t="s">
        <v>707</v>
      </c>
      <c r="AL2190">
        <v>32.767367</v>
      </c>
      <c r="AM2190" t="s">
        <v>708</v>
      </c>
      <c r="AN2190">
        <v>-117.03413500000001</v>
      </c>
      <c r="AO2190">
        <v>25</v>
      </c>
      <c r="AP2190">
        <v>1400</v>
      </c>
      <c r="AQ2190" t="s">
        <v>129</v>
      </c>
      <c r="AR2190">
        <v>55</v>
      </c>
      <c r="AS2190">
        <v>90</v>
      </c>
      <c r="AT2190">
        <v>-704</v>
      </c>
      <c r="BB2190" t="str">
        <f t="shared" si="845"/>
        <v>1200</v>
      </c>
      <c r="BC2190">
        <v>1</v>
      </c>
      <c r="BD2190" t="str">
        <f t="shared" si="846"/>
        <v xml:space="preserve">N1839R  </v>
      </c>
      <c r="BE2190">
        <v>1</v>
      </c>
      <c r="BG2190">
        <v>0</v>
      </c>
      <c r="BH2190">
        <v>0</v>
      </c>
      <c r="BI2190">
        <v>0</v>
      </c>
      <c r="BJ2190">
        <v>1325</v>
      </c>
      <c r="BK2190">
        <v>-75</v>
      </c>
      <c r="BL2190" t="s">
        <v>130</v>
      </c>
      <c r="BM2190">
        <v>1</v>
      </c>
      <c r="BN2190">
        <v>1</v>
      </c>
      <c r="BO2190">
        <v>0</v>
      </c>
      <c r="BP2190">
        <v>0</v>
      </c>
      <c r="BS2190">
        <v>0</v>
      </c>
      <c r="BT2190">
        <v>0</v>
      </c>
      <c r="BU2190">
        <v>0</v>
      </c>
      <c r="CE2190" t="str">
        <f t="shared" si="849"/>
        <v>22:04:43.343</v>
      </c>
      <c r="CF2190">
        <v>342591421</v>
      </c>
      <c r="CS2190">
        <v>3</v>
      </c>
      <c r="CT2190">
        <v>2</v>
      </c>
      <c r="CU2190">
        <v>0</v>
      </c>
      <c r="CV2190">
        <v>2</v>
      </c>
      <c r="CW2190">
        <v>0</v>
      </c>
      <c r="CX2190">
        <v>2</v>
      </c>
      <c r="CY2190">
        <v>7</v>
      </c>
      <c r="CZ2190" t="s">
        <v>131</v>
      </c>
      <c r="DA2190">
        <v>300</v>
      </c>
      <c r="DB2190">
        <v>0</v>
      </c>
      <c r="DC2190" t="s">
        <v>157</v>
      </c>
      <c r="DD2190" t="s">
        <v>158</v>
      </c>
      <c r="DG2190">
        <v>8381401</v>
      </c>
      <c r="DI2190">
        <v>1</v>
      </c>
      <c r="DJ2190">
        <v>0</v>
      </c>
      <c r="DK2190">
        <v>1</v>
      </c>
      <c r="DL2190">
        <v>0</v>
      </c>
      <c r="DM2190">
        <v>0</v>
      </c>
      <c r="DN2190">
        <v>1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3">
      <c r="A2191" t="str">
        <f t="shared" ref="A2191:A2197" si="850">"07/09/2023 22:04:44.631"</f>
        <v>07/09/2023 22:04:44.631</v>
      </c>
      <c r="C2191" t="str">
        <f t="shared" si="836"/>
        <v>FFDFD3C0</v>
      </c>
      <c r="D2191" t="s">
        <v>134</v>
      </c>
      <c r="E2191">
        <v>3</v>
      </c>
      <c r="H2191">
        <v>3</v>
      </c>
      <c r="I2191" t="s">
        <v>135</v>
      </c>
      <c r="J2191" t="s">
        <v>126</v>
      </c>
      <c r="K2191">
        <v>0</v>
      </c>
      <c r="L2191">
        <v>3</v>
      </c>
      <c r="M2191">
        <v>0</v>
      </c>
      <c r="N2191">
        <v>2</v>
      </c>
      <c r="O2191">
        <v>0</v>
      </c>
      <c r="P2191">
        <v>1</v>
      </c>
      <c r="Q2191">
        <v>0</v>
      </c>
      <c r="S2191" t="str">
        <f t="shared" ref="S2191:T2197" si="851">"22:04:44.000"</f>
        <v>22:04:44.000</v>
      </c>
      <c r="T2191" t="str">
        <f t="shared" si="851"/>
        <v>22:04:44.000</v>
      </c>
      <c r="U2191" t="str">
        <f t="shared" si="844"/>
        <v>A14F74</v>
      </c>
      <c r="V2191">
        <v>0</v>
      </c>
      <c r="W2191">
        <v>0</v>
      </c>
      <c r="X2191">
        <v>2</v>
      </c>
      <c r="Y2191">
        <v>0</v>
      </c>
      <c r="AA2191">
        <v>1</v>
      </c>
      <c r="AB2191">
        <v>8</v>
      </c>
      <c r="AC2191">
        <v>3</v>
      </c>
      <c r="AD2191">
        <v>0</v>
      </c>
      <c r="AE2191">
        <v>9</v>
      </c>
      <c r="AF2191" t="s">
        <v>126</v>
      </c>
      <c r="AG2191">
        <v>0</v>
      </c>
      <c r="AH2191">
        <v>3</v>
      </c>
      <c r="AI2191">
        <v>2</v>
      </c>
      <c r="AJ2191">
        <v>0</v>
      </c>
      <c r="AK2191" t="s">
        <v>709</v>
      </c>
      <c r="AL2191">
        <v>32.767775</v>
      </c>
      <c r="AM2191" t="s">
        <v>710</v>
      </c>
      <c r="AN2191">
        <v>-117.03389900000001</v>
      </c>
      <c r="AO2191">
        <v>25</v>
      </c>
      <c r="AP2191">
        <v>1400</v>
      </c>
      <c r="AQ2191" t="s">
        <v>129</v>
      </c>
      <c r="AR2191">
        <v>37</v>
      </c>
      <c r="AS2191">
        <v>94</v>
      </c>
      <c r="AT2191">
        <v>-832</v>
      </c>
      <c r="BB2191" t="str">
        <f t="shared" si="845"/>
        <v>1200</v>
      </c>
      <c r="BC2191">
        <v>1</v>
      </c>
      <c r="BD2191" t="str">
        <f t="shared" si="846"/>
        <v xml:space="preserve">N1839R  </v>
      </c>
      <c r="BE2191">
        <v>1</v>
      </c>
      <c r="BG2191">
        <v>0</v>
      </c>
      <c r="BH2191">
        <v>0</v>
      </c>
      <c r="BI2191">
        <v>0</v>
      </c>
      <c r="BJ2191">
        <v>1325</v>
      </c>
      <c r="BK2191">
        <v>-75</v>
      </c>
      <c r="BL2191" t="s">
        <v>130</v>
      </c>
      <c r="BM2191">
        <v>1</v>
      </c>
      <c r="BN2191">
        <v>1</v>
      </c>
      <c r="BO2191">
        <v>0</v>
      </c>
      <c r="BP2191">
        <v>0</v>
      </c>
      <c r="BS2191">
        <v>0</v>
      </c>
      <c r="BT2191">
        <v>0</v>
      </c>
      <c r="BU2191">
        <v>0</v>
      </c>
      <c r="CE2191" t="str">
        <f t="shared" ref="CE2191:CE2197" si="852">"22:04:44.367"</f>
        <v>22:04:44.367</v>
      </c>
      <c r="CF2191">
        <v>366841411</v>
      </c>
      <c r="CS2191">
        <v>3</v>
      </c>
      <c r="CT2191">
        <v>2</v>
      </c>
      <c r="CU2191">
        <v>0</v>
      </c>
      <c r="CV2191">
        <v>2</v>
      </c>
      <c r="CW2191">
        <v>0</v>
      </c>
      <c r="CX2191">
        <v>3</v>
      </c>
      <c r="CY2191">
        <v>7</v>
      </c>
      <c r="CZ2191" t="s">
        <v>131</v>
      </c>
      <c r="DA2191">
        <v>300</v>
      </c>
      <c r="DB2191">
        <v>0</v>
      </c>
      <c r="DC2191" t="s">
        <v>157</v>
      </c>
      <c r="DD2191" t="s">
        <v>158</v>
      </c>
      <c r="DG2191">
        <v>8381635</v>
      </c>
      <c r="DI2191">
        <v>1</v>
      </c>
      <c r="DJ2191">
        <v>0</v>
      </c>
      <c r="DK2191">
        <v>0</v>
      </c>
      <c r="DL2191">
        <v>0</v>
      </c>
      <c r="DM2191">
        <v>0</v>
      </c>
      <c r="DN2191">
        <v>1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3">
      <c r="A2192" t="str">
        <f t="shared" si="850"/>
        <v>07/09/2023 22:04:44.631</v>
      </c>
      <c r="C2192" t="str">
        <f t="shared" si="836"/>
        <v>FFDFD3C0</v>
      </c>
      <c r="D2192" t="s">
        <v>147</v>
      </c>
      <c r="E2192">
        <v>8</v>
      </c>
      <c r="H2192">
        <v>225</v>
      </c>
      <c r="I2192" t="s">
        <v>148</v>
      </c>
      <c r="J2192" t="s">
        <v>126</v>
      </c>
      <c r="K2192">
        <v>0</v>
      </c>
      <c r="L2192">
        <v>3</v>
      </c>
      <c r="M2192">
        <v>0</v>
      </c>
      <c r="N2192">
        <v>2</v>
      </c>
      <c r="O2192">
        <v>0</v>
      </c>
      <c r="P2192">
        <v>1</v>
      </c>
      <c r="Q2192">
        <v>0</v>
      </c>
      <c r="S2192" t="str">
        <f t="shared" si="851"/>
        <v>22:04:44.000</v>
      </c>
      <c r="T2192" t="str">
        <f t="shared" si="851"/>
        <v>22:04:44.000</v>
      </c>
      <c r="U2192" t="str">
        <f t="shared" si="844"/>
        <v>A14F74</v>
      </c>
      <c r="V2192">
        <v>0</v>
      </c>
      <c r="W2192">
        <v>0</v>
      </c>
      <c r="X2192">
        <v>2</v>
      </c>
      <c r="Y2192">
        <v>0</v>
      </c>
      <c r="AA2192">
        <v>1</v>
      </c>
      <c r="AB2192">
        <v>8</v>
      </c>
      <c r="AC2192">
        <v>3</v>
      </c>
      <c r="AD2192">
        <v>0</v>
      </c>
      <c r="AE2192">
        <v>9</v>
      </c>
      <c r="AF2192" t="s">
        <v>126</v>
      </c>
      <c r="AG2192">
        <v>0</v>
      </c>
      <c r="AH2192">
        <v>3</v>
      </c>
      <c r="AI2192">
        <v>2</v>
      </c>
      <c r="AJ2192">
        <v>0</v>
      </c>
      <c r="AK2192" t="s">
        <v>709</v>
      </c>
      <c r="AL2192">
        <v>32.767775</v>
      </c>
      <c r="AM2192" t="s">
        <v>710</v>
      </c>
      <c r="AN2192">
        <v>-117.03389900000001</v>
      </c>
      <c r="AO2192">
        <v>25</v>
      </c>
      <c r="AP2192">
        <v>1400</v>
      </c>
      <c r="AQ2192" t="s">
        <v>129</v>
      </c>
      <c r="AR2192">
        <v>37</v>
      </c>
      <c r="AS2192">
        <v>94</v>
      </c>
      <c r="AT2192">
        <v>-832</v>
      </c>
      <c r="BB2192" t="str">
        <f t="shared" si="845"/>
        <v>1200</v>
      </c>
      <c r="BC2192">
        <v>1</v>
      </c>
      <c r="BD2192" t="str">
        <f t="shared" si="846"/>
        <v xml:space="preserve">N1839R  </v>
      </c>
      <c r="BE2192">
        <v>1</v>
      </c>
      <c r="BG2192">
        <v>0</v>
      </c>
      <c r="BH2192">
        <v>0</v>
      </c>
      <c r="BI2192">
        <v>0</v>
      </c>
      <c r="BJ2192">
        <v>1325</v>
      </c>
      <c r="BK2192">
        <v>-75</v>
      </c>
      <c r="BL2192" t="s">
        <v>130</v>
      </c>
      <c r="BM2192">
        <v>1</v>
      </c>
      <c r="BN2192">
        <v>1</v>
      </c>
      <c r="BO2192">
        <v>0</v>
      </c>
      <c r="BP2192">
        <v>0</v>
      </c>
      <c r="BS2192">
        <v>0</v>
      </c>
      <c r="BT2192">
        <v>0</v>
      </c>
      <c r="BU2192">
        <v>0</v>
      </c>
      <c r="CE2192" t="str">
        <f t="shared" si="852"/>
        <v>22:04:44.367</v>
      </c>
      <c r="CF2192">
        <v>366841411</v>
      </c>
      <c r="CS2192">
        <v>3</v>
      </c>
      <c r="CT2192">
        <v>2</v>
      </c>
      <c r="CU2192">
        <v>0</v>
      </c>
      <c r="CV2192">
        <v>2</v>
      </c>
      <c r="CW2192">
        <v>0</v>
      </c>
      <c r="CX2192">
        <v>3</v>
      </c>
      <c r="CY2192">
        <v>7</v>
      </c>
      <c r="CZ2192" t="s">
        <v>131</v>
      </c>
      <c r="DA2192">
        <v>300</v>
      </c>
      <c r="DB2192">
        <v>0</v>
      </c>
      <c r="DC2192" t="s">
        <v>157</v>
      </c>
      <c r="DD2192" t="s">
        <v>158</v>
      </c>
      <c r="DG2192">
        <v>8381635</v>
      </c>
      <c r="DI2192">
        <v>1</v>
      </c>
      <c r="DJ2192">
        <v>0</v>
      </c>
      <c r="DK2192">
        <v>1</v>
      </c>
      <c r="DL2192">
        <v>0</v>
      </c>
      <c r="DM2192">
        <v>0</v>
      </c>
      <c r="DN2192">
        <v>1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3">
      <c r="A2193" t="str">
        <f t="shared" si="850"/>
        <v>07/09/2023 22:04:44.631</v>
      </c>
      <c r="C2193" t="str">
        <f t="shared" si="836"/>
        <v>FFDFD3C0</v>
      </c>
      <c r="D2193" t="s">
        <v>123</v>
      </c>
      <c r="E2193">
        <v>7</v>
      </c>
      <c r="F2193">
        <v>2007</v>
      </c>
      <c r="G2193" t="s">
        <v>124</v>
      </c>
      <c r="J2193" t="s">
        <v>125</v>
      </c>
      <c r="K2193">
        <v>0</v>
      </c>
      <c r="L2193">
        <v>3</v>
      </c>
      <c r="M2193">
        <v>0</v>
      </c>
      <c r="N2193">
        <v>2</v>
      </c>
      <c r="O2193">
        <v>0</v>
      </c>
      <c r="P2193">
        <v>1</v>
      </c>
      <c r="Q2193">
        <v>0</v>
      </c>
      <c r="S2193" t="str">
        <f t="shared" si="851"/>
        <v>22:04:44.000</v>
      </c>
      <c r="T2193" t="str">
        <f t="shared" si="851"/>
        <v>22:04:44.000</v>
      </c>
      <c r="U2193" t="str">
        <f t="shared" si="844"/>
        <v>A14F74</v>
      </c>
      <c r="V2193">
        <v>0</v>
      </c>
      <c r="W2193">
        <v>0</v>
      </c>
      <c r="X2193">
        <v>2</v>
      </c>
      <c r="Y2193">
        <v>0</v>
      </c>
      <c r="AA2193">
        <v>1</v>
      </c>
      <c r="AB2193">
        <v>8</v>
      </c>
      <c r="AC2193">
        <v>3</v>
      </c>
      <c r="AD2193">
        <v>0</v>
      </c>
      <c r="AE2193">
        <v>9</v>
      </c>
      <c r="AF2193" t="s">
        <v>126</v>
      </c>
      <c r="AG2193">
        <v>0</v>
      </c>
      <c r="AH2193">
        <v>3</v>
      </c>
      <c r="AI2193">
        <v>2</v>
      </c>
      <c r="AJ2193">
        <v>0</v>
      </c>
      <c r="AK2193" t="s">
        <v>709</v>
      </c>
      <c r="AL2193">
        <v>32.767775</v>
      </c>
      <c r="AM2193" t="s">
        <v>710</v>
      </c>
      <c r="AN2193">
        <v>-117.03389900000001</v>
      </c>
      <c r="AO2193">
        <v>25</v>
      </c>
      <c r="AP2193">
        <v>1400</v>
      </c>
      <c r="AQ2193" t="s">
        <v>129</v>
      </c>
      <c r="AR2193">
        <v>37</v>
      </c>
      <c r="AS2193">
        <v>94</v>
      </c>
      <c r="AT2193">
        <v>-832</v>
      </c>
      <c r="BB2193" t="str">
        <f t="shared" si="845"/>
        <v>1200</v>
      </c>
      <c r="BC2193">
        <v>1</v>
      </c>
      <c r="BD2193" t="str">
        <f t="shared" si="846"/>
        <v xml:space="preserve">N1839R  </v>
      </c>
      <c r="BE2193">
        <v>1</v>
      </c>
      <c r="BG2193">
        <v>0</v>
      </c>
      <c r="BH2193">
        <v>0</v>
      </c>
      <c r="BI2193">
        <v>0</v>
      </c>
      <c r="BJ2193">
        <v>1325</v>
      </c>
      <c r="BK2193">
        <v>-75</v>
      </c>
      <c r="BL2193" t="s">
        <v>130</v>
      </c>
      <c r="BM2193">
        <v>1</v>
      </c>
      <c r="BN2193">
        <v>1</v>
      </c>
      <c r="BO2193">
        <v>0</v>
      </c>
      <c r="BP2193">
        <v>0</v>
      </c>
      <c r="BS2193">
        <v>0</v>
      </c>
      <c r="BT2193">
        <v>0</v>
      </c>
      <c r="BU2193">
        <v>0</v>
      </c>
      <c r="CE2193" t="str">
        <f t="shared" si="852"/>
        <v>22:04:44.367</v>
      </c>
      <c r="CF2193">
        <v>366841411</v>
      </c>
      <c r="CS2193">
        <v>3</v>
      </c>
      <c r="CT2193">
        <v>2</v>
      </c>
      <c r="CU2193">
        <v>0</v>
      </c>
      <c r="CV2193">
        <v>2</v>
      </c>
      <c r="CW2193">
        <v>0</v>
      </c>
      <c r="CX2193">
        <v>3</v>
      </c>
      <c r="CY2193">
        <v>7</v>
      </c>
      <c r="CZ2193" t="s">
        <v>131</v>
      </c>
      <c r="DA2193">
        <v>300</v>
      </c>
      <c r="DB2193">
        <v>0</v>
      </c>
      <c r="DC2193" t="s">
        <v>157</v>
      </c>
      <c r="DD2193" t="s">
        <v>158</v>
      </c>
      <c r="DG2193">
        <v>8381635</v>
      </c>
      <c r="DI2193">
        <v>1</v>
      </c>
      <c r="DJ2193">
        <v>0</v>
      </c>
      <c r="DK2193">
        <v>1</v>
      </c>
      <c r="DL2193">
        <v>0</v>
      </c>
      <c r="DM2193">
        <v>0</v>
      </c>
      <c r="DN2193">
        <v>1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3">
      <c r="A2194" t="str">
        <f t="shared" si="850"/>
        <v>07/09/2023 22:04:44.631</v>
      </c>
      <c r="C2194" t="str">
        <f t="shared" si="836"/>
        <v>FFDFD3C0</v>
      </c>
      <c r="D2194" t="s">
        <v>138</v>
      </c>
      <c r="E2194">
        <v>20</v>
      </c>
      <c r="F2194">
        <v>1020</v>
      </c>
      <c r="G2194" t="s">
        <v>139</v>
      </c>
      <c r="J2194" t="s">
        <v>140</v>
      </c>
      <c r="K2194">
        <v>0</v>
      </c>
      <c r="L2194">
        <v>3</v>
      </c>
      <c r="M2194">
        <v>0</v>
      </c>
      <c r="N2194">
        <v>2</v>
      </c>
      <c r="O2194">
        <v>0</v>
      </c>
      <c r="P2194">
        <v>1</v>
      </c>
      <c r="Q2194">
        <v>0</v>
      </c>
      <c r="S2194" t="str">
        <f t="shared" si="851"/>
        <v>22:04:44.000</v>
      </c>
      <c r="T2194" t="str">
        <f t="shared" si="851"/>
        <v>22:04:44.000</v>
      </c>
      <c r="U2194" t="str">
        <f t="shared" si="844"/>
        <v>A14F74</v>
      </c>
      <c r="V2194">
        <v>0</v>
      </c>
      <c r="W2194">
        <v>0</v>
      </c>
      <c r="X2194">
        <v>2</v>
      </c>
      <c r="Y2194">
        <v>0</v>
      </c>
      <c r="AA2194">
        <v>1</v>
      </c>
      <c r="AB2194">
        <v>8</v>
      </c>
      <c r="AC2194">
        <v>3</v>
      </c>
      <c r="AD2194">
        <v>0</v>
      </c>
      <c r="AE2194">
        <v>9</v>
      </c>
      <c r="AF2194" t="s">
        <v>126</v>
      </c>
      <c r="AG2194">
        <v>0</v>
      </c>
      <c r="AH2194">
        <v>3</v>
      </c>
      <c r="AI2194">
        <v>2</v>
      </c>
      <c r="AJ2194">
        <v>0</v>
      </c>
      <c r="AK2194" t="s">
        <v>709</v>
      </c>
      <c r="AL2194">
        <v>32.767775</v>
      </c>
      <c r="AM2194" t="s">
        <v>710</v>
      </c>
      <c r="AN2194">
        <v>-117.03389900000001</v>
      </c>
      <c r="AO2194">
        <v>25</v>
      </c>
      <c r="AP2194">
        <v>1400</v>
      </c>
      <c r="AQ2194" t="s">
        <v>129</v>
      </c>
      <c r="AR2194">
        <v>37</v>
      </c>
      <c r="AS2194">
        <v>94</v>
      </c>
      <c r="AT2194">
        <v>-832</v>
      </c>
      <c r="BB2194" t="str">
        <f t="shared" si="845"/>
        <v>1200</v>
      </c>
      <c r="BC2194">
        <v>1</v>
      </c>
      <c r="BD2194" t="str">
        <f t="shared" si="846"/>
        <v xml:space="preserve">N1839R  </v>
      </c>
      <c r="BE2194">
        <v>1</v>
      </c>
      <c r="BG2194">
        <v>0</v>
      </c>
      <c r="BH2194">
        <v>0</v>
      </c>
      <c r="BI2194">
        <v>0</v>
      </c>
      <c r="BJ2194">
        <v>1325</v>
      </c>
      <c r="BK2194">
        <v>-75</v>
      </c>
      <c r="BL2194" t="s">
        <v>130</v>
      </c>
      <c r="BM2194">
        <v>1</v>
      </c>
      <c r="BN2194">
        <v>1</v>
      </c>
      <c r="BO2194">
        <v>0</v>
      </c>
      <c r="BP2194">
        <v>0</v>
      </c>
      <c r="BS2194">
        <v>0</v>
      </c>
      <c r="BT2194">
        <v>0</v>
      </c>
      <c r="BU2194">
        <v>0</v>
      </c>
      <c r="CE2194" t="str">
        <f t="shared" si="852"/>
        <v>22:04:44.367</v>
      </c>
      <c r="CF2194">
        <v>366841411</v>
      </c>
      <c r="CS2194">
        <v>3</v>
      </c>
      <c r="CT2194">
        <v>2</v>
      </c>
      <c r="CU2194">
        <v>0</v>
      </c>
      <c r="CV2194">
        <v>2</v>
      </c>
      <c r="CW2194">
        <v>0</v>
      </c>
      <c r="CX2194">
        <v>3</v>
      </c>
      <c r="CY2194">
        <v>7</v>
      </c>
      <c r="CZ2194" t="s">
        <v>131</v>
      </c>
      <c r="DA2194">
        <v>300</v>
      </c>
      <c r="DB2194">
        <v>0</v>
      </c>
      <c r="DC2194" t="s">
        <v>157</v>
      </c>
      <c r="DD2194" t="s">
        <v>158</v>
      </c>
      <c r="DG2194">
        <v>8381635</v>
      </c>
      <c r="DI2194">
        <v>1</v>
      </c>
      <c r="DJ2194">
        <v>0</v>
      </c>
      <c r="DK2194">
        <v>1</v>
      </c>
      <c r="DL2194">
        <v>0</v>
      </c>
      <c r="DM2194">
        <v>0</v>
      </c>
      <c r="DN2194">
        <v>1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3">
      <c r="A2195" t="str">
        <f t="shared" si="850"/>
        <v>07/09/2023 22:04:44.631</v>
      </c>
      <c r="C2195" t="str">
        <f t="shared" si="836"/>
        <v>FFDFD3C0</v>
      </c>
      <c r="D2195" t="s">
        <v>134</v>
      </c>
      <c r="E2195">
        <v>4</v>
      </c>
      <c r="H2195">
        <v>4</v>
      </c>
      <c r="I2195" t="s">
        <v>143</v>
      </c>
      <c r="J2195" t="s">
        <v>126</v>
      </c>
      <c r="K2195">
        <v>0</v>
      </c>
      <c r="L2195">
        <v>3</v>
      </c>
      <c r="M2195">
        <v>0</v>
      </c>
      <c r="N2195">
        <v>2</v>
      </c>
      <c r="O2195">
        <v>0</v>
      </c>
      <c r="P2195">
        <v>1</v>
      </c>
      <c r="Q2195">
        <v>0</v>
      </c>
      <c r="S2195" t="str">
        <f t="shared" si="851"/>
        <v>22:04:44.000</v>
      </c>
      <c r="T2195" t="str">
        <f t="shared" si="851"/>
        <v>22:04:44.000</v>
      </c>
      <c r="U2195" t="str">
        <f t="shared" si="844"/>
        <v>A14F74</v>
      </c>
      <c r="V2195">
        <v>0</v>
      </c>
      <c r="W2195">
        <v>0</v>
      </c>
      <c r="X2195">
        <v>2</v>
      </c>
      <c r="Y2195">
        <v>0</v>
      </c>
      <c r="AA2195">
        <v>1</v>
      </c>
      <c r="AB2195">
        <v>8</v>
      </c>
      <c r="AC2195">
        <v>3</v>
      </c>
      <c r="AD2195">
        <v>0</v>
      </c>
      <c r="AE2195">
        <v>9</v>
      </c>
      <c r="AF2195" t="s">
        <v>126</v>
      </c>
      <c r="AG2195">
        <v>0</v>
      </c>
      <c r="AH2195">
        <v>3</v>
      </c>
      <c r="AI2195">
        <v>2</v>
      </c>
      <c r="AJ2195">
        <v>0</v>
      </c>
      <c r="AK2195" t="s">
        <v>709</v>
      </c>
      <c r="AL2195">
        <v>32.767775</v>
      </c>
      <c r="AM2195" t="s">
        <v>710</v>
      </c>
      <c r="AN2195">
        <v>-117.03389900000001</v>
      </c>
      <c r="AO2195">
        <v>25</v>
      </c>
      <c r="AP2195">
        <v>1400</v>
      </c>
      <c r="AQ2195" t="s">
        <v>129</v>
      </c>
      <c r="AR2195">
        <v>37</v>
      </c>
      <c r="AS2195">
        <v>94</v>
      </c>
      <c r="AT2195">
        <v>-832</v>
      </c>
      <c r="BB2195" t="str">
        <f t="shared" si="845"/>
        <v>1200</v>
      </c>
      <c r="BC2195">
        <v>1</v>
      </c>
      <c r="BD2195" t="str">
        <f t="shared" si="846"/>
        <v xml:space="preserve">N1839R  </v>
      </c>
      <c r="BE2195">
        <v>1</v>
      </c>
      <c r="BG2195">
        <v>0</v>
      </c>
      <c r="BH2195">
        <v>0</v>
      </c>
      <c r="BI2195">
        <v>0</v>
      </c>
      <c r="BJ2195">
        <v>1325</v>
      </c>
      <c r="BK2195">
        <v>-75</v>
      </c>
      <c r="BL2195" t="s">
        <v>130</v>
      </c>
      <c r="BM2195">
        <v>1</v>
      </c>
      <c r="BN2195">
        <v>1</v>
      </c>
      <c r="BO2195">
        <v>0</v>
      </c>
      <c r="BP2195">
        <v>0</v>
      </c>
      <c r="BS2195">
        <v>0</v>
      </c>
      <c r="BT2195">
        <v>0</v>
      </c>
      <c r="BU2195">
        <v>0</v>
      </c>
      <c r="CE2195" t="str">
        <f t="shared" si="852"/>
        <v>22:04:44.367</v>
      </c>
      <c r="CF2195">
        <v>366841411</v>
      </c>
      <c r="CS2195">
        <v>3</v>
      </c>
      <c r="CT2195">
        <v>2</v>
      </c>
      <c r="CU2195">
        <v>0</v>
      </c>
      <c r="CV2195">
        <v>2</v>
      </c>
      <c r="CW2195">
        <v>0</v>
      </c>
      <c r="CX2195">
        <v>3</v>
      </c>
      <c r="CY2195">
        <v>7</v>
      </c>
      <c r="CZ2195" t="s">
        <v>131</v>
      </c>
      <c r="DA2195">
        <v>300</v>
      </c>
      <c r="DB2195">
        <v>0</v>
      </c>
      <c r="DC2195" t="s">
        <v>157</v>
      </c>
      <c r="DD2195" t="s">
        <v>158</v>
      </c>
      <c r="DG2195">
        <v>8381635</v>
      </c>
      <c r="DI2195">
        <v>1</v>
      </c>
      <c r="DJ2195">
        <v>0</v>
      </c>
      <c r="DK2195">
        <v>1</v>
      </c>
      <c r="DL2195">
        <v>0</v>
      </c>
      <c r="DM2195">
        <v>0</v>
      </c>
      <c r="DN2195">
        <v>1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3">
      <c r="A2196" t="str">
        <f t="shared" si="850"/>
        <v>07/09/2023 22:04:44.631</v>
      </c>
      <c r="C2196" t="str">
        <f t="shared" si="836"/>
        <v>FFDFD3C0</v>
      </c>
      <c r="D2196" t="s">
        <v>149</v>
      </c>
      <c r="E2196">
        <v>3</v>
      </c>
      <c r="H2196">
        <v>166</v>
      </c>
      <c r="I2196" t="s">
        <v>139</v>
      </c>
      <c r="J2196" t="s">
        <v>150</v>
      </c>
      <c r="K2196">
        <v>0</v>
      </c>
      <c r="L2196">
        <v>3</v>
      </c>
      <c r="M2196">
        <v>0</v>
      </c>
      <c r="N2196">
        <v>2</v>
      </c>
      <c r="O2196">
        <v>0</v>
      </c>
      <c r="P2196">
        <v>1</v>
      </c>
      <c r="Q2196">
        <v>0</v>
      </c>
      <c r="S2196" t="str">
        <f t="shared" si="851"/>
        <v>22:04:44.000</v>
      </c>
      <c r="T2196" t="str">
        <f t="shared" si="851"/>
        <v>22:04:44.000</v>
      </c>
      <c r="U2196" t="str">
        <f t="shared" si="844"/>
        <v>A14F74</v>
      </c>
      <c r="V2196">
        <v>0</v>
      </c>
      <c r="W2196">
        <v>0</v>
      </c>
      <c r="X2196">
        <v>2</v>
      </c>
      <c r="Y2196">
        <v>0</v>
      </c>
      <c r="AA2196">
        <v>1</v>
      </c>
      <c r="AB2196">
        <v>8</v>
      </c>
      <c r="AC2196">
        <v>3</v>
      </c>
      <c r="AD2196">
        <v>0</v>
      </c>
      <c r="AE2196">
        <v>9</v>
      </c>
      <c r="AF2196" t="s">
        <v>126</v>
      </c>
      <c r="AG2196">
        <v>0</v>
      </c>
      <c r="AH2196">
        <v>3</v>
      </c>
      <c r="AI2196">
        <v>2</v>
      </c>
      <c r="AJ2196">
        <v>0</v>
      </c>
      <c r="AK2196" t="s">
        <v>709</v>
      </c>
      <c r="AL2196">
        <v>32.767775</v>
      </c>
      <c r="AM2196" t="s">
        <v>710</v>
      </c>
      <c r="AN2196">
        <v>-117.03389900000001</v>
      </c>
      <c r="AO2196">
        <v>25</v>
      </c>
      <c r="AP2196">
        <v>1400</v>
      </c>
      <c r="AQ2196" t="s">
        <v>129</v>
      </c>
      <c r="AR2196">
        <v>37</v>
      </c>
      <c r="AS2196">
        <v>94</v>
      </c>
      <c r="AT2196">
        <v>-832</v>
      </c>
      <c r="BB2196" t="str">
        <f t="shared" si="845"/>
        <v>1200</v>
      </c>
      <c r="BC2196">
        <v>1</v>
      </c>
      <c r="BD2196" t="str">
        <f t="shared" si="846"/>
        <v xml:space="preserve">N1839R  </v>
      </c>
      <c r="BE2196">
        <v>1</v>
      </c>
      <c r="BG2196">
        <v>0</v>
      </c>
      <c r="BH2196">
        <v>0</v>
      </c>
      <c r="BI2196">
        <v>0</v>
      </c>
      <c r="BJ2196">
        <v>1325</v>
      </c>
      <c r="BK2196">
        <v>-75</v>
      </c>
      <c r="BL2196" t="s">
        <v>130</v>
      </c>
      <c r="BM2196">
        <v>1</v>
      </c>
      <c r="BN2196">
        <v>1</v>
      </c>
      <c r="BO2196">
        <v>0</v>
      </c>
      <c r="BP2196">
        <v>0</v>
      </c>
      <c r="BS2196">
        <v>0</v>
      </c>
      <c r="BT2196">
        <v>0</v>
      </c>
      <c r="BU2196">
        <v>0</v>
      </c>
      <c r="CE2196" t="str">
        <f t="shared" si="852"/>
        <v>22:04:44.367</v>
      </c>
      <c r="CF2196">
        <v>366841411</v>
      </c>
      <c r="CS2196">
        <v>3</v>
      </c>
      <c r="CT2196">
        <v>2</v>
      </c>
      <c r="CU2196">
        <v>0</v>
      </c>
      <c r="CV2196">
        <v>2</v>
      </c>
      <c r="CW2196">
        <v>0</v>
      </c>
      <c r="CX2196">
        <v>3</v>
      </c>
      <c r="CY2196">
        <v>7</v>
      </c>
      <c r="CZ2196" t="s">
        <v>131</v>
      </c>
      <c r="DA2196">
        <v>300</v>
      </c>
      <c r="DB2196">
        <v>0</v>
      </c>
      <c r="DC2196" t="s">
        <v>157</v>
      </c>
      <c r="DD2196" t="s">
        <v>158</v>
      </c>
      <c r="DG2196">
        <v>8381635</v>
      </c>
      <c r="DI2196">
        <v>1</v>
      </c>
      <c r="DJ2196">
        <v>0</v>
      </c>
      <c r="DK2196">
        <v>1</v>
      </c>
      <c r="DL2196">
        <v>0</v>
      </c>
      <c r="DM2196">
        <v>0</v>
      </c>
      <c r="DN2196">
        <v>1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3">
      <c r="A2197" t="str">
        <f t="shared" si="850"/>
        <v>07/09/2023 22:04:44.631</v>
      </c>
      <c r="C2197" t="str">
        <f t="shared" si="836"/>
        <v>FFDFD3C0</v>
      </c>
      <c r="D2197" t="s">
        <v>141</v>
      </c>
      <c r="E2197">
        <v>15</v>
      </c>
      <c r="J2197" t="s">
        <v>142</v>
      </c>
      <c r="K2197">
        <v>0</v>
      </c>
      <c r="L2197">
        <v>3</v>
      </c>
      <c r="M2197">
        <v>0</v>
      </c>
      <c r="N2197">
        <v>2</v>
      </c>
      <c r="O2197">
        <v>0</v>
      </c>
      <c r="P2197">
        <v>1</v>
      </c>
      <c r="Q2197">
        <v>0</v>
      </c>
      <c r="S2197" t="str">
        <f t="shared" si="851"/>
        <v>22:04:44.000</v>
      </c>
      <c r="T2197" t="str">
        <f t="shared" si="851"/>
        <v>22:04:44.000</v>
      </c>
      <c r="U2197" t="str">
        <f t="shared" si="844"/>
        <v>A14F74</v>
      </c>
      <c r="V2197">
        <v>0</v>
      </c>
      <c r="W2197">
        <v>0</v>
      </c>
      <c r="X2197">
        <v>2</v>
      </c>
      <c r="Y2197">
        <v>0</v>
      </c>
      <c r="AA2197">
        <v>1</v>
      </c>
      <c r="AB2197">
        <v>8</v>
      </c>
      <c r="AC2197">
        <v>3</v>
      </c>
      <c r="AD2197">
        <v>0</v>
      </c>
      <c r="AE2197">
        <v>9</v>
      </c>
      <c r="AF2197" t="s">
        <v>126</v>
      </c>
      <c r="AG2197">
        <v>0</v>
      </c>
      <c r="AH2197">
        <v>3</v>
      </c>
      <c r="AI2197">
        <v>2</v>
      </c>
      <c r="AJ2197">
        <v>0</v>
      </c>
      <c r="AK2197" t="s">
        <v>709</v>
      </c>
      <c r="AL2197">
        <v>32.767775</v>
      </c>
      <c r="AM2197" t="s">
        <v>710</v>
      </c>
      <c r="AN2197">
        <v>-117.03389900000001</v>
      </c>
      <c r="AO2197">
        <v>25</v>
      </c>
      <c r="AP2197">
        <v>1400</v>
      </c>
      <c r="AQ2197" t="s">
        <v>129</v>
      </c>
      <c r="AR2197">
        <v>37</v>
      </c>
      <c r="AS2197">
        <v>94</v>
      </c>
      <c r="AT2197">
        <v>-832</v>
      </c>
      <c r="BB2197" t="str">
        <f t="shared" si="845"/>
        <v>1200</v>
      </c>
      <c r="BC2197">
        <v>1</v>
      </c>
      <c r="BD2197" t="str">
        <f t="shared" si="846"/>
        <v xml:space="preserve">N1839R  </v>
      </c>
      <c r="BE2197">
        <v>1</v>
      </c>
      <c r="BG2197">
        <v>0</v>
      </c>
      <c r="BH2197">
        <v>0</v>
      </c>
      <c r="BI2197">
        <v>0</v>
      </c>
      <c r="BJ2197">
        <v>1325</v>
      </c>
      <c r="BK2197">
        <v>-75</v>
      </c>
      <c r="BL2197" t="s">
        <v>130</v>
      </c>
      <c r="BM2197">
        <v>1</v>
      </c>
      <c r="BN2197">
        <v>1</v>
      </c>
      <c r="BO2197">
        <v>0</v>
      </c>
      <c r="BP2197">
        <v>0</v>
      </c>
      <c r="BS2197">
        <v>0</v>
      </c>
      <c r="BT2197">
        <v>0</v>
      </c>
      <c r="BU2197">
        <v>0</v>
      </c>
      <c r="CE2197" t="str">
        <f t="shared" si="852"/>
        <v>22:04:44.367</v>
      </c>
      <c r="CF2197">
        <v>366841411</v>
      </c>
      <c r="CS2197">
        <v>3</v>
      </c>
      <c r="CT2197">
        <v>2</v>
      </c>
      <c r="CU2197">
        <v>0</v>
      </c>
      <c r="CV2197">
        <v>2</v>
      </c>
      <c r="CW2197">
        <v>0</v>
      </c>
      <c r="CX2197">
        <v>3</v>
      </c>
      <c r="CY2197">
        <v>7</v>
      </c>
      <c r="CZ2197" t="s">
        <v>131</v>
      </c>
      <c r="DA2197">
        <v>300</v>
      </c>
      <c r="DB2197">
        <v>0</v>
      </c>
      <c r="DC2197" t="s">
        <v>157</v>
      </c>
      <c r="DD2197" t="s">
        <v>158</v>
      </c>
      <c r="DG2197">
        <v>8381635</v>
      </c>
      <c r="DI2197">
        <v>1</v>
      </c>
      <c r="DJ2197">
        <v>0</v>
      </c>
      <c r="DK2197">
        <v>1</v>
      </c>
      <c r="DL2197">
        <v>0</v>
      </c>
      <c r="DM2197">
        <v>0</v>
      </c>
      <c r="DN2197">
        <v>1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3">
      <c r="A2198" t="str">
        <f>"07/09/2023 22:04:45.464"</f>
        <v>07/09/2023 22:04:45.464</v>
      </c>
      <c r="C2198" t="str">
        <f t="shared" si="836"/>
        <v>FFDFD3C0</v>
      </c>
      <c r="D2198" t="s">
        <v>134</v>
      </c>
      <c r="E2198">
        <v>3</v>
      </c>
      <c r="H2198">
        <v>3</v>
      </c>
      <c r="I2198" t="s">
        <v>135</v>
      </c>
      <c r="J2198" t="s">
        <v>126</v>
      </c>
      <c r="K2198">
        <v>0</v>
      </c>
      <c r="L2198">
        <v>3</v>
      </c>
      <c r="M2198">
        <v>0</v>
      </c>
      <c r="N2198">
        <v>2</v>
      </c>
      <c r="O2198">
        <v>0</v>
      </c>
      <c r="P2198">
        <v>1</v>
      </c>
      <c r="Q2198">
        <v>0</v>
      </c>
      <c r="S2198" t="str">
        <f t="shared" ref="S2198:T2204" si="853">"22:04:45.000"</f>
        <v>22:04:45.000</v>
      </c>
      <c r="T2198" t="str">
        <f t="shared" si="853"/>
        <v>22:04:45.000</v>
      </c>
      <c r="U2198" t="str">
        <f t="shared" si="844"/>
        <v>A14F74</v>
      </c>
      <c r="V2198">
        <v>0</v>
      </c>
      <c r="W2198">
        <v>0</v>
      </c>
      <c r="X2198">
        <v>2</v>
      </c>
      <c r="Y2198">
        <v>0</v>
      </c>
      <c r="AA2198">
        <v>1</v>
      </c>
      <c r="AB2198">
        <v>8</v>
      </c>
      <c r="AC2198">
        <v>3</v>
      </c>
      <c r="AD2198">
        <v>0</v>
      </c>
      <c r="AE2198">
        <v>9</v>
      </c>
      <c r="AF2198" t="s">
        <v>126</v>
      </c>
      <c r="AG2198">
        <v>0</v>
      </c>
      <c r="AH2198">
        <v>3</v>
      </c>
      <c r="AI2198">
        <v>2</v>
      </c>
      <c r="AJ2198">
        <v>0</v>
      </c>
      <c r="AK2198" t="s">
        <v>711</v>
      </c>
      <c r="AL2198">
        <v>32.768203999999997</v>
      </c>
      <c r="AM2198" t="s">
        <v>712</v>
      </c>
      <c r="AN2198">
        <v>-117.03368399999999</v>
      </c>
      <c r="AO2198">
        <v>25</v>
      </c>
      <c r="AP2198">
        <v>1400</v>
      </c>
      <c r="AQ2198" t="s">
        <v>129</v>
      </c>
      <c r="AR2198">
        <v>31</v>
      </c>
      <c r="AS2198">
        <v>94</v>
      </c>
      <c r="AT2198">
        <v>-896</v>
      </c>
      <c r="BB2198" t="str">
        <f t="shared" si="845"/>
        <v>1200</v>
      </c>
      <c r="BC2198">
        <v>1</v>
      </c>
      <c r="BD2198" t="str">
        <f t="shared" si="846"/>
        <v xml:space="preserve">N1839R  </v>
      </c>
      <c r="BE2198">
        <v>1</v>
      </c>
      <c r="BG2198">
        <v>0</v>
      </c>
      <c r="BH2198">
        <v>0</v>
      </c>
      <c r="BI2198">
        <v>0</v>
      </c>
      <c r="BJ2198">
        <v>1325</v>
      </c>
      <c r="BK2198">
        <v>-75</v>
      </c>
      <c r="BL2198" t="s">
        <v>130</v>
      </c>
      <c r="BM2198">
        <v>1</v>
      </c>
      <c r="BN2198">
        <v>1</v>
      </c>
      <c r="BO2198">
        <v>0</v>
      </c>
      <c r="BP2198">
        <v>0</v>
      </c>
      <c r="BS2198">
        <v>0</v>
      </c>
      <c r="BT2198">
        <v>0</v>
      </c>
      <c r="BU2198">
        <v>0</v>
      </c>
      <c r="CE2198" t="str">
        <f t="shared" ref="CE2198:CE2204" si="854">"22:04:45.216"</f>
        <v>22:04:45.216</v>
      </c>
      <c r="CF2198">
        <v>216090964</v>
      </c>
      <c r="CS2198">
        <v>3</v>
      </c>
      <c r="CT2198">
        <v>2</v>
      </c>
      <c r="CU2198">
        <v>0</v>
      </c>
      <c r="CV2198">
        <v>2</v>
      </c>
      <c r="CW2198">
        <v>0</v>
      </c>
      <c r="CX2198">
        <v>4</v>
      </c>
      <c r="CY2198">
        <v>7</v>
      </c>
      <c r="CZ2198" t="s">
        <v>131</v>
      </c>
      <c r="DA2198">
        <v>300</v>
      </c>
      <c r="DB2198">
        <v>0</v>
      </c>
      <c r="DC2198" t="s">
        <v>157</v>
      </c>
      <c r="DD2198" t="s">
        <v>158</v>
      </c>
      <c r="DG2198">
        <v>8381825</v>
      </c>
      <c r="DI2198">
        <v>1</v>
      </c>
      <c r="DJ2198">
        <v>0</v>
      </c>
      <c r="DK2198">
        <v>0</v>
      </c>
      <c r="DL2198">
        <v>0</v>
      </c>
      <c r="DM2198">
        <v>0</v>
      </c>
      <c r="DN2198">
        <v>1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3">
      <c r="A2199" t="str">
        <f>"07/09/2023 22:04:45.464"</f>
        <v>07/09/2023 22:04:45.464</v>
      </c>
      <c r="C2199" t="str">
        <f t="shared" si="836"/>
        <v>FFDFD3C0</v>
      </c>
      <c r="D2199" t="s">
        <v>147</v>
      </c>
      <c r="E2199">
        <v>8</v>
      </c>
      <c r="H2199">
        <v>225</v>
      </c>
      <c r="I2199" t="s">
        <v>148</v>
      </c>
      <c r="J2199" t="s">
        <v>126</v>
      </c>
      <c r="K2199">
        <v>0</v>
      </c>
      <c r="L2199">
        <v>3</v>
      </c>
      <c r="M2199">
        <v>0</v>
      </c>
      <c r="N2199">
        <v>2</v>
      </c>
      <c r="O2199">
        <v>0</v>
      </c>
      <c r="P2199">
        <v>1</v>
      </c>
      <c r="Q2199">
        <v>0</v>
      </c>
      <c r="S2199" t="str">
        <f t="shared" si="853"/>
        <v>22:04:45.000</v>
      </c>
      <c r="T2199" t="str">
        <f t="shared" si="853"/>
        <v>22:04:45.000</v>
      </c>
      <c r="U2199" t="str">
        <f t="shared" si="844"/>
        <v>A14F74</v>
      </c>
      <c r="V2199">
        <v>0</v>
      </c>
      <c r="W2199">
        <v>0</v>
      </c>
      <c r="X2199">
        <v>2</v>
      </c>
      <c r="Y2199">
        <v>0</v>
      </c>
      <c r="AA2199">
        <v>1</v>
      </c>
      <c r="AB2199">
        <v>8</v>
      </c>
      <c r="AC2199">
        <v>3</v>
      </c>
      <c r="AD2199">
        <v>0</v>
      </c>
      <c r="AE2199">
        <v>9</v>
      </c>
      <c r="AF2199" t="s">
        <v>126</v>
      </c>
      <c r="AG2199">
        <v>0</v>
      </c>
      <c r="AH2199">
        <v>3</v>
      </c>
      <c r="AI2199">
        <v>2</v>
      </c>
      <c r="AJ2199">
        <v>0</v>
      </c>
      <c r="AK2199" t="s">
        <v>711</v>
      </c>
      <c r="AL2199">
        <v>32.768203999999997</v>
      </c>
      <c r="AM2199" t="s">
        <v>712</v>
      </c>
      <c r="AN2199">
        <v>-117.03368399999999</v>
      </c>
      <c r="AO2199">
        <v>25</v>
      </c>
      <c r="AP2199">
        <v>1400</v>
      </c>
      <c r="AQ2199" t="s">
        <v>129</v>
      </c>
      <c r="AR2199">
        <v>31</v>
      </c>
      <c r="AS2199">
        <v>94</v>
      </c>
      <c r="AT2199">
        <v>-896</v>
      </c>
      <c r="BB2199" t="str">
        <f t="shared" si="845"/>
        <v>1200</v>
      </c>
      <c r="BC2199">
        <v>1</v>
      </c>
      <c r="BD2199" t="str">
        <f t="shared" si="846"/>
        <v xml:space="preserve">N1839R  </v>
      </c>
      <c r="BE2199">
        <v>1</v>
      </c>
      <c r="BG2199">
        <v>0</v>
      </c>
      <c r="BH2199">
        <v>0</v>
      </c>
      <c r="BI2199">
        <v>0</v>
      </c>
      <c r="BJ2199">
        <v>1325</v>
      </c>
      <c r="BK2199">
        <v>-75</v>
      </c>
      <c r="BL2199" t="s">
        <v>130</v>
      </c>
      <c r="BM2199">
        <v>1</v>
      </c>
      <c r="BN2199">
        <v>1</v>
      </c>
      <c r="BO2199">
        <v>0</v>
      </c>
      <c r="BP2199">
        <v>0</v>
      </c>
      <c r="BS2199">
        <v>0</v>
      </c>
      <c r="BT2199">
        <v>0</v>
      </c>
      <c r="BU2199">
        <v>0</v>
      </c>
      <c r="CE2199" t="str">
        <f t="shared" si="854"/>
        <v>22:04:45.216</v>
      </c>
      <c r="CF2199">
        <v>216090964</v>
      </c>
      <c r="CS2199">
        <v>3</v>
      </c>
      <c r="CT2199">
        <v>2</v>
      </c>
      <c r="CU2199">
        <v>0</v>
      </c>
      <c r="CV2199">
        <v>2</v>
      </c>
      <c r="CW2199">
        <v>0</v>
      </c>
      <c r="CX2199">
        <v>4</v>
      </c>
      <c r="CY2199">
        <v>7</v>
      </c>
      <c r="CZ2199" t="s">
        <v>131</v>
      </c>
      <c r="DA2199">
        <v>300</v>
      </c>
      <c r="DB2199">
        <v>0</v>
      </c>
      <c r="DC2199" t="s">
        <v>157</v>
      </c>
      <c r="DD2199" t="s">
        <v>158</v>
      </c>
      <c r="DG2199">
        <v>8381825</v>
      </c>
      <c r="DI2199">
        <v>1</v>
      </c>
      <c r="DJ2199">
        <v>0</v>
      </c>
      <c r="DK2199">
        <v>1</v>
      </c>
      <c r="DL2199">
        <v>0</v>
      </c>
      <c r="DM2199">
        <v>0</v>
      </c>
      <c r="DN2199">
        <v>1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3">
      <c r="A2200" t="str">
        <f>"07/09/2023 22:04:45.464"</f>
        <v>07/09/2023 22:04:45.464</v>
      </c>
      <c r="C2200" t="str">
        <f t="shared" si="836"/>
        <v>FFDFD3C0</v>
      </c>
      <c r="D2200" t="s">
        <v>123</v>
      </c>
      <c r="E2200">
        <v>7</v>
      </c>
      <c r="F2200">
        <v>2007</v>
      </c>
      <c r="G2200" t="s">
        <v>124</v>
      </c>
      <c r="J2200" t="s">
        <v>125</v>
      </c>
      <c r="K2200">
        <v>0</v>
      </c>
      <c r="L2200">
        <v>3</v>
      </c>
      <c r="M2200">
        <v>0</v>
      </c>
      <c r="N2200">
        <v>2</v>
      </c>
      <c r="O2200">
        <v>0</v>
      </c>
      <c r="P2200">
        <v>1</v>
      </c>
      <c r="Q2200">
        <v>0</v>
      </c>
      <c r="S2200" t="str">
        <f t="shared" si="853"/>
        <v>22:04:45.000</v>
      </c>
      <c r="T2200" t="str">
        <f t="shared" si="853"/>
        <v>22:04:45.000</v>
      </c>
      <c r="U2200" t="str">
        <f t="shared" si="844"/>
        <v>A14F74</v>
      </c>
      <c r="V2200">
        <v>0</v>
      </c>
      <c r="W2200">
        <v>0</v>
      </c>
      <c r="X2200">
        <v>2</v>
      </c>
      <c r="Y2200">
        <v>0</v>
      </c>
      <c r="AA2200">
        <v>1</v>
      </c>
      <c r="AB2200">
        <v>8</v>
      </c>
      <c r="AC2200">
        <v>3</v>
      </c>
      <c r="AD2200">
        <v>0</v>
      </c>
      <c r="AE2200">
        <v>9</v>
      </c>
      <c r="AF2200" t="s">
        <v>126</v>
      </c>
      <c r="AG2200">
        <v>0</v>
      </c>
      <c r="AH2200">
        <v>3</v>
      </c>
      <c r="AI2200">
        <v>2</v>
      </c>
      <c r="AJ2200">
        <v>0</v>
      </c>
      <c r="AK2200" t="s">
        <v>711</v>
      </c>
      <c r="AL2200">
        <v>32.768203999999997</v>
      </c>
      <c r="AM2200" t="s">
        <v>712</v>
      </c>
      <c r="AN2200">
        <v>-117.03368399999999</v>
      </c>
      <c r="AO2200">
        <v>25</v>
      </c>
      <c r="AP2200">
        <v>1400</v>
      </c>
      <c r="AQ2200" t="s">
        <v>129</v>
      </c>
      <c r="AR2200">
        <v>31</v>
      </c>
      <c r="AS2200">
        <v>94</v>
      </c>
      <c r="AT2200">
        <v>-896</v>
      </c>
      <c r="BB2200" t="str">
        <f t="shared" si="845"/>
        <v>1200</v>
      </c>
      <c r="BC2200">
        <v>1</v>
      </c>
      <c r="BD2200" t="str">
        <f t="shared" si="846"/>
        <v xml:space="preserve">N1839R  </v>
      </c>
      <c r="BE2200">
        <v>1</v>
      </c>
      <c r="BG2200">
        <v>0</v>
      </c>
      <c r="BH2200">
        <v>0</v>
      </c>
      <c r="BI2200">
        <v>0</v>
      </c>
      <c r="BJ2200">
        <v>1325</v>
      </c>
      <c r="BK2200">
        <v>-75</v>
      </c>
      <c r="BL2200" t="s">
        <v>130</v>
      </c>
      <c r="BM2200">
        <v>1</v>
      </c>
      <c r="BN2200">
        <v>1</v>
      </c>
      <c r="BO2200">
        <v>0</v>
      </c>
      <c r="BP2200">
        <v>0</v>
      </c>
      <c r="BS2200">
        <v>0</v>
      </c>
      <c r="BT2200">
        <v>0</v>
      </c>
      <c r="BU2200">
        <v>0</v>
      </c>
      <c r="CE2200" t="str">
        <f t="shared" si="854"/>
        <v>22:04:45.216</v>
      </c>
      <c r="CF2200">
        <v>216090964</v>
      </c>
      <c r="CS2200">
        <v>3</v>
      </c>
      <c r="CT2200">
        <v>2</v>
      </c>
      <c r="CU2200">
        <v>0</v>
      </c>
      <c r="CV2200">
        <v>2</v>
      </c>
      <c r="CW2200">
        <v>0</v>
      </c>
      <c r="CX2200">
        <v>4</v>
      </c>
      <c r="CY2200">
        <v>7</v>
      </c>
      <c r="CZ2200" t="s">
        <v>131</v>
      </c>
      <c r="DA2200">
        <v>300</v>
      </c>
      <c r="DB2200">
        <v>0</v>
      </c>
      <c r="DC2200" t="s">
        <v>157</v>
      </c>
      <c r="DD2200" t="s">
        <v>158</v>
      </c>
      <c r="DG2200">
        <v>8381825</v>
      </c>
      <c r="DI2200">
        <v>1</v>
      </c>
      <c r="DJ2200">
        <v>0</v>
      </c>
      <c r="DK2200">
        <v>1</v>
      </c>
      <c r="DL2200">
        <v>0</v>
      </c>
      <c r="DM2200">
        <v>0</v>
      </c>
      <c r="DN2200">
        <v>1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3">
      <c r="A2201" t="str">
        <f>"07/09/2023 22:04:45.464"</f>
        <v>07/09/2023 22:04:45.464</v>
      </c>
      <c r="C2201" t="str">
        <f t="shared" si="836"/>
        <v>FFDFD3C0</v>
      </c>
      <c r="D2201" t="s">
        <v>138</v>
      </c>
      <c r="E2201">
        <v>20</v>
      </c>
      <c r="F2201">
        <v>1020</v>
      </c>
      <c r="G2201" t="s">
        <v>139</v>
      </c>
      <c r="J2201" t="s">
        <v>140</v>
      </c>
      <c r="K2201">
        <v>0</v>
      </c>
      <c r="L2201">
        <v>3</v>
      </c>
      <c r="M2201">
        <v>0</v>
      </c>
      <c r="N2201">
        <v>2</v>
      </c>
      <c r="O2201">
        <v>0</v>
      </c>
      <c r="P2201">
        <v>1</v>
      </c>
      <c r="Q2201">
        <v>0</v>
      </c>
      <c r="S2201" t="str">
        <f t="shared" si="853"/>
        <v>22:04:45.000</v>
      </c>
      <c r="T2201" t="str">
        <f t="shared" si="853"/>
        <v>22:04:45.000</v>
      </c>
      <c r="U2201" t="str">
        <f t="shared" si="844"/>
        <v>A14F74</v>
      </c>
      <c r="V2201">
        <v>0</v>
      </c>
      <c r="W2201">
        <v>0</v>
      </c>
      <c r="X2201">
        <v>2</v>
      </c>
      <c r="Y2201">
        <v>0</v>
      </c>
      <c r="AA2201">
        <v>1</v>
      </c>
      <c r="AB2201">
        <v>8</v>
      </c>
      <c r="AC2201">
        <v>3</v>
      </c>
      <c r="AD2201">
        <v>0</v>
      </c>
      <c r="AE2201">
        <v>9</v>
      </c>
      <c r="AF2201" t="s">
        <v>126</v>
      </c>
      <c r="AG2201">
        <v>0</v>
      </c>
      <c r="AH2201">
        <v>3</v>
      </c>
      <c r="AI2201">
        <v>2</v>
      </c>
      <c r="AJ2201">
        <v>0</v>
      </c>
      <c r="AK2201" t="s">
        <v>711</v>
      </c>
      <c r="AL2201">
        <v>32.768203999999997</v>
      </c>
      <c r="AM2201" t="s">
        <v>712</v>
      </c>
      <c r="AN2201">
        <v>-117.03368399999999</v>
      </c>
      <c r="AO2201">
        <v>25</v>
      </c>
      <c r="AP2201">
        <v>1400</v>
      </c>
      <c r="AQ2201" t="s">
        <v>129</v>
      </c>
      <c r="AR2201">
        <v>31</v>
      </c>
      <c r="AS2201">
        <v>94</v>
      </c>
      <c r="AT2201">
        <v>-896</v>
      </c>
      <c r="BB2201" t="str">
        <f t="shared" si="845"/>
        <v>1200</v>
      </c>
      <c r="BC2201">
        <v>1</v>
      </c>
      <c r="BD2201" t="str">
        <f t="shared" si="846"/>
        <v xml:space="preserve">N1839R  </v>
      </c>
      <c r="BE2201">
        <v>1</v>
      </c>
      <c r="BG2201">
        <v>0</v>
      </c>
      <c r="BH2201">
        <v>0</v>
      </c>
      <c r="BI2201">
        <v>0</v>
      </c>
      <c r="BJ2201">
        <v>1325</v>
      </c>
      <c r="BK2201">
        <v>-75</v>
      </c>
      <c r="BL2201" t="s">
        <v>130</v>
      </c>
      <c r="BM2201">
        <v>1</v>
      </c>
      <c r="BN2201">
        <v>1</v>
      </c>
      <c r="BO2201">
        <v>0</v>
      </c>
      <c r="BP2201">
        <v>0</v>
      </c>
      <c r="BS2201">
        <v>0</v>
      </c>
      <c r="BT2201">
        <v>0</v>
      </c>
      <c r="BU2201">
        <v>0</v>
      </c>
      <c r="CE2201" t="str">
        <f t="shared" si="854"/>
        <v>22:04:45.216</v>
      </c>
      <c r="CF2201">
        <v>216090964</v>
      </c>
      <c r="CS2201">
        <v>3</v>
      </c>
      <c r="CT2201">
        <v>2</v>
      </c>
      <c r="CU2201">
        <v>0</v>
      </c>
      <c r="CV2201">
        <v>2</v>
      </c>
      <c r="CW2201">
        <v>0</v>
      </c>
      <c r="CX2201">
        <v>4</v>
      </c>
      <c r="CY2201">
        <v>7</v>
      </c>
      <c r="CZ2201" t="s">
        <v>131</v>
      </c>
      <c r="DA2201">
        <v>300</v>
      </c>
      <c r="DB2201">
        <v>0</v>
      </c>
      <c r="DC2201" t="s">
        <v>157</v>
      </c>
      <c r="DD2201" t="s">
        <v>158</v>
      </c>
      <c r="DG2201">
        <v>8381825</v>
      </c>
      <c r="DI2201">
        <v>1</v>
      </c>
      <c r="DJ2201">
        <v>0</v>
      </c>
      <c r="DK2201">
        <v>1</v>
      </c>
      <c r="DL2201">
        <v>0</v>
      </c>
      <c r="DM2201">
        <v>0</v>
      </c>
      <c r="DN2201">
        <v>1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3">
      <c r="A2202" t="str">
        <f>"07/09/2023 22:04:45.464"</f>
        <v>07/09/2023 22:04:45.464</v>
      </c>
      <c r="C2202" t="str">
        <f t="shared" si="836"/>
        <v>FFDFD3C0</v>
      </c>
      <c r="D2202" t="s">
        <v>134</v>
      </c>
      <c r="E2202">
        <v>4</v>
      </c>
      <c r="H2202">
        <v>4</v>
      </c>
      <c r="I2202" t="s">
        <v>143</v>
      </c>
      <c r="J2202" t="s">
        <v>126</v>
      </c>
      <c r="K2202">
        <v>0</v>
      </c>
      <c r="L2202">
        <v>3</v>
      </c>
      <c r="M2202">
        <v>0</v>
      </c>
      <c r="N2202">
        <v>2</v>
      </c>
      <c r="O2202">
        <v>0</v>
      </c>
      <c r="P2202">
        <v>1</v>
      </c>
      <c r="Q2202">
        <v>0</v>
      </c>
      <c r="S2202" t="str">
        <f t="shared" si="853"/>
        <v>22:04:45.000</v>
      </c>
      <c r="T2202" t="str">
        <f t="shared" si="853"/>
        <v>22:04:45.000</v>
      </c>
      <c r="U2202" t="str">
        <f t="shared" si="844"/>
        <v>A14F74</v>
      </c>
      <c r="V2202">
        <v>0</v>
      </c>
      <c r="W2202">
        <v>0</v>
      </c>
      <c r="X2202">
        <v>2</v>
      </c>
      <c r="Y2202">
        <v>0</v>
      </c>
      <c r="AA2202">
        <v>1</v>
      </c>
      <c r="AB2202">
        <v>8</v>
      </c>
      <c r="AC2202">
        <v>3</v>
      </c>
      <c r="AD2202">
        <v>0</v>
      </c>
      <c r="AE2202">
        <v>9</v>
      </c>
      <c r="AF2202" t="s">
        <v>126</v>
      </c>
      <c r="AG2202">
        <v>0</v>
      </c>
      <c r="AH2202">
        <v>3</v>
      </c>
      <c r="AI2202">
        <v>2</v>
      </c>
      <c r="AJ2202">
        <v>0</v>
      </c>
      <c r="AK2202" t="s">
        <v>711</v>
      </c>
      <c r="AL2202">
        <v>32.768203999999997</v>
      </c>
      <c r="AM2202" t="s">
        <v>712</v>
      </c>
      <c r="AN2202">
        <v>-117.03368399999999</v>
      </c>
      <c r="AO2202">
        <v>25</v>
      </c>
      <c r="AP2202">
        <v>1400</v>
      </c>
      <c r="AQ2202" t="s">
        <v>129</v>
      </c>
      <c r="AR2202">
        <v>31</v>
      </c>
      <c r="AS2202">
        <v>94</v>
      </c>
      <c r="AT2202">
        <v>-896</v>
      </c>
      <c r="BB2202" t="str">
        <f t="shared" si="845"/>
        <v>1200</v>
      </c>
      <c r="BC2202">
        <v>1</v>
      </c>
      <c r="BD2202" t="str">
        <f t="shared" si="846"/>
        <v xml:space="preserve">N1839R  </v>
      </c>
      <c r="BE2202">
        <v>1</v>
      </c>
      <c r="BG2202">
        <v>0</v>
      </c>
      <c r="BH2202">
        <v>0</v>
      </c>
      <c r="BI2202">
        <v>0</v>
      </c>
      <c r="BJ2202">
        <v>1325</v>
      </c>
      <c r="BK2202">
        <v>-75</v>
      </c>
      <c r="BL2202" t="s">
        <v>130</v>
      </c>
      <c r="BM2202">
        <v>1</v>
      </c>
      <c r="BN2202">
        <v>1</v>
      </c>
      <c r="BO2202">
        <v>0</v>
      </c>
      <c r="BP2202">
        <v>0</v>
      </c>
      <c r="BS2202">
        <v>0</v>
      </c>
      <c r="BT2202">
        <v>0</v>
      </c>
      <c r="BU2202">
        <v>0</v>
      </c>
      <c r="CE2202" t="str">
        <f t="shared" si="854"/>
        <v>22:04:45.216</v>
      </c>
      <c r="CF2202">
        <v>216090964</v>
      </c>
      <c r="CS2202">
        <v>3</v>
      </c>
      <c r="CT2202">
        <v>2</v>
      </c>
      <c r="CU2202">
        <v>0</v>
      </c>
      <c r="CV2202">
        <v>2</v>
      </c>
      <c r="CW2202">
        <v>0</v>
      </c>
      <c r="CX2202">
        <v>4</v>
      </c>
      <c r="CY2202">
        <v>7</v>
      </c>
      <c r="CZ2202" t="s">
        <v>131</v>
      </c>
      <c r="DA2202">
        <v>300</v>
      </c>
      <c r="DB2202">
        <v>0</v>
      </c>
      <c r="DC2202" t="s">
        <v>157</v>
      </c>
      <c r="DD2202" t="s">
        <v>158</v>
      </c>
      <c r="DG2202">
        <v>8381825</v>
      </c>
      <c r="DI2202">
        <v>1</v>
      </c>
      <c r="DJ2202">
        <v>0</v>
      </c>
      <c r="DK2202">
        <v>1</v>
      </c>
      <c r="DL2202">
        <v>0</v>
      </c>
      <c r="DM2202">
        <v>0</v>
      </c>
      <c r="DN2202">
        <v>1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3">
      <c r="A2203" t="str">
        <f>"07/09/2023 22:04:45.511"</f>
        <v>07/09/2023 22:04:45.511</v>
      </c>
      <c r="C2203" t="str">
        <f t="shared" si="836"/>
        <v>FFDFD3C0</v>
      </c>
      <c r="D2203" t="s">
        <v>149</v>
      </c>
      <c r="E2203">
        <v>3</v>
      </c>
      <c r="H2203">
        <v>166</v>
      </c>
      <c r="I2203" t="s">
        <v>139</v>
      </c>
      <c r="J2203" t="s">
        <v>150</v>
      </c>
      <c r="K2203">
        <v>0</v>
      </c>
      <c r="L2203">
        <v>3</v>
      </c>
      <c r="M2203">
        <v>0</v>
      </c>
      <c r="N2203">
        <v>2</v>
      </c>
      <c r="O2203">
        <v>0</v>
      </c>
      <c r="P2203">
        <v>1</v>
      </c>
      <c r="Q2203">
        <v>0</v>
      </c>
      <c r="S2203" t="str">
        <f t="shared" si="853"/>
        <v>22:04:45.000</v>
      </c>
      <c r="T2203" t="str">
        <f t="shared" si="853"/>
        <v>22:04:45.000</v>
      </c>
      <c r="U2203" t="str">
        <f t="shared" si="844"/>
        <v>A14F74</v>
      </c>
      <c r="V2203">
        <v>0</v>
      </c>
      <c r="W2203">
        <v>0</v>
      </c>
      <c r="X2203">
        <v>2</v>
      </c>
      <c r="Y2203">
        <v>0</v>
      </c>
      <c r="AA2203">
        <v>1</v>
      </c>
      <c r="AB2203">
        <v>8</v>
      </c>
      <c r="AC2203">
        <v>3</v>
      </c>
      <c r="AD2203">
        <v>0</v>
      </c>
      <c r="AE2203">
        <v>9</v>
      </c>
      <c r="AF2203" t="s">
        <v>126</v>
      </c>
      <c r="AG2203">
        <v>0</v>
      </c>
      <c r="AH2203">
        <v>3</v>
      </c>
      <c r="AI2203">
        <v>2</v>
      </c>
      <c r="AJ2203">
        <v>0</v>
      </c>
      <c r="AK2203" t="s">
        <v>711</v>
      </c>
      <c r="AL2203">
        <v>32.768203999999997</v>
      </c>
      <c r="AM2203" t="s">
        <v>712</v>
      </c>
      <c r="AN2203">
        <v>-117.03368399999999</v>
      </c>
      <c r="AO2203">
        <v>25</v>
      </c>
      <c r="AP2203">
        <v>1400</v>
      </c>
      <c r="AQ2203" t="s">
        <v>129</v>
      </c>
      <c r="AR2203">
        <v>31</v>
      </c>
      <c r="AS2203">
        <v>94</v>
      </c>
      <c r="AT2203">
        <v>-896</v>
      </c>
      <c r="BB2203" t="str">
        <f t="shared" si="845"/>
        <v>1200</v>
      </c>
      <c r="BC2203">
        <v>1</v>
      </c>
      <c r="BD2203" t="str">
        <f t="shared" si="846"/>
        <v xml:space="preserve">N1839R  </v>
      </c>
      <c r="BE2203">
        <v>1</v>
      </c>
      <c r="BG2203">
        <v>0</v>
      </c>
      <c r="BH2203">
        <v>0</v>
      </c>
      <c r="BI2203">
        <v>0</v>
      </c>
      <c r="BJ2203">
        <v>1325</v>
      </c>
      <c r="BK2203">
        <v>-75</v>
      </c>
      <c r="BL2203" t="s">
        <v>130</v>
      </c>
      <c r="BM2203">
        <v>1</v>
      </c>
      <c r="BN2203">
        <v>1</v>
      </c>
      <c r="BO2203">
        <v>0</v>
      </c>
      <c r="BP2203">
        <v>0</v>
      </c>
      <c r="BS2203">
        <v>0</v>
      </c>
      <c r="BT2203">
        <v>0</v>
      </c>
      <c r="BU2203">
        <v>0</v>
      </c>
      <c r="CE2203" t="str">
        <f t="shared" si="854"/>
        <v>22:04:45.216</v>
      </c>
      <c r="CF2203">
        <v>216090964</v>
      </c>
      <c r="CS2203">
        <v>3</v>
      </c>
      <c r="CT2203">
        <v>2</v>
      </c>
      <c r="CU2203">
        <v>0</v>
      </c>
      <c r="CV2203">
        <v>2</v>
      </c>
      <c r="CW2203">
        <v>0</v>
      </c>
      <c r="CX2203">
        <v>4</v>
      </c>
      <c r="CY2203">
        <v>7</v>
      </c>
      <c r="CZ2203" t="s">
        <v>131</v>
      </c>
      <c r="DA2203">
        <v>300</v>
      </c>
      <c r="DB2203">
        <v>0</v>
      </c>
      <c r="DC2203" t="s">
        <v>157</v>
      </c>
      <c r="DD2203" t="s">
        <v>158</v>
      </c>
      <c r="DG2203">
        <v>8381825</v>
      </c>
      <c r="DI2203">
        <v>1</v>
      </c>
      <c r="DJ2203">
        <v>0</v>
      </c>
      <c r="DK2203">
        <v>0</v>
      </c>
      <c r="DL2203">
        <v>0</v>
      </c>
      <c r="DM2203">
        <v>0</v>
      </c>
      <c r="DN2203">
        <v>1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3">
      <c r="A2204" t="str">
        <f>"07/09/2023 22:04:45.511"</f>
        <v>07/09/2023 22:04:45.511</v>
      </c>
      <c r="C2204" t="str">
        <f t="shared" si="836"/>
        <v>FFDFD3C0</v>
      </c>
      <c r="D2204" t="s">
        <v>141</v>
      </c>
      <c r="E2204">
        <v>15</v>
      </c>
      <c r="J2204" t="s">
        <v>142</v>
      </c>
      <c r="K2204">
        <v>0</v>
      </c>
      <c r="L2204">
        <v>3</v>
      </c>
      <c r="M2204">
        <v>0</v>
      </c>
      <c r="N2204">
        <v>2</v>
      </c>
      <c r="O2204">
        <v>0</v>
      </c>
      <c r="P2204">
        <v>1</v>
      </c>
      <c r="Q2204">
        <v>0</v>
      </c>
      <c r="S2204" t="str">
        <f t="shared" si="853"/>
        <v>22:04:45.000</v>
      </c>
      <c r="T2204" t="str">
        <f t="shared" si="853"/>
        <v>22:04:45.000</v>
      </c>
      <c r="U2204" t="str">
        <f t="shared" si="844"/>
        <v>A14F74</v>
      </c>
      <c r="V2204">
        <v>0</v>
      </c>
      <c r="W2204">
        <v>0</v>
      </c>
      <c r="X2204">
        <v>2</v>
      </c>
      <c r="Y2204">
        <v>0</v>
      </c>
      <c r="AA2204">
        <v>1</v>
      </c>
      <c r="AB2204">
        <v>8</v>
      </c>
      <c r="AC2204">
        <v>3</v>
      </c>
      <c r="AD2204">
        <v>0</v>
      </c>
      <c r="AE2204">
        <v>9</v>
      </c>
      <c r="AF2204" t="s">
        <v>126</v>
      </c>
      <c r="AG2204">
        <v>0</v>
      </c>
      <c r="AH2204">
        <v>3</v>
      </c>
      <c r="AI2204">
        <v>2</v>
      </c>
      <c r="AJ2204">
        <v>0</v>
      </c>
      <c r="AK2204" t="s">
        <v>711</v>
      </c>
      <c r="AL2204">
        <v>32.768203999999997</v>
      </c>
      <c r="AM2204" t="s">
        <v>712</v>
      </c>
      <c r="AN2204">
        <v>-117.03368399999999</v>
      </c>
      <c r="AO2204">
        <v>25</v>
      </c>
      <c r="AP2204">
        <v>1400</v>
      </c>
      <c r="AQ2204" t="s">
        <v>129</v>
      </c>
      <c r="AR2204">
        <v>31</v>
      </c>
      <c r="AS2204">
        <v>94</v>
      </c>
      <c r="AT2204">
        <v>-896</v>
      </c>
      <c r="BB2204" t="str">
        <f t="shared" si="845"/>
        <v>1200</v>
      </c>
      <c r="BC2204">
        <v>1</v>
      </c>
      <c r="BD2204" t="str">
        <f t="shared" si="846"/>
        <v xml:space="preserve">N1839R  </v>
      </c>
      <c r="BE2204">
        <v>1</v>
      </c>
      <c r="BG2204">
        <v>0</v>
      </c>
      <c r="BH2204">
        <v>0</v>
      </c>
      <c r="BI2204">
        <v>0</v>
      </c>
      <c r="BJ2204">
        <v>1325</v>
      </c>
      <c r="BK2204">
        <v>-75</v>
      </c>
      <c r="BL2204" t="s">
        <v>130</v>
      </c>
      <c r="BM2204">
        <v>1</v>
      </c>
      <c r="BN2204">
        <v>1</v>
      </c>
      <c r="BO2204">
        <v>0</v>
      </c>
      <c r="BP2204">
        <v>0</v>
      </c>
      <c r="BS2204">
        <v>0</v>
      </c>
      <c r="BT2204">
        <v>0</v>
      </c>
      <c r="BU2204">
        <v>0</v>
      </c>
      <c r="CE2204" t="str">
        <f t="shared" si="854"/>
        <v>22:04:45.216</v>
      </c>
      <c r="CF2204">
        <v>216090964</v>
      </c>
      <c r="CS2204">
        <v>3</v>
      </c>
      <c r="CT2204">
        <v>2</v>
      </c>
      <c r="CU2204">
        <v>0</v>
      </c>
      <c r="CV2204">
        <v>2</v>
      </c>
      <c r="CW2204">
        <v>0</v>
      </c>
      <c r="CX2204">
        <v>4</v>
      </c>
      <c r="CY2204">
        <v>7</v>
      </c>
      <c r="CZ2204" t="s">
        <v>131</v>
      </c>
      <c r="DA2204">
        <v>300</v>
      </c>
      <c r="DB2204">
        <v>0</v>
      </c>
      <c r="DC2204" t="s">
        <v>157</v>
      </c>
      <c r="DD2204" t="s">
        <v>158</v>
      </c>
      <c r="DG2204">
        <v>8381825</v>
      </c>
      <c r="DI2204">
        <v>1</v>
      </c>
      <c r="DJ2204">
        <v>0</v>
      </c>
      <c r="DK2204">
        <v>1</v>
      </c>
      <c r="DL2204">
        <v>0</v>
      </c>
      <c r="DM2204">
        <v>0</v>
      </c>
      <c r="DN2204">
        <v>1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3">
      <c r="A2205" t="str">
        <f>"07/09/2023 22:04:46.886"</f>
        <v>07/09/2023 22:04:46.886</v>
      </c>
      <c r="C2205" t="str">
        <f t="shared" si="836"/>
        <v>FFDFD3C0</v>
      </c>
      <c r="D2205" t="s">
        <v>149</v>
      </c>
      <c r="E2205">
        <v>3</v>
      </c>
      <c r="H2205">
        <v>166</v>
      </c>
      <c r="I2205" t="s">
        <v>139</v>
      </c>
      <c r="J2205" t="s">
        <v>150</v>
      </c>
      <c r="K2205">
        <v>0</v>
      </c>
      <c r="L2205">
        <v>3</v>
      </c>
      <c r="M2205">
        <v>0</v>
      </c>
      <c r="N2205">
        <v>2</v>
      </c>
      <c r="O2205">
        <v>0</v>
      </c>
      <c r="P2205">
        <v>1</v>
      </c>
      <c r="Q2205">
        <v>0</v>
      </c>
      <c r="S2205" t="str">
        <f t="shared" ref="S2205:T2211" si="855">"22:04:46.000"</f>
        <v>22:04:46.000</v>
      </c>
      <c r="T2205" t="str">
        <f t="shared" si="855"/>
        <v>22:04:46.000</v>
      </c>
      <c r="U2205" t="str">
        <f t="shared" si="844"/>
        <v>A14F74</v>
      </c>
      <c r="V2205">
        <v>0</v>
      </c>
      <c r="W2205">
        <v>0</v>
      </c>
      <c r="X2205">
        <v>2</v>
      </c>
      <c r="Y2205">
        <v>0</v>
      </c>
      <c r="AA2205">
        <v>1</v>
      </c>
      <c r="AB2205">
        <v>8</v>
      </c>
      <c r="AC2205">
        <v>3</v>
      </c>
      <c r="AD2205">
        <v>0</v>
      </c>
      <c r="AE2205">
        <v>9</v>
      </c>
      <c r="AF2205" t="s">
        <v>126</v>
      </c>
      <c r="AG2205">
        <v>0</v>
      </c>
      <c r="AH2205">
        <v>3</v>
      </c>
      <c r="AI2205">
        <v>2</v>
      </c>
      <c r="AJ2205">
        <v>0</v>
      </c>
      <c r="AK2205" t="s">
        <v>713</v>
      </c>
      <c r="AL2205">
        <v>32.768633000000001</v>
      </c>
      <c r="AM2205" t="s">
        <v>714</v>
      </c>
      <c r="AN2205">
        <v>-117.03346999999999</v>
      </c>
      <c r="AO2205">
        <v>25</v>
      </c>
      <c r="AP2205">
        <v>1400</v>
      </c>
      <c r="AQ2205" t="s">
        <v>129</v>
      </c>
      <c r="AR2205">
        <v>36</v>
      </c>
      <c r="AS2205">
        <v>92</v>
      </c>
      <c r="AT2205">
        <v>-1152</v>
      </c>
      <c r="BB2205" t="str">
        <f t="shared" si="845"/>
        <v>1200</v>
      </c>
      <c r="BC2205">
        <v>1</v>
      </c>
      <c r="BD2205" t="str">
        <f t="shared" si="846"/>
        <v xml:space="preserve">N1839R  </v>
      </c>
      <c r="BE2205">
        <v>1</v>
      </c>
      <c r="BG2205">
        <v>0</v>
      </c>
      <c r="BH2205">
        <v>0</v>
      </c>
      <c r="BI2205">
        <v>0</v>
      </c>
      <c r="BJ2205">
        <v>1300</v>
      </c>
      <c r="BK2205">
        <v>-100</v>
      </c>
      <c r="BL2205" t="s">
        <v>130</v>
      </c>
      <c r="BM2205">
        <v>1</v>
      </c>
      <c r="BN2205">
        <v>1</v>
      </c>
      <c r="BO2205">
        <v>0</v>
      </c>
      <c r="BP2205">
        <v>0</v>
      </c>
      <c r="BS2205">
        <v>0</v>
      </c>
      <c r="BT2205">
        <v>0</v>
      </c>
      <c r="BU2205">
        <v>0</v>
      </c>
      <c r="CE2205" t="str">
        <f t="shared" ref="CE2205:CE2211" si="856">"22:04:46.645"</f>
        <v>22:04:46.645</v>
      </c>
      <c r="CF2205">
        <v>645341467</v>
      </c>
      <c r="CS2205">
        <v>3</v>
      </c>
      <c r="CT2205">
        <v>2</v>
      </c>
      <c r="CU2205">
        <v>0</v>
      </c>
      <c r="CV2205">
        <v>2</v>
      </c>
      <c r="CW2205">
        <v>0</v>
      </c>
      <c r="CX2205">
        <v>4</v>
      </c>
      <c r="CY2205">
        <v>7</v>
      </c>
      <c r="CZ2205" t="s">
        <v>131</v>
      </c>
      <c r="DA2205">
        <v>300</v>
      </c>
      <c r="DB2205">
        <v>0</v>
      </c>
      <c r="DC2205" t="s">
        <v>157</v>
      </c>
      <c r="DD2205" t="s">
        <v>158</v>
      </c>
      <c r="DG2205">
        <v>8382167</v>
      </c>
      <c r="DI2205">
        <v>1</v>
      </c>
      <c r="DJ2205">
        <v>0</v>
      </c>
      <c r="DK2205">
        <v>0</v>
      </c>
      <c r="DL2205">
        <v>0</v>
      </c>
      <c r="DM2205">
        <v>0</v>
      </c>
      <c r="DN2205">
        <v>1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3">
      <c r="A2206" t="str">
        <f>"07/09/2023 22:04:46.886"</f>
        <v>07/09/2023 22:04:46.886</v>
      </c>
      <c r="C2206" t="str">
        <f t="shared" si="836"/>
        <v>FFDFD3C0</v>
      </c>
      <c r="D2206" t="s">
        <v>141</v>
      </c>
      <c r="E2206">
        <v>15</v>
      </c>
      <c r="J2206" t="s">
        <v>142</v>
      </c>
      <c r="K2206">
        <v>0</v>
      </c>
      <c r="L2206">
        <v>3</v>
      </c>
      <c r="M2206">
        <v>0</v>
      </c>
      <c r="N2206">
        <v>2</v>
      </c>
      <c r="O2206">
        <v>0</v>
      </c>
      <c r="P2206">
        <v>1</v>
      </c>
      <c r="Q2206">
        <v>0</v>
      </c>
      <c r="S2206" t="str">
        <f t="shared" si="855"/>
        <v>22:04:46.000</v>
      </c>
      <c r="T2206" t="str">
        <f t="shared" si="855"/>
        <v>22:04:46.000</v>
      </c>
      <c r="U2206" t="str">
        <f t="shared" si="844"/>
        <v>A14F74</v>
      </c>
      <c r="V2206">
        <v>0</v>
      </c>
      <c r="W2206">
        <v>0</v>
      </c>
      <c r="X2206">
        <v>2</v>
      </c>
      <c r="Y2206">
        <v>0</v>
      </c>
      <c r="AA2206">
        <v>1</v>
      </c>
      <c r="AB2206">
        <v>8</v>
      </c>
      <c r="AC2206">
        <v>3</v>
      </c>
      <c r="AD2206">
        <v>0</v>
      </c>
      <c r="AE2206">
        <v>9</v>
      </c>
      <c r="AF2206" t="s">
        <v>126</v>
      </c>
      <c r="AG2206">
        <v>0</v>
      </c>
      <c r="AH2206">
        <v>3</v>
      </c>
      <c r="AI2206">
        <v>2</v>
      </c>
      <c r="AJ2206">
        <v>0</v>
      </c>
      <c r="AK2206" t="s">
        <v>713</v>
      </c>
      <c r="AL2206">
        <v>32.768633000000001</v>
      </c>
      <c r="AM2206" t="s">
        <v>714</v>
      </c>
      <c r="AN2206">
        <v>-117.03346999999999</v>
      </c>
      <c r="AO2206">
        <v>25</v>
      </c>
      <c r="AP2206">
        <v>1400</v>
      </c>
      <c r="AQ2206" t="s">
        <v>129</v>
      </c>
      <c r="AR2206">
        <v>36</v>
      </c>
      <c r="AS2206">
        <v>92</v>
      </c>
      <c r="AT2206">
        <v>-1152</v>
      </c>
      <c r="BB2206" t="str">
        <f t="shared" si="845"/>
        <v>1200</v>
      </c>
      <c r="BC2206">
        <v>1</v>
      </c>
      <c r="BD2206" t="str">
        <f t="shared" si="846"/>
        <v xml:space="preserve">N1839R  </v>
      </c>
      <c r="BE2206">
        <v>1</v>
      </c>
      <c r="BG2206">
        <v>0</v>
      </c>
      <c r="BH2206">
        <v>0</v>
      </c>
      <c r="BI2206">
        <v>0</v>
      </c>
      <c r="BJ2206">
        <v>1300</v>
      </c>
      <c r="BK2206">
        <v>-100</v>
      </c>
      <c r="BL2206" t="s">
        <v>130</v>
      </c>
      <c r="BM2206">
        <v>1</v>
      </c>
      <c r="BN2206">
        <v>1</v>
      </c>
      <c r="BO2206">
        <v>0</v>
      </c>
      <c r="BP2206">
        <v>0</v>
      </c>
      <c r="BS2206">
        <v>0</v>
      </c>
      <c r="BT2206">
        <v>0</v>
      </c>
      <c r="BU2206">
        <v>0</v>
      </c>
      <c r="CE2206" t="str">
        <f t="shared" si="856"/>
        <v>22:04:46.645</v>
      </c>
      <c r="CF2206">
        <v>645341467</v>
      </c>
      <c r="CS2206">
        <v>3</v>
      </c>
      <c r="CT2206">
        <v>2</v>
      </c>
      <c r="CU2206">
        <v>0</v>
      </c>
      <c r="CV2206">
        <v>2</v>
      </c>
      <c r="CW2206">
        <v>0</v>
      </c>
      <c r="CX2206">
        <v>4</v>
      </c>
      <c r="CY2206">
        <v>7</v>
      </c>
      <c r="CZ2206" t="s">
        <v>131</v>
      </c>
      <c r="DA2206">
        <v>300</v>
      </c>
      <c r="DB2206">
        <v>0</v>
      </c>
      <c r="DC2206" t="s">
        <v>157</v>
      </c>
      <c r="DD2206" t="s">
        <v>158</v>
      </c>
      <c r="DG2206">
        <v>8382167</v>
      </c>
      <c r="DI2206">
        <v>1</v>
      </c>
      <c r="DJ2206">
        <v>0</v>
      </c>
      <c r="DK2206">
        <v>1</v>
      </c>
      <c r="DL2206">
        <v>0</v>
      </c>
      <c r="DM2206">
        <v>0</v>
      </c>
      <c r="DN2206">
        <v>1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3">
      <c r="A2207" t="str">
        <f>"07/09/2023 22:04:46.901"</f>
        <v>07/09/2023 22:04:46.901</v>
      </c>
      <c r="C2207" t="str">
        <f t="shared" si="836"/>
        <v>FFDFD3C0</v>
      </c>
      <c r="D2207" t="s">
        <v>134</v>
      </c>
      <c r="E2207">
        <v>3</v>
      </c>
      <c r="H2207">
        <v>3</v>
      </c>
      <c r="I2207" t="s">
        <v>135</v>
      </c>
      <c r="J2207" t="s">
        <v>126</v>
      </c>
      <c r="K2207">
        <v>0</v>
      </c>
      <c r="L2207">
        <v>3</v>
      </c>
      <c r="M2207">
        <v>0</v>
      </c>
      <c r="N2207">
        <v>2</v>
      </c>
      <c r="O2207">
        <v>0</v>
      </c>
      <c r="P2207">
        <v>1</v>
      </c>
      <c r="Q2207">
        <v>0</v>
      </c>
      <c r="S2207" t="str">
        <f t="shared" si="855"/>
        <v>22:04:46.000</v>
      </c>
      <c r="T2207" t="str">
        <f t="shared" si="855"/>
        <v>22:04:46.000</v>
      </c>
      <c r="U2207" t="str">
        <f t="shared" si="844"/>
        <v>A14F74</v>
      </c>
      <c r="V2207">
        <v>0</v>
      </c>
      <c r="W2207">
        <v>0</v>
      </c>
      <c r="X2207">
        <v>2</v>
      </c>
      <c r="Y2207">
        <v>0</v>
      </c>
      <c r="AA2207">
        <v>1</v>
      </c>
      <c r="AB2207">
        <v>8</v>
      </c>
      <c r="AC2207">
        <v>3</v>
      </c>
      <c r="AD2207">
        <v>0</v>
      </c>
      <c r="AE2207">
        <v>9</v>
      </c>
      <c r="AF2207" t="s">
        <v>126</v>
      </c>
      <c r="AG2207">
        <v>0</v>
      </c>
      <c r="AH2207">
        <v>3</v>
      </c>
      <c r="AI2207">
        <v>2</v>
      </c>
      <c r="AJ2207">
        <v>0</v>
      </c>
      <c r="AK2207" t="s">
        <v>713</v>
      </c>
      <c r="AL2207">
        <v>32.768633000000001</v>
      </c>
      <c r="AM2207" t="s">
        <v>714</v>
      </c>
      <c r="AN2207">
        <v>-117.03346999999999</v>
      </c>
      <c r="AO2207">
        <v>25</v>
      </c>
      <c r="AP2207">
        <v>1400</v>
      </c>
      <c r="AQ2207" t="s">
        <v>129</v>
      </c>
      <c r="AR2207">
        <v>36</v>
      </c>
      <c r="AS2207">
        <v>92</v>
      </c>
      <c r="AT2207">
        <v>-1152</v>
      </c>
      <c r="BB2207" t="str">
        <f t="shared" si="845"/>
        <v>1200</v>
      </c>
      <c r="BC2207">
        <v>1</v>
      </c>
      <c r="BD2207" t="str">
        <f t="shared" si="846"/>
        <v xml:space="preserve">N1839R  </v>
      </c>
      <c r="BE2207">
        <v>1</v>
      </c>
      <c r="BG2207">
        <v>0</v>
      </c>
      <c r="BH2207">
        <v>0</v>
      </c>
      <c r="BI2207">
        <v>0</v>
      </c>
      <c r="BJ2207">
        <v>1300</v>
      </c>
      <c r="BK2207">
        <v>-100</v>
      </c>
      <c r="BL2207" t="s">
        <v>130</v>
      </c>
      <c r="BM2207">
        <v>1</v>
      </c>
      <c r="BN2207">
        <v>1</v>
      </c>
      <c r="BO2207">
        <v>0</v>
      </c>
      <c r="BP2207">
        <v>0</v>
      </c>
      <c r="BS2207">
        <v>0</v>
      </c>
      <c r="BT2207">
        <v>0</v>
      </c>
      <c r="BU2207">
        <v>0</v>
      </c>
      <c r="CE2207" t="str">
        <f t="shared" si="856"/>
        <v>22:04:46.645</v>
      </c>
      <c r="CF2207">
        <v>645341467</v>
      </c>
      <c r="CS2207">
        <v>3</v>
      </c>
      <c r="CT2207">
        <v>2</v>
      </c>
      <c r="CU2207">
        <v>0</v>
      </c>
      <c r="CV2207">
        <v>2</v>
      </c>
      <c r="CW2207">
        <v>0</v>
      </c>
      <c r="CX2207">
        <v>4</v>
      </c>
      <c r="CY2207">
        <v>7</v>
      </c>
      <c r="CZ2207" t="s">
        <v>131</v>
      </c>
      <c r="DA2207">
        <v>300</v>
      </c>
      <c r="DB2207">
        <v>0</v>
      </c>
      <c r="DC2207" t="s">
        <v>157</v>
      </c>
      <c r="DD2207" t="s">
        <v>158</v>
      </c>
      <c r="DG2207">
        <v>8382167</v>
      </c>
      <c r="DI2207">
        <v>1</v>
      </c>
      <c r="DJ2207">
        <v>0</v>
      </c>
      <c r="DK2207">
        <v>1</v>
      </c>
      <c r="DL2207">
        <v>0</v>
      </c>
      <c r="DM2207">
        <v>0</v>
      </c>
      <c r="DN2207">
        <v>1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3">
      <c r="A2208" t="str">
        <f>"07/09/2023 22:04:46.948"</f>
        <v>07/09/2023 22:04:46.948</v>
      </c>
      <c r="C2208" t="str">
        <f t="shared" si="836"/>
        <v>FFDFD3C0</v>
      </c>
      <c r="D2208" t="s">
        <v>147</v>
      </c>
      <c r="E2208">
        <v>8</v>
      </c>
      <c r="H2208">
        <v>225</v>
      </c>
      <c r="I2208" t="s">
        <v>148</v>
      </c>
      <c r="J2208" t="s">
        <v>126</v>
      </c>
      <c r="K2208">
        <v>0</v>
      </c>
      <c r="L2208">
        <v>3</v>
      </c>
      <c r="M2208">
        <v>0</v>
      </c>
      <c r="N2208">
        <v>2</v>
      </c>
      <c r="O2208">
        <v>0</v>
      </c>
      <c r="P2208">
        <v>1</v>
      </c>
      <c r="Q2208">
        <v>0</v>
      </c>
      <c r="S2208" t="str">
        <f t="shared" si="855"/>
        <v>22:04:46.000</v>
      </c>
      <c r="T2208" t="str">
        <f t="shared" si="855"/>
        <v>22:04:46.000</v>
      </c>
      <c r="U2208" t="str">
        <f t="shared" si="844"/>
        <v>A14F74</v>
      </c>
      <c r="V2208">
        <v>0</v>
      </c>
      <c r="W2208">
        <v>0</v>
      </c>
      <c r="X2208">
        <v>2</v>
      </c>
      <c r="Y2208">
        <v>0</v>
      </c>
      <c r="AA2208">
        <v>1</v>
      </c>
      <c r="AB2208">
        <v>8</v>
      </c>
      <c r="AC2208">
        <v>3</v>
      </c>
      <c r="AD2208">
        <v>0</v>
      </c>
      <c r="AE2208">
        <v>9</v>
      </c>
      <c r="AF2208" t="s">
        <v>126</v>
      </c>
      <c r="AG2208">
        <v>0</v>
      </c>
      <c r="AH2208">
        <v>3</v>
      </c>
      <c r="AI2208">
        <v>2</v>
      </c>
      <c r="AJ2208">
        <v>0</v>
      </c>
      <c r="AK2208" t="s">
        <v>713</v>
      </c>
      <c r="AL2208">
        <v>32.768633000000001</v>
      </c>
      <c r="AM2208" t="s">
        <v>714</v>
      </c>
      <c r="AN2208">
        <v>-117.03346999999999</v>
      </c>
      <c r="AO2208">
        <v>25</v>
      </c>
      <c r="AP2208">
        <v>1400</v>
      </c>
      <c r="AQ2208" t="s">
        <v>129</v>
      </c>
      <c r="AR2208">
        <v>36</v>
      </c>
      <c r="AS2208">
        <v>92</v>
      </c>
      <c r="AT2208">
        <v>-1152</v>
      </c>
      <c r="BB2208" t="str">
        <f t="shared" si="845"/>
        <v>1200</v>
      </c>
      <c r="BC2208">
        <v>1</v>
      </c>
      <c r="BD2208" t="str">
        <f t="shared" si="846"/>
        <v xml:space="preserve">N1839R  </v>
      </c>
      <c r="BE2208">
        <v>1</v>
      </c>
      <c r="BG2208">
        <v>0</v>
      </c>
      <c r="BH2208">
        <v>0</v>
      </c>
      <c r="BI2208">
        <v>0</v>
      </c>
      <c r="BJ2208">
        <v>1300</v>
      </c>
      <c r="BK2208">
        <v>-100</v>
      </c>
      <c r="BL2208" t="s">
        <v>130</v>
      </c>
      <c r="BM2208">
        <v>1</v>
      </c>
      <c r="BN2208">
        <v>1</v>
      </c>
      <c r="BO2208">
        <v>0</v>
      </c>
      <c r="BP2208">
        <v>0</v>
      </c>
      <c r="BS2208">
        <v>0</v>
      </c>
      <c r="BT2208">
        <v>0</v>
      </c>
      <c r="BU2208">
        <v>0</v>
      </c>
      <c r="CE2208" t="str">
        <f t="shared" si="856"/>
        <v>22:04:46.645</v>
      </c>
      <c r="CF2208">
        <v>645341467</v>
      </c>
      <c r="CS2208">
        <v>3</v>
      </c>
      <c r="CT2208">
        <v>2</v>
      </c>
      <c r="CU2208">
        <v>0</v>
      </c>
      <c r="CV2208">
        <v>2</v>
      </c>
      <c r="CW2208">
        <v>0</v>
      </c>
      <c r="CX2208">
        <v>4</v>
      </c>
      <c r="CY2208">
        <v>7</v>
      </c>
      <c r="CZ2208" t="s">
        <v>131</v>
      </c>
      <c r="DA2208">
        <v>300</v>
      </c>
      <c r="DB2208">
        <v>0</v>
      </c>
      <c r="DC2208" t="s">
        <v>157</v>
      </c>
      <c r="DD2208" t="s">
        <v>158</v>
      </c>
      <c r="DG2208">
        <v>8382167</v>
      </c>
      <c r="DI2208">
        <v>1</v>
      </c>
      <c r="DJ2208">
        <v>0</v>
      </c>
      <c r="DK2208">
        <v>1</v>
      </c>
      <c r="DL2208">
        <v>0</v>
      </c>
      <c r="DM2208">
        <v>0</v>
      </c>
      <c r="DN2208">
        <v>1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3">
      <c r="A2209" t="str">
        <f>"07/09/2023 22:04:46.948"</f>
        <v>07/09/2023 22:04:46.948</v>
      </c>
      <c r="C2209" t="str">
        <f t="shared" si="836"/>
        <v>FFDFD3C0</v>
      </c>
      <c r="D2209" t="s">
        <v>123</v>
      </c>
      <c r="E2209">
        <v>7</v>
      </c>
      <c r="F2209">
        <v>2007</v>
      </c>
      <c r="G2209" t="s">
        <v>124</v>
      </c>
      <c r="J2209" t="s">
        <v>125</v>
      </c>
      <c r="K2209">
        <v>0</v>
      </c>
      <c r="L2209">
        <v>3</v>
      </c>
      <c r="M2209">
        <v>0</v>
      </c>
      <c r="N2209">
        <v>2</v>
      </c>
      <c r="O2209">
        <v>0</v>
      </c>
      <c r="P2209">
        <v>1</v>
      </c>
      <c r="Q2209">
        <v>0</v>
      </c>
      <c r="S2209" t="str">
        <f t="shared" si="855"/>
        <v>22:04:46.000</v>
      </c>
      <c r="T2209" t="str">
        <f t="shared" si="855"/>
        <v>22:04:46.000</v>
      </c>
      <c r="U2209" t="str">
        <f t="shared" si="844"/>
        <v>A14F74</v>
      </c>
      <c r="V2209">
        <v>0</v>
      </c>
      <c r="W2209">
        <v>0</v>
      </c>
      <c r="X2209">
        <v>2</v>
      </c>
      <c r="Y2209">
        <v>0</v>
      </c>
      <c r="AA2209">
        <v>1</v>
      </c>
      <c r="AB2209">
        <v>8</v>
      </c>
      <c r="AC2209">
        <v>3</v>
      </c>
      <c r="AD2209">
        <v>0</v>
      </c>
      <c r="AE2209">
        <v>9</v>
      </c>
      <c r="AF2209" t="s">
        <v>126</v>
      </c>
      <c r="AG2209">
        <v>0</v>
      </c>
      <c r="AH2209">
        <v>3</v>
      </c>
      <c r="AI2209">
        <v>2</v>
      </c>
      <c r="AJ2209">
        <v>0</v>
      </c>
      <c r="AK2209" t="s">
        <v>713</v>
      </c>
      <c r="AL2209">
        <v>32.768633000000001</v>
      </c>
      <c r="AM2209" t="s">
        <v>714</v>
      </c>
      <c r="AN2209">
        <v>-117.03346999999999</v>
      </c>
      <c r="AO2209">
        <v>25</v>
      </c>
      <c r="AP2209">
        <v>1400</v>
      </c>
      <c r="AQ2209" t="s">
        <v>129</v>
      </c>
      <c r="AR2209">
        <v>36</v>
      </c>
      <c r="AS2209">
        <v>92</v>
      </c>
      <c r="AT2209">
        <v>-1152</v>
      </c>
      <c r="BB2209" t="str">
        <f t="shared" si="845"/>
        <v>1200</v>
      </c>
      <c r="BC2209">
        <v>1</v>
      </c>
      <c r="BD2209" t="str">
        <f t="shared" si="846"/>
        <v xml:space="preserve">N1839R  </v>
      </c>
      <c r="BE2209">
        <v>1</v>
      </c>
      <c r="BG2209">
        <v>0</v>
      </c>
      <c r="BH2209">
        <v>0</v>
      </c>
      <c r="BI2209">
        <v>0</v>
      </c>
      <c r="BJ2209">
        <v>1300</v>
      </c>
      <c r="BK2209">
        <v>-100</v>
      </c>
      <c r="BL2209" t="s">
        <v>130</v>
      </c>
      <c r="BM2209">
        <v>1</v>
      </c>
      <c r="BN2209">
        <v>1</v>
      </c>
      <c r="BO2209">
        <v>0</v>
      </c>
      <c r="BP2209">
        <v>0</v>
      </c>
      <c r="BS2209">
        <v>0</v>
      </c>
      <c r="BT2209">
        <v>0</v>
      </c>
      <c r="BU2209">
        <v>0</v>
      </c>
      <c r="CE2209" t="str">
        <f t="shared" si="856"/>
        <v>22:04:46.645</v>
      </c>
      <c r="CF2209">
        <v>645341467</v>
      </c>
      <c r="CS2209">
        <v>3</v>
      </c>
      <c r="CT2209">
        <v>2</v>
      </c>
      <c r="CU2209">
        <v>0</v>
      </c>
      <c r="CV2209">
        <v>2</v>
      </c>
      <c r="CW2209">
        <v>0</v>
      </c>
      <c r="CX2209">
        <v>4</v>
      </c>
      <c r="CY2209">
        <v>7</v>
      </c>
      <c r="CZ2209" t="s">
        <v>131</v>
      </c>
      <c r="DA2209">
        <v>300</v>
      </c>
      <c r="DB2209">
        <v>0</v>
      </c>
      <c r="DC2209" t="s">
        <v>157</v>
      </c>
      <c r="DD2209" t="s">
        <v>158</v>
      </c>
      <c r="DG2209">
        <v>8382167</v>
      </c>
      <c r="DI2209">
        <v>1</v>
      </c>
      <c r="DJ2209">
        <v>0</v>
      </c>
      <c r="DK2209">
        <v>1</v>
      </c>
      <c r="DL2209">
        <v>0</v>
      </c>
      <c r="DM2209">
        <v>0</v>
      </c>
      <c r="DN2209">
        <v>1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3">
      <c r="A2210" t="str">
        <f>"07/09/2023 22:04:46.980"</f>
        <v>07/09/2023 22:04:46.980</v>
      </c>
      <c r="C2210" t="str">
        <f t="shared" si="836"/>
        <v>FFDFD3C0</v>
      </c>
      <c r="D2210" t="s">
        <v>138</v>
      </c>
      <c r="E2210">
        <v>20</v>
      </c>
      <c r="F2210">
        <v>1020</v>
      </c>
      <c r="G2210" t="s">
        <v>139</v>
      </c>
      <c r="J2210" t="s">
        <v>140</v>
      </c>
      <c r="K2210">
        <v>0</v>
      </c>
      <c r="L2210">
        <v>3</v>
      </c>
      <c r="M2210">
        <v>0</v>
      </c>
      <c r="N2210">
        <v>2</v>
      </c>
      <c r="O2210">
        <v>0</v>
      </c>
      <c r="P2210">
        <v>1</v>
      </c>
      <c r="Q2210">
        <v>0</v>
      </c>
      <c r="S2210" t="str">
        <f t="shared" si="855"/>
        <v>22:04:46.000</v>
      </c>
      <c r="T2210" t="str">
        <f t="shared" si="855"/>
        <v>22:04:46.000</v>
      </c>
      <c r="U2210" t="str">
        <f t="shared" si="844"/>
        <v>A14F74</v>
      </c>
      <c r="V2210">
        <v>0</v>
      </c>
      <c r="W2210">
        <v>0</v>
      </c>
      <c r="X2210">
        <v>2</v>
      </c>
      <c r="Y2210">
        <v>0</v>
      </c>
      <c r="AA2210">
        <v>1</v>
      </c>
      <c r="AB2210">
        <v>8</v>
      </c>
      <c r="AC2210">
        <v>3</v>
      </c>
      <c r="AD2210">
        <v>0</v>
      </c>
      <c r="AE2210">
        <v>9</v>
      </c>
      <c r="AF2210" t="s">
        <v>126</v>
      </c>
      <c r="AG2210">
        <v>0</v>
      </c>
      <c r="AH2210">
        <v>3</v>
      </c>
      <c r="AI2210">
        <v>2</v>
      </c>
      <c r="AJ2210">
        <v>0</v>
      </c>
      <c r="AK2210" t="s">
        <v>713</v>
      </c>
      <c r="AL2210">
        <v>32.768633000000001</v>
      </c>
      <c r="AM2210" t="s">
        <v>714</v>
      </c>
      <c r="AN2210">
        <v>-117.03346999999999</v>
      </c>
      <c r="AO2210">
        <v>25</v>
      </c>
      <c r="AP2210">
        <v>1400</v>
      </c>
      <c r="AQ2210" t="s">
        <v>129</v>
      </c>
      <c r="AR2210">
        <v>36</v>
      </c>
      <c r="AS2210">
        <v>92</v>
      </c>
      <c r="AT2210">
        <v>-1152</v>
      </c>
      <c r="BB2210" t="str">
        <f t="shared" si="845"/>
        <v>1200</v>
      </c>
      <c r="BC2210">
        <v>1</v>
      </c>
      <c r="BD2210" t="str">
        <f t="shared" si="846"/>
        <v xml:space="preserve">N1839R  </v>
      </c>
      <c r="BE2210">
        <v>1</v>
      </c>
      <c r="BG2210">
        <v>0</v>
      </c>
      <c r="BH2210">
        <v>0</v>
      </c>
      <c r="BI2210">
        <v>0</v>
      </c>
      <c r="BJ2210">
        <v>1300</v>
      </c>
      <c r="BK2210">
        <v>-100</v>
      </c>
      <c r="BL2210" t="s">
        <v>130</v>
      </c>
      <c r="BM2210">
        <v>1</v>
      </c>
      <c r="BN2210">
        <v>1</v>
      </c>
      <c r="BO2210">
        <v>0</v>
      </c>
      <c r="BP2210">
        <v>0</v>
      </c>
      <c r="BS2210">
        <v>0</v>
      </c>
      <c r="BT2210">
        <v>0</v>
      </c>
      <c r="BU2210">
        <v>0</v>
      </c>
      <c r="CE2210" t="str">
        <f t="shared" si="856"/>
        <v>22:04:46.645</v>
      </c>
      <c r="CF2210">
        <v>645341467</v>
      </c>
      <c r="CS2210">
        <v>3</v>
      </c>
      <c r="CT2210">
        <v>2</v>
      </c>
      <c r="CU2210">
        <v>0</v>
      </c>
      <c r="CV2210">
        <v>2</v>
      </c>
      <c r="CW2210">
        <v>0</v>
      </c>
      <c r="CX2210">
        <v>4</v>
      </c>
      <c r="CY2210">
        <v>7</v>
      </c>
      <c r="CZ2210" t="s">
        <v>131</v>
      </c>
      <c r="DA2210">
        <v>300</v>
      </c>
      <c r="DB2210">
        <v>0</v>
      </c>
      <c r="DC2210" t="s">
        <v>157</v>
      </c>
      <c r="DD2210" t="s">
        <v>158</v>
      </c>
      <c r="DG2210">
        <v>8382167</v>
      </c>
      <c r="DI2210">
        <v>1</v>
      </c>
      <c r="DJ2210">
        <v>0</v>
      </c>
      <c r="DK2210">
        <v>1</v>
      </c>
      <c r="DL2210">
        <v>0</v>
      </c>
      <c r="DM2210">
        <v>0</v>
      </c>
      <c r="DN2210">
        <v>1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3">
      <c r="A2211" t="str">
        <f>"07/09/2023 22:04:46.980"</f>
        <v>07/09/2023 22:04:46.980</v>
      </c>
      <c r="C2211" t="str">
        <f t="shared" si="836"/>
        <v>FFDFD3C0</v>
      </c>
      <c r="D2211" t="s">
        <v>134</v>
      </c>
      <c r="E2211">
        <v>4</v>
      </c>
      <c r="H2211">
        <v>4</v>
      </c>
      <c r="I2211" t="s">
        <v>143</v>
      </c>
      <c r="J2211" t="s">
        <v>126</v>
      </c>
      <c r="K2211">
        <v>0</v>
      </c>
      <c r="L2211">
        <v>3</v>
      </c>
      <c r="M2211">
        <v>0</v>
      </c>
      <c r="N2211">
        <v>2</v>
      </c>
      <c r="O2211">
        <v>0</v>
      </c>
      <c r="P2211">
        <v>1</v>
      </c>
      <c r="Q2211">
        <v>0</v>
      </c>
      <c r="S2211" t="str">
        <f t="shared" si="855"/>
        <v>22:04:46.000</v>
      </c>
      <c r="T2211" t="str">
        <f t="shared" si="855"/>
        <v>22:04:46.000</v>
      </c>
      <c r="U2211" t="str">
        <f t="shared" si="844"/>
        <v>A14F74</v>
      </c>
      <c r="V2211">
        <v>0</v>
      </c>
      <c r="W2211">
        <v>0</v>
      </c>
      <c r="X2211">
        <v>2</v>
      </c>
      <c r="Y2211">
        <v>0</v>
      </c>
      <c r="AA2211">
        <v>1</v>
      </c>
      <c r="AB2211">
        <v>8</v>
      </c>
      <c r="AC2211">
        <v>3</v>
      </c>
      <c r="AD2211">
        <v>0</v>
      </c>
      <c r="AE2211">
        <v>9</v>
      </c>
      <c r="AF2211" t="s">
        <v>126</v>
      </c>
      <c r="AG2211">
        <v>0</v>
      </c>
      <c r="AH2211">
        <v>3</v>
      </c>
      <c r="AI2211">
        <v>2</v>
      </c>
      <c r="AJ2211">
        <v>0</v>
      </c>
      <c r="AK2211" t="s">
        <v>713</v>
      </c>
      <c r="AL2211">
        <v>32.768633000000001</v>
      </c>
      <c r="AM2211" t="s">
        <v>714</v>
      </c>
      <c r="AN2211">
        <v>-117.03346999999999</v>
      </c>
      <c r="AO2211">
        <v>25</v>
      </c>
      <c r="AP2211">
        <v>1400</v>
      </c>
      <c r="AQ2211" t="s">
        <v>129</v>
      </c>
      <c r="AR2211">
        <v>36</v>
      </c>
      <c r="AS2211">
        <v>92</v>
      </c>
      <c r="AT2211">
        <v>-1152</v>
      </c>
      <c r="BB2211" t="str">
        <f t="shared" si="845"/>
        <v>1200</v>
      </c>
      <c r="BC2211">
        <v>1</v>
      </c>
      <c r="BD2211" t="str">
        <f t="shared" si="846"/>
        <v xml:space="preserve">N1839R  </v>
      </c>
      <c r="BE2211">
        <v>1</v>
      </c>
      <c r="BG2211">
        <v>0</v>
      </c>
      <c r="BH2211">
        <v>0</v>
      </c>
      <c r="BI2211">
        <v>0</v>
      </c>
      <c r="BJ2211">
        <v>1300</v>
      </c>
      <c r="BK2211">
        <v>-100</v>
      </c>
      <c r="BL2211" t="s">
        <v>130</v>
      </c>
      <c r="BM2211">
        <v>1</v>
      </c>
      <c r="BN2211">
        <v>1</v>
      </c>
      <c r="BO2211">
        <v>0</v>
      </c>
      <c r="BP2211">
        <v>0</v>
      </c>
      <c r="BS2211">
        <v>0</v>
      </c>
      <c r="BT2211">
        <v>0</v>
      </c>
      <c r="BU2211">
        <v>0</v>
      </c>
      <c r="CE2211" t="str">
        <f t="shared" si="856"/>
        <v>22:04:46.645</v>
      </c>
      <c r="CF2211">
        <v>645341467</v>
      </c>
      <c r="CS2211">
        <v>3</v>
      </c>
      <c r="CT2211">
        <v>2</v>
      </c>
      <c r="CU2211">
        <v>0</v>
      </c>
      <c r="CV2211">
        <v>2</v>
      </c>
      <c r="CW2211">
        <v>0</v>
      </c>
      <c r="CX2211">
        <v>4</v>
      </c>
      <c r="CY2211">
        <v>7</v>
      </c>
      <c r="CZ2211" t="s">
        <v>131</v>
      </c>
      <c r="DA2211">
        <v>300</v>
      </c>
      <c r="DB2211">
        <v>0</v>
      </c>
      <c r="DC2211" t="s">
        <v>157</v>
      </c>
      <c r="DD2211" t="s">
        <v>158</v>
      </c>
      <c r="DG2211">
        <v>8382167</v>
      </c>
      <c r="DI2211">
        <v>1</v>
      </c>
      <c r="DJ2211">
        <v>0</v>
      </c>
      <c r="DK2211">
        <v>1</v>
      </c>
      <c r="DL2211">
        <v>0</v>
      </c>
      <c r="DM2211">
        <v>0</v>
      </c>
      <c r="DN2211">
        <v>1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3">
      <c r="A2212" t="str">
        <f t="shared" ref="A2212:A2217" si="857">"07/09/2023 22:04:48.584"</f>
        <v>07/09/2023 22:04:48.584</v>
      </c>
      <c r="C2212" t="str">
        <f t="shared" si="836"/>
        <v>FFDFD3C0</v>
      </c>
      <c r="D2212" t="s">
        <v>147</v>
      </c>
      <c r="E2212">
        <v>8</v>
      </c>
      <c r="H2212">
        <v>225</v>
      </c>
      <c r="I2212" t="s">
        <v>148</v>
      </c>
      <c r="J2212" t="s">
        <v>126</v>
      </c>
      <c r="K2212">
        <v>0</v>
      </c>
      <c r="L2212">
        <v>3</v>
      </c>
      <c r="M2212">
        <v>0</v>
      </c>
      <c r="N2212">
        <v>2</v>
      </c>
      <c r="O2212">
        <v>0</v>
      </c>
      <c r="P2212">
        <v>1</v>
      </c>
      <c r="Q2212">
        <v>0</v>
      </c>
      <c r="S2212" t="str">
        <f t="shared" ref="S2212:T2218" si="858">"22:04:48.000"</f>
        <v>22:04:48.000</v>
      </c>
      <c r="T2212" t="str">
        <f t="shared" si="858"/>
        <v>22:04:48.000</v>
      </c>
      <c r="U2212" t="str">
        <f t="shared" si="844"/>
        <v>A14F74</v>
      </c>
      <c r="V2212">
        <v>0</v>
      </c>
      <c r="W2212">
        <v>0</v>
      </c>
      <c r="X2212">
        <v>2</v>
      </c>
      <c r="Y2212">
        <v>0</v>
      </c>
      <c r="AA2212">
        <v>1</v>
      </c>
      <c r="AB2212">
        <v>8</v>
      </c>
      <c r="AC2212">
        <v>3</v>
      </c>
      <c r="AD2212">
        <v>0</v>
      </c>
      <c r="AE2212">
        <v>9</v>
      </c>
      <c r="AF2212" t="s">
        <v>126</v>
      </c>
      <c r="AG2212">
        <v>0</v>
      </c>
      <c r="AH2212">
        <v>3</v>
      </c>
      <c r="AI2212">
        <v>2</v>
      </c>
      <c r="AJ2212">
        <v>0</v>
      </c>
      <c r="AK2212" t="s">
        <v>715</v>
      </c>
      <c r="AL2212">
        <v>32.769492</v>
      </c>
      <c r="AM2212" t="s">
        <v>716</v>
      </c>
      <c r="AN2212">
        <v>-117.03299800000001</v>
      </c>
      <c r="AO2212">
        <v>25</v>
      </c>
      <c r="AP2212">
        <v>1300</v>
      </c>
      <c r="AQ2212" t="s">
        <v>129</v>
      </c>
      <c r="AR2212">
        <v>51</v>
      </c>
      <c r="AS2212">
        <v>87</v>
      </c>
      <c r="AT2212">
        <v>-1280</v>
      </c>
      <c r="BB2212" t="str">
        <f t="shared" si="845"/>
        <v>1200</v>
      </c>
      <c r="BC2212">
        <v>1</v>
      </c>
      <c r="BD2212" t="str">
        <f t="shared" si="846"/>
        <v xml:space="preserve">N1839R  </v>
      </c>
      <c r="BE2212">
        <v>1</v>
      </c>
      <c r="BG2212">
        <v>0</v>
      </c>
      <c r="BH2212">
        <v>0</v>
      </c>
      <c r="BI2212">
        <v>0</v>
      </c>
      <c r="BJ2212">
        <v>1275</v>
      </c>
      <c r="BK2212">
        <v>-25</v>
      </c>
      <c r="BL2212" t="s">
        <v>130</v>
      </c>
      <c r="BM2212">
        <v>1</v>
      </c>
      <c r="BN2212">
        <v>1</v>
      </c>
      <c r="BO2212">
        <v>0</v>
      </c>
      <c r="BP2212">
        <v>0</v>
      </c>
      <c r="BS2212">
        <v>0</v>
      </c>
      <c r="BT2212">
        <v>0</v>
      </c>
      <c r="BU2212">
        <v>0</v>
      </c>
      <c r="CE2212" t="str">
        <f t="shared" ref="CE2212:CE2218" si="859">"22:04:48.340"</f>
        <v>22:04:48.340</v>
      </c>
      <c r="CF2212">
        <v>339587828</v>
      </c>
      <c r="CS2212">
        <v>3</v>
      </c>
      <c r="CT2212">
        <v>2</v>
      </c>
      <c r="CU2212">
        <v>0</v>
      </c>
      <c r="CV2212">
        <v>2</v>
      </c>
      <c r="CW2212">
        <v>0</v>
      </c>
      <c r="CX2212">
        <v>4</v>
      </c>
      <c r="CY2212">
        <v>7</v>
      </c>
      <c r="CZ2212" t="s">
        <v>131</v>
      </c>
      <c r="DA2212">
        <v>286</v>
      </c>
      <c r="DB2212">
        <v>0</v>
      </c>
      <c r="DC2212" t="s">
        <v>132</v>
      </c>
      <c r="DD2212" t="s">
        <v>133</v>
      </c>
      <c r="DG2212">
        <v>16218448</v>
      </c>
      <c r="DI2212">
        <v>1</v>
      </c>
      <c r="DJ2212">
        <v>0</v>
      </c>
      <c r="DK2212">
        <v>0</v>
      </c>
      <c r="DL2212">
        <v>0</v>
      </c>
      <c r="DM2212">
        <v>0</v>
      </c>
      <c r="DN2212">
        <v>1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3">
      <c r="A2213" t="str">
        <f t="shared" si="857"/>
        <v>07/09/2023 22:04:48.584</v>
      </c>
      <c r="C2213" t="str">
        <f t="shared" si="836"/>
        <v>FFDFD3C0</v>
      </c>
      <c r="D2213" t="s">
        <v>123</v>
      </c>
      <c r="E2213">
        <v>7</v>
      </c>
      <c r="F2213">
        <v>2007</v>
      </c>
      <c r="G2213" t="s">
        <v>124</v>
      </c>
      <c r="J2213" t="s">
        <v>125</v>
      </c>
      <c r="K2213">
        <v>0</v>
      </c>
      <c r="L2213">
        <v>3</v>
      </c>
      <c r="M2213">
        <v>0</v>
      </c>
      <c r="N2213">
        <v>2</v>
      </c>
      <c r="O2213">
        <v>0</v>
      </c>
      <c r="P2213">
        <v>1</v>
      </c>
      <c r="Q2213">
        <v>0</v>
      </c>
      <c r="S2213" t="str">
        <f t="shared" si="858"/>
        <v>22:04:48.000</v>
      </c>
      <c r="T2213" t="str">
        <f t="shared" si="858"/>
        <v>22:04:48.000</v>
      </c>
      <c r="U2213" t="str">
        <f t="shared" si="844"/>
        <v>A14F74</v>
      </c>
      <c r="V2213">
        <v>0</v>
      </c>
      <c r="W2213">
        <v>0</v>
      </c>
      <c r="X2213">
        <v>2</v>
      </c>
      <c r="Y2213">
        <v>0</v>
      </c>
      <c r="AA2213">
        <v>1</v>
      </c>
      <c r="AB2213">
        <v>8</v>
      </c>
      <c r="AC2213">
        <v>3</v>
      </c>
      <c r="AD2213">
        <v>0</v>
      </c>
      <c r="AE2213">
        <v>9</v>
      </c>
      <c r="AF2213" t="s">
        <v>126</v>
      </c>
      <c r="AG2213">
        <v>0</v>
      </c>
      <c r="AH2213">
        <v>3</v>
      </c>
      <c r="AI2213">
        <v>2</v>
      </c>
      <c r="AJ2213">
        <v>0</v>
      </c>
      <c r="AK2213" t="s">
        <v>715</v>
      </c>
      <c r="AL2213">
        <v>32.769492</v>
      </c>
      <c r="AM2213" t="s">
        <v>716</v>
      </c>
      <c r="AN2213">
        <v>-117.03299800000001</v>
      </c>
      <c r="AO2213">
        <v>25</v>
      </c>
      <c r="AP2213">
        <v>1300</v>
      </c>
      <c r="AQ2213" t="s">
        <v>129</v>
      </c>
      <c r="AR2213">
        <v>51</v>
      </c>
      <c r="AS2213">
        <v>87</v>
      </c>
      <c r="AT2213">
        <v>-1280</v>
      </c>
      <c r="BB2213" t="str">
        <f t="shared" si="845"/>
        <v>1200</v>
      </c>
      <c r="BC2213">
        <v>1</v>
      </c>
      <c r="BD2213" t="str">
        <f t="shared" si="846"/>
        <v xml:space="preserve">N1839R  </v>
      </c>
      <c r="BE2213">
        <v>1</v>
      </c>
      <c r="BG2213">
        <v>0</v>
      </c>
      <c r="BH2213">
        <v>0</v>
      </c>
      <c r="BI2213">
        <v>0</v>
      </c>
      <c r="BJ2213">
        <v>1275</v>
      </c>
      <c r="BK2213">
        <v>-25</v>
      </c>
      <c r="BL2213" t="s">
        <v>130</v>
      </c>
      <c r="BM2213">
        <v>1</v>
      </c>
      <c r="BN2213">
        <v>1</v>
      </c>
      <c r="BO2213">
        <v>0</v>
      </c>
      <c r="BP2213">
        <v>0</v>
      </c>
      <c r="BS2213">
        <v>0</v>
      </c>
      <c r="BT2213">
        <v>0</v>
      </c>
      <c r="BU2213">
        <v>0</v>
      </c>
      <c r="CE2213" t="str">
        <f t="shared" si="859"/>
        <v>22:04:48.340</v>
      </c>
      <c r="CF2213">
        <v>339587828</v>
      </c>
      <c r="CS2213">
        <v>3</v>
      </c>
      <c r="CT2213">
        <v>2</v>
      </c>
      <c r="CU2213">
        <v>0</v>
      </c>
      <c r="CV2213">
        <v>2</v>
      </c>
      <c r="CW2213">
        <v>0</v>
      </c>
      <c r="CX2213">
        <v>4</v>
      </c>
      <c r="CY2213">
        <v>7</v>
      </c>
      <c r="CZ2213" t="s">
        <v>131</v>
      </c>
      <c r="DA2213">
        <v>286</v>
      </c>
      <c r="DB2213">
        <v>0</v>
      </c>
      <c r="DC2213" t="s">
        <v>132</v>
      </c>
      <c r="DD2213" t="s">
        <v>133</v>
      </c>
      <c r="DG2213">
        <v>16218448</v>
      </c>
      <c r="DI2213">
        <v>1</v>
      </c>
      <c r="DJ2213">
        <v>0</v>
      </c>
      <c r="DK2213">
        <v>1</v>
      </c>
      <c r="DL2213">
        <v>0</v>
      </c>
      <c r="DM2213">
        <v>0</v>
      </c>
      <c r="DN2213">
        <v>1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3">
      <c r="A2214" t="str">
        <f t="shared" si="857"/>
        <v>07/09/2023 22:04:48.584</v>
      </c>
      <c r="C2214" t="str">
        <f t="shared" si="836"/>
        <v>FFDFD3C0</v>
      </c>
      <c r="D2214" t="s">
        <v>138</v>
      </c>
      <c r="E2214">
        <v>20</v>
      </c>
      <c r="F2214">
        <v>1020</v>
      </c>
      <c r="G2214" t="s">
        <v>139</v>
      </c>
      <c r="J2214" t="s">
        <v>140</v>
      </c>
      <c r="K2214">
        <v>0</v>
      </c>
      <c r="L2214">
        <v>3</v>
      </c>
      <c r="M2214">
        <v>0</v>
      </c>
      <c r="N2214">
        <v>2</v>
      </c>
      <c r="O2214">
        <v>0</v>
      </c>
      <c r="P2214">
        <v>1</v>
      </c>
      <c r="Q2214">
        <v>0</v>
      </c>
      <c r="S2214" t="str">
        <f t="shared" si="858"/>
        <v>22:04:48.000</v>
      </c>
      <c r="T2214" t="str">
        <f t="shared" si="858"/>
        <v>22:04:48.000</v>
      </c>
      <c r="U2214" t="str">
        <f t="shared" si="844"/>
        <v>A14F74</v>
      </c>
      <c r="V2214">
        <v>0</v>
      </c>
      <c r="W2214">
        <v>0</v>
      </c>
      <c r="X2214">
        <v>2</v>
      </c>
      <c r="Y2214">
        <v>0</v>
      </c>
      <c r="AA2214">
        <v>1</v>
      </c>
      <c r="AB2214">
        <v>8</v>
      </c>
      <c r="AC2214">
        <v>3</v>
      </c>
      <c r="AD2214">
        <v>0</v>
      </c>
      <c r="AE2214">
        <v>9</v>
      </c>
      <c r="AF2214" t="s">
        <v>126</v>
      </c>
      <c r="AG2214">
        <v>0</v>
      </c>
      <c r="AH2214">
        <v>3</v>
      </c>
      <c r="AI2214">
        <v>2</v>
      </c>
      <c r="AJ2214">
        <v>0</v>
      </c>
      <c r="AK2214" t="s">
        <v>715</v>
      </c>
      <c r="AL2214">
        <v>32.769492</v>
      </c>
      <c r="AM2214" t="s">
        <v>716</v>
      </c>
      <c r="AN2214">
        <v>-117.03299800000001</v>
      </c>
      <c r="AO2214">
        <v>25</v>
      </c>
      <c r="AP2214">
        <v>1300</v>
      </c>
      <c r="AQ2214" t="s">
        <v>129</v>
      </c>
      <c r="AR2214">
        <v>51</v>
      </c>
      <c r="AS2214">
        <v>87</v>
      </c>
      <c r="AT2214">
        <v>-1280</v>
      </c>
      <c r="BB2214" t="str">
        <f t="shared" si="845"/>
        <v>1200</v>
      </c>
      <c r="BC2214">
        <v>1</v>
      </c>
      <c r="BD2214" t="str">
        <f t="shared" si="846"/>
        <v xml:space="preserve">N1839R  </v>
      </c>
      <c r="BE2214">
        <v>1</v>
      </c>
      <c r="BG2214">
        <v>0</v>
      </c>
      <c r="BH2214">
        <v>0</v>
      </c>
      <c r="BI2214">
        <v>0</v>
      </c>
      <c r="BJ2214">
        <v>1275</v>
      </c>
      <c r="BK2214">
        <v>-25</v>
      </c>
      <c r="BL2214" t="s">
        <v>130</v>
      </c>
      <c r="BM2214">
        <v>1</v>
      </c>
      <c r="BN2214">
        <v>1</v>
      </c>
      <c r="BO2214">
        <v>0</v>
      </c>
      <c r="BP2214">
        <v>0</v>
      </c>
      <c r="BS2214">
        <v>0</v>
      </c>
      <c r="BT2214">
        <v>0</v>
      </c>
      <c r="BU2214">
        <v>0</v>
      </c>
      <c r="CE2214" t="str">
        <f t="shared" si="859"/>
        <v>22:04:48.340</v>
      </c>
      <c r="CF2214">
        <v>339587828</v>
      </c>
      <c r="CS2214">
        <v>3</v>
      </c>
      <c r="CT2214">
        <v>2</v>
      </c>
      <c r="CU2214">
        <v>0</v>
      </c>
      <c r="CV2214">
        <v>2</v>
      </c>
      <c r="CW2214">
        <v>0</v>
      </c>
      <c r="CX2214">
        <v>4</v>
      </c>
      <c r="CY2214">
        <v>7</v>
      </c>
      <c r="CZ2214" t="s">
        <v>131</v>
      </c>
      <c r="DA2214">
        <v>286</v>
      </c>
      <c r="DB2214">
        <v>0</v>
      </c>
      <c r="DC2214" t="s">
        <v>132</v>
      </c>
      <c r="DD2214" t="s">
        <v>133</v>
      </c>
      <c r="DG2214">
        <v>16218448</v>
      </c>
      <c r="DI2214">
        <v>1</v>
      </c>
      <c r="DJ2214">
        <v>0</v>
      </c>
      <c r="DK2214">
        <v>1</v>
      </c>
      <c r="DL2214">
        <v>0</v>
      </c>
      <c r="DM2214">
        <v>0</v>
      </c>
      <c r="DN2214">
        <v>1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3">
      <c r="A2215" t="str">
        <f t="shared" si="857"/>
        <v>07/09/2023 22:04:48.584</v>
      </c>
      <c r="C2215" t="str">
        <f t="shared" si="836"/>
        <v>FFDFD3C0</v>
      </c>
      <c r="D2215" t="s">
        <v>134</v>
      </c>
      <c r="E2215">
        <v>4</v>
      </c>
      <c r="H2215">
        <v>4</v>
      </c>
      <c r="I2215" t="s">
        <v>143</v>
      </c>
      <c r="J2215" t="s">
        <v>126</v>
      </c>
      <c r="K2215">
        <v>0</v>
      </c>
      <c r="L2215">
        <v>3</v>
      </c>
      <c r="M2215">
        <v>0</v>
      </c>
      <c r="N2215">
        <v>2</v>
      </c>
      <c r="O2215">
        <v>0</v>
      </c>
      <c r="P2215">
        <v>1</v>
      </c>
      <c r="Q2215">
        <v>0</v>
      </c>
      <c r="S2215" t="str">
        <f t="shared" si="858"/>
        <v>22:04:48.000</v>
      </c>
      <c r="T2215" t="str">
        <f t="shared" si="858"/>
        <v>22:04:48.000</v>
      </c>
      <c r="U2215" t="str">
        <f t="shared" si="844"/>
        <v>A14F74</v>
      </c>
      <c r="V2215">
        <v>0</v>
      </c>
      <c r="W2215">
        <v>0</v>
      </c>
      <c r="X2215">
        <v>2</v>
      </c>
      <c r="Y2215">
        <v>0</v>
      </c>
      <c r="AA2215">
        <v>1</v>
      </c>
      <c r="AB2215">
        <v>8</v>
      </c>
      <c r="AC2215">
        <v>3</v>
      </c>
      <c r="AD2215">
        <v>0</v>
      </c>
      <c r="AE2215">
        <v>9</v>
      </c>
      <c r="AF2215" t="s">
        <v>126</v>
      </c>
      <c r="AG2215">
        <v>0</v>
      </c>
      <c r="AH2215">
        <v>3</v>
      </c>
      <c r="AI2215">
        <v>2</v>
      </c>
      <c r="AJ2215">
        <v>0</v>
      </c>
      <c r="AK2215" t="s">
        <v>715</v>
      </c>
      <c r="AL2215">
        <v>32.769492</v>
      </c>
      <c r="AM2215" t="s">
        <v>716</v>
      </c>
      <c r="AN2215">
        <v>-117.03299800000001</v>
      </c>
      <c r="AO2215">
        <v>25</v>
      </c>
      <c r="AP2215">
        <v>1300</v>
      </c>
      <c r="AQ2215" t="s">
        <v>129</v>
      </c>
      <c r="AR2215">
        <v>51</v>
      </c>
      <c r="AS2215">
        <v>87</v>
      </c>
      <c r="AT2215">
        <v>-1280</v>
      </c>
      <c r="BB2215" t="str">
        <f t="shared" si="845"/>
        <v>1200</v>
      </c>
      <c r="BC2215">
        <v>1</v>
      </c>
      <c r="BD2215" t="str">
        <f t="shared" si="846"/>
        <v xml:space="preserve">N1839R  </v>
      </c>
      <c r="BE2215">
        <v>1</v>
      </c>
      <c r="BG2215">
        <v>0</v>
      </c>
      <c r="BH2215">
        <v>0</v>
      </c>
      <c r="BI2215">
        <v>0</v>
      </c>
      <c r="BJ2215">
        <v>1275</v>
      </c>
      <c r="BK2215">
        <v>-25</v>
      </c>
      <c r="BL2215" t="s">
        <v>130</v>
      </c>
      <c r="BM2215">
        <v>1</v>
      </c>
      <c r="BN2215">
        <v>1</v>
      </c>
      <c r="BO2215">
        <v>0</v>
      </c>
      <c r="BP2215">
        <v>0</v>
      </c>
      <c r="BS2215">
        <v>0</v>
      </c>
      <c r="BT2215">
        <v>0</v>
      </c>
      <c r="BU2215">
        <v>0</v>
      </c>
      <c r="CE2215" t="str">
        <f t="shared" si="859"/>
        <v>22:04:48.340</v>
      </c>
      <c r="CF2215">
        <v>339587828</v>
      </c>
      <c r="CS2215">
        <v>3</v>
      </c>
      <c r="CT2215">
        <v>2</v>
      </c>
      <c r="CU2215">
        <v>0</v>
      </c>
      <c r="CV2215">
        <v>2</v>
      </c>
      <c r="CW2215">
        <v>0</v>
      </c>
      <c r="CX2215">
        <v>4</v>
      </c>
      <c r="CY2215">
        <v>7</v>
      </c>
      <c r="CZ2215" t="s">
        <v>131</v>
      </c>
      <c r="DA2215">
        <v>286</v>
      </c>
      <c r="DB2215">
        <v>0</v>
      </c>
      <c r="DC2215" t="s">
        <v>132</v>
      </c>
      <c r="DD2215" t="s">
        <v>133</v>
      </c>
      <c r="DG2215">
        <v>16218448</v>
      </c>
      <c r="DI2215">
        <v>1</v>
      </c>
      <c r="DJ2215">
        <v>0</v>
      </c>
      <c r="DK2215">
        <v>1</v>
      </c>
      <c r="DL2215">
        <v>0</v>
      </c>
      <c r="DM2215">
        <v>0</v>
      </c>
      <c r="DN2215">
        <v>1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3">
      <c r="A2216" t="str">
        <f t="shared" si="857"/>
        <v>07/09/2023 22:04:48.584</v>
      </c>
      <c r="C2216" t="str">
        <f t="shared" si="836"/>
        <v>FFDFD3C0</v>
      </c>
      <c r="D2216" t="s">
        <v>141</v>
      </c>
      <c r="E2216">
        <v>15</v>
      </c>
      <c r="J2216" t="s">
        <v>142</v>
      </c>
      <c r="K2216">
        <v>0</v>
      </c>
      <c r="L2216">
        <v>3</v>
      </c>
      <c r="M2216">
        <v>0</v>
      </c>
      <c r="N2216">
        <v>2</v>
      </c>
      <c r="O2216">
        <v>0</v>
      </c>
      <c r="P2216">
        <v>1</v>
      </c>
      <c r="Q2216">
        <v>0</v>
      </c>
      <c r="S2216" t="str">
        <f t="shared" si="858"/>
        <v>22:04:48.000</v>
      </c>
      <c r="T2216" t="str">
        <f t="shared" si="858"/>
        <v>22:04:48.000</v>
      </c>
      <c r="U2216" t="str">
        <f t="shared" si="844"/>
        <v>A14F74</v>
      </c>
      <c r="V2216">
        <v>0</v>
      </c>
      <c r="W2216">
        <v>0</v>
      </c>
      <c r="X2216">
        <v>2</v>
      </c>
      <c r="Y2216">
        <v>0</v>
      </c>
      <c r="AA2216">
        <v>1</v>
      </c>
      <c r="AB2216">
        <v>8</v>
      </c>
      <c r="AC2216">
        <v>3</v>
      </c>
      <c r="AD2216">
        <v>0</v>
      </c>
      <c r="AE2216">
        <v>9</v>
      </c>
      <c r="AF2216" t="s">
        <v>126</v>
      </c>
      <c r="AG2216">
        <v>0</v>
      </c>
      <c r="AH2216">
        <v>3</v>
      </c>
      <c r="AI2216">
        <v>2</v>
      </c>
      <c r="AJ2216">
        <v>0</v>
      </c>
      <c r="AK2216" t="s">
        <v>715</v>
      </c>
      <c r="AL2216">
        <v>32.769492</v>
      </c>
      <c r="AM2216" t="s">
        <v>716</v>
      </c>
      <c r="AN2216">
        <v>-117.03299800000001</v>
      </c>
      <c r="AO2216">
        <v>25</v>
      </c>
      <c r="AP2216">
        <v>1300</v>
      </c>
      <c r="AQ2216" t="s">
        <v>129</v>
      </c>
      <c r="AR2216">
        <v>51</v>
      </c>
      <c r="AS2216">
        <v>87</v>
      </c>
      <c r="AT2216">
        <v>-1280</v>
      </c>
      <c r="BB2216" t="str">
        <f t="shared" si="845"/>
        <v>1200</v>
      </c>
      <c r="BC2216">
        <v>1</v>
      </c>
      <c r="BD2216" t="str">
        <f t="shared" si="846"/>
        <v xml:space="preserve">N1839R  </v>
      </c>
      <c r="BE2216">
        <v>1</v>
      </c>
      <c r="BG2216">
        <v>0</v>
      </c>
      <c r="BH2216">
        <v>0</v>
      </c>
      <c r="BI2216">
        <v>0</v>
      </c>
      <c r="BJ2216">
        <v>1275</v>
      </c>
      <c r="BK2216">
        <v>-25</v>
      </c>
      <c r="BL2216" t="s">
        <v>130</v>
      </c>
      <c r="BM2216">
        <v>1</v>
      </c>
      <c r="BN2216">
        <v>1</v>
      </c>
      <c r="BO2216">
        <v>0</v>
      </c>
      <c r="BP2216">
        <v>0</v>
      </c>
      <c r="BS2216">
        <v>0</v>
      </c>
      <c r="BT2216">
        <v>0</v>
      </c>
      <c r="BU2216">
        <v>0</v>
      </c>
      <c r="CE2216" t="str">
        <f t="shared" si="859"/>
        <v>22:04:48.340</v>
      </c>
      <c r="CF2216">
        <v>339587828</v>
      </c>
      <c r="CS2216">
        <v>3</v>
      </c>
      <c r="CT2216">
        <v>2</v>
      </c>
      <c r="CU2216">
        <v>0</v>
      </c>
      <c r="CV2216">
        <v>2</v>
      </c>
      <c r="CW2216">
        <v>0</v>
      </c>
      <c r="CX2216">
        <v>4</v>
      </c>
      <c r="CY2216">
        <v>7</v>
      </c>
      <c r="CZ2216" t="s">
        <v>131</v>
      </c>
      <c r="DA2216">
        <v>286</v>
      </c>
      <c r="DB2216">
        <v>0</v>
      </c>
      <c r="DC2216" t="s">
        <v>132</v>
      </c>
      <c r="DD2216" t="s">
        <v>133</v>
      </c>
      <c r="DG2216">
        <v>16218448</v>
      </c>
      <c r="DI2216">
        <v>1</v>
      </c>
      <c r="DJ2216">
        <v>0</v>
      </c>
      <c r="DK2216">
        <v>1</v>
      </c>
      <c r="DL2216">
        <v>0</v>
      </c>
      <c r="DM2216">
        <v>0</v>
      </c>
      <c r="DN2216">
        <v>1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3">
      <c r="A2217" t="str">
        <f t="shared" si="857"/>
        <v>07/09/2023 22:04:48.584</v>
      </c>
      <c r="C2217" t="str">
        <f t="shared" si="836"/>
        <v>FFDFD3C0</v>
      </c>
      <c r="D2217" t="s">
        <v>149</v>
      </c>
      <c r="E2217">
        <v>3</v>
      </c>
      <c r="H2217">
        <v>166</v>
      </c>
      <c r="I2217" t="s">
        <v>139</v>
      </c>
      <c r="J2217" t="s">
        <v>150</v>
      </c>
      <c r="K2217">
        <v>0</v>
      </c>
      <c r="L2217">
        <v>3</v>
      </c>
      <c r="M2217">
        <v>0</v>
      </c>
      <c r="N2217">
        <v>2</v>
      </c>
      <c r="O2217">
        <v>0</v>
      </c>
      <c r="P2217">
        <v>1</v>
      </c>
      <c r="Q2217">
        <v>0</v>
      </c>
      <c r="S2217" t="str">
        <f t="shared" si="858"/>
        <v>22:04:48.000</v>
      </c>
      <c r="T2217" t="str">
        <f t="shared" si="858"/>
        <v>22:04:48.000</v>
      </c>
      <c r="U2217" t="str">
        <f t="shared" si="844"/>
        <v>A14F74</v>
      </c>
      <c r="V2217">
        <v>0</v>
      </c>
      <c r="W2217">
        <v>0</v>
      </c>
      <c r="X2217">
        <v>2</v>
      </c>
      <c r="Y2217">
        <v>0</v>
      </c>
      <c r="AA2217">
        <v>1</v>
      </c>
      <c r="AB2217">
        <v>8</v>
      </c>
      <c r="AC2217">
        <v>3</v>
      </c>
      <c r="AD2217">
        <v>0</v>
      </c>
      <c r="AE2217">
        <v>9</v>
      </c>
      <c r="AF2217" t="s">
        <v>126</v>
      </c>
      <c r="AG2217">
        <v>0</v>
      </c>
      <c r="AH2217">
        <v>3</v>
      </c>
      <c r="AI2217">
        <v>2</v>
      </c>
      <c r="AJ2217">
        <v>0</v>
      </c>
      <c r="AK2217" t="s">
        <v>715</v>
      </c>
      <c r="AL2217">
        <v>32.769492</v>
      </c>
      <c r="AM2217" t="s">
        <v>716</v>
      </c>
      <c r="AN2217">
        <v>-117.03299800000001</v>
      </c>
      <c r="AO2217">
        <v>25</v>
      </c>
      <c r="AP2217">
        <v>1300</v>
      </c>
      <c r="AQ2217" t="s">
        <v>129</v>
      </c>
      <c r="AR2217">
        <v>51</v>
      </c>
      <c r="AS2217">
        <v>87</v>
      </c>
      <c r="AT2217">
        <v>-1280</v>
      </c>
      <c r="BB2217" t="str">
        <f t="shared" si="845"/>
        <v>1200</v>
      </c>
      <c r="BC2217">
        <v>1</v>
      </c>
      <c r="BD2217" t="str">
        <f t="shared" si="846"/>
        <v xml:space="preserve">N1839R  </v>
      </c>
      <c r="BE2217">
        <v>1</v>
      </c>
      <c r="BG2217">
        <v>0</v>
      </c>
      <c r="BH2217">
        <v>0</v>
      </c>
      <c r="BI2217">
        <v>0</v>
      </c>
      <c r="BJ2217">
        <v>1275</v>
      </c>
      <c r="BK2217">
        <v>-25</v>
      </c>
      <c r="BL2217" t="s">
        <v>130</v>
      </c>
      <c r="BM2217">
        <v>1</v>
      </c>
      <c r="BN2217">
        <v>1</v>
      </c>
      <c r="BO2217">
        <v>0</v>
      </c>
      <c r="BP2217">
        <v>0</v>
      </c>
      <c r="BS2217">
        <v>0</v>
      </c>
      <c r="BT2217">
        <v>0</v>
      </c>
      <c r="BU2217">
        <v>0</v>
      </c>
      <c r="CE2217" t="str">
        <f t="shared" si="859"/>
        <v>22:04:48.340</v>
      </c>
      <c r="CF2217">
        <v>339587828</v>
      </c>
      <c r="CS2217">
        <v>3</v>
      </c>
      <c r="CT2217">
        <v>2</v>
      </c>
      <c r="CU2217">
        <v>0</v>
      </c>
      <c r="CV2217">
        <v>2</v>
      </c>
      <c r="CW2217">
        <v>0</v>
      </c>
      <c r="CX2217">
        <v>4</v>
      </c>
      <c r="CY2217">
        <v>7</v>
      </c>
      <c r="CZ2217" t="s">
        <v>131</v>
      </c>
      <c r="DA2217">
        <v>286</v>
      </c>
      <c r="DB2217">
        <v>0</v>
      </c>
      <c r="DC2217" t="s">
        <v>132</v>
      </c>
      <c r="DD2217" t="s">
        <v>133</v>
      </c>
      <c r="DG2217">
        <v>16218448</v>
      </c>
      <c r="DI2217">
        <v>1</v>
      </c>
      <c r="DJ2217">
        <v>0</v>
      </c>
      <c r="DK2217">
        <v>1</v>
      </c>
      <c r="DL2217">
        <v>0</v>
      </c>
      <c r="DM2217">
        <v>0</v>
      </c>
      <c r="DN2217">
        <v>1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3">
      <c r="A2218" t="str">
        <f>"07/09/2023 22:04:48.631"</f>
        <v>07/09/2023 22:04:48.631</v>
      </c>
      <c r="C2218" t="str">
        <f t="shared" si="836"/>
        <v>FFDFD3C0</v>
      </c>
      <c r="D2218" t="s">
        <v>134</v>
      </c>
      <c r="E2218">
        <v>3</v>
      </c>
      <c r="H2218">
        <v>3</v>
      </c>
      <c r="I2218" t="s">
        <v>135</v>
      </c>
      <c r="J2218" t="s">
        <v>126</v>
      </c>
      <c r="K2218">
        <v>0</v>
      </c>
      <c r="L2218">
        <v>3</v>
      </c>
      <c r="M2218">
        <v>0</v>
      </c>
      <c r="N2218">
        <v>2</v>
      </c>
      <c r="O2218">
        <v>0</v>
      </c>
      <c r="P2218">
        <v>1</v>
      </c>
      <c r="Q2218">
        <v>0</v>
      </c>
      <c r="S2218" t="str">
        <f t="shared" si="858"/>
        <v>22:04:48.000</v>
      </c>
      <c r="T2218" t="str">
        <f t="shared" si="858"/>
        <v>22:04:48.000</v>
      </c>
      <c r="U2218" t="str">
        <f t="shared" si="844"/>
        <v>A14F74</v>
      </c>
      <c r="V2218">
        <v>0</v>
      </c>
      <c r="W2218">
        <v>0</v>
      </c>
      <c r="X2218">
        <v>2</v>
      </c>
      <c r="Y2218">
        <v>0</v>
      </c>
      <c r="AA2218">
        <v>1</v>
      </c>
      <c r="AB2218">
        <v>8</v>
      </c>
      <c r="AC2218">
        <v>3</v>
      </c>
      <c r="AD2218">
        <v>0</v>
      </c>
      <c r="AE2218">
        <v>9</v>
      </c>
      <c r="AF2218" t="s">
        <v>126</v>
      </c>
      <c r="AG2218">
        <v>0</v>
      </c>
      <c r="AH2218">
        <v>3</v>
      </c>
      <c r="AI2218">
        <v>2</v>
      </c>
      <c r="AJ2218">
        <v>0</v>
      </c>
      <c r="AK2218" t="s">
        <v>715</v>
      </c>
      <c r="AL2218">
        <v>32.769492</v>
      </c>
      <c r="AM2218" t="s">
        <v>716</v>
      </c>
      <c r="AN2218">
        <v>-117.03299800000001</v>
      </c>
      <c r="AO2218">
        <v>25</v>
      </c>
      <c r="AP2218">
        <v>1300</v>
      </c>
      <c r="AQ2218" t="s">
        <v>129</v>
      </c>
      <c r="AR2218">
        <v>51</v>
      </c>
      <c r="AS2218">
        <v>87</v>
      </c>
      <c r="AT2218">
        <v>-1280</v>
      </c>
      <c r="BB2218" t="str">
        <f t="shared" si="845"/>
        <v>1200</v>
      </c>
      <c r="BC2218">
        <v>1</v>
      </c>
      <c r="BD2218" t="str">
        <f t="shared" si="846"/>
        <v xml:space="preserve">N1839R  </v>
      </c>
      <c r="BE2218">
        <v>1</v>
      </c>
      <c r="BG2218">
        <v>0</v>
      </c>
      <c r="BH2218">
        <v>0</v>
      </c>
      <c r="BI2218">
        <v>0</v>
      </c>
      <c r="BJ2218">
        <v>1275</v>
      </c>
      <c r="BK2218">
        <v>-25</v>
      </c>
      <c r="BL2218" t="s">
        <v>130</v>
      </c>
      <c r="BM2218">
        <v>1</v>
      </c>
      <c r="BN2218">
        <v>1</v>
      </c>
      <c r="BO2218">
        <v>0</v>
      </c>
      <c r="BP2218">
        <v>0</v>
      </c>
      <c r="BS2218">
        <v>0</v>
      </c>
      <c r="BT2218">
        <v>0</v>
      </c>
      <c r="BU2218">
        <v>0</v>
      </c>
      <c r="CE2218" t="str">
        <f t="shared" si="859"/>
        <v>22:04:48.340</v>
      </c>
      <c r="CF2218">
        <v>339587828</v>
      </c>
      <c r="CS2218">
        <v>3</v>
      </c>
      <c r="CT2218">
        <v>2</v>
      </c>
      <c r="CU2218">
        <v>0</v>
      </c>
      <c r="CV2218">
        <v>2</v>
      </c>
      <c r="CW2218">
        <v>0</v>
      </c>
      <c r="CX2218">
        <v>4</v>
      </c>
      <c r="CY2218">
        <v>7</v>
      </c>
      <c r="CZ2218" t="s">
        <v>131</v>
      </c>
      <c r="DA2218">
        <v>286</v>
      </c>
      <c r="DB2218">
        <v>0</v>
      </c>
      <c r="DC2218" t="s">
        <v>132</v>
      </c>
      <c r="DD2218" t="s">
        <v>133</v>
      </c>
      <c r="DG2218">
        <v>16218448</v>
      </c>
      <c r="DI2218">
        <v>1</v>
      </c>
      <c r="DJ2218">
        <v>0</v>
      </c>
      <c r="DK2218">
        <v>1</v>
      </c>
      <c r="DL2218">
        <v>0</v>
      </c>
      <c r="DM2218">
        <v>0</v>
      </c>
      <c r="DN2218">
        <v>1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3">
      <c r="A2219" t="str">
        <f>"07/09/2023 22:04:50.038"</f>
        <v>07/09/2023 22:04:50.038</v>
      </c>
      <c r="C2219" t="str">
        <f t="shared" si="836"/>
        <v>FFDFD3C0</v>
      </c>
      <c r="D2219" t="s">
        <v>141</v>
      </c>
      <c r="E2219">
        <v>15</v>
      </c>
      <c r="J2219" t="s">
        <v>142</v>
      </c>
      <c r="K2219">
        <v>0</v>
      </c>
      <c r="L2219">
        <v>3</v>
      </c>
      <c r="M2219">
        <v>0</v>
      </c>
      <c r="N2219">
        <v>2</v>
      </c>
      <c r="O2219">
        <v>0</v>
      </c>
      <c r="P2219">
        <v>1</v>
      </c>
      <c r="Q2219">
        <v>0</v>
      </c>
      <c r="S2219" t="str">
        <f t="shared" ref="S2219:T2225" si="860">"22:04:49.000"</f>
        <v>22:04:49.000</v>
      </c>
      <c r="T2219" t="str">
        <f t="shared" si="860"/>
        <v>22:04:49.000</v>
      </c>
      <c r="U2219" t="str">
        <f t="shared" si="844"/>
        <v>A14F74</v>
      </c>
      <c r="V2219">
        <v>0</v>
      </c>
      <c r="W2219">
        <v>0</v>
      </c>
      <c r="X2219">
        <v>2</v>
      </c>
      <c r="Y2219">
        <v>0</v>
      </c>
      <c r="AA2219">
        <v>1</v>
      </c>
      <c r="AB2219">
        <v>8</v>
      </c>
      <c r="AC2219">
        <v>3</v>
      </c>
      <c r="AD2219">
        <v>0</v>
      </c>
      <c r="AE2219">
        <v>9</v>
      </c>
      <c r="AF2219" t="s">
        <v>126</v>
      </c>
      <c r="AG2219">
        <v>0</v>
      </c>
      <c r="AH2219">
        <v>3</v>
      </c>
      <c r="AI2219">
        <v>2</v>
      </c>
      <c r="AJ2219">
        <v>0</v>
      </c>
      <c r="AK2219" t="s">
        <v>717</v>
      </c>
      <c r="AL2219">
        <v>32.769899000000002</v>
      </c>
      <c r="AM2219" t="s">
        <v>718</v>
      </c>
      <c r="AN2219">
        <v>-117.032719</v>
      </c>
      <c r="AO2219">
        <v>25</v>
      </c>
      <c r="AP2219">
        <v>1300</v>
      </c>
      <c r="AQ2219" t="s">
        <v>129</v>
      </c>
      <c r="AR2219">
        <v>44</v>
      </c>
      <c r="AS2219">
        <v>90</v>
      </c>
      <c r="AT2219">
        <v>-1088</v>
      </c>
      <c r="BB2219" t="str">
        <f t="shared" si="845"/>
        <v>1200</v>
      </c>
      <c r="BC2219">
        <v>1</v>
      </c>
      <c r="BD2219" t="str">
        <f t="shared" si="846"/>
        <v xml:space="preserve">N1839R  </v>
      </c>
      <c r="BE2219">
        <v>1</v>
      </c>
      <c r="BG2219">
        <v>0</v>
      </c>
      <c r="BH2219">
        <v>0</v>
      </c>
      <c r="BI2219">
        <v>0</v>
      </c>
      <c r="BJ2219">
        <v>1275</v>
      </c>
      <c r="BK2219">
        <v>-25</v>
      </c>
      <c r="BL2219" t="s">
        <v>130</v>
      </c>
      <c r="BM2219">
        <v>1</v>
      </c>
      <c r="BN2219">
        <v>1</v>
      </c>
      <c r="BO2219">
        <v>0</v>
      </c>
      <c r="BP2219">
        <v>0</v>
      </c>
      <c r="BS2219">
        <v>0</v>
      </c>
      <c r="BT2219">
        <v>0</v>
      </c>
      <c r="BU2219">
        <v>0</v>
      </c>
      <c r="CE2219" t="str">
        <f t="shared" ref="CE2219:CE2225" si="861">"22:04:49.809"</f>
        <v>22:04:49.809</v>
      </c>
      <c r="CF2219">
        <v>808590992</v>
      </c>
      <c r="CS2219">
        <v>3</v>
      </c>
      <c r="CT2219">
        <v>2</v>
      </c>
      <c r="CU2219">
        <v>0</v>
      </c>
      <c r="CV2219">
        <v>2</v>
      </c>
      <c r="CW2219">
        <v>0</v>
      </c>
      <c r="CX2219">
        <v>4</v>
      </c>
      <c r="CY2219">
        <v>7</v>
      </c>
      <c r="CZ2219" t="s">
        <v>131</v>
      </c>
      <c r="DA2219">
        <v>300</v>
      </c>
      <c r="DB2219">
        <v>0</v>
      </c>
      <c r="DC2219" t="s">
        <v>157</v>
      </c>
      <c r="DD2219" t="s">
        <v>158</v>
      </c>
      <c r="DG2219">
        <v>8382879</v>
      </c>
      <c r="DI2219">
        <v>1</v>
      </c>
      <c r="DJ2219">
        <v>0</v>
      </c>
      <c r="DK2219">
        <v>0</v>
      </c>
      <c r="DL2219">
        <v>0</v>
      </c>
      <c r="DM2219">
        <v>0</v>
      </c>
      <c r="DN2219">
        <v>1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3">
      <c r="A2220" t="str">
        <f>"07/09/2023 22:04:50.038"</f>
        <v>07/09/2023 22:04:50.038</v>
      </c>
      <c r="C2220" t="str">
        <f t="shared" si="836"/>
        <v>FFDFD3C0</v>
      </c>
      <c r="D2220" t="s">
        <v>149</v>
      </c>
      <c r="E2220">
        <v>3</v>
      </c>
      <c r="H2220">
        <v>166</v>
      </c>
      <c r="I2220" t="s">
        <v>139</v>
      </c>
      <c r="J2220" t="s">
        <v>150</v>
      </c>
      <c r="K2220">
        <v>0</v>
      </c>
      <c r="L2220">
        <v>3</v>
      </c>
      <c r="M2220">
        <v>0</v>
      </c>
      <c r="N2220">
        <v>2</v>
      </c>
      <c r="O2220">
        <v>0</v>
      </c>
      <c r="P2220">
        <v>1</v>
      </c>
      <c r="Q2220">
        <v>0</v>
      </c>
      <c r="S2220" t="str">
        <f t="shared" si="860"/>
        <v>22:04:49.000</v>
      </c>
      <c r="T2220" t="str">
        <f t="shared" si="860"/>
        <v>22:04:49.000</v>
      </c>
      <c r="U2220" t="str">
        <f t="shared" si="844"/>
        <v>A14F74</v>
      </c>
      <c r="V2220">
        <v>0</v>
      </c>
      <c r="W2220">
        <v>0</v>
      </c>
      <c r="X2220">
        <v>2</v>
      </c>
      <c r="Y2220">
        <v>0</v>
      </c>
      <c r="AA2220">
        <v>1</v>
      </c>
      <c r="AB2220">
        <v>8</v>
      </c>
      <c r="AC2220">
        <v>3</v>
      </c>
      <c r="AD2220">
        <v>0</v>
      </c>
      <c r="AE2220">
        <v>9</v>
      </c>
      <c r="AF2220" t="s">
        <v>126</v>
      </c>
      <c r="AG2220">
        <v>0</v>
      </c>
      <c r="AH2220">
        <v>3</v>
      </c>
      <c r="AI2220">
        <v>2</v>
      </c>
      <c r="AJ2220">
        <v>0</v>
      </c>
      <c r="AK2220" t="s">
        <v>717</v>
      </c>
      <c r="AL2220">
        <v>32.769899000000002</v>
      </c>
      <c r="AM2220" t="s">
        <v>718</v>
      </c>
      <c r="AN2220">
        <v>-117.032719</v>
      </c>
      <c r="AO2220">
        <v>25</v>
      </c>
      <c r="AP2220">
        <v>1300</v>
      </c>
      <c r="AQ2220" t="s">
        <v>129</v>
      </c>
      <c r="AR2220">
        <v>44</v>
      </c>
      <c r="AS2220">
        <v>90</v>
      </c>
      <c r="AT2220">
        <v>-1088</v>
      </c>
      <c r="BB2220" t="str">
        <f t="shared" si="845"/>
        <v>1200</v>
      </c>
      <c r="BC2220">
        <v>1</v>
      </c>
      <c r="BD2220" t="str">
        <f t="shared" si="846"/>
        <v xml:space="preserve">N1839R  </v>
      </c>
      <c r="BE2220">
        <v>1</v>
      </c>
      <c r="BG2220">
        <v>0</v>
      </c>
      <c r="BH2220">
        <v>0</v>
      </c>
      <c r="BI2220">
        <v>0</v>
      </c>
      <c r="BJ2220">
        <v>1275</v>
      </c>
      <c r="BK2220">
        <v>-25</v>
      </c>
      <c r="BL2220" t="s">
        <v>130</v>
      </c>
      <c r="BM2220">
        <v>1</v>
      </c>
      <c r="BN2220">
        <v>1</v>
      </c>
      <c r="BO2220">
        <v>0</v>
      </c>
      <c r="BP2220">
        <v>0</v>
      </c>
      <c r="BS2220">
        <v>0</v>
      </c>
      <c r="BT2220">
        <v>0</v>
      </c>
      <c r="BU2220">
        <v>0</v>
      </c>
      <c r="CE2220" t="str">
        <f t="shared" si="861"/>
        <v>22:04:49.809</v>
      </c>
      <c r="CF2220">
        <v>808590992</v>
      </c>
      <c r="CS2220">
        <v>3</v>
      </c>
      <c r="CT2220">
        <v>2</v>
      </c>
      <c r="CU2220">
        <v>0</v>
      </c>
      <c r="CV2220">
        <v>2</v>
      </c>
      <c r="CW2220">
        <v>0</v>
      </c>
      <c r="CX2220">
        <v>4</v>
      </c>
      <c r="CY2220">
        <v>7</v>
      </c>
      <c r="CZ2220" t="s">
        <v>131</v>
      </c>
      <c r="DA2220">
        <v>300</v>
      </c>
      <c r="DB2220">
        <v>0</v>
      </c>
      <c r="DC2220" t="s">
        <v>157</v>
      </c>
      <c r="DD2220" t="s">
        <v>158</v>
      </c>
      <c r="DG2220">
        <v>8382879</v>
      </c>
      <c r="DI2220">
        <v>1</v>
      </c>
      <c r="DJ2220">
        <v>0</v>
      </c>
      <c r="DK2220">
        <v>1</v>
      </c>
      <c r="DL2220">
        <v>0</v>
      </c>
      <c r="DM2220">
        <v>0</v>
      </c>
      <c r="DN2220">
        <v>1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3">
      <c r="A2221" t="str">
        <f>"07/09/2023 22:04:50.054"</f>
        <v>07/09/2023 22:04:50.054</v>
      </c>
      <c r="C2221" t="str">
        <f t="shared" si="836"/>
        <v>FFDFD3C0</v>
      </c>
      <c r="D2221" t="s">
        <v>134</v>
      </c>
      <c r="E2221">
        <v>3</v>
      </c>
      <c r="H2221">
        <v>3</v>
      </c>
      <c r="I2221" t="s">
        <v>135</v>
      </c>
      <c r="J2221" t="s">
        <v>126</v>
      </c>
      <c r="K2221">
        <v>0</v>
      </c>
      <c r="L2221">
        <v>3</v>
      </c>
      <c r="M2221">
        <v>0</v>
      </c>
      <c r="N2221">
        <v>2</v>
      </c>
      <c r="O2221">
        <v>0</v>
      </c>
      <c r="P2221">
        <v>1</v>
      </c>
      <c r="Q2221">
        <v>0</v>
      </c>
      <c r="S2221" t="str">
        <f t="shared" si="860"/>
        <v>22:04:49.000</v>
      </c>
      <c r="T2221" t="str">
        <f t="shared" si="860"/>
        <v>22:04:49.000</v>
      </c>
      <c r="U2221" t="str">
        <f t="shared" si="844"/>
        <v>A14F74</v>
      </c>
      <c r="V2221">
        <v>0</v>
      </c>
      <c r="W2221">
        <v>0</v>
      </c>
      <c r="X2221">
        <v>2</v>
      </c>
      <c r="Y2221">
        <v>0</v>
      </c>
      <c r="AA2221">
        <v>1</v>
      </c>
      <c r="AB2221">
        <v>8</v>
      </c>
      <c r="AC2221">
        <v>3</v>
      </c>
      <c r="AD2221">
        <v>0</v>
      </c>
      <c r="AE2221">
        <v>9</v>
      </c>
      <c r="AF2221" t="s">
        <v>126</v>
      </c>
      <c r="AG2221">
        <v>0</v>
      </c>
      <c r="AH2221">
        <v>3</v>
      </c>
      <c r="AI2221">
        <v>2</v>
      </c>
      <c r="AJ2221">
        <v>0</v>
      </c>
      <c r="AK2221" t="s">
        <v>717</v>
      </c>
      <c r="AL2221">
        <v>32.769899000000002</v>
      </c>
      <c r="AM2221" t="s">
        <v>718</v>
      </c>
      <c r="AN2221">
        <v>-117.032719</v>
      </c>
      <c r="AO2221">
        <v>25</v>
      </c>
      <c r="AP2221">
        <v>1300</v>
      </c>
      <c r="AQ2221" t="s">
        <v>129</v>
      </c>
      <c r="AR2221">
        <v>44</v>
      </c>
      <c r="AS2221">
        <v>90</v>
      </c>
      <c r="AT2221">
        <v>-1088</v>
      </c>
      <c r="BB2221" t="str">
        <f t="shared" si="845"/>
        <v>1200</v>
      </c>
      <c r="BC2221">
        <v>1</v>
      </c>
      <c r="BD2221" t="str">
        <f t="shared" si="846"/>
        <v xml:space="preserve">N1839R  </v>
      </c>
      <c r="BE2221">
        <v>1</v>
      </c>
      <c r="BG2221">
        <v>0</v>
      </c>
      <c r="BH2221">
        <v>0</v>
      </c>
      <c r="BI2221">
        <v>0</v>
      </c>
      <c r="BJ2221">
        <v>1275</v>
      </c>
      <c r="BK2221">
        <v>-25</v>
      </c>
      <c r="BL2221" t="s">
        <v>130</v>
      </c>
      <c r="BM2221">
        <v>1</v>
      </c>
      <c r="BN2221">
        <v>1</v>
      </c>
      <c r="BO2221">
        <v>0</v>
      </c>
      <c r="BP2221">
        <v>0</v>
      </c>
      <c r="BS2221">
        <v>0</v>
      </c>
      <c r="BT2221">
        <v>0</v>
      </c>
      <c r="BU2221">
        <v>0</v>
      </c>
      <c r="CE2221" t="str">
        <f t="shared" si="861"/>
        <v>22:04:49.809</v>
      </c>
      <c r="CF2221">
        <v>808590992</v>
      </c>
      <c r="CS2221">
        <v>3</v>
      </c>
      <c r="CT2221">
        <v>2</v>
      </c>
      <c r="CU2221">
        <v>0</v>
      </c>
      <c r="CV2221">
        <v>2</v>
      </c>
      <c r="CW2221">
        <v>0</v>
      </c>
      <c r="CX2221">
        <v>4</v>
      </c>
      <c r="CY2221">
        <v>7</v>
      </c>
      <c r="CZ2221" t="s">
        <v>131</v>
      </c>
      <c r="DA2221">
        <v>300</v>
      </c>
      <c r="DB2221">
        <v>0</v>
      </c>
      <c r="DC2221" t="s">
        <v>157</v>
      </c>
      <c r="DD2221" t="s">
        <v>158</v>
      </c>
      <c r="DG2221">
        <v>8382879</v>
      </c>
      <c r="DI2221">
        <v>1</v>
      </c>
      <c r="DJ2221">
        <v>0</v>
      </c>
      <c r="DK2221">
        <v>1</v>
      </c>
      <c r="DL2221">
        <v>0</v>
      </c>
      <c r="DM2221">
        <v>0</v>
      </c>
      <c r="DN2221">
        <v>1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3">
      <c r="A2222" t="str">
        <f>"07/09/2023 22:04:50.085"</f>
        <v>07/09/2023 22:04:50.085</v>
      </c>
      <c r="C2222" t="str">
        <f t="shared" ref="C2222:C2285" si="862">"FFDFD3C0"</f>
        <v>FFDFD3C0</v>
      </c>
      <c r="D2222" t="s">
        <v>147</v>
      </c>
      <c r="E2222">
        <v>8</v>
      </c>
      <c r="H2222">
        <v>225</v>
      </c>
      <c r="I2222" t="s">
        <v>148</v>
      </c>
      <c r="J2222" t="s">
        <v>126</v>
      </c>
      <c r="K2222">
        <v>0</v>
      </c>
      <c r="L2222">
        <v>3</v>
      </c>
      <c r="M2222">
        <v>0</v>
      </c>
      <c r="N2222">
        <v>2</v>
      </c>
      <c r="O2222">
        <v>0</v>
      </c>
      <c r="P2222">
        <v>1</v>
      </c>
      <c r="Q2222">
        <v>0</v>
      </c>
      <c r="S2222" t="str">
        <f t="shared" si="860"/>
        <v>22:04:49.000</v>
      </c>
      <c r="T2222" t="str">
        <f t="shared" si="860"/>
        <v>22:04:49.000</v>
      </c>
      <c r="U2222" t="str">
        <f t="shared" si="844"/>
        <v>A14F74</v>
      </c>
      <c r="V2222">
        <v>0</v>
      </c>
      <c r="W2222">
        <v>0</v>
      </c>
      <c r="X2222">
        <v>2</v>
      </c>
      <c r="Y2222">
        <v>0</v>
      </c>
      <c r="AA2222">
        <v>1</v>
      </c>
      <c r="AB2222">
        <v>8</v>
      </c>
      <c r="AC2222">
        <v>3</v>
      </c>
      <c r="AD2222">
        <v>0</v>
      </c>
      <c r="AE2222">
        <v>9</v>
      </c>
      <c r="AF2222" t="s">
        <v>126</v>
      </c>
      <c r="AG2222">
        <v>0</v>
      </c>
      <c r="AH2222">
        <v>3</v>
      </c>
      <c r="AI2222">
        <v>2</v>
      </c>
      <c r="AJ2222">
        <v>0</v>
      </c>
      <c r="AK2222" t="s">
        <v>717</v>
      </c>
      <c r="AL2222">
        <v>32.769899000000002</v>
      </c>
      <c r="AM2222" t="s">
        <v>718</v>
      </c>
      <c r="AN2222">
        <v>-117.032719</v>
      </c>
      <c r="AO2222">
        <v>25</v>
      </c>
      <c r="AP2222">
        <v>1300</v>
      </c>
      <c r="AQ2222" t="s">
        <v>129</v>
      </c>
      <c r="AR2222">
        <v>44</v>
      </c>
      <c r="AS2222">
        <v>90</v>
      </c>
      <c r="AT2222">
        <v>-1088</v>
      </c>
      <c r="BB2222" t="str">
        <f t="shared" si="845"/>
        <v>1200</v>
      </c>
      <c r="BC2222">
        <v>1</v>
      </c>
      <c r="BD2222" t="str">
        <f t="shared" si="846"/>
        <v xml:space="preserve">N1839R  </v>
      </c>
      <c r="BE2222">
        <v>1</v>
      </c>
      <c r="BG2222">
        <v>0</v>
      </c>
      <c r="BH2222">
        <v>0</v>
      </c>
      <c r="BI2222">
        <v>0</v>
      </c>
      <c r="BJ2222">
        <v>1275</v>
      </c>
      <c r="BK2222">
        <v>-25</v>
      </c>
      <c r="BL2222" t="s">
        <v>130</v>
      </c>
      <c r="BM2222">
        <v>1</v>
      </c>
      <c r="BN2222">
        <v>1</v>
      </c>
      <c r="BO2222">
        <v>0</v>
      </c>
      <c r="BP2222">
        <v>0</v>
      </c>
      <c r="BS2222">
        <v>0</v>
      </c>
      <c r="BT2222">
        <v>0</v>
      </c>
      <c r="BU2222">
        <v>0</v>
      </c>
      <c r="CE2222" t="str">
        <f t="shared" si="861"/>
        <v>22:04:49.809</v>
      </c>
      <c r="CF2222">
        <v>808590992</v>
      </c>
      <c r="CS2222">
        <v>3</v>
      </c>
      <c r="CT2222">
        <v>2</v>
      </c>
      <c r="CU2222">
        <v>0</v>
      </c>
      <c r="CV2222">
        <v>2</v>
      </c>
      <c r="CW2222">
        <v>0</v>
      </c>
      <c r="CX2222">
        <v>4</v>
      </c>
      <c r="CY2222">
        <v>7</v>
      </c>
      <c r="CZ2222" t="s">
        <v>131</v>
      </c>
      <c r="DA2222">
        <v>300</v>
      </c>
      <c r="DB2222">
        <v>0</v>
      </c>
      <c r="DC2222" t="s">
        <v>157</v>
      </c>
      <c r="DD2222" t="s">
        <v>158</v>
      </c>
      <c r="DG2222">
        <v>8382879</v>
      </c>
      <c r="DI2222">
        <v>1</v>
      </c>
      <c r="DJ2222">
        <v>0</v>
      </c>
      <c r="DK2222">
        <v>1</v>
      </c>
      <c r="DL2222">
        <v>0</v>
      </c>
      <c r="DM2222">
        <v>0</v>
      </c>
      <c r="DN2222">
        <v>1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3">
      <c r="A2223" t="str">
        <f>"07/09/2023 22:04:50.085"</f>
        <v>07/09/2023 22:04:50.085</v>
      </c>
      <c r="C2223" t="str">
        <f t="shared" si="862"/>
        <v>FFDFD3C0</v>
      </c>
      <c r="D2223" t="s">
        <v>138</v>
      </c>
      <c r="E2223">
        <v>20</v>
      </c>
      <c r="F2223">
        <v>1020</v>
      </c>
      <c r="G2223" t="s">
        <v>139</v>
      </c>
      <c r="J2223" t="s">
        <v>140</v>
      </c>
      <c r="K2223">
        <v>0</v>
      </c>
      <c r="L2223">
        <v>3</v>
      </c>
      <c r="M2223">
        <v>0</v>
      </c>
      <c r="N2223">
        <v>2</v>
      </c>
      <c r="O2223">
        <v>0</v>
      </c>
      <c r="P2223">
        <v>1</v>
      </c>
      <c r="Q2223">
        <v>0</v>
      </c>
      <c r="S2223" t="str">
        <f t="shared" si="860"/>
        <v>22:04:49.000</v>
      </c>
      <c r="T2223" t="str">
        <f t="shared" si="860"/>
        <v>22:04:49.000</v>
      </c>
      <c r="U2223" t="str">
        <f t="shared" si="844"/>
        <v>A14F74</v>
      </c>
      <c r="V2223">
        <v>0</v>
      </c>
      <c r="W2223">
        <v>0</v>
      </c>
      <c r="X2223">
        <v>2</v>
      </c>
      <c r="Y2223">
        <v>0</v>
      </c>
      <c r="AA2223">
        <v>1</v>
      </c>
      <c r="AB2223">
        <v>8</v>
      </c>
      <c r="AC2223">
        <v>3</v>
      </c>
      <c r="AD2223">
        <v>0</v>
      </c>
      <c r="AE2223">
        <v>9</v>
      </c>
      <c r="AF2223" t="s">
        <v>126</v>
      </c>
      <c r="AG2223">
        <v>0</v>
      </c>
      <c r="AH2223">
        <v>3</v>
      </c>
      <c r="AI2223">
        <v>2</v>
      </c>
      <c r="AJ2223">
        <v>0</v>
      </c>
      <c r="AK2223" t="s">
        <v>717</v>
      </c>
      <c r="AL2223">
        <v>32.769899000000002</v>
      </c>
      <c r="AM2223" t="s">
        <v>718</v>
      </c>
      <c r="AN2223">
        <v>-117.032719</v>
      </c>
      <c r="AO2223">
        <v>25</v>
      </c>
      <c r="AP2223">
        <v>1300</v>
      </c>
      <c r="AQ2223" t="s">
        <v>129</v>
      </c>
      <c r="AR2223">
        <v>44</v>
      </c>
      <c r="AS2223">
        <v>90</v>
      </c>
      <c r="AT2223">
        <v>-1088</v>
      </c>
      <c r="BB2223" t="str">
        <f t="shared" si="845"/>
        <v>1200</v>
      </c>
      <c r="BC2223">
        <v>1</v>
      </c>
      <c r="BD2223" t="str">
        <f t="shared" si="846"/>
        <v xml:space="preserve">N1839R  </v>
      </c>
      <c r="BE2223">
        <v>1</v>
      </c>
      <c r="BG2223">
        <v>0</v>
      </c>
      <c r="BH2223">
        <v>0</v>
      </c>
      <c r="BI2223">
        <v>0</v>
      </c>
      <c r="BJ2223">
        <v>1275</v>
      </c>
      <c r="BK2223">
        <v>-25</v>
      </c>
      <c r="BL2223" t="s">
        <v>130</v>
      </c>
      <c r="BM2223">
        <v>1</v>
      </c>
      <c r="BN2223">
        <v>1</v>
      </c>
      <c r="BO2223">
        <v>0</v>
      </c>
      <c r="BP2223">
        <v>0</v>
      </c>
      <c r="BS2223">
        <v>0</v>
      </c>
      <c r="BT2223">
        <v>0</v>
      </c>
      <c r="BU2223">
        <v>0</v>
      </c>
      <c r="CE2223" t="str">
        <f t="shared" si="861"/>
        <v>22:04:49.809</v>
      </c>
      <c r="CF2223">
        <v>808590992</v>
      </c>
      <c r="CS2223">
        <v>3</v>
      </c>
      <c r="CT2223">
        <v>2</v>
      </c>
      <c r="CU2223">
        <v>0</v>
      </c>
      <c r="CV2223">
        <v>2</v>
      </c>
      <c r="CW2223">
        <v>0</v>
      </c>
      <c r="CX2223">
        <v>4</v>
      </c>
      <c r="CY2223">
        <v>7</v>
      </c>
      <c r="CZ2223" t="s">
        <v>131</v>
      </c>
      <c r="DA2223">
        <v>300</v>
      </c>
      <c r="DB2223">
        <v>0</v>
      </c>
      <c r="DC2223" t="s">
        <v>157</v>
      </c>
      <c r="DD2223" t="s">
        <v>158</v>
      </c>
      <c r="DG2223">
        <v>8382879</v>
      </c>
      <c r="DI2223">
        <v>1</v>
      </c>
      <c r="DJ2223">
        <v>0</v>
      </c>
      <c r="DK2223">
        <v>1</v>
      </c>
      <c r="DL2223">
        <v>0</v>
      </c>
      <c r="DM2223">
        <v>0</v>
      </c>
      <c r="DN2223">
        <v>1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3">
      <c r="A2224" t="str">
        <f>"07/09/2023 22:04:50.085"</f>
        <v>07/09/2023 22:04:50.085</v>
      </c>
      <c r="C2224" t="str">
        <f t="shared" si="862"/>
        <v>FFDFD3C0</v>
      </c>
      <c r="D2224" t="s">
        <v>134</v>
      </c>
      <c r="E2224">
        <v>4</v>
      </c>
      <c r="H2224">
        <v>4</v>
      </c>
      <c r="I2224" t="s">
        <v>143</v>
      </c>
      <c r="J2224" t="s">
        <v>126</v>
      </c>
      <c r="K2224">
        <v>0</v>
      </c>
      <c r="L2224">
        <v>3</v>
      </c>
      <c r="M2224">
        <v>0</v>
      </c>
      <c r="N2224">
        <v>2</v>
      </c>
      <c r="O2224">
        <v>0</v>
      </c>
      <c r="P2224">
        <v>1</v>
      </c>
      <c r="Q2224">
        <v>0</v>
      </c>
      <c r="S2224" t="str">
        <f t="shared" si="860"/>
        <v>22:04:49.000</v>
      </c>
      <c r="T2224" t="str">
        <f t="shared" si="860"/>
        <v>22:04:49.000</v>
      </c>
      <c r="U2224" t="str">
        <f t="shared" si="844"/>
        <v>A14F74</v>
      </c>
      <c r="V2224">
        <v>0</v>
      </c>
      <c r="W2224">
        <v>0</v>
      </c>
      <c r="X2224">
        <v>2</v>
      </c>
      <c r="Y2224">
        <v>0</v>
      </c>
      <c r="AA2224">
        <v>1</v>
      </c>
      <c r="AB2224">
        <v>8</v>
      </c>
      <c r="AC2224">
        <v>3</v>
      </c>
      <c r="AD2224">
        <v>0</v>
      </c>
      <c r="AE2224">
        <v>9</v>
      </c>
      <c r="AF2224" t="s">
        <v>126</v>
      </c>
      <c r="AG2224">
        <v>0</v>
      </c>
      <c r="AH2224">
        <v>3</v>
      </c>
      <c r="AI2224">
        <v>2</v>
      </c>
      <c r="AJ2224">
        <v>0</v>
      </c>
      <c r="AK2224" t="s">
        <v>717</v>
      </c>
      <c r="AL2224">
        <v>32.769899000000002</v>
      </c>
      <c r="AM2224" t="s">
        <v>718</v>
      </c>
      <c r="AN2224">
        <v>-117.032719</v>
      </c>
      <c r="AO2224">
        <v>25</v>
      </c>
      <c r="AP2224">
        <v>1300</v>
      </c>
      <c r="AQ2224" t="s">
        <v>129</v>
      </c>
      <c r="AR2224">
        <v>44</v>
      </c>
      <c r="AS2224">
        <v>90</v>
      </c>
      <c r="AT2224">
        <v>-1088</v>
      </c>
      <c r="BB2224" t="str">
        <f t="shared" si="845"/>
        <v>1200</v>
      </c>
      <c r="BC2224">
        <v>1</v>
      </c>
      <c r="BD2224" t="str">
        <f t="shared" si="846"/>
        <v xml:space="preserve">N1839R  </v>
      </c>
      <c r="BE2224">
        <v>1</v>
      </c>
      <c r="BG2224">
        <v>0</v>
      </c>
      <c r="BH2224">
        <v>0</v>
      </c>
      <c r="BI2224">
        <v>0</v>
      </c>
      <c r="BJ2224">
        <v>1275</v>
      </c>
      <c r="BK2224">
        <v>-25</v>
      </c>
      <c r="BL2224" t="s">
        <v>130</v>
      </c>
      <c r="BM2224">
        <v>1</v>
      </c>
      <c r="BN2224">
        <v>1</v>
      </c>
      <c r="BO2224">
        <v>0</v>
      </c>
      <c r="BP2224">
        <v>0</v>
      </c>
      <c r="BS2224">
        <v>0</v>
      </c>
      <c r="BT2224">
        <v>0</v>
      </c>
      <c r="BU2224">
        <v>0</v>
      </c>
      <c r="CE2224" t="str">
        <f t="shared" si="861"/>
        <v>22:04:49.809</v>
      </c>
      <c r="CF2224">
        <v>808590992</v>
      </c>
      <c r="CS2224">
        <v>3</v>
      </c>
      <c r="CT2224">
        <v>2</v>
      </c>
      <c r="CU2224">
        <v>0</v>
      </c>
      <c r="CV2224">
        <v>2</v>
      </c>
      <c r="CW2224">
        <v>0</v>
      </c>
      <c r="CX2224">
        <v>4</v>
      </c>
      <c r="CY2224">
        <v>7</v>
      </c>
      <c r="CZ2224" t="s">
        <v>131</v>
      </c>
      <c r="DA2224">
        <v>300</v>
      </c>
      <c r="DB2224">
        <v>0</v>
      </c>
      <c r="DC2224" t="s">
        <v>157</v>
      </c>
      <c r="DD2224" t="s">
        <v>158</v>
      </c>
      <c r="DG2224">
        <v>8382879</v>
      </c>
      <c r="DI2224">
        <v>1</v>
      </c>
      <c r="DJ2224">
        <v>0</v>
      </c>
      <c r="DK2224">
        <v>1</v>
      </c>
      <c r="DL2224">
        <v>0</v>
      </c>
      <c r="DM2224">
        <v>0</v>
      </c>
      <c r="DN2224">
        <v>1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3">
      <c r="A2225" t="str">
        <f>"07/09/2023 22:04:50.085"</f>
        <v>07/09/2023 22:04:50.085</v>
      </c>
      <c r="C2225" t="str">
        <f t="shared" si="862"/>
        <v>FFDFD3C0</v>
      </c>
      <c r="D2225" t="s">
        <v>123</v>
      </c>
      <c r="E2225">
        <v>7</v>
      </c>
      <c r="F2225">
        <v>2007</v>
      </c>
      <c r="G2225" t="s">
        <v>124</v>
      </c>
      <c r="J2225" t="s">
        <v>125</v>
      </c>
      <c r="K2225">
        <v>0</v>
      </c>
      <c r="L2225">
        <v>3</v>
      </c>
      <c r="M2225">
        <v>0</v>
      </c>
      <c r="N2225">
        <v>2</v>
      </c>
      <c r="O2225">
        <v>0</v>
      </c>
      <c r="P2225">
        <v>1</v>
      </c>
      <c r="Q2225">
        <v>0</v>
      </c>
      <c r="S2225" t="str">
        <f t="shared" si="860"/>
        <v>22:04:49.000</v>
      </c>
      <c r="T2225" t="str">
        <f t="shared" si="860"/>
        <v>22:04:49.000</v>
      </c>
      <c r="U2225" t="str">
        <f t="shared" si="844"/>
        <v>A14F74</v>
      </c>
      <c r="V2225">
        <v>0</v>
      </c>
      <c r="W2225">
        <v>0</v>
      </c>
      <c r="X2225">
        <v>2</v>
      </c>
      <c r="Y2225">
        <v>0</v>
      </c>
      <c r="AA2225">
        <v>1</v>
      </c>
      <c r="AB2225">
        <v>8</v>
      </c>
      <c r="AC2225">
        <v>3</v>
      </c>
      <c r="AD2225">
        <v>0</v>
      </c>
      <c r="AE2225">
        <v>9</v>
      </c>
      <c r="AF2225" t="s">
        <v>126</v>
      </c>
      <c r="AG2225">
        <v>0</v>
      </c>
      <c r="AH2225">
        <v>3</v>
      </c>
      <c r="AI2225">
        <v>2</v>
      </c>
      <c r="AJ2225">
        <v>0</v>
      </c>
      <c r="AK2225" t="s">
        <v>717</v>
      </c>
      <c r="AL2225">
        <v>32.769899000000002</v>
      </c>
      <c r="AM2225" t="s">
        <v>718</v>
      </c>
      <c r="AN2225">
        <v>-117.032719</v>
      </c>
      <c r="AO2225">
        <v>25</v>
      </c>
      <c r="AP2225">
        <v>1300</v>
      </c>
      <c r="AQ2225" t="s">
        <v>129</v>
      </c>
      <c r="AR2225">
        <v>44</v>
      </c>
      <c r="AS2225">
        <v>90</v>
      </c>
      <c r="AT2225">
        <v>-1088</v>
      </c>
      <c r="BB2225" t="str">
        <f t="shared" si="845"/>
        <v>1200</v>
      </c>
      <c r="BC2225">
        <v>1</v>
      </c>
      <c r="BD2225" t="str">
        <f t="shared" si="846"/>
        <v xml:space="preserve">N1839R  </v>
      </c>
      <c r="BE2225">
        <v>1</v>
      </c>
      <c r="BG2225">
        <v>0</v>
      </c>
      <c r="BH2225">
        <v>0</v>
      </c>
      <c r="BI2225">
        <v>0</v>
      </c>
      <c r="BJ2225">
        <v>1275</v>
      </c>
      <c r="BK2225">
        <v>-25</v>
      </c>
      <c r="BL2225" t="s">
        <v>130</v>
      </c>
      <c r="BM2225">
        <v>1</v>
      </c>
      <c r="BN2225">
        <v>1</v>
      </c>
      <c r="BO2225">
        <v>0</v>
      </c>
      <c r="BP2225">
        <v>0</v>
      </c>
      <c r="BS2225">
        <v>0</v>
      </c>
      <c r="BT2225">
        <v>0</v>
      </c>
      <c r="BU2225">
        <v>0</v>
      </c>
      <c r="CE2225" t="str">
        <f t="shared" si="861"/>
        <v>22:04:49.809</v>
      </c>
      <c r="CF2225">
        <v>808590992</v>
      </c>
      <c r="CS2225">
        <v>3</v>
      </c>
      <c r="CT2225">
        <v>2</v>
      </c>
      <c r="CU2225">
        <v>0</v>
      </c>
      <c r="CV2225">
        <v>2</v>
      </c>
      <c r="CW2225">
        <v>0</v>
      </c>
      <c r="CX2225">
        <v>4</v>
      </c>
      <c r="CY2225">
        <v>7</v>
      </c>
      <c r="CZ2225" t="s">
        <v>131</v>
      </c>
      <c r="DA2225">
        <v>300</v>
      </c>
      <c r="DB2225">
        <v>0</v>
      </c>
      <c r="DC2225" t="s">
        <v>157</v>
      </c>
      <c r="DD2225" t="s">
        <v>158</v>
      </c>
      <c r="DG2225">
        <v>8382879</v>
      </c>
      <c r="DI2225">
        <v>1</v>
      </c>
      <c r="DJ2225">
        <v>0</v>
      </c>
      <c r="DK2225">
        <v>1</v>
      </c>
      <c r="DL2225">
        <v>0</v>
      </c>
      <c r="DM2225">
        <v>0</v>
      </c>
      <c r="DN2225">
        <v>1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3">
      <c r="A2226" t="str">
        <f>"07/09/2023 22:04:51.976"</f>
        <v>07/09/2023 22:04:51.976</v>
      </c>
      <c r="C2226" t="str">
        <f t="shared" si="862"/>
        <v>FFDFD3C0</v>
      </c>
      <c r="D2226" t="s">
        <v>147</v>
      </c>
      <c r="E2226">
        <v>8</v>
      </c>
      <c r="H2226">
        <v>225</v>
      </c>
      <c r="I2226" t="s">
        <v>148</v>
      </c>
      <c r="J2226" t="s">
        <v>126</v>
      </c>
      <c r="K2226">
        <v>0</v>
      </c>
      <c r="L2226">
        <v>3</v>
      </c>
      <c r="M2226">
        <v>0</v>
      </c>
      <c r="N2226">
        <v>2</v>
      </c>
      <c r="O2226">
        <v>0</v>
      </c>
      <c r="P2226">
        <v>1</v>
      </c>
      <c r="Q2226">
        <v>0</v>
      </c>
      <c r="S2226" t="str">
        <f t="shared" ref="S2226:T2232" si="863">"22:04:51.000"</f>
        <v>22:04:51.000</v>
      </c>
      <c r="T2226" t="str">
        <f t="shared" si="863"/>
        <v>22:04:51.000</v>
      </c>
      <c r="U2226" t="str">
        <f t="shared" si="844"/>
        <v>A14F74</v>
      </c>
      <c r="V2226">
        <v>0</v>
      </c>
      <c r="W2226">
        <v>0</v>
      </c>
      <c r="X2226">
        <v>2</v>
      </c>
      <c r="Y2226">
        <v>0</v>
      </c>
      <c r="AA2226">
        <v>1</v>
      </c>
      <c r="AB2226">
        <v>8</v>
      </c>
      <c r="AC2226">
        <v>3</v>
      </c>
      <c r="AD2226">
        <v>0</v>
      </c>
      <c r="AE2226">
        <v>9</v>
      </c>
      <c r="AF2226" t="s">
        <v>126</v>
      </c>
      <c r="AG2226">
        <v>0</v>
      </c>
      <c r="AH2226">
        <v>3</v>
      </c>
      <c r="AI2226">
        <v>2</v>
      </c>
      <c r="AJ2226">
        <v>0</v>
      </c>
      <c r="AK2226" t="s">
        <v>719</v>
      </c>
      <c r="AL2226">
        <v>32.770758000000001</v>
      </c>
      <c r="AM2226" t="s">
        <v>720</v>
      </c>
      <c r="AN2226">
        <v>-117.032332</v>
      </c>
      <c r="AO2226">
        <v>25</v>
      </c>
      <c r="AP2226">
        <v>1200</v>
      </c>
      <c r="AQ2226" t="s">
        <v>129</v>
      </c>
      <c r="AR2226">
        <v>1</v>
      </c>
      <c r="AS2226">
        <v>92</v>
      </c>
      <c r="AT2226">
        <v>-768</v>
      </c>
      <c r="BB2226" t="str">
        <f t="shared" si="845"/>
        <v>1200</v>
      </c>
      <c r="BC2226">
        <v>1</v>
      </c>
      <c r="BD2226" t="str">
        <f t="shared" si="846"/>
        <v xml:space="preserve">N1839R  </v>
      </c>
      <c r="BE2226">
        <v>1</v>
      </c>
      <c r="BG2226">
        <v>0</v>
      </c>
      <c r="BH2226">
        <v>0</v>
      </c>
      <c r="BI2226">
        <v>0</v>
      </c>
      <c r="BJ2226">
        <v>1225</v>
      </c>
      <c r="BK2226">
        <v>25</v>
      </c>
      <c r="BL2226" t="s">
        <v>130</v>
      </c>
      <c r="BM2226">
        <v>1</v>
      </c>
      <c r="BN2226">
        <v>1</v>
      </c>
      <c r="BO2226">
        <v>0</v>
      </c>
      <c r="BP2226">
        <v>0</v>
      </c>
      <c r="BS2226">
        <v>0</v>
      </c>
      <c r="BT2226">
        <v>0</v>
      </c>
      <c r="BU2226">
        <v>0</v>
      </c>
      <c r="CE2226" t="str">
        <f t="shared" ref="CE2226:CE2232" si="864">"22:04:51.728"</f>
        <v>22:04:51.728</v>
      </c>
      <c r="CF2226">
        <v>727840654</v>
      </c>
      <c r="CS2226">
        <v>3</v>
      </c>
      <c r="CT2226">
        <v>2</v>
      </c>
      <c r="CU2226">
        <v>0</v>
      </c>
      <c r="CV2226">
        <v>2</v>
      </c>
      <c r="CW2226">
        <v>0</v>
      </c>
      <c r="CX2226">
        <v>5</v>
      </c>
      <c r="CY2226">
        <v>7</v>
      </c>
      <c r="CZ2226" t="s">
        <v>131</v>
      </c>
      <c r="DA2226">
        <v>300</v>
      </c>
      <c r="DB2226">
        <v>0</v>
      </c>
      <c r="DC2226" t="s">
        <v>157</v>
      </c>
      <c r="DD2226" t="s">
        <v>158</v>
      </c>
      <c r="DG2226">
        <v>8383298</v>
      </c>
      <c r="DI2226">
        <v>1</v>
      </c>
      <c r="DJ2226">
        <v>0</v>
      </c>
      <c r="DK2226">
        <v>0</v>
      </c>
      <c r="DL2226">
        <v>0</v>
      </c>
      <c r="DM2226">
        <v>0</v>
      </c>
      <c r="DN2226">
        <v>1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3">
      <c r="A2227" t="str">
        <f>"07/09/2023 22:04:51.976"</f>
        <v>07/09/2023 22:04:51.976</v>
      </c>
      <c r="C2227" t="str">
        <f t="shared" si="862"/>
        <v>FFDFD3C0</v>
      </c>
      <c r="D2227" t="s">
        <v>123</v>
      </c>
      <c r="E2227">
        <v>7</v>
      </c>
      <c r="F2227">
        <v>2007</v>
      </c>
      <c r="G2227" t="s">
        <v>124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0</v>
      </c>
      <c r="P2227">
        <v>1</v>
      </c>
      <c r="Q2227">
        <v>0</v>
      </c>
      <c r="S2227" t="str">
        <f t="shared" si="863"/>
        <v>22:04:51.000</v>
      </c>
      <c r="T2227" t="str">
        <f t="shared" si="863"/>
        <v>22:04:51.000</v>
      </c>
      <c r="U2227" t="str">
        <f t="shared" si="844"/>
        <v>A14F74</v>
      </c>
      <c r="V2227">
        <v>0</v>
      </c>
      <c r="W2227">
        <v>0</v>
      </c>
      <c r="X2227">
        <v>2</v>
      </c>
      <c r="Y2227">
        <v>0</v>
      </c>
      <c r="AA2227">
        <v>1</v>
      </c>
      <c r="AB2227">
        <v>8</v>
      </c>
      <c r="AC2227">
        <v>3</v>
      </c>
      <c r="AD2227">
        <v>0</v>
      </c>
      <c r="AE2227">
        <v>9</v>
      </c>
      <c r="AF2227" t="s">
        <v>126</v>
      </c>
      <c r="AG2227">
        <v>0</v>
      </c>
      <c r="AH2227">
        <v>3</v>
      </c>
      <c r="AI2227">
        <v>2</v>
      </c>
      <c r="AJ2227">
        <v>0</v>
      </c>
      <c r="AK2227" t="s">
        <v>719</v>
      </c>
      <c r="AL2227">
        <v>32.770758000000001</v>
      </c>
      <c r="AM2227" t="s">
        <v>720</v>
      </c>
      <c r="AN2227">
        <v>-117.032332</v>
      </c>
      <c r="AO2227">
        <v>25</v>
      </c>
      <c r="AP2227">
        <v>1200</v>
      </c>
      <c r="AQ2227" t="s">
        <v>129</v>
      </c>
      <c r="AR2227">
        <v>1</v>
      </c>
      <c r="AS2227">
        <v>92</v>
      </c>
      <c r="AT2227">
        <v>-768</v>
      </c>
      <c r="BB2227" t="str">
        <f t="shared" si="845"/>
        <v>1200</v>
      </c>
      <c r="BC2227">
        <v>1</v>
      </c>
      <c r="BD2227" t="str">
        <f t="shared" si="846"/>
        <v xml:space="preserve">N1839R  </v>
      </c>
      <c r="BE2227">
        <v>1</v>
      </c>
      <c r="BG2227">
        <v>0</v>
      </c>
      <c r="BH2227">
        <v>0</v>
      </c>
      <c r="BI2227">
        <v>0</v>
      </c>
      <c r="BJ2227">
        <v>1225</v>
      </c>
      <c r="BK2227">
        <v>25</v>
      </c>
      <c r="BL2227" t="s">
        <v>130</v>
      </c>
      <c r="BM2227">
        <v>1</v>
      </c>
      <c r="BN2227">
        <v>1</v>
      </c>
      <c r="BO2227">
        <v>0</v>
      </c>
      <c r="BP2227">
        <v>0</v>
      </c>
      <c r="BS2227">
        <v>0</v>
      </c>
      <c r="BT2227">
        <v>0</v>
      </c>
      <c r="BU2227">
        <v>0</v>
      </c>
      <c r="CE2227" t="str">
        <f t="shared" si="864"/>
        <v>22:04:51.728</v>
      </c>
      <c r="CF2227">
        <v>727840654</v>
      </c>
      <c r="CS2227">
        <v>3</v>
      </c>
      <c r="CT2227">
        <v>2</v>
      </c>
      <c r="CU2227">
        <v>0</v>
      </c>
      <c r="CV2227">
        <v>2</v>
      </c>
      <c r="CW2227">
        <v>0</v>
      </c>
      <c r="CX2227">
        <v>5</v>
      </c>
      <c r="CY2227">
        <v>7</v>
      </c>
      <c r="CZ2227" t="s">
        <v>131</v>
      </c>
      <c r="DA2227">
        <v>300</v>
      </c>
      <c r="DB2227">
        <v>0</v>
      </c>
      <c r="DC2227" t="s">
        <v>157</v>
      </c>
      <c r="DD2227" t="s">
        <v>158</v>
      </c>
      <c r="DG2227">
        <v>8383298</v>
      </c>
      <c r="DI2227">
        <v>1</v>
      </c>
      <c r="DJ2227">
        <v>0</v>
      </c>
      <c r="DK2227">
        <v>1</v>
      </c>
      <c r="DL2227">
        <v>0</v>
      </c>
      <c r="DM2227">
        <v>0</v>
      </c>
      <c r="DN2227">
        <v>1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3">
      <c r="A2228" t="str">
        <f>"07/09/2023 22:04:51.976"</f>
        <v>07/09/2023 22:04:51.976</v>
      </c>
      <c r="C2228" t="str">
        <f t="shared" si="862"/>
        <v>FFDFD3C0</v>
      </c>
      <c r="D2228" t="s">
        <v>138</v>
      </c>
      <c r="E2228">
        <v>20</v>
      </c>
      <c r="F2228">
        <v>1020</v>
      </c>
      <c r="G2228" t="s">
        <v>139</v>
      </c>
      <c r="J2228" t="s">
        <v>140</v>
      </c>
      <c r="K2228">
        <v>0</v>
      </c>
      <c r="L2228">
        <v>3</v>
      </c>
      <c r="M2228">
        <v>0</v>
      </c>
      <c r="N2228">
        <v>2</v>
      </c>
      <c r="O2228">
        <v>0</v>
      </c>
      <c r="P2228">
        <v>1</v>
      </c>
      <c r="Q2228">
        <v>0</v>
      </c>
      <c r="S2228" t="str">
        <f t="shared" si="863"/>
        <v>22:04:51.000</v>
      </c>
      <c r="T2228" t="str">
        <f t="shared" si="863"/>
        <v>22:04:51.000</v>
      </c>
      <c r="U2228" t="str">
        <f t="shared" si="844"/>
        <v>A14F74</v>
      </c>
      <c r="V2228">
        <v>0</v>
      </c>
      <c r="W2228">
        <v>0</v>
      </c>
      <c r="X2228">
        <v>2</v>
      </c>
      <c r="Y2228">
        <v>0</v>
      </c>
      <c r="AA2228">
        <v>1</v>
      </c>
      <c r="AB2228">
        <v>8</v>
      </c>
      <c r="AC2228">
        <v>3</v>
      </c>
      <c r="AD2228">
        <v>0</v>
      </c>
      <c r="AE2228">
        <v>9</v>
      </c>
      <c r="AF2228" t="s">
        <v>126</v>
      </c>
      <c r="AG2228">
        <v>0</v>
      </c>
      <c r="AH2228">
        <v>3</v>
      </c>
      <c r="AI2228">
        <v>2</v>
      </c>
      <c r="AJ2228">
        <v>0</v>
      </c>
      <c r="AK2228" t="s">
        <v>719</v>
      </c>
      <c r="AL2228">
        <v>32.770758000000001</v>
      </c>
      <c r="AM2228" t="s">
        <v>720</v>
      </c>
      <c r="AN2228">
        <v>-117.032332</v>
      </c>
      <c r="AO2228">
        <v>25</v>
      </c>
      <c r="AP2228">
        <v>1200</v>
      </c>
      <c r="AQ2228" t="s">
        <v>129</v>
      </c>
      <c r="AR2228">
        <v>1</v>
      </c>
      <c r="AS2228">
        <v>92</v>
      </c>
      <c r="AT2228">
        <v>-768</v>
      </c>
      <c r="BB2228" t="str">
        <f t="shared" si="845"/>
        <v>1200</v>
      </c>
      <c r="BC2228">
        <v>1</v>
      </c>
      <c r="BD2228" t="str">
        <f t="shared" si="846"/>
        <v xml:space="preserve">N1839R  </v>
      </c>
      <c r="BE2228">
        <v>1</v>
      </c>
      <c r="BG2228">
        <v>0</v>
      </c>
      <c r="BH2228">
        <v>0</v>
      </c>
      <c r="BI2228">
        <v>0</v>
      </c>
      <c r="BJ2228">
        <v>1225</v>
      </c>
      <c r="BK2228">
        <v>25</v>
      </c>
      <c r="BL2228" t="s">
        <v>130</v>
      </c>
      <c r="BM2228">
        <v>1</v>
      </c>
      <c r="BN2228">
        <v>1</v>
      </c>
      <c r="BO2228">
        <v>0</v>
      </c>
      <c r="BP2228">
        <v>0</v>
      </c>
      <c r="BS2228">
        <v>0</v>
      </c>
      <c r="BT2228">
        <v>0</v>
      </c>
      <c r="BU2228">
        <v>0</v>
      </c>
      <c r="CE2228" t="str">
        <f t="shared" si="864"/>
        <v>22:04:51.728</v>
      </c>
      <c r="CF2228">
        <v>727840654</v>
      </c>
      <c r="CS2228">
        <v>3</v>
      </c>
      <c r="CT2228">
        <v>2</v>
      </c>
      <c r="CU2228">
        <v>0</v>
      </c>
      <c r="CV2228">
        <v>2</v>
      </c>
      <c r="CW2228">
        <v>0</v>
      </c>
      <c r="CX2228">
        <v>5</v>
      </c>
      <c r="CY2228">
        <v>7</v>
      </c>
      <c r="CZ2228" t="s">
        <v>131</v>
      </c>
      <c r="DA2228">
        <v>300</v>
      </c>
      <c r="DB2228">
        <v>0</v>
      </c>
      <c r="DC2228" t="s">
        <v>157</v>
      </c>
      <c r="DD2228" t="s">
        <v>158</v>
      </c>
      <c r="DG2228">
        <v>8383298</v>
      </c>
      <c r="DI2228">
        <v>1</v>
      </c>
      <c r="DJ2228">
        <v>0</v>
      </c>
      <c r="DK2228">
        <v>1</v>
      </c>
      <c r="DL2228">
        <v>0</v>
      </c>
      <c r="DM2228">
        <v>0</v>
      </c>
      <c r="DN2228">
        <v>1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3">
      <c r="A2229" t="str">
        <f>"07/09/2023 22:04:51.976"</f>
        <v>07/09/2023 22:04:51.976</v>
      </c>
      <c r="C2229" t="str">
        <f t="shared" si="862"/>
        <v>FFDFD3C0</v>
      </c>
      <c r="D2229" t="s">
        <v>134</v>
      </c>
      <c r="E2229">
        <v>4</v>
      </c>
      <c r="H2229">
        <v>4</v>
      </c>
      <c r="I2229" t="s">
        <v>143</v>
      </c>
      <c r="J2229" t="s">
        <v>126</v>
      </c>
      <c r="K2229">
        <v>0</v>
      </c>
      <c r="L2229">
        <v>3</v>
      </c>
      <c r="M2229">
        <v>0</v>
      </c>
      <c r="N2229">
        <v>2</v>
      </c>
      <c r="O2229">
        <v>0</v>
      </c>
      <c r="P2229">
        <v>1</v>
      </c>
      <c r="Q2229">
        <v>0</v>
      </c>
      <c r="S2229" t="str">
        <f t="shared" si="863"/>
        <v>22:04:51.000</v>
      </c>
      <c r="T2229" t="str">
        <f t="shared" si="863"/>
        <v>22:04:51.000</v>
      </c>
      <c r="U2229" t="str">
        <f t="shared" si="844"/>
        <v>A14F74</v>
      </c>
      <c r="V2229">
        <v>0</v>
      </c>
      <c r="W2229">
        <v>0</v>
      </c>
      <c r="X2229">
        <v>2</v>
      </c>
      <c r="Y2229">
        <v>0</v>
      </c>
      <c r="AA2229">
        <v>1</v>
      </c>
      <c r="AB2229">
        <v>8</v>
      </c>
      <c r="AC2229">
        <v>3</v>
      </c>
      <c r="AD2229">
        <v>0</v>
      </c>
      <c r="AE2229">
        <v>9</v>
      </c>
      <c r="AF2229" t="s">
        <v>126</v>
      </c>
      <c r="AG2229">
        <v>0</v>
      </c>
      <c r="AH2229">
        <v>3</v>
      </c>
      <c r="AI2229">
        <v>2</v>
      </c>
      <c r="AJ2229">
        <v>0</v>
      </c>
      <c r="AK2229" t="s">
        <v>719</v>
      </c>
      <c r="AL2229">
        <v>32.770758000000001</v>
      </c>
      <c r="AM2229" t="s">
        <v>720</v>
      </c>
      <c r="AN2229">
        <v>-117.032332</v>
      </c>
      <c r="AO2229">
        <v>25</v>
      </c>
      <c r="AP2229">
        <v>1200</v>
      </c>
      <c r="AQ2229" t="s">
        <v>129</v>
      </c>
      <c r="AR2229">
        <v>1</v>
      </c>
      <c r="AS2229">
        <v>92</v>
      </c>
      <c r="AT2229">
        <v>-768</v>
      </c>
      <c r="BB2229" t="str">
        <f t="shared" si="845"/>
        <v>1200</v>
      </c>
      <c r="BC2229">
        <v>1</v>
      </c>
      <c r="BD2229" t="str">
        <f t="shared" si="846"/>
        <v xml:space="preserve">N1839R  </v>
      </c>
      <c r="BE2229">
        <v>1</v>
      </c>
      <c r="BG2229">
        <v>0</v>
      </c>
      <c r="BH2229">
        <v>0</v>
      </c>
      <c r="BI2229">
        <v>0</v>
      </c>
      <c r="BJ2229">
        <v>1225</v>
      </c>
      <c r="BK2229">
        <v>25</v>
      </c>
      <c r="BL2229" t="s">
        <v>130</v>
      </c>
      <c r="BM2229">
        <v>1</v>
      </c>
      <c r="BN2229">
        <v>1</v>
      </c>
      <c r="BO2229">
        <v>0</v>
      </c>
      <c r="BP2229">
        <v>0</v>
      </c>
      <c r="BS2229">
        <v>0</v>
      </c>
      <c r="BT2229">
        <v>0</v>
      </c>
      <c r="BU2229">
        <v>0</v>
      </c>
      <c r="CE2229" t="str">
        <f t="shared" si="864"/>
        <v>22:04:51.728</v>
      </c>
      <c r="CF2229">
        <v>727840654</v>
      </c>
      <c r="CS2229">
        <v>3</v>
      </c>
      <c r="CT2229">
        <v>2</v>
      </c>
      <c r="CU2229">
        <v>0</v>
      </c>
      <c r="CV2229">
        <v>2</v>
      </c>
      <c r="CW2229">
        <v>0</v>
      </c>
      <c r="CX2229">
        <v>5</v>
      </c>
      <c r="CY2229">
        <v>7</v>
      </c>
      <c r="CZ2229" t="s">
        <v>131</v>
      </c>
      <c r="DA2229">
        <v>300</v>
      </c>
      <c r="DB2229">
        <v>0</v>
      </c>
      <c r="DC2229" t="s">
        <v>157</v>
      </c>
      <c r="DD2229" t="s">
        <v>158</v>
      </c>
      <c r="DG2229">
        <v>8383298</v>
      </c>
      <c r="DI2229">
        <v>1</v>
      </c>
      <c r="DJ2229">
        <v>0</v>
      </c>
      <c r="DK2229">
        <v>1</v>
      </c>
      <c r="DL2229">
        <v>0</v>
      </c>
      <c r="DM2229">
        <v>0</v>
      </c>
      <c r="DN2229">
        <v>1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3">
      <c r="A2230" t="str">
        <f>"07/09/2023 22:04:52.038"</f>
        <v>07/09/2023 22:04:52.038</v>
      </c>
      <c r="C2230" t="str">
        <f t="shared" si="862"/>
        <v>FFDFD3C0</v>
      </c>
      <c r="D2230" t="s">
        <v>141</v>
      </c>
      <c r="E2230">
        <v>15</v>
      </c>
      <c r="J2230" t="s">
        <v>142</v>
      </c>
      <c r="K2230">
        <v>0</v>
      </c>
      <c r="L2230">
        <v>3</v>
      </c>
      <c r="M2230">
        <v>0</v>
      </c>
      <c r="N2230">
        <v>2</v>
      </c>
      <c r="O2230">
        <v>0</v>
      </c>
      <c r="P2230">
        <v>1</v>
      </c>
      <c r="Q2230">
        <v>0</v>
      </c>
      <c r="S2230" t="str">
        <f t="shared" si="863"/>
        <v>22:04:51.000</v>
      </c>
      <c r="T2230" t="str">
        <f t="shared" si="863"/>
        <v>22:04:51.000</v>
      </c>
      <c r="U2230" t="str">
        <f t="shared" si="844"/>
        <v>A14F74</v>
      </c>
      <c r="V2230">
        <v>0</v>
      </c>
      <c r="W2230">
        <v>0</v>
      </c>
      <c r="X2230">
        <v>2</v>
      </c>
      <c r="Y2230">
        <v>0</v>
      </c>
      <c r="AA2230">
        <v>1</v>
      </c>
      <c r="AB2230">
        <v>8</v>
      </c>
      <c r="AC2230">
        <v>3</v>
      </c>
      <c r="AD2230">
        <v>0</v>
      </c>
      <c r="AE2230">
        <v>9</v>
      </c>
      <c r="AF2230" t="s">
        <v>126</v>
      </c>
      <c r="AG2230">
        <v>0</v>
      </c>
      <c r="AH2230">
        <v>3</v>
      </c>
      <c r="AI2230">
        <v>2</v>
      </c>
      <c r="AJ2230">
        <v>0</v>
      </c>
      <c r="AK2230" t="s">
        <v>719</v>
      </c>
      <c r="AL2230">
        <v>32.770758000000001</v>
      </c>
      <c r="AM2230" t="s">
        <v>720</v>
      </c>
      <c r="AN2230">
        <v>-117.032332</v>
      </c>
      <c r="AO2230">
        <v>25</v>
      </c>
      <c r="AP2230">
        <v>1200</v>
      </c>
      <c r="AQ2230" t="s">
        <v>129</v>
      </c>
      <c r="AR2230">
        <v>1</v>
      </c>
      <c r="AS2230">
        <v>92</v>
      </c>
      <c r="AT2230">
        <v>-768</v>
      </c>
      <c r="BB2230" t="str">
        <f t="shared" si="845"/>
        <v>1200</v>
      </c>
      <c r="BC2230">
        <v>1</v>
      </c>
      <c r="BD2230" t="str">
        <f t="shared" si="846"/>
        <v xml:space="preserve">N1839R  </v>
      </c>
      <c r="BE2230">
        <v>1</v>
      </c>
      <c r="BG2230">
        <v>0</v>
      </c>
      <c r="BH2230">
        <v>0</v>
      </c>
      <c r="BI2230">
        <v>0</v>
      </c>
      <c r="BJ2230">
        <v>1225</v>
      </c>
      <c r="BK2230">
        <v>25</v>
      </c>
      <c r="BL2230" t="s">
        <v>130</v>
      </c>
      <c r="BM2230">
        <v>1</v>
      </c>
      <c r="BN2230">
        <v>1</v>
      </c>
      <c r="BO2230">
        <v>0</v>
      </c>
      <c r="BP2230">
        <v>0</v>
      </c>
      <c r="BS2230">
        <v>0</v>
      </c>
      <c r="BT2230">
        <v>0</v>
      </c>
      <c r="BU2230">
        <v>0</v>
      </c>
      <c r="CE2230" t="str">
        <f t="shared" si="864"/>
        <v>22:04:51.728</v>
      </c>
      <c r="CF2230">
        <v>727840654</v>
      </c>
      <c r="CS2230">
        <v>3</v>
      </c>
      <c r="CT2230">
        <v>2</v>
      </c>
      <c r="CU2230">
        <v>0</v>
      </c>
      <c r="CV2230">
        <v>2</v>
      </c>
      <c r="CW2230">
        <v>0</v>
      </c>
      <c r="CX2230">
        <v>5</v>
      </c>
      <c r="CY2230">
        <v>7</v>
      </c>
      <c r="CZ2230" t="s">
        <v>131</v>
      </c>
      <c r="DA2230">
        <v>300</v>
      </c>
      <c r="DB2230">
        <v>0</v>
      </c>
      <c r="DC2230" t="s">
        <v>157</v>
      </c>
      <c r="DD2230" t="s">
        <v>158</v>
      </c>
      <c r="DG2230">
        <v>8383298</v>
      </c>
      <c r="DI2230">
        <v>1</v>
      </c>
      <c r="DJ2230">
        <v>0</v>
      </c>
      <c r="DK2230">
        <v>1</v>
      </c>
      <c r="DL2230">
        <v>0</v>
      </c>
      <c r="DM2230">
        <v>0</v>
      </c>
      <c r="DN2230">
        <v>1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3">
      <c r="A2231" t="str">
        <f>"07/09/2023 22:04:52.038"</f>
        <v>07/09/2023 22:04:52.038</v>
      </c>
      <c r="C2231" t="str">
        <f t="shared" si="862"/>
        <v>FFDFD3C0</v>
      </c>
      <c r="D2231" t="s">
        <v>149</v>
      </c>
      <c r="E2231">
        <v>3</v>
      </c>
      <c r="H2231">
        <v>166</v>
      </c>
      <c r="I2231" t="s">
        <v>139</v>
      </c>
      <c r="J2231" t="s">
        <v>150</v>
      </c>
      <c r="K2231">
        <v>0</v>
      </c>
      <c r="L2231">
        <v>3</v>
      </c>
      <c r="M2231">
        <v>0</v>
      </c>
      <c r="N2231">
        <v>2</v>
      </c>
      <c r="O2231">
        <v>0</v>
      </c>
      <c r="P2231">
        <v>1</v>
      </c>
      <c r="Q2231">
        <v>0</v>
      </c>
      <c r="S2231" t="str">
        <f t="shared" si="863"/>
        <v>22:04:51.000</v>
      </c>
      <c r="T2231" t="str">
        <f t="shared" si="863"/>
        <v>22:04:51.000</v>
      </c>
      <c r="U2231" t="str">
        <f t="shared" si="844"/>
        <v>A14F74</v>
      </c>
      <c r="V2231">
        <v>0</v>
      </c>
      <c r="W2231">
        <v>0</v>
      </c>
      <c r="X2231">
        <v>2</v>
      </c>
      <c r="Y2231">
        <v>0</v>
      </c>
      <c r="AA2231">
        <v>1</v>
      </c>
      <c r="AB2231">
        <v>8</v>
      </c>
      <c r="AC2231">
        <v>3</v>
      </c>
      <c r="AD2231">
        <v>0</v>
      </c>
      <c r="AE2231">
        <v>9</v>
      </c>
      <c r="AF2231" t="s">
        <v>126</v>
      </c>
      <c r="AG2231">
        <v>0</v>
      </c>
      <c r="AH2231">
        <v>3</v>
      </c>
      <c r="AI2231">
        <v>2</v>
      </c>
      <c r="AJ2231">
        <v>0</v>
      </c>
      <c r="AK2231" t="s">
        <v>719</v>
      </c>
      <c r="AL2231">
        <v>32.770758000000001</v>
      </c>
      <c r="AM2231" t="s">
        <v>720</v>
      </c>
      <c r="AN2231">
        <v>-117.032332</v>
      </c>
      <c r="AO2231">
        <v>25</v>
      </c>
      <c r="AP2231">
        <v>1200</v>
      </c>
      <c r="AQ2231" t="s">
        <v>129</v>
      </c>
      <c r="AR2231">
        <v>1</v>
      </c>
      <c r="AS2231">
        <v>92</v>
      </c>
      <c r="AT2231">
        <v>-768</v>
      </c>
      <c r="BB2231" t="str">
        <f t="shared" si="845"/>
        <v>1200</v>
      </c>
      <c r="BC2231">
        <v>1</v>
      </c>
      <c r="BD2231" t="str">
        <f t="shared" si="846"/>
        <v xml:space="preserve">N1839R  </v>
      </c>
      <c r="BE2231">
        <v>1</v>
      </c>
      <c r="BG2231">
        <v>0</v>
      </c>
      <c r="BH2231">
        <v>0</v>
      </c>
      <c r="BI2231">
        <v>0</v>
      </c>
      <c r="BJ2231">
        <v>1225</v>
      </c>
      <c r="BK2231">
        <v>25</v>
      </c>
      <c r="BL2231" t="s">
        <v>130</v>
      </c>
      <c r="BM2231">
        <v>1</v>
      </c>
      <c r="BN2231">
        <v>1</v>
      </c>
      <c r="BO2231">
        <v>0</v>
      </c>
      <c r="BP2231">
        <v>0</v>
      </c>
      <c r="BS2231">
        <v>0</v>
      </c>
      <c r="BT2231">
        <v>0</v>
      </c>
      <c r="BU2231">
        <v>0</v>
      </c>
      <c r="CE2231" t="str">
        <f t="shared" si="864"/>
        <v>22:04:51.728</v>
      </c>
      <c r="CF2231">
        <v>727840654</v>
      </c>
      <c r="CS2231">
        <v>3</v>
      </c>
      <c r="CT2231">
        <v>2</v>
      </c>
      <c r="CU2231">
        <v>0</v>
      </c>
      <c r="CV2231">
        <v>2</v>
      </c>
      <c r="CW2231">
        <v>0</v>
      </c>
      <c r="CX2231">
        <v>5</v>
      </c>
      <c r="CY2231">
        <v>7</v>
      </c>
      <c r="CZ2231" t="s">
        <v>131</v>
      </c>
      <c r="DA2231">
        <v>300</v>
      </c>
      <c r="DB2231">
        <v>0</v>
      </c>
      <c r="DC2231" t="s">
        <v>157</v>
      </c>
      <c r="DD2231" t="s">
        <v>158</v>
      </c>
      <c r="DG2231">
        <v>8383298</v>
      </c>
      <c r="DI2231">
        <v>1</v>
      </c>
      <c r="DJ2231">
        <v>0</v>
      </c>
      <c r="DK2231">
        <v>1</v>
      </c>
      <c r="DL2231">
        <v>0</v>
      </c>
      <c r="DM2231">
        <v>0</v>
      </c>
      <c r="DN2231">
        <v>1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3">
      <c r="A2232" t="str">
        <f>"07/09/2023 22:04:52.038"</f>
        <v>07/09/2023 22:04:52.038</v>
      </c>
      <c r="C2232" t="str">
        <f t="shared" si="862"/>
        <v>FFDFD3C0</v>
      </c>
      <c r="D2232" t="s">
        <v>134</v>
      </c>
      <c r="E2232">
        <v>3</v>
      </c>
      <c r="H2232">
        <v>3</v>
      </c>
      <c r="I2232" t="s">
        <v>135</v>
      </c>
      <c r="J2232" t="s">
        <v>126</v>
      </c>
      <c r="K2232">
        <v>0</v>
      </c>
      <c r="L2232">
        <v>3</v>
      </c>
      <c r="M2232">
        <v>0</v>
      </c>
      <c r="N2232">
        <v>2</v>
      </c>
      <c r="O2232">
        <v>0</v>
      </c>
      <c r="P2232">
        <v>1</v>
      </c>
      <c r="Q2232">
        <v>0</v>
      </c>
      <c r="S2232" t="str">
        <f t="shared" si="863"/>
        <v>22:04:51.000</v>
      </c>
      <c r="T2232" t="str">
        <f t="shared" si="863"/>
        <v>22:04:51.000</v>
      </c>
      <c r="U2232" t="str">
        <f t="shared" si="844"/>
        <v>A14F74</v>
      </c>
      <c r="V2232">
        <v>0</v>
      </c>
      <c r="W2232">
        <v>0</v>
      </c>
      <c r="X2232">
        <v>2</v>
      </c>
      <c r="Y2232">
        <v>0</v>
      </c>
      <c r="AA2232">
        <v>1</v>
      </c>
      <c r="AB2232">
        <v>8</v>
      </c>
      <c r="AC2232">
        <v>3</v>
      </c>
      <c r="AD2232">
        <v>0</v>
      </c>
      <c r="AE2232">
        <v>9</v>
      </c>
      <c r="AF2232" t="s">
        <v>126</v>
      </c>
      <c r="AG2232">
        <v>0</v>
      </c>
      <c r="AH2232">
        <v>3</v>
      </c>
      <c r="AI2232">
        <v>2</v>
      </c>
      <c r="AJ2232">
        <v>0</v>
      </c>
      <c r="AK2232" t="s">
        <v>719</v>
      </c>
      <c r="AL2232">
        <v>32.770758000000001</v>
      </c>
      <c r="AM2232" t="s">
        <v>720</v>
      </c>
      <c r="AN2232">
        <v>-117.032332</v>
      </c>
      <c r="AO2232">
        <v>25</v>
      </c>
      <c r="AP2232">
        <v>1200</v>
      </c>
      <c r="AQ2232" t="s">
        <v>129</v>
      </c>
      <c r="AR2232">
        <v>1</v>
      </c>
      <c r="AS2232">
        <v>92</v>
      </c>
      <c r="AT2232">
        <v>-768</v>
      </c>
      <c r="BB2232" t="str">
        <f t="shared" si="845"/>
        <v>1200</v>
      </c>
      <c r="BC2232">
        <v>1</v>
      </c>
      <c r="BD2232" t="str">
        <f t="shared" si="846"/>
        <v xml:space="preserve">N1839R  </v>
      </c>
      <c r="BE2232">
        <v>1</v>
      </c>
      <c r="BG2232">
        <v>0</v>
      </c>
      <c r="BH2232">
        <v>0</v>
      </c>
      <c r="BI2232">
        <v>0</v>
      </c>
      <c r="BJ2232">
        <v>1225</v>
      </c>
      <c r="BK2232">
        <v>25</v>
      </c>
      <c r="BL2232" t="s">
        <v>130</v>
      </c>
      <c r="BM2232">
        <v>1</v>
      </c>
      <c r="BN2232">
        <v>1</v>
      </c>
      <c r="BO2232">
        <v>0</v>
      </c>
      <c r="BP2232">
        <v>0</v>
      </c>
      <c r="BS2232">
        <v>0</v>
      </c>
      <c r="BT2232">
        <v>0</v>
      </c>
      <c r="BU2232">
        <v>0</v>
      </c>
      <c r="CE2232" t="str">
        <f t="shared" si="864"/>
        <v>22:04:51.728</v>
      </c>
      <c r="CF2232">
        <v>727840654</v>
      </c>
      <c r="CS2232">
        <v>3</v>
      </c>
      <c r="CT2232">
        <v>2</v>
      </c>
      <c r="CU2232">
        <v>0</v>
      </c>
      <c r="CV2232">
        <v>2</v>
      </c>
      <c r="CW2232">
        <v>0</v>
      </c>
      <c r="CX2232">
        <v>5</v>
      </c>
      <c r="CY2232">
        <v>7</v>
      </c>
      <c r="CZ2232" t="s">
        <v>131</v>
      </c>
      <c r="DA2232">
        <v>300</v>
      </c>
      <c r="DB2232">
        <v>0</v>
      </c>
      <c r="DC2232" t="s">
        <v>157</v>
      </c>
      <c r="DD2232" t="s">
        <v>158</v>
      </c>
      <c r="DG2232">
        <v>8383298</v>
      </c>
      <c r="DI2232">
        <v>1</v>
      </c>
      <c r="DJ2232">
        <v>0</v>
      </c>
      <c r="DK2232">
        <v>1</v>
      </c>
      <c r="DL2232">
        <v>0</v>
      </c>
      <c r="DM2232">
        <v>0</v>
      </c>
      <c r="DN2232">
        <v>1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3">
      <c r="A2233" t="str">
        <f>"07/09/2023 22:04:53.241"</f>
        <v>07/09/2023 22:04:53.241</v>
      </c>
      <c r="C2233" t="str">
        <f t="shared" si="862"/>
        <v>FFDFD3C0</v>
      </c>
      <c r="D2233" t="s">
        <v>134</v>
      </c>
      <c r="E2233">
        <v>3</v>
      </c>
      <c r="H2233">
        <v>3</v>
      </c>
      <c r="I2233" t="s">
        <v>135</v>
      </c>
      <c r="J2233" t="s">
        <v>126</v>
      </c>
      <c r="K2233">
        <v>0</v>
      </c>
      <c r="L2233">
        <v>3</v>
      </c>
      <c r="M2233">
        <v>0</v>
      </c>
      <c r="N2233">
        <v>2</v>
      </c>
      <c r="O2233">
        <v>0</v>
      </c>
      <c r="P2233">
        <v>1</v>
      </c>
      <c r="Q2233">
        <v>0</v>
      </c>
      <c r="S2233" t="str">
        <f t="shared" ref="S2233:T2239" si="865">"22:04:52.000"</f>
        <v>22:04:52.000</v>
      </c>
      <c r="T2233" t="str">
        <f t="shared" si="865"/>
        <v>22:04:52.000</v>
      </c>
      <c r="U2233" t="str">
        <f t="shared" si="844"/>
        <v>A14F74</v>
      </c>
      <c r="V2233">
        <v>0</v>
      </c>
      <c r="W2233">
        <v>0</v>
      </c>
      <c r="X2233">
        <v>2</v>
      </c>
      <c r="Y2233">
        <v>0</v>
      </c>
      <c r="AA2233">
        <v>1</v>
      </c>
      <c r="AB2233">
        <v>8</v>
      </c>
      <c r="AC2233">
        <v>3</v>
      </c>
      <c r="AD2233">
        <v>0</v>
      </c>
      <c r="AE2233">
        <v>9</v>
      </c>
      <c r="AF2233" t="s">
        <v>126</v>
      </c>
      <c r="AG2233">
        <v>0</v>
      </c>
      <c r="AH2233">
        <v>3</v>
      </c>
      <c r="AI2233">
        <v>2</v>
      </c>
      <c r="AJ2233">
        <v>0</v>
      </c>
      <c r="AK2233" t="s">
        <v>721</v>
      </c>
      <c r="AL2233">
        <v>32.771186999999998</v>
      </c>
      <c r="AM2233" t="s">
        <v>722</v>
      </c>
      <c r="AN2233">
        <v>-117.03231100000001</v>
      </c>
      <c r="AO2233">
        <v>25</v>
      </c>
      <c r="AP2233">
        <v>1200</v>
      </c>
      <c r="AQ2233" t="s">
        <v>129</v>
      </c>
      <c r="AR2233">
        <v>-13</v>
      </c>
      <c r="AS2233">
        <v>88</v>
      </c>
      <c r="AT2233">
        <v>-576</v>
      </c>
      <c r="BB2233" t="str">
        <f t="shared" si="845"/>
        <v>1200</v>
      </c>
      <c r="BC2233">
        <v>1</v>
      </c>
      <c r="BD2233" t="str">
        <f t="shared" si="846"/>
        <v xml:space="preserve">N1839R  </v>
      </c>
      <c r="BE2233">
        <v>1</v>
      </c>
      <c r="BG2233">
        <v>0</v>
      </c>
      <c r="BH2233">
        <v>0</v>
      </c>
      <c r="BI2233">
        <v>0</v>
      </c>
      <c r="BJ2233">
        <v>1225</v>
      </c>
      <c r="BK2233">
        <v>25</v>
      </c>
      <c r="BL2233" t="s">
        <v>130</v>
      </c>
      <c r="BM2233">
        <v>1</v>
      </c>
      <c r="BN2233">
        <v>1</v>
      </c>
      <c r="BO2233">
        <v>0</v>
      </c>
      <c r="BP2233">
        <v>0</v>
      </c>
      <c r="BS2233">
        <v>0</v>
      </c>
      <c r="BT2233">
        <v>0</v>
      </c>
      <c r="BU2233">
        <v>0</v>
      </c>
      <c r="CE2233" t="str">
        <f t="shared" ref="CE2233:CE2239" si="866">"22:04:52.971"</f>
        <v>22:04:52.971</v>
      </c>
      <c r="CF2233">
        <v>970590682</v>
      </c>
      <c r="CS2233">
        <v>3</v>
      </c>
      <c r="CT2233">
        <v>2</v>
      </c>
      <c r="CU2233">
        <v>0</v>
      </c>
      <c r="CV2233">
        <v>2</v>
      </c>
      <c r="CW2233">
        <v>0</v>
      </c>
      <c r="CX2233">
        <v>5</v>
      </c>
      <c r="CY2233">
        <v>7</v>
      </c>
      <c r="CZ2233" t="s">
        <v>131</v>
      </c>
      <c r="DA2233">
        <v>300</v>
      </c>
      <c r="DB2233">
        <v>0</v>
      </c>
      <c r="DC2233" t="s">
        <v>157</v>
      </c>
      <c r="DD2233" t="s">
        <v>158</v>
      </c>
      <c r="DG2233">
        <v>8383577</v>
      </c>
      <c r="DI2233">
        <v>1</v>
      </c>
      <c r="DJ2233">
        <v>0</v>
      </c>
      <c r="DK2233">
        <v>0</v>
      </c>
      <c r="DL2233">
        <v>0</v>
      </c>
      <c r="DM2233">
        <v>0</v>
      </c>
      <c r="DN2233">
        <v>1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3">
      <c r="A2234" t="str">
        <f>"07/09/2023 22:04:53.241"</f>
        <v>07/09/2023 22:04:53.241</v>
      </c>
      <c r="C2234" t="str">
        <f t="shared" si="862"/>
        <v>FFDFD3C0</v>
      </c>
      <c r="D2234" t="s">
        <v>147</v>
      </c>
      <c r="E2234">
        <v>8</v>
      </c>
      <c r="H2234">
        <v>225</v>
      </c>
      <c r="I2234" t="s">
        <v>148</v>
      </c>
      <c r="J2234" t="s">
        <v>126</v>
      </c>
      <c r="K2234">
        <v>0</v>
      </c>
      <c r="L2234">
        <v>3</v>
      </c>
      <c r="M2234">
        <v>0</v>
      </c>
      <c r="N2234">
        <v>2</v>
      </c>
      <c r="O2234">
        <v>0</v>
      </c>
      <c r="P2234">
        <v>1</v>
      </c>
      <c r="Q2234">
        <v>0</v>
      </c>
      <c r="S2234" t="str">
        <f t="shared" si="865"/>
        <v>22:04:52.000</v>
      </c>
      <c r="T2234" t="str">
        <f t="shared" si="865"/>
        <v>22:04:52.000</v>
      </c>
      <c r="U2234" t="str">
        <f t="shared" si="844"/>
        <v>A14F74</v>
      </c>
      <c r="V2234">
        <v>0</v>
      </c>
      <c r="W2234">
        <v>0</v>
      </c>
      <c r="X2234">
        <v>2</v>
      </c>
      <c r="Y2234">
        <v>0</v>
      </c>
      <c r="AA2234">
        <v>1</v>
      </c>
      <c r="AB2234">
        <v>8</v>
      </c>
      <c r="AC2234">
        <v>3</v>
      </c>
      <c r="AD2234">
        <v>0</v>
      </c>
      <c r="AE2234">
        <v>9</v>
      </c>
      <c r="AF2234" t="s">
        <v>126</v>
      </c>
      <c r="AG2234">
        <v>0</v>
      </c>
      <c r="AH2234">
        <v>3</v>
      </c>
      <c r="AI2234">
        <v>2</v>
      </c>
      <c r="AJ2234">
        <v>0</v>
      </c>
      <c r="AK2234" t="s">
        <v>721</v>
      </c>
      <c r="AL2234">
        <v>32.771186999999998</v>
      </c>
      <c r="AM2234" t="s">
        <v>722</v>
      </c>
      <c r="AN2234">
        <v>-117.03231100000001</v>
      </c>
      <c r="AO2234">
        <v>25</v>
      </c>
      <c r="AP2234">
        <v>1200</v>
      </c>
      <c r="AQ2234" t="s">
        <v>129</v>
      </c>
      <c r="AR2234">
        <v>-13</v>
      </c>
      <c r="AS2234">
        <v>88</v>
      </c>
      <c r="AT2234">
        <v>-576</v>
      </c>
      <c r="BB2234" t="str">
        <f t="shared" si="845"/>
        <v>1200</v>
      </c>
      <c r="BC2234">
        <v>1</v>
      </c>
      <c r="BD2234" t="str">
        <f t="shared" si="846"/>
        <v xml:space="preserve">N1839R  </v>
      </c>
      <c r="BE2234">
        <v>1</v>
      </c>
      <c r="BG2234">
        <v>0</v>
      </c>
      <c r="BH2234">
        <v>0</v>
      </c>
      <c r="BI2234">
        <v>0</v>
      </c>
      <c r="BJ2234">
        <v>1225</v>
      </c>
      <c r="BK2234">
        <v>25</v>
      </c>
      <c r="BL2234" t="s">
        <v>130</v>
      </c>
      <c r="BM2234">
        <v>1</v>
      </c>
      <c r="BN2234">
        <v>1</v>
      </c>
      <c r="BO2234">
        <v>0</v>
      </c>
      <c r="BP2234">
        <v>0</v>
      </c>
      <c r="BS2234">
        <v>0</v>
      </c>
      <c r="BT2234">
        <v>0</v>
      </c>
      <c r="BU2234">
        <v>0</v>
      </c>
      <c r="CE2234" t="str">
        <f t="shared" si="866"/>
        <v>22:04:52.971</v>
      </c>
      <c r="CF2234">
        <v>970590682</v>
      </c>
      <c r="CS2234">
        <v>3</v>
      </c>
      <c r="CT2234">
        <v>2</v>
      </c>
      <c r="CU2234">
        <v>0</v>
      </c>
      <c r="CV2234">
        <v>2</v>
      </c>
      <c r="CW2234">
        <v>0</v>
      </c>
      <c r="CX2234">
        <v>5</v>
      </c>
      <c r="CY2234">
        <v>7</v>
      </c>
      <c r="CZ2234" t="s">
        <v>131</v>
      </c>
      <c r="DA2234">
        <v>300</v>
      </c>
      <c r="DB2234">
        <v>0</v>
      </c>
      <c r="DC2234" t="s">
        <v>157</v>
      </c>
      <c r="DD2234" t="s">
        <v>158</v>
      </c>
      <c r="DG2234">
        <v>8383577</v>
      </c>
      <c r="DI2234">
        <v>1</v>
      </c>
      <c r="DJ2234">
        <v>0</v>
      </c>
      <c r="DK2234">
        <v>1</v>
      </c>
      <c r="DL2234">
        <v>0</v>
      </c>
      <c r="DM2234">
        <v>0</v>
      </c>
      <c r="DN2234">
        <v>1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3">
      <c r="A2235" t="str">
        <f>"07/09/2023 22:04:53.241"</f>
        <v>07/09/2023 22:04:53.241</v>
      </c>
      <c r="C2235" t="str">
        <f t="shared" si="862"/>
        <v>FFDFD3C0</v>
      </c>
      <c r="D2235" t="s">
        <v>123</v>
      </c>
      <c r="E2235">
        <v>7</v>
      </c>
      <c r="F2235">
        <v>2007</v>
      </c>
      <c r="G2235" t="s">
        <v>124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0</v>
      </c>
      <c r="P2235">
        <v>1</v>
      </c>
      <c r="Q2235">
        <v>0</v>
      </c>
      <c r="S2235" t="str">
        <f t="shared" si="865"/>
        <v>22:04:52.000</v>
      </c>
      <c r="T2235" t="str">
        <f t="shared" si="865"/>
        <v>22:04:52.000</v>
      </c>
      <c r="U2235" t="str">
        <f t="shared" si="844"/>
        <v>A14F74</v>
      </c>
      <c r="V2235">
        <v>0</v>
      </c>
      <c r="W2235">
        <v>0</v>
      </c>
      <c r="X2235">
        <v>2</v>
      </c>
      <c r="Y2235">
        <v>0</v>
      </c>
      <c r="AA2235">
        <v>1</v>
      </c>
      <c r="AB2235">
        <v>8</v>
      </c>
      <c r="AC2235">
        <v>3</v>
      </c>
      <c r="AD2235">
        <v>0</v>
      </c>
      <c r="AE2235">
        <v>9</v>
      </c>
      <c r="AF2235" t="s">
        <v>126</v>
      </c>
      <c r="AG2235">
        <v>0</v>
      </c>
      <c r="AH2235">
        <v>3</v>
      </c>
      <c r="AI2235">
        <v>2</v>
      </c>
      <c r="AJ2235">
        <v>0</v>
      </c>
      <c r="AK2235" t="s">
        <v>721</v>
      </c>
      <c r="AL2235">
        <v>32.771186999999998</v>
      </c>
      <c r="AM2235" t="s">
        <v>722</v>
      </c>
      <c r="AN2235">
        <v>-117.03231100000001</v>
      </c>
      <c r="AO2235">
        <v>25</v>
      </c>
      <c r="AP2235">
        <v>1200</v>
      </c>
      <c r="AQ2235" t="s">
        <v>129</v>
      </c>
      <c r="AR2235">
        <v>-13</v>
      </c>
      <c r="AS2235">
        <v>88</v>
      </c>
      <c r="AT2235">
        <v>-576</v>
      </c>
      <c r="BB2235" t="str">
        <f t="shared" si="845"/>
        <v>1200</v>
      </c>
      <c r="BC2235">
        <v>1</v>
      </c>
      <c r="BD2235" t="str">
        <f t="shared" si="846"/>
        <v xml:space="preserve">N1839R  </v>
      </c>
      <c r="BE2235">
        <v>1</v>
      </c>
      <c r="BG2235">
        <v>0</v>
      </c>
      <c r="BH2235">
        <v>0</v>
      </c>
      <c r="BI2235">
        <v>0</v>
      </c>
      <c r="BJ2235">
        <v>1225</v>
      </c>
      <c r="BK2235">
        <v>25</v>
      </c>
      <c r="BL2235" t="s">
        <v>130</v>
      </c>
      <c r="BM2235">
        <v>1</v>
      </c>
      <c r="BN2235">
        <v>1</v>
      </c>
      <c r="BO2235">
        <v>0</v>
      </c>
      <c r="BP2235">
        <v>0</v>
      </c>
      <c r="BS2235">
        <v>0</v>
      </c>
      <c r="BT2235">
        <v>0</v>
      </c>
      <c r="BU2235">
        <v>0</v>
      </c>
      <c r="CE2235" t="str">
        <f t="shared" si="866"/>
        <v>22:04:52.971</v>
      </c>
      <c r="CF2235">
        <v>970590682</v>
      </c>
      <c r="CS2235">
        <v>3</v>
      </c>
      <c r="CT2235">
        <v>2</v>
      </c>
      <c r="CU2235">
        <v>0</v>
      </c>
      <c r="CV2235">
        <v>2</v>
      </c>
      <c r="CW2235">
        <v>0</v>
      </c>
      <c r="CX2235">
        <v>5</v>
      </c>
      <c r="CY2235">
        <v>7</v>
      </c>
      <c r="CZ2235" t="s">
        <v>131</v>
      </c>
      <c r="DA2235">
        <v>300</v>
      </c>
      <c r="DB2235">
        <v>0</v>
      </c>
      <c r="DC2235" t="s">
        <v>157</v>
      </c>
      <c r="DD2235" t="s">
        <v>158</v>
      </c>
      <c r="DG2235">
        <v>8383577</v>
      </c>
      <c r="DI2235">
        <v>1</v>
      </c>
      <c r="DJ2235">
        <v>0</v>
      </c>
      <c r="DK2235">
        <v>1</v>
      </c>
      <c r="DL2235">
        <v>0</v>
      </c>
      <c r="DM2235">
        <v>0</v>
      </c>
      <c r="DN2235">
        <v>1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3">
      <c r="A2236" t="str">
        <f>"07/09/2023 22:04:53.241"</f>
        <v>07/09/2023 22:04:53.241</v>
      </c>
      <c r="C2236" t="str">
        <f t="shared" si="862"/>
        <v>FFDFD3C0</v>
      </c>
      <c r="D2236" t="s">
        <v>138</v>
      </c>
      <c r="E2236">
        <v>20</v>
      </c>
      <c r="F2236">
        <v>1020</v>
      </c>
      <c r="G2236" t="s">
        <v>139</v>
      </c>
      <c r="J2236" t="s">
        <v>140</v>
      </c>
      <c r="K2236">
        <v>0</v>
      </c>
      <c r="L2236">
        <v>3</v>
      </c>
      <c r="M2236">
        <v>0</v>
      </c>
      <c r="N2236">
        <v>2</v>
      </c>
      <c r="O2236">
        <v>0</v>
      </c>
      <c r="P2236">
        <v>1</v>
      </c>
      <c r="Q2236">
        <v>0</v>
      </c>
      <c r="S2236" t="str">
        <f t="shared" si="865"/>
        <v>22:04:52.000</v>
      </c>
      <c r="T2236" t="str">
        <f t="shared" si="865"/>
        <v>22:04:52.000</v>
      </c>
      <c r="U2236" t="str">
        <f t="shared" si="844"/>
        <v>A14F74</v>
      </c>
      <c r="V2236">
        <v>0</v>
      </c>
      <c r="W2236">
        <v>0</v>
      </c>
      <c r="X2236">
        <v>2</v>
      </c>
      <c r="Y2236">
        <v>0</v>
      </c>
      <c r="AA2236">
        <v>1</v>
      </c>
      <c r="AB2236">
        <v>8</v>
      </c>
      <c r="AC2236">
        <v>3</v>
      </c>
      <c r="AD2236">
        <v>0</v>
      </c>
      <c r="AE2236">
        <v>9</v>
      </c>
      <c r="AF2236" t="s">
        <v>126</v>
      </c>
      <c r="AG2236">
        <v>0</v>
      </c>
      <c r="AH2236">
        <v>3</v>
      </c>
      <c r="AI2236">
        <v>2</v>
      </c>
      <c r="AJ2236">
        <v>0</v>
      </c>
      <c r="AK2236" t="s">
        <v>721</v>
      </c>
      <c r="AL2236">
        <v>32.771186999999998</v>
      </c>
      <c r="AM2236" t="s">
        <v>722</v>
      </c>
      <c r="AN2236">
        <v>-117.03231100000001</v>
      </c>
      <c r="AO2236">
        <v>25</v>
      </c>
      <c r="AP2236">
        <v>1200</v>
      </c>
      <c r="AQ2236" t="s">
        <v>129</v>
      </c>
      <c r="AR2236">
        <v>-13</v>
      </c>
      <c r="AS2236">
        <v>88</v>
      </c>
      <c r="AT2236">
        <v>-576</v>
      </c>
      <c r="BB2236" t="str">
        <f t="shared" si="845"/>
        <v>1200</v>
      </c>
      <c r="BC2236">
        <v>1</v>
      </c>
      <c r="BD2236" t="str">
        <f t="shared" si="846"/>
        <v xml:space="preserve">N1839R  </v>
      </c>
      <c r="BE2236">
        <v>1</v>
      </c>
      <c r="BG2236">
        <v>0</v>
      </c>
      <c r="BH2236">
        <v>0</v>
      </c>
      <c r="BI2236">
        <v>0</v>
      </c>
      <c r="BJ2236">
        <v>1225</v>
      </c>
      <c r="BK2236">
        <v>25</v>
      </c>
      <c r="BL2236" t="s">
        <v>130</v>
      </c>
      <c r="BM2236">
        <v>1</v>
      </c>
      <c r="BN2236">
        <v>1</v>
      </c>
      <c r="BO2236">
        <v>0</v>
      </c>
      <c r="BP2236">
        <v>0</v>
      </c>
      <c r="BS2236">
        <v>0</v>
      </c>
      <c r="BT2236">
        <v>0</v>
      </c>
      <c r="BU2236">
        <v>0</v>
      </c>
      <c r="CE2236" t="str">
        <f t="shared" si="866"/>
        <v>22:04:52.971</v>
      </c>
      <c r="CF2236">
        <v>970590682</v>
      </c>
      <c r="CS2236">
        <v>3</v>
      </c>
      <c r="CT2236">
        <v>2</v>
      </c>
      <c r="CU2236">
        <v>0</v>
      </c>
      <c r="CV2236">
        <v>2</v>
      </c>
      <c r="CW2236">
        <v>0</v>
      </c>
      <c r="CX2236">
        <v>5</v>
      </c>
      <c r="CY2236">
        <v>7</v>
      </c>
      <c r="CZ2236" t="s">
        <v>131</v>
      </c>
      <c r="DA2236">
        <v>300</v>
      </c>
      <c r="DB2236">
        <v>0</v>
      </c>
      <c r="DC2236" t="s">
        <v>157</v>
      </c>
      <c r="DD2236" t="s">
        <v>158</v>
      </c>
      <c r="DG2236">
        <v>8383577</v>
      </c>
      <c r="DI2236">
        <v>1</v>
      </c>
      <c r="DJ2236">
        <v>0</v>
      </c>
      <c r="DK2236">
        <v>1</v>
      </c>
      <c r="DL2236">
        <v>0</v>
      </c>
      <c r="DM2236">
        <v>0</v>
      </c>
      <c r="DN2236">
        <v>1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3">
      <c r="A2237" t="str">
        <f>"07/09/2023 22:04:53.241"</f>
        <v>07/09/2023 22:04:53.241</v>
      </c>
      <c r="C2237" t="str">
        <f t="shared" si="862"/>
        <v>FFDFD3C0</v>
      </c>
      <c r="D2237" t="s">
        <v>134</v>
      </c>
      <c r="E2237">
        <v>4</v>
      </c>
      <c r="H2237">
        <v>4</v>
      </c>
      <c r="I2237" t="s">
        <v>143</v>
      </c>
      <c r="J2237" t="s">
        <v>126</v>
      </c>
      <c r="K2237">
        <v>0</v>
      </c>
      <c r="L2237">
        <v>3</v>
      </c>
      <c r="M2237">
        <v>0</v>
      </c>
      <c r="N2237">
        <v>2</v>
      </c>
      <c r="O2237">
        <v>0</v>
      </c>
      <c r="P2237">
        <v>1</v>
      </c>
      <c r="Q2237">
        <v>0</v>
      </c>
      <c r="S2237" t="str">
        <f t="shared" si="865"/>
        <v>22:04:52.000</v>
      </c>
      <c r="T2237" t="str">
        <f t="shared" si="865"/>
        <v>22:04:52.000</v>
      </c>
      <c r="U2237" t="str">
        <f t="shared" si="844"/>
        <v>A14F74</v>
      </c>
      <c r="V2237">
        <v>0</v>
      </c>
      <c r="W2237">
        <v>0</v>
      </c>
      <c r="X2237">
        <v>2</v>
      </c>
      <c r="Y2237">
        <v>0</v>
      </c>
      <c r="AA2237">
        <v>1</v>
      </c>
      <c r="AB2237">
        <v>8</v>
      </c>
      <c r="AC2237">
        <v>3</v>
      </c>
      <c r="AD2237">
        <v>0</v>
      </c>
      <c r="AE2237">
        <v>9</v>
      </c>
      <c r="AF2237" t="s">
        <v>126</v>
      </c>
      <c r="AG2237">
        <v>0</v>
      </c>
      <c r="AH2237">
        <v>3</v>
      </c>
      <c r="AI2237">
        <v>2</v>
      </c>
      <c r="AJ2237">
        <v>0</v>
      </c>
      <c r="AK2237" t="s">
        <v>721</v>
      </c>
      <c r="AL2237">
        <v>32.771186999999998</v>
      </c>
      <c r="AM2237" t="s">
        <v>722</v>
      </c>
      <c r="AN2237">
        <v>-117.03231100000001</v>
      </c>
      <c r="AO2237">
        <v>25</v>
      </c>
      <c r="AP2237">
        <v>1200</v>
      </c>
      <c r="AQ2237" t="s">
        <v>129</v>
      </c>
      <c r="AR2237">
        <v>-13</v>
      </c>
      <c r="AS2237">
        <v>88</v>
      </c>
      <c r="AT2237">
        <v>-576</v>
      </c>
      <c r="BB2237" t="str">
        <f t="shared" si="845"/>
        <v>1200</v>
      </c>
      <c r="BC2237">
        <v>1</v>
      </c>
      <c r="BD2237" t="str">
        <f t="shared" si="846"/>
        <v xml:space="preserve">N1839R  </v>
      </c>
      <c r="BE2237">
        <v>1</v>
      </c>
      <c r="BG2237">
        <v>0</v>
      </c>
      <c r="BH2237">
        <v>0</v>
      </c>
      <c r="BI2237">
        <v>0</v>
      </c>
      <c r="BJ2237">
        <v>1225</v>
      </c>
      <c r="BK2237">
        <v>25</v>
      </c>
      <c r="BL2237" t="s">
        <v>130</v>
      </c>
      <c r="BM2237">
        <v>1</v>
      </c>
      <c r="BN2237">
        <v>1</v>
      </c>
      <c r="BO2237">
        <v>0</v>
      </c>
      <c r="BP2237">
        <v>0</v>
      </c>
      <c r="BS2237">
        <v>0</v>
      </c>
      <c r="BT2237">
        <v>0</v>
      </c>
      <c r="BU2237">
        <v>0</v>
      </c>
      <c r="CE2237" t="str">
        <f t="shared" si="866"/>
        <v>22:04:52.971</v>
      </c>
      <c r="CF2237">
        <v>970590682</v>
      </c>
      <c r="CS2237">
        <v>3</v>
      </c>
      <c r="CT2237">
        <v>2</v>
      </c>
      <c r="CU2237">
        <v>0</v>
      </c>
      <c r="CV2237">
        <v>2</v>
      </c>
      <c r="CW2237">
        <v>0</v>
      </c>
      <c r="CX2237">
        <v>5</v>
      </c>
      <c r="CY2237">
        <v>7</v>
      </c>
      <c r="CZ2237" t="s">
        <v>131</v>
      </c>
      <c r="DA2237">
        <v>300</v>
      </c>
      <c r="DB2237">
        <v>0</v>
      </c>
      <c r="DC2237" t="s">
        <v>157</v>
      </c>
      <c r="DD2237" t="s">
        <v>158</v>
      </c>
      <c r="DG2237">
        <v>8383577</v>
      </c>
      <c r="DI2237">
        <v>1</v>
      </c>
      <c r="DJ2237">
        <v>0</v>
      </c>
      <c r="DK2237">
        <v>1</v>
      </c>
      <c r="DL2237">
        <v>0</v>
      </c>
      <c r="DM2237">
        <v>0</v>
      </c>
      <c r="DN2237">
        <v>1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3">
      <c r="A2238" t="str">
        <f>"07/09/2023 22:04:53.257"</f>
        <v>07/09/2023 22:04:53.257</v>
      </c>
      <c r="C2238" t="str">
        <f t="shared" si="862"/>
        <v>FFDFD3C0</v>
      </c>
      <c r="D2238" t="s">
        <v>141</v>
      </c>
      <c r="E2238">
        <v>15</v>
      </c>
      <c r="J2238" t="s">
        <v>142</v>
      </c>
      <c r="K2238">
        <v>0</v>
      </c>
      <c r="L2238">
        <v>3</v>
      </c>
      <c r="M2238">
        <v>0</v>
      </c>
      <c r="N2238">
        <v>2</v>
      </c>
      <c r="O2238">
        <v>0</v>
      </c>
      <c r="P2238">
        <v>1</v>
      </c>
      <c r="Q2238">
        <v>0</v>
      </c>
      <c r="S2238" t="str">
        <f t="shared" si="865"/>
        <v>22:04:52.000</v>
      </c>
      <c r="T2238" t="str">
        <f t="shared" si="865"/>
        <v>22:04:52.000</v>
      </c>
      <c r="U2238" t="str">
        <f t="shared" si="844"/>
        <v>A14F74</v>
      </c>
      <c r="V2238">
        <v>0</v>
      </c>
      <c r="W2238">
        <v>0</v>
      </c>
      <c r="X2238">
        <v>2</v>
      </c>
      <c r="Y2238">
        <v>0</v>
      </c>
      <c r="AA2238">
        <v>1</v>
      </c>
      <c r="AB2238">
        <v>8</v>
      </c>
      <c r="AC2238">
        <v>3</v>
      </c>
      <c r="AD2238">
        <v>0</v>
      </c>
      <c r="AE2238">
        <v>9</v>
      </c>
      <c r="AF2238" t="s">
        <v>126</v>
      </c>
      <c r="AG2238">
        <v>0</v>
      </c>
      <c r="AH2238">
        <v>3</v>
      </c>
      <c r="AI2238">
        <v>2</v>
      </c>
      <c r="AJ2238">
        <v>0</v>
      </c>
      <c r="AK2238" t="s">
        <v>721</v>
      </c>
      <c r="AL2238">
        <v>32.771186999999998</v>
      </c>
      <c r="AM2238" t="s">
        <v>722</v>
      </c>
      <c r="AN2238">
        <v>-117.03231100000001</v>
      </c>
      <c r="AO2238">
        <v>25</v>
      </c>
      <c r="AP2238">
        <v>1200</v>
      </c>
      <c r="AQ2238" t="s">
        <v>129</v>
      </c>
      <c r="AR2238">
        <v>-13</v>
      </c>
      <c r="AS2238">
        <v>88</v>
      </c>
      <c r="AT2238">
        <v>-576</v>
      </c>
      <c r="BB2238" t="str">
        <f t="shared" si="845"/>
        <v>1200</v>
      </c>
      <c r="BC2238">
        <v>1</v>
      </c>
      <c r="BD2238" t="str">
        <f t="shared" si="846"/>
        <v xml:space="preserve">N1839R  </v>
      </c>
      <c r="BE2238">
        <v>1</v>
      </c>
      <c r="BG2238">
        <v>0</v>
      </c>
      <c r="BH2238">
        <v>0</v>
      </c>
      <c r="BI2238">
        <v>0</v>
      </c>
      <c r="BJ2238">
        <v>1225</v>
      </c>
      <c r="BK2238">
        <v>25</v>
      </c>
      <c r="BL2238" t="s">
        <v>130</v>
      </c>
      <c r="BM2238">
        <v>1</v>
      </c>
      <c r="BN2238">
        <v>1</v>
      </c>
      <c r="BO2238">
        <v>0</v>
      </c>
      <c r="BP2238">
        <v>0</v>
      </c>
      <c r="BS2238">
        <v>0</v>
      </c>
      <c r="BT2238">
        <v>0</v>
      </c>
      <c r="BU2238">
        <v>0</v>
      </c>
      <c r="CE2238" t="str">
        <f t="shared" si="866"/>
        <v>22:04:52.971</v>
      </c>
      <c r="CF2238">
        <v>970590682</v>
      </c>
      <c r="CS2238">
        <v>3</v>
      </c>
      <c r="CT2238">
        <v>2</v>
      </c>
      <c r="CU2238">
        <v>0</v>
      </c>
      <c r="CV2238">
        <v>2</v>
      </c>
      <c r="CW2238">
        <v>0</v>
      </c>
      <c r="CX2238">
        <v>5</v>
      </c>
      <c r="CY2238">
        <v>7</v>
      </c>
      <c r="CZ2238" t="s">
        <v>131</v>
      </c>
      <c r="DA2238">
        <v>300</v>
      </c>
      <c r="DB2238">
        <v>0</v>
      </c>
      <c r="DC2238" t="s">
        <v>157</v>
      </c>
      <c r="DD2238" t="s">
        <v>158</v>
      </c>
      <c r="DG2238">
        <v>8383577</v>
      </c>
      <c r="DI2238">
        <v>1</v>
      </c>
      <c r="DJ2238">
        <v>0</v>
      </c>
      <c r="DK2238">
        <v>1</v>
      </c>
      <c r="DL2238">
        <v>0</v>
      </c>
      <c r="DM2238">
        <v>0</v>
      </c>
      <c r="DN2238">
        <v>1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3">
      <c r="A2239" t="str">
        <f>"07/09/2023 22:04:53.257"</f>
        <v>07/09/2023 22:04:53.257</v>
      </c>
      <c r="C2239" t="str">
        <f t="shared" si="862"/>
        <v>FFDFD3C0</v>
      </c>
      <c r="D2239" t="s">
        <v>149</v>
      </c>
      <c r="E2239">
        <v>3</v>
      </c>
      <c r="H2239">
        <v>166</v>
      </c>
      <c r="I2239" t="s">
        <v>139</v>
      </c>
      <c r="J2239" t="s">
        <v>150</v>
      </c>
      <c r="K2239">
        <v>0</v>
      </c>
      <c r="L2239">
        <v>3</v>
      </c>
      <c r="M2239">
        <v>0</v>
      </c>
      <c r="N2239">
        <v>2</v>
      </c>
      <c r="O2239">
        <v>0</v>
      </c>
      <c r="P2239">
        <v>1</v>
      </c>
      <c r="Q2239">
        <v>0</v>
      </c>
      <c r="S2239" t="str">
        <f t="shared" si="865"/>
        <v>22:04:52.000</v>
      </c>
      <c r="T2239" t="str">
        <f t="shared" si="865"/>
        <v>22:04:52.000</v>
      </c>
      <c r="U2239" t="str">
        <f t="shared" si="844"/>
        <v>A14F74</v>
      </c>
      <c r="V2239">
        <v>0</v>
      </c>
      <c r="W2239">
        <v>0</v>
      </c>
      <c r="X2239">
        <v>2</v>
      </c>
      <c r="Y2239">
        <v>0</v>
      </c>
      <c r="AA2239">
        <v>1</v>
      </c>
      <c r="AB2239">
        <v>8</v>
      </c>
      <c r="AC2239">
        <v>3</v>
      </c>
      <c r="AD2239">
        <v>0</v>
      </c>
      <c r="AE2239">
        <v>9</v>
      </c>
      <c r="AF2239" t="s">
        <v>126</v>
      </c>
      <c r="AG2239">
        <v>0</v>
      </c>
      <c r="AH2239">
        <v>3</v>
      </c>
      <c r="AI2239">
        <v>2</v>
      </c>
      <c r="AJ2239">
        <v>0</v>
      </c>
      <c r="AK2239" t="s">
        <v>721</v>
      </c>
      <c r="AL2239">
        <v>32.771186999999998</v>
      </c>
      <c r="AM2239" t="s">
        <v>722</v>
      </c>
      <c r="AN2239">
        <v>-117.03231100000001</v>
      </c>
      <c r="AO2239">
        <v>25</v>
      </c>
      <c r="AP2239">
        <v>1200</v>
      </c>
      <c r="AQ2239" t="s">
        <v>129</v>
      </c>
      <c r="AR2239">
        <v>-13</v>
      </c>
      <c r="AS2239">
        <v>88</v>
      </c>
      <c r="AT2239">
        <v>-576</v>
      </c>
      <c r="BB2239" t="str">
        <f t="shared" si="845"/>
        <v>1200</v>
      </c>
      <c r="BC2239">
        <v>1</v>
      </c>
      <c r="BD2239" t="str">
        <f t="shared" si="846"/>
        <v xml:space="preserve">N1839R  </v>
      </c>
      <c r="BE2239">
        <v>1</v>
      </c>
      <c r="BG2239">
        <v>0</v>
      </c>
      <c r="BH2239">
        <v>0</v>
      </c>
      <c r="BI2239">
        <v>0</v>
      </c>
      <c r="BJ2239">
        <v>1225</v>
      </c>
      <c r="BK2239">
        <v>25</v>
      </c>
      <c r="BL2239" t="s">
        <v>130</v>
      </c>
      <c r="BM2239">
        <v>1</v>
      </c>
      <c r="BN2239">
        <v>1</v>
      </c>
      <c r="BO2239">
        <v>0</v>
      </c>
      <c r="BP2239">
        <v>0</v>
      </c>
      <c r="BS2239">
        <v>0</v>
      </c>
      <c r="BT2239">
        <v>0</v>
      </c>
      <c r="BU2239">
        <v>0</v>
      </c>
      <c r="CE2239" t="str">
        <f t="shared" si="866"/>
        <v>22:04:52.971</v>
      </c>
      <c r="CF2239">
        <v>970590682</v>
      </c>
      <c r="CS2239">
        <v>3</v>
      </c>
      <c r="CT2239">
        <v>2</v>
      </c>
      <c r="CU2239">
        <v>0</v>
      </c>
      <c r="CV2239">
        <v>2</v>
      </c>
      <c r="CW2239">
        <v>0</v>
      </c>
      <c r="CX2239">
        <v>5</v>
      </c>
      <c r="CY2239">
        <v>7</v>
      </c>
      <c r="CZ2239" t="s">
        <v>131</v>
      </c>
      <c r="DA2239">
        <v>300</v>
      </c>
      <c r="DB2239">
        <v>0</v>
      </c>
      <c r="DC2239" t="s">
        <v>157</v>
      </c>
      <c r="DD2239" t="s">
        <v>158</v>
      </c>
      <c r="DG2239">
        <v>8383577</v>
      </c>
      <c r="DI2239">
        <v>1</v>
      </c>
      <c r="DJ2239">
        <v>0</v>
      </c>
      <c r="DK2239">
        <v>1</v>
      </c>
      <c r="DL2239">
        <v>0</v>
      </c>
      <c r="DM2239">
        <v>0</v>
      </c>
      <c r="DN2239">
        <v>1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3">
      <c r="A2240" t="str">
        <f>"07/09/2023 22:04:53.912"</f>
        <v>07/09/2023 22:04:53.912</v>
      </c>
      <c r="C2240" t="str">
        <f t="shared" si="862"/>
        <v>FFDFD3C0</v>
      </c>
      <c r="D2240" t="s">
        <v>134</v>
      </c>
      <c r="E2240">
        <v>3</v>
      </c>
      <c r="H2240">
        <v>3</v>
      </c>
      <c r="I2240" t="s">
        <v>135</v>
      </c>
      <c r="J2240" t="s">
        <v>126</v>
      </c>
      <c r="K2240">
        <v>0</v>
      </c>
      <c r="L2240">
        <v>3</v>
      </c>
      <c r="M2240">
        <v>0</v>
      </c>
      <c r="N2240">
        <v>2</v>
      </c>
      <c r="O2240">
        <v>0</v>
      </c>
      <c r="P2240">
        <v>1</v>
      </c>
      <c r="Q2240">
        <v>0</v>
      </c>
      <c r="S2240" t="str">
        <f t="shared" ref="S2240:T2246" si="867">"22:04:53.000"</f>
        <v>22:04:53.000</v>
      </c>
      <c r="T2240" t="str">
        <f t="shared" si="867"/>
        <v>22:04:53.000</v>
      </c>
      <c r="U2240" t="str">
        <f t="shared" si="844"/>
        <v>A14F74</v>
      </c>
      <c r="V2240">
        <v>0</v>
      </c>
      <c r="W2240">
        <v>0</v>
      </c>
      <c r="X2240">
        <v>2</v>
      </c>
      <c r="Y2240">
        <v>0</v>
      </c>
      <c r="AA2240">
        <v>1</v>
      </c>
      <c r="AB2240">
        <v>8</v>
      </c>
      <c r="AC2240">
        <v>3</v>
      </c>
      <c r="AD2240">
        <v>0</v>
      </c>
      <c r="AE2240">
        <v>9</v>
      </c>
      <c r="AF2240" t="s">
        <v>126</v>
      </c>
      <c r="AG2240">
        <v>0</v>
      </c>
      <c r="AH2240">
        <v>3</v>
      </c>
      <c r="AI2240">
        <v>2</v>
      </c>
      <c r="AJ2240">
        <v>0</v>
      </c>
      <c r="AK2240" t="s">
        <v>723</v>
      </c>
      <c r="AL2240">
        <v>32.771594999999998</v>
      </c>
      <c r="AM2240" t="s">
        <v>724</v>
      </c>
      <c r="AN2240">
        <v>-117.03243999999999</v>
      </c>
      <c r="AO2240">
        <v>25</v>
      </c>
      <c r="AP2240">
        <v>1200</v>
      </c>
      <c r="AQ2240" t="s">
        <v>129</v>
      </c>
      <c r="AR2240">
        <v>-15</v>
      </c>
      <c r="AS2240">
        <v>87</v>
      </c>
      <c r="AT2240">
        <v>-640</v>
      </c>
      <c r="BB2240" t="str">
        <f t="shared" si="845"/>
        <v>1200</v>
      </c>
      <c r="BC2240">
        <v>1</v>
      </c>
      <c r="BD2240" t="str">
        <f t="shared" si="846"/>
        <v xml:space="preserve">N1839R  </v>
      </c>
      <c r="BE2240">
        <v>1</v>
      </c>
      <c r="BG2240">
        <v>0</v>
      </c>
      <c r="BH2240">
        <v>0</v>
      </c>
      <c r="BI2240">
        <v>0</v>
      </c>
      <c r="BJ2240">
        <v>1200</v>
      </c>
      <c r="BK2240">
        <v>0</v>
      </c>
      <c r="BL2240" t="s">
        <v>130</v>
      </c>
      <c r="BM2240">
        <v>1</v>
      </c>
      <c r="BN2240">
        <v>1</v>
      </c>
      <c r="BO2240">
        <v>0</v>
      </c>
      <c r="BP2240">
        <v>0</v>
      </c>
      <c r="BS2240">
        <v>0</v>
      </c>
      <c r="BT2240">
        <v>0</v>
      </c>
      <c r="BU2240">
        <v>0</v>
      </c>
      <c r="CE2240" t="str">
        <f t="shared" ref="CE2240:CE2246" si="868">"22:04:53.659"</f>
        <v>22:04:53.659</v>
      </c>
      <c r="CF2240">
        <v>659090312</v>
      </c>
      <c r="CS2240">
        <v>3</v>
      </c>
      <c r="CT2240">
        <v>2</v>
      </c>
      <c r="CU2240">
        <v>0</v>
      </c>
      <c r="CV2240">
        <v>2</v>
      </c>
      <c r="CW2240">
        <v>0</v>
      </c>
      <c r="CX2240">
        <v>5</v>
      </c>
      <c r="CY2240">
        <v>7</v>
      </c>
      <c r="CZ2240" t="s">
        <v>131</v>
      </c>
      <c r="DA2240">
        <v>300</v>
      </c>
      <c r="DB2240">
        <v>0</v>
      </c>
      <c r="DC2240" t="s">
        <v>157</v>
      </c>
      <c r="DD2240" t="s">
        <v>158</v>
      </c>
      <c r="DG2240">
        <v>8383725</v>
      </c>
      <c r="DI2240">
        <v>1</v>
      </c>
      <c r="DJ2240">
        <v>0</v>
      </c>
      <c r="DK2240">
        <v>0</v>
      </c>
      <c r="DL2240">
        <v>0</v>
      </c>
      <c r="DM2240">
        <v>0</v>
      </c>
      <c r="DN2240">
        <v>1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3">
      <c r="A2241" t="str">
        <f>"07/09/2023 22:04:53.927"</f>
        <v>07/09/2023 22:04:53.927</v>
      </c>
      <c r="C2241" t="str">
        <f t="shared" si="862"/>
        <v>FFDFD3C0</v>
      </c>
      <c r="D2241" t="s">
        <v>147</v>
      </c>
      <c r="E2241">
        <v>8</v>
      </c>
      <c r="H2241">
        <v>225</v>
      </c>
      <c r="I2241" t="s">
        <v>148</v>
      </c>
      <c r="J2241" t="s">
        <v>126</v>
      </c>
      <c r="K2241">
        <v>0</v>
      </c>
      <c r="L2241">
        <v>3</v>
      </c>
      <c r="M2241">
        <v>0</v>
      </c>
      <c r="N2241">
        <v>2</v>
      </c>
      <c r="O2241">
        <v>0</v>
      </c>
      <c r="P2241">
        <v>1</v>
      </c>
      <c r="Q2241">
        <v>0</v>
      </c>
      <c r="S2241" t="str">
        <f t="shared" si="867"/>
        <v>22:04:53.000</v>
      </c>
      <c r="T2241" t="str">
        <f t="shared" si="867"/>
        <v>22:04:53.000</v>
      </c>
      <c r="U2241" t="str">
        <f t="shared" si="844"/>
        <v>A14F74</v>
      </c>
      <c r="V2241">
        <v>0</v>
      </c>
      <c r="W2241">
        <v>0</v>
      </c>
      <c r="X2241">
        <v>2</v>
      </c>
      <c r="Y2241">
        <v>0</v>
      </c>
      <c r="AA2241">
        <v>1</v>
      </c>
      <c r="AB2241">
        <v>8</v>
      </c>
      <c r="AC2241">
        <v>3</v>
      </c>
      <c r="AD2241">
        <v>0</v>
      </c>
      <c r="AE2241">
        <v>9</v>
      </c>
      <c r="AF2241" t="s">
        <v>126</v>
      </c>
      <c r="AG2241">
        <v>0</v>
      </c>
      <c r="AH2241">
        <v>3</v>
      </c>
      <c r="AI2241">
        <v>2</v>
      </c>
      <c r="AJ2241">
        <v>0</v>
      </c>
      <c r="AK2241" t="s">
        <v>723</v>
      </c>
      <c r="AL2241">
        <v>32.771594999999998</v>
      </c>
      <c r="AM2241" t="s">
        <v>724</v>
      </c>
      <c r="AN2241">
        <v>-117.03243999999999</v>
      </c>
      <c r="AO2241">
        <v>25</v>
      </c>
      <c r="AP2241">
        <v>1200</v>
      </c>
      <c r="AQ2241" t="s">
        <v>129</v>
      </c>
      <c r="AR2241">
        <v>-15</v>
      </c>
      <c r="AS2241">
        <v>87</v>
      </c>
      <c r="AT2241">
        <v>-640</v>
      </c>
      <c r="BB2241" t="str">
        <f t="shared" si="845"/>
        <v>1200</v>
      </c>
      <c r="BC2241">
        <v>1</v>
      </c>
      <c r="BD2241" t="str">
        <f t="shared" si="846"/>
        <v xml:space="preserve">N1839R  </v>
      </c>
      <c r="BE2241">
        <v>1</v>
      </c>
      <c r="BG2241">
        <v>0</v>
      </c>
      <c r="BH2241">
        <v>0</v>
      </c>
      <c r="BI2241">
        <v>0</v>
      </c>
      <c r="BJ2241">
        <v>1200</v>
      </c>
      <c r="BK2241">
        <v>0</v>
      </c>
      <c r="BL2241" t="s">
        <v>130</v>
      </c>
      <c r="BM2241">
        <v>1</v>
      </c>
      <c r="BN2241">
        <v>1</v>
      </c>
      <c r="BO2241">
        <v>0</v>
      </c>
      <c r="BP2241">
        <v>0</v>
      </c>
      <c r="BS2241">
        <v>0</v>
      </c>
      <c r="BT2241">
        <v>0</v>
      </c>
      <c r="BU2241">
        <v>0</v>
      </c>
      <c r="CE2241" t="str">
        <f t="shared" si="868"/>
        <v>22:04:53.659</v>
      </c>
      <c r="CF2241">
        <v>659090312</v>
      </c>
      <c r="CS2241">
        <v>3</v>
      </c>
      <c r="CT2241">
        <v>2</v>
      </c>
      <c r="CU2241">
        <v>0</v>
      </c>
      <c r="CV2241">
        <v>2</v>
      </c>
      <c r="CW2241">
        <v>0</v>
      </c>
      <c r="CX2241">
        <v>5</v>
      </c>
      <c r="CY2241">
        <v>7</v>
      </c>
      <c r="CZ2241" t="s">
        <v>131</v>
      </c>
      <c r="DA2241">
        <v>300</v>
      </c>
      <c r="DB2241">
        <v>0</v>
      </c>
      <c r="DC2241" t="s">
        <v>157</v>
      </c>
      <c r="DD2241" t="s">
        <v>158</v>
      </c>
      <c r="DG2241">
        <v>8383725</v>
      </c>
      <c r="DI2241">
        <v>1</v>
      </c>
      <c r="DJ2241">
        <v>0</v>
      </c>
      <c r="DK2241">
        <v>1</v>
      </c>
      <c r="DL2241">
        <v>0</v>
      </c>
      <c r="DM2241">
        <v>0</v>
      </c>
      <c r="DN2241">
        <v>1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3">
      <c r="A2242" t="str">
        <f>"07/09/2023 22:04:53.927"</f>
        <v>07/09/2023 22:04:53.927</v>
      </c>
      <c r="C2242" t="str">
        <f t="shared" si="862"/>
        <v>FFDFD3C0</v>
      </c>
      <c r="D2242" t="s">
        <v>123</v>
      </c>
      <c r="E2242">
        <v>7</v>
      </c>
      <c r="F2242">
        <v>2007</v>
      </c>
      <c r="G2242" t="s">
        <v>124</v>
      </c>
      <c r="J2242" t="s">
        <v>125</v>
      </c>
      <c r="K2242">
        <v>0</v>
      </c>
      <c r="L2242">
        <v>3</v>
      </c>
      <c r="M2242">
        <v>0</v>
      </c>
      <c r="N2242">
        <v>2</v>
      </c>
      <c r="O2242">
        <v>0</v>
      </c>
      <c r="P2242">
        <v>1</v>
      </c>
      <c r="Q2242">
        <v>0</v>
      </c>
      <c r="S2242" t="str">
        <f t="shared" si="867"/>
        <v>22:04:53.000</v>
      </c>
      <c r="T2242" t="str">
        <f t="shared" si="867"/>
        <v>22:04:53.000</v>
      </c>
      <c r="U2242" t="str">
        <f t="shared" ref="U2242:U2305" si="869">"A14F74"</f>
        <v>A14F74</v>
      </c>
      <c r="V2242">
        <v>0</v>
      </c>
      <c r="W2242">
        <v>0</v>
      </c>
      <c r="X2242">
        <v>2</v>
      </c>
      <c r="Y2242">
        <v>0</v>
      </c>
      <c r="AA2242">
        <v>1</v>
      </c>
      <c r="AB2242">
        <v>8</v>
      </c>
      <c r="AC2242">
        <v>3</v>
      </c>
      <c r="AD2242">
        <v>0</v>
      </c>
      <c r="AE2242">
        <v>9</v>
      </c>
      <c r="AF2242" t="s">
        <v>126</v>
      </c>
      <c r="AG2242">
        <v>0</v>
      </c>
      <c r="AH2242">
        <v>3</v>
      </c>
      <c r="AI2242">
        <v>2</v>
      </c>
      <c r="AJ2242">
        <v>0</v>
      </c>
      <c r="AK2242" t="s">
        <v>723</v>
      </c>
      <c r="AL2242">
        <v>32.771594999999998</v>
      </c>
      <c r="AM2242" t="s">
        <v>724</v>
      </c>
      <c r="AN2242">
        <v>-117.03243999999999</v>
      </c>
      <c r="AO2242">
        <v>25</v>
      </c>
      <c r="AP2242">
        <v>1200</v>
      </c>
      <c r="AQ2242" t="s">
        <v>129</v>
      </c>
      <c r="AR2242">
        <v>-15</v>
      </c>
      <c r="AS2242">
        <v>87</v>
      </c>
      <c r="AT2242">
        <v>-640</v>
      </c>
      <c r="BB2242" t="str">
        <f t="shared" ref="BB2242:BB2305" si="870">"1200"</f>
        <v>1200</v>
      </c>
      <c r="BC2242">
        <v>1</v>
      </c>
      <c r="BD2242" t="str">
        <f t="shared" ref="BD2242:BD2305" si="871">"N1839R  "</f>
        <v xml:space="preserve">N1839R  </v>
      </c>
      <c r="BE2242">
        <v>1</v>
      </c>
      <c r="BG2242">
        <v>0</v>
      </c>
      <c r="BH2242">
        <v>0</v>
      </c>
      <c r="BI2242">
        <v>0</v>
      </c>
      <c r="BJ2242">
        <v>1200</v>
      </c>
      <c r="BK2242">
        <v>0</v>
      </c>
      <c r="BL2242" t="s">
        <v>130</v>
      </c>
      <c r="BM2242">
        <v>1</v>
      </c>
      <c r="BN2242">
        <v>1</v>
      </c>
      <c r="BO2242">
        <v>0</v>
      </c>
      <c r="BP2242">
        <v>0</v>
      </c>
      <c r="BS2242">
        <v>0</v>
      </c>
      <c r="BT2242">
        <v>0</v>
      </c>
      <c r="BU2242">
        <v>0</v>
      </c>
      <c r="CE2242" t="str">
        <f t="shared" si="868"/>
        <v>22:04:53.659</v>
      </c>
      <c r="CF2242">
        <v>659090312</v>
      </c>
      <c r="CS2242">
        <v>3</v>
      </c>
      <c r="CT2242">
        <v>2</v>
      </c>
      <c r="CU2242">
        <v>0</v>
      </c>
      <c r="CV2242">
        <v>2</v>
      </c>
      <c r="CW2242">
        <v>0</v>
      </c>
      <c r="CX2242">
        <v>5</v>
      </c>
      <c r="CY2242">
        <v>7</v>
      </c>
      <c r="CZ2242" t="s">
        <v>131</v>
      </c>
      <c r="DA2242">
        <v>300</v>
      </c>
      <c r="DB2242">
        <v>0</v>
      </c>
      <c r="DC2242" t="s">
        <v>157</v>
      </c>
      <c r="DD2242" t="s">
        <v>158</v>
      </c>
      <c r="DG2242">
        <v>8383725</v>
      </c>
      <c r="DI2242">
        <v>1</v>
      </c>
      <c r="DJ2242">
        <v>0</v>
      </c>
      <c r="DK2242">
        <v>1</v>
      </c>
      <c r="DL2242">
        <v>0</v>
      </c>
      <c r="DM2242">
        <v>0</v>
      </c>
      <c r="DN2242">
        <v>1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3">
      <c r="A2243" t="str">
        <f>"07/09/2023 22:04:53.927"</f>
        <v>07/09/2023 22:04:53.927</v>
      </c>
      <c r="C2243" t="str">
        <f t="shared" si="862"/>
        <v>FFDFD3C0</v>
      </c>
      <c r="D2243" t="s">
        <v>138</v>
      </c>
      <c r="E2243">
        <v>20</v>
      </c>
      <c r="F2243">
        <v>1020</v>
      </c>
      <c r="G2243" t="s">
        <v>139</v>
      </c>
      <c r="J2243" t="s">
        <v>140</v>
      </c>
      <c r="K2243">
        <v>0</v>
      </c>
      <c r="L2243">
        <v>3</v>
      </c>
      <c r="M2243">
        <v>0</v>
      </c>
      <c r="N2243">
        <v>2</v>
      </c>
      <c r="O2243">
        <v>0</v>
      </c>
      <c r="P2243">
        <v>1</v>
      </c>
      <c r="Q2243">
        <v>0</v>
      </c>
      <c r="S2243" t="str">
        <f t="shared" si="867"/>
        <v>22:04:53.000</v>
      </c>
      <c r="T2243" t="str">
        <f t="shared" si="867"/>
        <v>22:04:53.000</v>
      </c>
      <c r="U2243" t="str">
        <f t="shared" si="869"/>
        <v>A14F74</v>
      </c>
      <c r="V2243">
        <v>0</v>
      </c>
      <c r="W2243">
        <v>0</v>
      </c>
      <c r="X2243">
        <v>2</v>
      </c>
      <c r="Y2243">
        <v>0</v>
      </c>
      <c r="AA2243">
        <v>1</v>
      </c>
      <c r="AB2243">
        <v>8</v>
      </c>
      <c r="AC2243">
        <v>3</v>
      </c>
      <c r="AD2243">
        <v>0</v>
      </c>
      <c r="AE2243">
        <v>9</v>
      </c>
      <c r="AF2243" t="s">
        <v>126</v>
      </c>
      <c r="AG2243">
        <v>0</v>
      </c>
      <c r="AH2243">
        <v>3</v>
      </c>
      <c r="AI2243">
        <v>2</v>
      </c>
      <c r="AJ2243">
        <v>0</v>
      </c>
      <c r="AK2243" t="s">
        <v>723</v>
      </c>
      <c r="AL2243">
        <v>32.771594999999998</v>
      </c>
      <c r="AM2243" t="s">
        <v>724</v>
      </c>
      <c r="AN2243">
        <v>-117.03243999999999</v>
      </c>
      <c r="AO2243">
        <v>25</v>
      </c>
      <c r="AP2243">
        <v>1200</v>
      </c>
      <c r="AQ2243" t="s">
        <v>129</v>
      </c>
      <c r="AR2243">
        <v>-15</v>
      </c>
      <c r="AS2243">
        <v>87</v>
      </c>
      <c r="AT2243">
        <v>-640</v>
      </c>
      <c r="BB2243" t="str">
        <f t="shared" si="870"/>
        <v>1200</v>
      </c>
      <c r="BC2243">
        <v>1</v>
      </c>
      <c r="BD2243" t="str">
        <f t="shared" si="871"/>
        <v xml:space="preserve">N1839R  </v>
      </c>
      <c r="BE2243">
        <v>1</v>
      </c>
      <c r="BG2243">
        <v>0</v>
      </c>
      <c r="BH2243">
        <v>0</v>
      </c>
      <c r="BI2243">
        <v>0</v>
      </c>
      <c r="BJ2243">
        <v>1200</v>
      </c>
      <c r="BK2243">
        <v>0</v>
      </c>
      <c r="BL2243" t="s">
        <v>130</v>
      </c>
      <c r="BM2243">
        <v>1</v>
      </c>
      <c r="BN2243">
        <v>1</v>
      </c>
      <c r="BO2243">
        <v>0</v>
      </c>
      <c r="BP2243">
        <v>0</v>
      </c>
      <c r="BS2243">
        <v>0</v>
      </c>
      <c r="BT2243">
        <v>0</v>
      </c>
      <c r="BU2243">
        <v>0</v>
      </c>
      <c r="CE2243" t="str">
        <f t="shared" si="868"/>
        <v>22:04:53.659</v>
      </c>
      <c r="CF2243">
        <v>659090312</v>
      </c>
      <c r="CS2243">
        <v>3</v>
      </c>
      <c r="CT2243">
        <v>2</v>
      </c>
      <c r="CU2243">
        <v>0</v>
      </c>
      <c r="CV2243">
        <v>2</v>
      </c>
      <c r="CW2243">
        <v>0</v>
      </c>
      <c r="CX2243">
        <v>5</v>
      </c>
      <c r="CY2243">
        <v>7</v>
      </c>
      <c r="CZ2243" t="s">
        <v>131</v>
      </c>
      <c r="DA2243">
        <v>300</v>
      </c>
      <c r="DB2243">
        <v>0</v>
      </c>
      <c r="DC2243" t="s">
        <v>157</v>
      </c>
      <c r="DD2243" t="s">
        <v>158</v>
      </c>
      <c r="DG2243">
        <v>8383725</v>
      </c>
      <c r="DI2243">
        <v>1</v>
      </c>
      <c r="DJ2243">
        <v>0</v>
      </c>
      <c r="DK2243">
        <v>1</v>
      </c>
      <c r="DL2243">
        <v>0</v>
      </c>
      <c r="DM2243">
        <v>0</v>
      </c>
      <c r="DN2243">
        <v>1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3">
      <c r="A2244" t="str">
        <f>"07/09/2023 22:04:53.927"</f>
        <v>07/09/2023 22:04:53.927</v>
      </c>
      <c r="C2244" t="str">
        <f t="shared" si="862"/>
        <v>FFDFD3C0</v>
      </c>
      <c r="D2244" t="s">
        <v>134</v>
      </c>
      <c r="E2244">
        <v>4</v>
      </c>
      <c r="H2244">
        <v>4</v>
      </c>
      <c r="I2244" t="s">
        <v>143</v>
      </c>
      <c r="J2244" t="s">
        <v>126</v>
      </c>
      <c r="K2244">
        <v>0</v>
      </c>
      <c r="L2244">
        <v>3</v>
      </c>
      <c r="M2244">
        <v>0</v>
      </c>
      <c r="N2244">
        <v>2</v>
      </c>
      <c r="O2244">
        <v>0</v>
      </c>
      <c r="P2244">
        <v>1</v>
      </c>
      <c r="Q2244">
        <v>0</v>
      </c>
      <c r="S2244" t="str">
        <f t="shared" si="867"/>
        <v>22:04:53.000</v>
      </c>
      <c r="T2244" t="str">
        <f t="shared" si="867"/>
        <v>22:04:53.000</v>
      </c>
      <c r="U2244" t="str">
        <f t="shared" si="869"/>
        <v>A14F74</v>
      </c>
      <c r="V2244">
        <v>0</v>
      </c>
      <c r="W2244">
        <v>0</v>
      </c>
      <c r="X2244">
        <v>2</v>
      </c>
      <c r="Y2244">
        <v>0</v>
      </c>
      <c r="AA2244">
        <v>1</v>
      </c>
      <c r="AB2244">
        <v>8</v>
      </c>
      <c r="AC2244">
        <v>3</v>
      </c>
      <c r="AD2244">
        <v>0</v>
      </c>
      <c r="AE2244">
        <v>9</v>
      </c>
      <c r="AF2244" t="s">
        <v>126</v>
      </c>
      <c r="AG2244">
        <v>0</v>
      </c>
      <c r="AH2244">
        <v>3</v>
      </c>
      <c r="AI2244">
        <v>2</v>
      </c>
      <c r="AJ2244">
        <v>0</v>
      </c>
      <c r="AK2244" t="s">
        <v>723</v>
      </c>
      <c r="AL2244">
        <v>32.771594999999998</v>
      </c>
      <c r="AM2244" t="s">
        <v>724</v>
      </c>
      <c r="AN2244">
        <v>-117.03243999999999</v>
      </c>
      <c r="AO2244">
        <v>25</v>
      </c>
      <c r="AP2244">
        <v>1200</v>
      </c>
      <c r="AQ2244" t="s">
        <v>129</v>
      </c>
      <c r="AR2244">
        <v>-15</v>
      </c>
      <c r="AS2244">
        <v>87</v>
      </c>
      <c r="AT2244">
        <v>-640</v>
      </c>
      <c r="BB2244" t="str">
        <f t="shared" si="870"/>
        <v>1200</v>
      </c>
      <c r="BC2244">
        <v>1</v>
      </c>
      <c r="BD2244" t="str">
        <f t="shared" si="871"/>
        <v xml:space="preserve">N1839R  </v>
      </c>
      <c r="BE2244">
        <v>1</v>
      </c>
      <c r="BG2244">
        <v>0</v>
      </c>
      <c r="BH2244">
        <v>0</v>
      </c>
      <c r="BI2244">
        <v>0</v>
      </c>
      <c r="BJ2244">
        <v>1200</v>
      </c>
      <c r="BK2244">
        <v>0</v>
      </c>
      <c r="BL2244" t="s">
        <v>130</v>
      </c>
      <c r="BM2244">
        <v>1</v>
      </c>
      <c r="BN2244">
        <v>1</v>
      </c>
      <c r="BO2244">
        <v>0</v>
      </c>
      <c r="BP2244">
        <v>0</v>
      </c>
      <c r="BS2244">
        <v>0</v>
      </c>
      <c r="BT2244">
        <v>0</v>
      </c>
      <c r="BU2244">
        <v>0</v>
      </c>
      <c r="CE2244" t="str">
        <f t="shared" si="868"/>
        <v>22:04:53.659</v>
      </c>
      <c r="CF2244">
        <v>659090312</v>
      </c>
      <c r="CS2244">
        <v>3</v>
      </c>
      <c r="CT2244">
        <v>2</v>
      </c>
      <c r="CU2244">
        <v>0</v>
      </c>
      <c r="CV2244">
        <v>2</v>
      </c>
      <c r="CW2244">
        <v>0</v>
      </c>
      <c r="CX2244">
        <v>5</v>
      </c>
      <c r="CY2244">
        <v>7</v>
      </c>
      <c r="CZ2244" t="s">
        <v>131</v>
      </c>
      <c r="DA2244">
        <v>300</v>
      </c>
      <c r="DB2244">
        <v>0</v>
      </c>
      <c r="DC2244" t="s">
        <v>157</v>
      </c>
      <c r="DD2244" t="s">
        <v>158</v>
      </c>
      <c r="DG2244">
        <v>8383725</v>
      </c>
      <c r="DI2244">
        <v>1</v>
      </c>
      <c r="DJ2244">
        <v>0</v>
      </c>
      <c r="DK2244">
        <v>1</v>
      </c>
      <c r="DL2244">
        <v>0</v>
      </c>
      <c r="DM2244">
        <v>0</v>
      </c>
      <c r="DN2244">
        <v>1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3">
      <c r="A2245" t="str">
        <f>"07/09/2023 22:04:53.958"</f>
        <v>07/09/2023 22:04:53.958</v>
      </c>
      <c r="C2245" t="str">
        <f t="shared" si="862"/>
        <v>FFDFD3C0</v>
      </c>
      <c r="D2245" t="s">
        <v>141</v>
      </c>
      <c r="E2245">
        <v>15</v>
      </c>
      <c r="J2245" t="s">
        <v>142</v>
      </c>
      <c r="K2245">
        <v>0</v>
      </c>
      <c r="L2245">
        <v>3</v>
      </c>
      <c r="M2245">
        <v>0</v>
      </c>
      <c r="N2245">
        <v>2</v>
      </c>
      <c r="O2245">
        <v>0</v>
      </c>
      <c r="P2245">
        <v>1</v>
      </c>
      <c r="Q2245">
        <v>0</v>
      </c>
      <c r="S2245" t="str">
        <f t="shared" si="867"/>
        <v>22:04:53.000</v>
      </c>
      <c r="T2245" t="str">
        <f t="shared" si="867"/>
        <v>22:04:53.000</v>
      </c>
      <c r="U2245" t="str">
        <f t="shared" si="869"/>
        <v>A14F74</v>
      </c>
      <c r="V2245">
        <v>0</v>
      </c>
      <c r="W2245">
        <v>0</v>
      </c>
      <c r="X2245">
        <v>2</v>
      </c>
      <c r="Y2245">
        <v>0</v>
      </c>
      <c r="AA2245">
        <v>1</v>
      </c>
      <c r="AB2245">
        <v>8</v>
      </c>
      <c r="AC2245">
        <v>3</v>
      </c>
      <c r="AD2245">
        <v>0</v>
      </c>
      <c r="AE2245">
        <v>9</v>
      </c>
      <c r="AF2245" t="s">
        <v>126</v>
      </c>
      <c r="AG2245">
        <v>0</v>
      </c>
      <c r="AH2245">
        <v>3</v>
      </c>
      <c r="AI2245">
        <v>2</v>
      </c>
      <c r="AJ2245">
        <v>0</v>
      </c>
      <c r="AK2245" t="s">
        <v>723</v>
      </c>
      <c r="AL2245">
        <v>32.771594999999998</v>
      </c>
      <c r="AM2245" t="s">
        <v>724</v>
      </c>
      <c r="AN2245">
        <v>-117.03243999999999</v>
      </c>
      <c r="AO2245">
        <v>25</v>
      </c>
      <c r="AP2245">
        <v>1200</v>
      </c>
      <c r="AQ2245" t="s">
        <v>129</v>
      </c>
      <c r="AR2245">
        <v>-15</v>
      </c>
      <c r="AS2245">
        <v>87</v>
      </c>
      <c r="AT2245">
        <v>-640</v>
      </c>
      <c r="BB2245" t="str">
        <f t="shared" si="870"/>
        <v>1200</v>
      </c>
      <c r="BC2245">
        <v>1</v>
      </c>
      <c r="BD2245" t="str">
        <f t="shared" si="871"/>
        <v xml:space="preserve">N1839R  </v>
      </c>
      <c r="BE2245">
        <v>1</v>
      </c>
      <c r="BG2245">
        <v>0</v>
      </c>
      <c r="BH2245">
        <v>0</v>
      </c>
      <c r="BI2245">
        <v>0</v>
      </c>
      <c r="BJ2245">
        <v>1200</v>
      </c>
      <c r="BK2245">
        <v>0</v>
      </c>
      <c r="BL2245" t="s">
        <v>130</v>
      </c>
      <c r="BM2245">
        <v>1</v>
      </c>
      <c r="BN2245">
        <v>1</v>
      </c>
      <c r="BO2245">
        <v>0</v>
      </c>
      <c r="BP2245">
        <v>0</v>
      </c>
      <c r="BS2245">
        <v>0</v>
      </c>
      <c r="BT2245">
        <v>0</v>
      </c>
      <c r="BU2245">
        <v>0</v>
      </c>
      <c r="CE2245" t="str">
        <f t="shared" si="868"/>
        <v>22:04:53.659</v>
      </c>
      <c r="CF2245">
        <v>659090312</v>
      </c>
      <c r="CS2245">
        <v>3</v>
      </c>
      <c r="CT2245">
        <v>2</v>
      </c>
      <c r="CU2245">
        <v>0</v>
      </c>
      <c r="CV2245">
        <v>2</v>
      </c>
      <c r="CW2245">
        <v>0</v>
      </c>
      <c r="CX2245">
        <v>5</v>
      </c>
      <c r="CY2245">
        <v>7</v>
      </c>
      <c r="CZ2245" t="s">
        <v>131</v>
      </c>
      <c r="DA2245">
        <v>300</v>
      </c>
      <c r="DB2245">
        <v>0</v>
      </c>
      <c r="DC2245" t="s">
        <v>157</v>
      </c>
      <c r="DD2245" t="s">
        <v>158</v>
      </c>
      <c r="DG2245">
        <v>8383725</v>
      </c>
      <c r="DI2245">
        <v>1</v>
      </c>
      <c r="DJ2245">
        <v>0</v>
      </c>
      <c r="DK2245">
        <v>1</v>
      </c>
      <c r="DL2245">
        <v>0</v>
      </c>
      <c r="DM2245">
        <v>0</v>
      </c>
      <c r="DN2245">
        <v>1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3">
      <c r="A2246" t="str">
        <f>"07/09/2023 22:04:53.958"</f>
        <v>07/09/2023 22:04:53.958</v>
      </c>
      <c r="C2246" t="str">
        <f t="shared" si="862"/>
        <v>FFDFD3C0</v>
      </c>
      <c r="D2246" t="s">
        <v>149</v>
      </c>
      <c r="E2246">
        <v>3</v>
      </c>
      <c r="H2246">
        <v>166</v>
      </c>
      <c r="I2246" t="s">
        <v>139</v>
      </c>
      <c r="J2246" t="s">
        <v>150</v>
      </c>
      <c r="K2246">
        <v>0</v>
      </c>
      <c r="L2246">
        <v>3</v>
      </c>
      <c r="M2246">
        <v>0</v>
      </c>
      <c r="N2246">
        <v>2</v>
      </c>
      <c r="O2246">
        <v>0</v>
      </c>
      <c r="P2246">
        <v>1</v>
      </c>
      <c r="Q2246">
        <v>0</v>
      </c>
      <c r="S2246" t="str">
        <f t="shared" si="867"/>
        <v>22:04:53.000</v>
      </c>
      <c r="T2246" t="str">
        <f t="shared" si="867"/>
        <v>22:04:53.000</v>
      </c>
      <c r="U2246" t="str">
        <f t="shared" si="869"/>
        <v>A14F74</v>
      </c>
      <c r="V2246">
        <v>0</v>
      </c>
      <c r="W2246">
        <v>0</v>
      </c>
      <c r="X2246">
        <v>2</v>
      </c>
      <c r="Y2246">
        <v>0</v>
      </c>
      <c r="AA2246">
        <v>1</v>
      </c>
      <c r="AB2246">
        <v>8</v>
      </c>
      <c r="AC2246">
        <v>3</v>
      </c>
      <c r="AD2246">
        <v>0</v>
      </c>
      <c r="AE2246">
        <v>9</v>
      </c>
      <c r="AF2246" t="s">
        <v>126</v>
      </c>
      <c r="AG2246">
        <v>0</v>
      </c>
      <c r="AH2246">
        <v>3</v>
      </c>
      <c r="AI2246">
        <v>2</v>
      </c>
      <c r="AJ2246">
        <v>0</v>
      </c>
      <c r="AK2246" t="s">
        <v>723</v>
      </c>
      <c r="AL2246">
        <v>32.771594999999998</v>
      </c>
      <c r="AM2246" t="s">
        <v>724</v>
      </c>
      <c r="AN2246">
        <v>-117.03243999999999</v>
      </c>
      <c r="AO2246">
        <v>25</v>
      </c>
      <c r="AP2246">
        <v>1200</v>
      </c>
      <c r="AQ2246" t="s">
        <v>129</v>
      </c>
      <c r="AR2246">
        <v>-15</v>
      </c>
      <c r="AS2246">
        <v>87</v>
      </c>
      <c r="AT2246">
        <v>-640</v>
      </c>
      <c r="BB2246" t="str">
        <f t="shared" si="870"/>
        <v>1200</v>
      </c>
      <c r="BC2246">
        <v>1</v>
      </c>
      <c r="BD2246" t="str">
        <f t="shared" si="871"/>
        <v xml:space="preserve">N1839R  </v>
      </c>
      <c r="BE2246">
        <v>1</v>
      </c>
      <c r="BG2246">
        <v>0</v>
      </c>
      <c r="BH2246">
        <v>0</v>
      </c>
      <c r="BI2246">
        <v>0</v>
      </c>
      <c r="BJ2246">
        <v>1200</v>
      </c>
      <c r="BK2246">
        <v>0</v>
      </c>
      <c r="BL2246" t="s">
        <v>130</v>
      </c>
      <c r="BM2246">
        <v>1</v>
      </c>
      <c r="BN2246">
        <v>1</v>
      </c>
      <c r="BO2246">
        <v>0</v>
      </c>
      <c r="BP2246">
        <v>0</v>
      </c>
      <c r="BS2246">
        <v>0</v>
      </c>
      <c r="BT2246">
        <v>0</v>
      </c>
      <c r="BU2246">
        <v>0</v>
      </c>
      <c r="CE2246" t="str">
        <f t="shared" si="868"/>
        <v>22:04:53.659</v>
      </c>
      <c r="CF2246">
        <v>659090312</v>
      </c>
      <c r="CS2246">
        <v>3</v>
      </c>
      <c r="CT2246">
        <v>2</v>
      </c>
      <c r="CU2246">
        <v>0</v>
      </c>
      <c r="CV2246">
        <v>2</v>
      </c>
      <c r="CW2246">
        <v>0</v>
      </c>
      <c r="CX2246">
        <v>5</v>
      </c>
      <c r="CY2246">
        <v>7</v>
      </c>
      <c r="CZ2246" t="s">
        <v>131</v>
      </c>
      <c r="DA2246">
        <v>300</v>
      </c>
      <c r="DB2246">
        <v>0</v>
      </c>
      <c r="DC2246" t="s">
        <v>157</v>
      </c>
      <c r="DD2246" t="s">
        <v>158</v>
      </c>
      <c r="DG2246">
        <v>8383725</v>
      </c>
      <c r="DI2246">
        <v>1</v>
      </c>
      <c r="DJ2246">
        <v>0</v>
      </c>
      <c r="DK2246">
        <v>1</v>
      </c>
      <c r="DL2246">
        <v>0</v>
      </c>
      <c r="DM2246">
        <v>0</v>
      </c>
      <c r="DN2246">
        <v>1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3">
      <c r="A2247" t="str">
        <f t="shared" ref="A2247:A2253" si="872">"07/09/2023 22:04:56.101"</f>
        <v>07/09/2023 22:04:56.101</v>
      </c>
      <c r="C2247" t="str">
        <f t="shared" si="862"/>
        <v>FFDFD3C0</v>
      </c>
      <c r="D2247" t="s">
        <v>141</v>
      </c>
      <c r="E2247">
        <v>15</v>
      </c>
      <c r="J2247" t="s">
        <v>142</v>
      </c>
      <c r="K2247">
        <v>0</v>
      </c>
      <c r="L2247">
        <v>3</v>
      </c>
      <c r="M2247">
        <v>0</v>
      </c>
      <c r="N2247">
        <v>2</v>
      </c>
      <c r="O2247">
        <v>0</v>
      </c>
      <c r="P2247">
        <v>1</v>
      </c>
      <c r="Q2247">
        <v>0</v>
      </c>
      <c r="S2247" t="str">
        <f t="shared" ref="S2247:T2253" si="873">"22:04:55.000"</f>
        <v>22:04:55.000</v>
      </c>
      <c r="T2247" t="str">
        <f t="shared" si="873"/>
        <v>22:04:55.000</v>
      </c>
      <c r="U2247" t="str">
        <f t="shared" si="869"/>
        <v>A14F74</v>
      </c>
      <c r="V2247">
        <v>0</v>
      </c>
      <c r="W2247">
        <v>0</v>
      </c>
      <c r="X2247">
        <v>2</v>
      </c>
      <c r="Y2247">
        <v>0</v>
      </c>
      <c r="AA2247">
        <v>1</v>
      </c>
      <c r="AB2247">
        <v>8</v>
      </c>
      <c r="AC2247">
        <v>3</v>
      </c>
      <c r="AD2247">
        <v>0</v>
      </c>
      <c r="AE2247">
        <v>9</v>
      </c>
      <c r="AF2247" t="s">
        <v>126</v>
      </c>
      <c r="AG2247">
        <v>0</v>
      </c>
      <c r="AH2247">
        <v>3</v>
      </c>
      <c r="AI2247">
        <v>2</v>
      </c>
      <c r="AJ2247">
        <v>0</v>
      </c>
      <c r="AK2247" t="s">
        <v>725</v>
      </c>
      <c r="AL2247">
        <v>32.772367000000003</v>
      </c>
      <c r="AM2247" t="s">
        <v>726</v>
      </c>
      <c r="AN2247">
        <v>-117.03276200000001</v>
      </c>
      <c r="AO2247">
        <v>25</v>
      </c>
      <c r="AP2247">
        <v>1200</v>
      </c>
      <c r="AQ2247" t="s">
        <v>129</v>
      </c>
      <c r="AR2247">
        <v>-40</v>
      </c>
      <c r="AS2247">
        <v>72</v>
      </c>
      <c r="AT2247">
        <v>-704</v>
      </c>
      <c r="BB2247" t="str">
        <f t="shared" si="870"/>
        <v>1200</v>
      </c>
      <c r="BC2247">
        <v>1</v>
      </c>
      <c r="BD2247" t="str">
        <f t="shared" si="871"/>
        <v xml:space="preserve">N1839R  </v>
      </c>
      <c r="BE2247">
        <v>1</v>
      </c>
      <c r="BG2247">
        <v>0</v>
      </c>
      <c r="BH2247">
        <v>0</v>
      </c>
      <c r="BI2247">
        <v>0</v>
      </c>
      <c r="BJ2247">
        <v>1200</v>
      </c>
      <c r="BK2247">
        <v>0</v>
      </c>
      <c r="BL2247" t="s">
        <v>130</v>
      </c>
      <c r="BM2247">
        <v>1</v>
      </c>
      <c r="BN2247">
        <v>1</v>
      </c>
      <c r="BO2247">
        <v>0</v>
      </c>
      <c r="BP2247">
        <v>0</v>
      </c>
      <c r="BS2247">
        <v>0</v>
      </c>
      <c r="BT2247">
        <v>0</v>
      </c>
      <c r="BU2247">
        <v>0</v>
      </c>
      <c r="CE2247" t="str">
        <f t="shared" ref="CE2247:CE2253" si="874">"22:04:55.795"</f>
        <v>22:04:55.795</v>
      </c>
      <c r="CF2247">
        <v>795339220</v>
      </c>
      <c r="CS2247">
        <v>3</v>
      </c>
      <c r="CT2247">
        <v>2</v>
      </c>
      <c r="CU2247">
        <v>0</v>
      </c>
      <c r="CV2247">
        <v>2</v>
      </c>
      <c r="CW2247">
        <v>0</v>
      </c>
      <c r="CX2247">
        <v>3</v>
      </c>
      <c r="CY2247">
        <v>7</v>
      </c>
      <c r="CZ2247" t="s">
        <v>131</v>
      </c>
      <c r="DA2247">
        <v>286</v>
      </c>
      <c r="DB2247">
        <v>0</v>
      </c>
      <c r="DC2247" t="s">
        <v>132</v>
      </c>
      <c r="DD2247" t="s">
        <v>133</v>
      </c>
      <c r="DG2247">
        <v>16221069</v>
      </c>
      <c r="DI2247">
        <v>1</v>
      </c>
      <c r="DJ2247">
        <v>0</v>
      </c>
      <c r="DK2247">
        <v>0</v>
      </c>
      <c r="DL2247">
        <v>0</v>
      </c>
      <c r="DM2247">
        <v>0</v>
      </c>
      <c r="DN2247">
        <v>1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3">
      <c r="A2248" t="str">
        <f t="shared" si="872"/>
        <v>07/09/2023 22:04:56.101</v>
      </c>
      <c r="C2248" t="str">
        <f t="shared" si="862"/>
        <v>FFDFD3C0</v>
      </c>
      <c r="D2248" t="s">
        <v>149</v>
      </c>
      <c r="E2248">
        <v>3</v>
      </c>
      <c r="H2248">
        <v>166</v>
      </c>
      <c r="I2248" t="s">
        <v>139</v>
      </c>
      <c r="J2248" t="s">
        <v>150</v>
      </c>
      <c r="K2248">
        <v>0</v>
      </c>
      <c r="L2248">
        <v>3</v>
      </c>
      <c r="M2248">
        <v>0</v>
      </c>
      <c r="N2248">
        <v>2</v>
      </c>
      <c r="O2248">
        <v>0</v>
      </c>
      <c r="P2248">
        <v>1</v>
      </c>
      <c r="Q2248">
        <v>0</v>
      </c>
      <c r="S2248" t="str">
        <f t="shared" si="873"/>
        <v>22:04:55.000</v>
      </c>
      <c r="T2248" t="str">
        <f t="shared" si="873"/>
        <v>22:04:55.000</v>
      </c>
      <c r="U2248" t="str">
        <f t="shared" si="869"/>
        <v>A14F74</v>
      </c>
      <c r="V2248">
        <v>0</v>
      </c>
      <c r="W2248">
        <v>0</v>
      </c>
      <c r="X2248">
        <v>2</v>
      </c>
      <c r="Y2248">
        <v>0</v>
      </c>
      <c r="AA2248">
        <v>1</v>
      </c>
      <c r="AB2248">
        <v>8</v>
      </c>
      <c r="AC2248">
        <v>3</v>
      </c>
      <c r="AD2248">
        <v>0</v>
      </c>
      <c r="AE2248">
        <v>9</v>
      </c>
      <c r="AF2248" t="s">
        <v>126</v>
      </c>
      <c r="AG2248">
        <v>0</v>
      </c>
      <c r="AH2248">
        <v>3</v>
      </c>
      <c r="AI2248">
        <v>2</v>
      </c>
      <c r="AJ2248">
        <v>0</v>
      </c>
      <c r="AK2248" t="s">
        <v>725</v>
      </c>
      <c r="AL2248">
        <v>32.772367000000003</v>
      </c>
      <c r="AM2248" t="s">
        <v>726</v>
      </c>
      <c r="AN2248">
        <v>-117.03276200000001</v>
      </c>
      <c r="AO2248">
        <v>25</v>
      </c>
      <c r="AP2248">
        <v>1200</v>
      </c>
      <c r="AQ2248" t="s">
        <v>129</v>
      </c>
      <c r="AR2248">
        <v>-40</v>
      </c>
      <c r="AS2248">
        <v>72</v>
      </c>
      <c r="AT2248">
        <v>-704</v>
      </c>
      <c r="BB2248" t="str">
        <f t="shared" si="870"/>
        <v>1200</v>
      </c>
      <c r="BC2248">
        <v>1</v>
      </c>
      <c r="BD2248" t="str">
        <f t="shared" si="871"/>
        <v xml:space="preserve">N1839R  </v>
      </c>
      <c r="BE2248">
        <v>1</v>
      </c>
      <c r="BG2248">
        <v>0</v>
      </c>
      <c r="BH2248">
        <v>0</v>
      </c>
      <c r="BI2248">
        <v>0</v>
      </c>
      <c r="BJ2248">
        <v>1200</v>
      </c>
      <c r="BK2248">
        <v>0</v>
      </c>
      <c r="BL2248" t="s">
        <v>130</v>
      </c>
      <c r="BM2248">
        <v>1</v>
      </c>
      <c r="BN2248">
        <v>1</v>
      </c>
      <c r="BO2248">
        <v>0</v>
      </c>
      <c r="BP2248">
        <v>0</v>
      </c>
      <c r="BS2248">
        <v>0</v>
      </c>
      <c r="BT2248">
        <v>0</v>
      </c>
      <c r="BU2248">
        <v>0</v>
      </c>
      <c r="CE2248" t="str">
        <f t="shared" si="874"/>
        <v>22:04:55.795</v>
      </c>
      <c r="CF2248">
        <v>795339220</v>
      </c>
      <c r="CS2248">
        <v>3</v>
      </c>
      <c r="CT2248">
        <v>2</v>
      </c>
      <c r="CU2248">
        <v>0</v>
      </c>
      <c r="CV2248">
        <v>2</v>
      </c>
      <c r="CW2248">
        <v>0</v>
      </c>
      <c r="CX2248">
        <v>3</v>
      </c>
      <c r="CY2248">
        <v>7</v>
      </c>
      <c r="CZ2248" t="s">
        <v>131</v>
      </c>
      <c r="DA2248">
        <v>286</v>
      </c>
      <c r="DB2248">
        <v>0</v>
      </c>
      <c r="DC2248" t="s">
        <v>132</v>
      </c>
      <c r="DD2248" t="s">
        <v>133</v>
      </c>
      <c r="DG2248">
        <v>16221069</v>
      </c>
      <c r="DI2248">
        <v>1</v>
      </c>
      <c r="DJ2248">
        <v>0</v>
      </c>
      <c r="DK2248">
        <v>1</v>
      </c>
      <c r="DL2248">
        <v>0</v>
      </c>
      <c r="DM2248">
        <v>0</v>
      </c>
      <c r="DN2248">
        <v>1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3">
      <c r="A2249" t="str">
        <f t="shared" si="872"/>
        <v>07/09/2023 22:04:56.101</v>
      </c>
      <c r="C2249" t="str">
        <f t="shared" si="862"/>
        <v>FFDFD3C0</v>
      </c>
      <c r="D2249" t="s">
        <v>134</v>
      </c>
      <c r="E2249">
        <v>3</v>
      </c>
      <c r="H2249">
        <v>3</v>
      </c>
      <c r="I2249" t="s">
        <v>135</v>
      </c>
      <c r="J2249" t="s">
        <v>126</v>
      </c>
      <c r="K2249">
        <v>0</v>
      </c>
      <c r="L2249">
        <v>3</v>
      </c>
      <c r="M2249">
        <v>0</v>
      </c>
      <c r="N2249">
        <v>2</v>
      </c>
      <c r="O2249">
        <v>0</v>
      </c>
      <c r="P2249">
        <v>1</v>
      </c>
      <c r="Q2249">
        <v>0</v>
      </c>
      <c r="S2249" t="str">
        <f t="shared" si="873"/>
        <v>22:04:55.000</v>
      </c>
      <c r="T2249" t="str">
        <f t="shared" si="873"/>
        <v>22:04:55.000</v>
      </c>
      <c r="U2249" t="str">
        <f t="shared" si="869"/>
        <v>A14F74</v>
      </c>
      <c r="V2249">
        <v>0</v>
      </c>
      <c r="W2249">
        <v>0</v>
      </c>
      <c r="X2249">
        <v>2</v>
      </c>
      <c r="Y2249">
        <v>0</v>
      </c>
      <c r="AA2249">
        <v>1</v>
      </c>
      <c r="AB2249">
        <v>8</v>
      </c>
      <c r="AC2249">
        <v>3</v>
      </c>
      <c r="AD2249">
        <v>0</v>
      </c>
      <c r="AE2249">
        <v>9</v>
      </c>
      <c r="AF2249" t="s">
        <v>126</v>
      </c>
      <c r="AG2249">
        <v>0</v>
      </c>
      <c r="AH2249">
        <v>3</v>
      </c>
      <c r="AI2249">
        <v>2</v>
      </c>
      <c r="AJ2249">
        <v>0</v>
      </c>
      <c r="AK2249" t="s">
        <v>725</v>
      </c>
      <c r="AL2249">
        <v>32.772367000000003</v>
      </c>
      <c r="AM2249" t="s">
        <v>726</v>
      </c>
      <c r="AN2249">
        <v>-117.03276200000001</v>
      </c>
      <c r="AO2249">
        <v>25</v>
      </c>
      <c r="AP2249">
        <v>1200</v>
      </c>
      <c r="AQ2249" t="s">
        <v>129</v>
      </c>
      <c r="AR2249">
        <v>-40</v>
      </c>
      <c r="AS2249">
        <v>72</v>
      </c>
      <c r="AT2249">
        <v>-704</v>
      </c>
      <c r="BB2249" t="str">
        <f t="shared" si="870"/>
        <v>1200</v>
      </c>
      <c r="BC2249">
        <v>1</v>
      </c>
      <c r="BD2249" t="str">
        <f t="shared" si="871"/>
        <v xml:space="preserve">N1839R  </v>
      </c>
      <c r="BE2249">
        <v>1</v>
      </c>
      <c r="BG2249">
        <v>0</v>
      </c>
      <c r="BH2249">
        <v>0</v>
      </c>
      <c r="BI2249">
        <v>0</v>
      </c>
      <c r="BJ2249">
        <v>1200</v>
      </c>
      <c r="BK2249">
        <v>0</v>
      </c>
      <c r="BL2249" t="s">
        <v>130</v>
      </c>
      <c r="BM2249">
        <v>1</v>
      </c>
      <c r="BN2249">
        <v>1</v>
      </c>
      <c r="BO2249">
        <v>0</v>
      </c>
      <c r="BP2249">
        <v>0</v>
      </c>
      <c r="BS2249">
        <v>0</v>
      </c>
      <c r="BT2249">
        <v>0</v>
      </c>
      <c r="BU2249">
        <v>0</v>
      </c>
      <c r="CE2249" t="str">
        <f t="shared" si="874"/>
        <v>22:04:55.795</v>
      </c>
      <c r="CF2249">
        <v>795339220</v>
      </c>
      <c r="CS2249">
        <v>3</v>
      </c>
      <c r="CT2249">
        <v>2</v>
      </c>
      <c r="CU2249">
        <v>0</v>
      </c>
      <c r="CV2249">
        <v>2</v>
      </c>
      <c r="CW2249">
        <v>0</v>
      </c>
      <c r="CX2249">
        <v>3</v>
      </c>
      <c r="CY2249">
        <v>7</v>
      </c>
      <c r="CZ2249" t="s">
        <v>131</v>
      </c>
      <c r="DA2249">
        <v>286</v>
      </c>
      <c r="DB2249">
        <v>0</v>
      </c>
      <c r="DC2249" t="s">
        <v>132</v>
      </c>
      <c r="DD2249" t="s">
        <v>133</v>
      </c>
      <c r="DG2249">
        <v>16221069</v>
      </c>
      <c r="DI2249">
        <v>1</v>
      </c>
      <c r="DJ2249">
        <v>0</v>
      </c>
      <c r="DK2249">
        <v>1</v>
      </c>
      <c r="DL2249">
        <v>0</v>
      </c>
      <c r="DM2249">
        <v>0</v>
      </c>
      <c r="DN2249">
        <v>1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3">
      <c r="A2250" t="str">
        <f t="shared" si="872"/>
        <v>07/09/2023 22:04:56.101</v>
      </c>
      <c r="C2250" t="str">
        <f t="shared" si="862"/>
        <v>FFDFD3C0</v>
      </c>
      <c r="D2250" t="s">
        <v>147</v>
      </c>
      <c r="E2250">
        <v>8</v>
      </c>
      <c r="H2250">
        <v>225</v>
      </c>
      <c r="I2250" t="s">
        <v>148</v>
      </c>
      <c r="J2250" t="s">
        <v>126</v>
      </c>
      <c r="K2250">
        <v>0</v>
      </c>
      <c r="L2250">
        <v>3</v>
      </c>
      <c r="M2250">
        <v>0</v>
      </c>
      <c r="N2250">
        <v>2</v>
      </c>
      <c r="O2250">
        <v>0</v>
      </c>
      <c r="P2250">
        <v>1</v>
      </c>
      <c r="Q2250">
        <v>0</v>
      </c>
      <c r="S2250" t="str">
        <f t="shared" si="873"/>
        <v>22:04:55.000</v>
      </c>
      <c r="T2250" t="str">
        <f t="shared" si="873"/>
        <v>22:04:55.000</v>
      </c>
      <c r="U2250" t="str">
        <f t="shared" si="869"/>
        <v>A14F74</v>
      </c>
      <c r="V2250">
        <v>0</v>
      </c>
      <c r="W2250">
        <v>0</v>
      </c>
      <c r="X2250">
        <v>2</v>
      </c>
      <c r="Y2250">
        <v>0</v>
      </c>
      <c r="AA2250">
        <v>1</v>
      </c>
      <c r="AB2250">
        <v>8</v>
      </c>
      <c r="AC2250">
        <v>3</v>
      </c>
      <c r="AD2250">
        <v>0</v>
      </c>
      <c r="AE2250">
        <v>9</v>
      </c>
      <c r="AF2250" t="s">
        <v>126</v>
      </c>
      <c r="AG2250">
        <v>0</v>
      </c>
      <c r="AH2250">
        <v>3</v>
      </c>
      <c r="AI2250">
        <v>2</v>
      </c>
      <c r="AJ2250">
        <v>0</v>
      </c>
      <c r="AK2250" t="s">
        <v>725</v>
      </c>
      <c r="AL2250">
        <v>32.772367000000003</v>
      </c>
      <c r="AM2250" t="s">
        <v>726</v>
      </c>
      <c r="AN2250">
        <v>-117.03276200000001</v>
      </c>
      <c r="AO2250">
        <v>25</v>
      </c>
      <c r="AP2250">
        <v>1200</v>
      </c>
      <c r="AQ2250" t="s">
        <v>129</v>
      </c>
      <c r="AR2250">
        <v>-40</v>
      </c>
      <c r="AS2250">
        <v>72</v>
      </c>
      <c r="AT2250">
        <v>-704</v>
      </c>
      <c r="BB2250" t="str">
        <f t="shared" si="870"/>
        <v>1200</v>
      </c>
      <c r="BC2250">
        <v>1</v>
      </c>
      <c r="BD2250" t="str">
        <f t="shared" si="871"/>
        <v xml:space="preserve">N1839R  </v>
      </c>
      <c r="BE2250">
        <v>1</v>
      </c>
      <c r="BG2250">
        <v>0</v>
      </c>
      <c r="BH2250">
        <v>0</v>
      </c>
      <c r="BI2250">
        <v>0</v>
      </c>
      <c r="BJ2250">
        <v>1200</v>
      </c>
      <c r="BK2250">
        <v>0</v>
      </c>
      <c r="BL2250" t="s">
        <v>130</v>
      </c>
      <c r="BM2250">
        <v>1</v>
      </c>
      <c r="BN2250">
        <v>1</v>
      </c>
      <c r="BO2250">
        <v>0</v>
      </c>
      <c r="BP2250">
        <v>0</v>
      </c>
      <c r="BS2250">
        <v>0</v>
      </c>
      <c r="BT2250">
        <v>0</v>
      </c>
      <c r="BU2250">
        <v>0</v>
      </c>
      <c r="CE2250" t="str">
        <f t="shared" si="874"/>
        <v>22:04:55.795</v>
      </c>
      <c r="CF2250">
        <v>795339220</v>
      </c>
      <c r="CS2250">
        <v>3</v>
      </c>
      <c r="CT2250">
        <v>2</v>
      </c>
      <c r="CU2250">
        <v>0</v>
      </c>
      <c r="CV2250">
        <v>2</v>
      </c>
      <c r="CW2250">
        <v>0</v>
      </c>
      <c r="CX2250">
        <v>3</v>
      </c>
      <c r="CY2250">
        <v>7</v>
      </c>
      <c r="CZ2250" t="s">
        <v>131</v>
      </c>
      <c r="DA2250">
        <v>286</v>
      </c>
      <c r="DB2250">
        <v>0</v>
      </c>
      <c r="DC2250" t="s">
        <v>132</v>
      </c>
      <c r="DD2250" t="s">
        <v>133</v>
      </c>
      <c r="DG2250">
        <v>16221069</v>
      </c>
      <c r="DI2250">
        <v>1</v>
      </c>
      <c r="DJ2250">
        <v>0</v>
      </c>
      <c r="DK2250">
        <v>1</v>
      </c>
      <c r="DL2250">
        <v>0</v>
      </c>
      <c r="DM2250">
        <v>0</v>
      </c>
      <c r="DN2250">
        <v>1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3">
      <c r="A2251" t="str">
        <f t="shared" si="872"/>
        <v>07/09/2023 22:04:56.101</v>
      </c>
      <c r="C2251" t="str">
        <f t="shared" si="862"/>
        <v>FFDFD3C0</v>
      </c>
      <c r="D2251" t="s">
        <v>123</v>
      </c>
      <c r="E2251">
        <v>7</v>
      </c>
      <c r="F2251">
        <v>2007</v>
      </c>
      <c r="G2251" t="s">
        <v>124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0</v>
      </c>
      <c r="P2251">
        <v>1</v>
      </c>
      <c r="Q2251">
        <v>0</v>
      </c>
      <c r="S2251" t="str">
        <f t="shared" si="873"/>
        <v>22:04:55.000</v>
      </c>
      <c r="T2251" t="str">
        <f t="shared" si="873"/>
        <v>22:04:55.000</v>
      </c>
      <c r="U2251" t="str">
        <f t="shared" si="869"/>
        <v>A14F74</v>
      </c>
      <c r="V2251">
        <v>0</v>
      </c>
      <c r="W2251">
        <v>0</v>
      </c>
      <c r="X2251">
        <v>2</v>
      </c>
      <c r="Y2251">
        <v>0</v>
      </c>
      <c r="AA2251">
        <v>1</v>
      </c>
      <c r="AB2251">
        <v>8</v>
      </c>
      <c r="AC2251">
        <v>3</v>
      </c>
      <c r="AD2251">
        <v>0</v>
      </c>
      <c r="AE2251">
        <v>9</v>
      </c>
      <c r="AF2251" t="s">
        <v>126</v>
      </c>
      <c r="AG2251">
        <v>0</v>
      </c>
      <c r="AH2251">
        <v>3</v>
      </c>
      <c r="AI2251">
        <v>2</v>
      </c>
      <c r="AJ2251">
        <v>0</v>
      </c>
      <c r="AK2251" t="s">
        <v>725</v>
      </c>
      <c r="AL2251">
        <v>32.772367000000003</v>
      </c>
      <c r="AM2251" t="s">
        <v>726</v>
      </c>
      <c r="AN2251">
        <v>-117.03276200000001</v>
      </c>
      <c r="AO2251">
        <v>25</v>
      </c>
      <c r="AP2251">
        <v>1200</v>
      </c>
      <c r="AQ2251" t="s">
        <v>129</v>
      </c>
      <c r="AR2251">
        <v>-40</v>
      </c>
      <c r="AS2251">
        <v>72</v>
      </c>
      <c r="AT2251">
        <v>-704</v>
      </c>
      <c r="BB2251" t="str">
        <f t="shared" si="870"/>
        <v>1200</v>
      </c>
      <c r="BC2251">
        <v>1</v>
      </c>
      <c r="BD2251" t="str">
        <f t="shared" si="871"/>
        <v xml:space="preserve">N1839R  </v>
      </c>
      <c r="BE2251">
        <v>1</v>
      </c>
      <c r="BG2251">
        <v>0</v>
      </c>
      <c r="BH2251">
        <v>0</v>
      </c>
      <c r="BI2251">
        <v>0</v>
      </c>
      <c r="BJ2251">
        <v>1200</v>
      </c>
      <c r="BK2251">
        <v>0</v>
      </c>
      <c r="BL2251" t="s">
        <v>130</v>
      </c>
      <c r="BM2251">
        <v>1</v>
      </c>
      <c r="BN2251">
        <v>1</v>
      </c>
      <c r="BO2251">
        <v>0</v>
      </c>
      <c r="BP2251">
        <v>0</v>
      </c>
      <c r="BS2251">
        <v>0</v>
      </c>
      <c r="BT2251">
        <v>0</v>
      </c>
      <c r="BU2251">
        <v>0</v>
      </c>
      <c r="CE2251" t="str">
        <f t="shared" si="874"/>
        <v>22:04:55.795</v>
      </c>
      <c r="CF2251">
        <v>795339220</v>
      </c>
      <c r="CS2251">
        <v>3</v>
      </c>
      <c r="CT2251">
        <v>2</v>
      </c>
      <c r="CU2251">
        <v>0</v>
      </c>
      <c r="CV2251">
        <v>2</v>
      </c>
      <c r="CW2251">
        <v>0</v>
      </c>
      <c r="CX2251">
        <v>3</v>
      </c>
      <c r="CY2251">
        <v>7</v>
      </c>
      <c r="CZ2251" t="s">
        <v>131</v>
      </c>
      <c r="DA2251">
        <v>286</v>
      </c>
      <c r="DB2251">
        <v>0</v>
      </c>
      <c r="DC2251" t="s">
        <v>132</v>
      </c>
      <c r="DD2251" t="s">
        <v>133</v>
      </c>
      <c r="DG2251">
        <v>16221069</v>
      </c>
      <c r="DI2251">
        <v>1</v>
      </c>
      <c r="DJ2251">
        <v>0</v>
      </c>
      <c r="DK2251">
        <v>1</v>
      </c>
      <c r="DL2251">
        <v>0</v>
      </c>
      <c r="DM2251">
        <v>0</v>
      </c>
      <c r="DN2251">
        <v>1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3">
      <c r="A2252" t="str">
        <f t="shared" si="872"/>
        <v>07/09/2023 22:04:56.101</v>
      </c>
      <c r="C2252" t="str">
        <f t="shared" si="862"/>
        <v>FFDFD3C0</v>
      </c>
      <c r="D2252" t="s">
        <v>138</v>
      </c>
      <c r="E2252">
        <v>20</v>
      </c>
      <c r="F2252">
        <v>1020</v>
      </c>
      <c r="G2252" t="s">
        <v>139</v>
      </c>
      <c r="J2252" t="s">
        <v>140</v>
      </c>
      <c r="K2252">
        <v>0</v>
      </c>
      <c r="L2252">
        <v>3</v>
      </c>
      <c r="M2252">
        <v>0</v>
      </c>
      <c r="N2252">
        <v>2</v>
      </c>
      <c r="O2252">
        <v>0</v>
      </c>
      <c r="P2252">
        <v>1</v>
      </c>
      <c r="Q2252">
        <v>0</v>
      </c>
      <c r="S2252" t="str">
        <f t="shared" si="873"/>
        <v>22:04:55.000</v>
      </c>
      <c r="T2252" t="str">
        <f t="shared" si="873"/>
        <v>22:04:55.000</v>
      </c>
      <c r="U2252" t="str">
        <f t="shared" si="869"/>
        <v>A14F74</v>
      </c>
      <c r="V2252">
        <v>0</v>
      </c>
      <c r="W2252">
        <v>0</v>
      </c>
      <c r="X2252">
        <v>2</v>
      </c>
      <c r="Y2252">
        <v>0</v>
      </c>
      <c r="AA2252">
        <v>1</v>
      </c>
      <c r="AB2252">
        <v>8</v>
      </c>
      <c r="AC2252">
        <v>3</v>
      </c>
      <c r="AD2252">
        <v>0</v>
      </c>
      <c r="AE2252">
        <v>9</v>
      </c>
      <c r="AF2252" t="s">
        <v>126</v>
      </c>
      <c r="AG2252">
        <v>0</v>
      </c>
      <c r="AH2252">
        <v>3</v>
      </c>
      <c r="AI2252">
        <v>2</v>
      </c>
      <c r="AJ2252">
        <v>0</v>
      </c>
      <c r="AK2252" t="s">
        <v>725</v>
      </c>
      <c r="AL2252">
        <v>32.772367000000003</v>
      </c>
      <c r="AM2252" t="s">
        <v>726</v>
      </c>
      <c r="AN2252">
        <v>-117.03276200000001</v>
      </c>
      <c r="AO2252">
        <v>25</v>
      </c>
      <c r="AP2252">
        <v>1200</v>
      </c>
      <c r="AQ2252" t="s">
        <v>129</v>
      </c>
      <c r="AR2252">
        <v>-40</v>
      </c>
      <c r="AS2252">
        <v>72</v>
      </c>
      <c r="AT2252">
        <v>-704</v>
      </c>
      <c r="BB2252" t="str">
        <f t="shared" si="870"/>
        <v>1200</v>
      </c>
      <c r="BC2252">
        <v>1</v>
      </c>
      <c r="BD2252" t="str">
        <f t="shared" si="871"/>
        <v xml:space="preserve">N1839R  </v>
      </c>
      <c r="BE2252">
        <v>1</v>
      </c>
      <c r="BG2252">
        <v>0</v>
      </c>
      <c r="BH2252">
        <v>0</v>
      </c>
      <c r="BI2252">
        <v>0</v>
      </c>
      <c r="BJ2252">
        <v>1200</v>
      </c>
      <c r="BK2252">
        <v>0</v>
      </c>
      <c r="BL2252" t="s">
        <v>130</v>
      </c>
      <c r="BM2252">
        <v>1</v>
      </c>
      <c r="BN2252">
        <v>1</v>
      </c>
      <c r="BO2252">
        <v>0</v>
      </c>
      <c r="BP2252">
        <v>0</v>
      </c>
      <c r="BS2252">
        <v>0</v>
      </c>
      <c r="BT2252">
        <v>0</v>
      </c>
      <c r="BU2252">
        <v>0</v>
      </c>
      <c r="CE2252" t="str">
        <f t="shared" si="874"/>
        <v>22:04:55.795</v>
      </c>
      <c r="CF2252">
        <v>795339220</v>
      </c>
      <c r="CS2252">
        <v>3</v>
      </c>
      <c r="CT2252">
        <v>2</v>
      </c>
      <c r="CU2252">
        <v>0</v>
      </c>
      <c r="CV2252">
        <v>2</v>
      </c>
      <c r="CW2252">
        <v>0</v>
      </c>
      <c r="CX2252">
        <v>3</v>
      </c>
      <c r="CY2252">
        <v>7</v>
      </c>
      <c r="CZ2252" t="s">
        <v>131</v>
      </c>
      <c r="DA2252">
        <v>286</v>
      </c>
      <c r="DB2252">
        <v>0</v>
      </c>
      <c r="DC2252" t="s">
        <v>132</v>
      </c>
      <c r="DD2252" t="s">
        <v>133</v>
      </c>
      <c r="DG2252">
        <v>16221069</v>
      </c>
      <c r="DI2252">
        <v>1</v>
      </c>
      <c r="DJ2252">
        <v>0</v>
      </c>
      <c r="DK2252">
        <v>1</v>
      </c>
      <c r="DL2252">
        <v>0</v>
      </c>
      <c r="DM2252">
        <v>0</v>
      </c>
      <c r="DN2252">
        <v>1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3">
      <c r="A2253" t="str">
        <f t="shared" si="872"/>
        <v>07/09/2023 22:04:56.101</v>
      </c>
      <c r="C2253" t="str">
        <f t="shared" si="862"/>
        <v>FFDFD3C0</v>
      </c>
      <c r="D2253" t="s">
        <v>134</v>
      </c>
      <c r="E2253">
        <v>4</v>
      </c>
      <c r="H2253">
        <v>4</v>
      </c>
      <c r="I2253" t="s">
        <v>143</v>
      </c>
      <c r="J2253" t="s">
        <v>126</v>
      </c>
      <c r="K2253">
        <v>0</v>
      </c>
      <c r="L2253">
        <v>3</v>
      </c>
      <c r="M2253">
        <v>0</v>
      </c>
      <c r="N2253">
        <v>2</v>
      </c>
      <c r="O2253">
        <v>0</v>
      </c>
      <c r="P2253">
        <v>1</v>
      </c>
      <c r="Q2253">
        <v>0</v>
      </c>
      <c r="S2253" t="str">
        <f t="shared" si="873"/>
        <v>22:04:55.000</v>
      </c>
      <c r="T2253" t="str">
        <f t="shared" si="873"/>
        <v>22:04:55.000</v>
      </c>
      <c r="U2253" t="str">
        <f t="shared" si="869"/>
        <v>A14F74</v>
      </c>
      <c r="V2253">
        <v>0</v>
      </c>
      <c r="W2253">
        <v>0</v>
      </c>
      <c r="X2253">
        <v>2</v>
      </c>
      <c r="Y2253">
        <v>0</v>
      </c>
      <c r="AA2253">
        <v>1</v>
      </c>
      <c r="AB2253">
        <v>8</v>
      </c>
      <c r="AC2253">
        <v>3</v>
      </c>
      <c r="AD2253">
        <v>0</v>
      </c>
      <c r="AE2253">
        <v>9</v>
      </c>
      <c r="AF2253" t="s">
        <v>126</v>
      </c>
      <c r="AG2253">
        <v>0</v>
      </c>
      <c r="AH2253">
        <v>3</v>
      </c>
      <c r="AI2253">
        <v>2</v>
      </c>
      <c r="AJ2253">
        <v>0</v>
      </c>
      <c r="AK2253" t="s">
        <v>725</v>
      </c>
      <c r="AL2253">
        <v>32.772367000000003</v>
      </c>
      <c r="AM2253" t="s">
        <v>726</v>
      </c>
      <c r="AN2253">
        <v>-117.03276200000001</v>
      </c>
      <c r="AO2253">
        <v>25</v>
      </c>
      <c r="AP2253">
        <v>1200</v>
      </c>
      <c r="AQ2253" t="s">
        <v>129</v>
      </c>
      <c r="AR2253">
        <v>-40</v>
      </c>
      <c r="AS2253">
        <v>72</v>
      </c>
      <c r="AT2253">
        <v>-704</v>
      </c>
      <c r="BB2253" t="str">
        <f t="shared" si="870"/>
        <v>1200</v>
      </c>
      <c r="BC2253">
        <v>1</v>
      </c>
      <c r="BD2253" t="str">
        <f t="shared" si="871"/>
        <v xml:space="preserve">N1839R  </v>
      </c>
      <c r="BE2253">
        <v>1</v>
      </c>
      <c r="BG2253">
        <v>0</v>
      </c>
      <c r="BH2253">
        <v>0</v>
      </c>
      <c r="BI2253">
        <v>0</v>
      </c>
      <c r="BJ2253">
        <v>1200</v>
      </c>
      <c r="BK2253">
        <v>0</v>
      </c>
      <c r="BL2253" t="s">
        <v>130</v>
      </c>
      <c r="BM2253">
        <v>1</v>
      </c>
      <c r="BN2253">
        <v>1</v>
      </c>
      <c r="BO2253">
        <v>0</v>
      </c>
      <c r="BP2253">
        <v>0</v>
      </c>
      <c r="BS2253">
        <v>0</v>
      </c>
      <c r="BT2253">
        <v>0</v>
      </c>
      <c r="BU2253">
        <v>0</v>
      </c>
      <c r="CE2253" t="str">
        <f t="shared" si="874"/>
        <v>22:04:55.795</v>
      </c>
      <c r="CF2253">
        <v>795339220</v>
      </c>
      <c r="CS2253">
        <v>3</v>
      </c>
      <c r="CT2253">
        <v>2</v>
      </c>
      <c r="CU2253">
        <v>0</v>
      </c>
      <c r="CV2253">
        <v>2</v>
      </c>
      <c r="CW2253">
        <v>0</v>
      </c>
      <c r="CX2253">
        <v>3</v>
      </c>
      <c r="CY2253">
        <v>7</v>
      </c>
      <c r="CZ2253" t="s">
        <v>131</v>
      </c>
      <c r="DA2253">
        <v>286</v>
      </c>
      <c r="DB2253">
        <v>0</v>
      </c>
      <c r="DC2253" t="s">
        <v>132</v>
      </c>
      <c r="DD2253" t="s">
        <v>133</v>
      </c>
      <c r="DG2253">
        <v>16221069</v>
      </c>
      <c r="DI2253">
        <v>1</v>
      </c>
      <c r="DJ2253">
        <v>0</v>
      </c>
      <c r="DK2253">
        <v>1</v>
      </c>
      <c r="DL2253">
        <v>0</v>
      </c>
      <c r="DM2253">
        <v>0</v>
      </c>
      <c r="DN2253">
        <v>1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3">
      <c r="A2254" t="str">
        <f>"07/09/2023 22:04:57.023"</f>
        <v>07/09/2023 22:04:57.023</v>
      </c>
      <c r="C2254" t="str">
        <f t="shared" si="862"/>
        <v>FFDFD3C0</v>
      </c>
      <c r="D2254" t="s">
        <v>141</v>
      </c>
      <c r="E2254">
        <v>15</v>
      </c>
      <c r="J2254" t="s">
        <v>142</v>
      </c>
      <c r="K2254">
        <v>0</v>
      </c>
      <c r="L2254">
        <v>3</v>
      </c>
      <c r="M2254">
        <v>0</v>
      </c>
      <c r="N2254">
        <v>2</v>
      </c>
      <c r="O2254">
        <v>0</v>
      </c>
      <c r="P2254">
        <v>1</v>
      </c>
      <c r="Q2254">
        <v>0</v>
      </c>
      <c r="S2254" t="str">
        <f t="shared" ref="S2254:T2260" si="875">"22:04:56.000"</f>
        <v>22:04:56.000</v>
      </c>
      <c r="T2254" t="str">
        <f t="shared" si="875"/>
        <v>22:04:56.000</v>
      </c>
      <c r="U2254" t="str">
        <f t="shared" si="869"/>
        <v>A14F74</v>
      </c>
      <c r="V2254">
        <v>0</v>
      </c>
      <c r="W2254">
        <v>0</v>
      </c>
      <c r="X2254">
        <v>2</v>
      </c>
      <c r="Y2254">
        <v>0</v>
      </c>
      <c r="AA2254">
        <v>1</v>
      </c>
      <c r="AB2254">
        <v>8</v>
      </c>
      <c r="AC2254">
        <v>3</v>
      </c>
      <c r="AD2254">
        <v>0</v>
      </c>
      <c r="AE2254">
        <v>9</v>
      </c>
      <c r="AF2254" t="s">
        <v>126</v>
      </c>
      <c r="AG2254">
        <v>0</v>
      </c>
      <c r="AH2254">
        <v>3</v>
      </c>
      <c r="AI2254">
        <v>2</v>
      </c>
      <c r="AJ2254">
        <v>0</v>
      </c>
      <c r="AK2254" t="s">
        <v>727</v>
      </c>
      <c r="AL2254">
        <v>32.772689</v>
      </c>
      <c r="AM2254" t="s">
        <v>728</v>
      </c>
      <c r="AN2254">
        <v>-117.032826</v>
      </c>
      <c r="AO2254">
        <v>25</v>
      </c>
      <c r="AP2254">
        <v>1300</v>
      </c>
      <c r="AQ2254" t="s">
        <v>129</v>
      </c>
      <c r="AR2254">
        <v>-49</v>
      </c>
      <c r="AS2254">
        <v>65</v>
      </c>
      <c r="AT2254">
        <v>-832</v>
      </c>
      <c r="BB2254" t="str">
        <f t="shared" si="870"/>
        <v>1200</v>
      </c>
      <c r="BC2254">
        <v>1</v>
      </c>
      <c r="BD2254" t="str">
        <f t="shared" si="871"/>
        <v xml:space="preserve">N1839R  </v>
      </c>
      <c r="BE2254">
        <v>1</v>
      </c>
      <c r="BG2254">
        <v>0</v>
      </c>
      <c r="BH2254">
        <v>0</v>
      </c>
      <c r="BI2254">
        <v>0</v>
      </c>
      <c r="BJ2254">
        <v>1175</v>
      </c>
      <c r="BK2254">
        <v>-125</v>
      </c>
      <c r="BL2254" t="s">
        <v>130</v>
      </c>
      <c r="BM2254">
        <v>1</v>
      </c>
      <c r="BN2254">
        <v>1</v>
      </c>
      <c r="BO2254">
        <v>0</v>
      </c>
      <c r="BP2254">
        <v>0</v>
      </c>
      <c r="BS2254">
        <v>0</v>
      </c>
      <c r="BT2254">
        <v>0</v>
      </c>
      <c r="BU2254">
        <v>0</v>
      </c>
      <c r="CE2254" t="str">
        <f t="shared" ref="CE2254:CE2260" si="876">"22:04:56.632"</f>
        <v>22:04:56.632</v>
      </c>
      <c r="CF2254">
        <v>632089013</v>
      </c>
      <c r="CS2254">
        <v>3</v>
      </c>
      <c r="CT2254">
        <v>2</v>
      </c>
      <c r="CU2254">
        <v>0</v>
      </c>
      <c r="CV2254">
        <v>2</v>
      </c>
      <c r="CW2254">
        <v>0</v>
      </c>
      <c r="CX2254">
        <v>4</v>
      </c>
      <c r="CY2254">
        <v>7</v>
      </c>
      <c r="CZ2254" t="s">
        <v>131</v>
      </c>
      <c r="DA2254">
        <v>286</v>
      </c>
      <c r="DB2254">
        <v>0</v>
      </c>
      <c r="DC2254" t="s">
        <v>132</v>
      </c>
      <c r="DD2254" t="s">
        <v>133</v>
      </c>
      <c r="DG2254">
        <v>16221358</v>
      </c>
      <c r="DI2254">
        <v>1</v>
      </c>
      <c r="DJ2254">
        <v>0</v>
      </c>
      <c r="DK2254">
        <v>0</v>
      </c>
      <c r="DL2254">
        <v>0</v>
      </c>
      <c r="DM2254">
        <v>0</v>
      </c>
      <c r="DN2254">
        <v>1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3">
      <c r="A2255" t="str">
        <f>"07/09/2023 22:04:57.023"</f>
        <v>07/09/2023 22:04:57.023</v>
      </c>
      <c r="C2255" t="str">
        <f t="shared" si="862"/>
        <v>FFDFD3C0</v>
      </c>
      <c r="D2255" t="s">
        <v>149</v>
      </c>
      <c r="E2255">
        <v>3</v>
      </c>
      <c r="H2255">
        <v>166</v>
      </c>
      <c r="I2255" t="s">
        <v>139</v>
      </c>
      <c r="J2255" t="s">
        <v>150</v>
      </c>
      <c r="K2255">
        <v>0</v>
      </c>
      <c r="L2255">
        <v>3</v>
      </c>
      <c r="M2255">
        <v>0</v>
      </c>
      <c r="N2255">
        <v>2</v>
      </c>
      <c r="O2255">
        <v>0</v>
      </c>
      <c r="P2255">
        <v>1</v>
      </c>
      <c r="Q2255">
        <v>0</v>
      </c>
      <c r="S2255" t="str">
        <f t="shared" si="875"/>
        <v>22:04:56.000</v>
      </c>
      <c r="T2255" t="str">
        <f t="shared" si="875"/>
        <v>22:04:56.000</v>
      </c>
      <c r="U2255" t="str">
        <f t="shared" si="869"/>
        <v>A14F74</v>
      </c>
      <c r="V2255">
        <v>0</v>
      </c>
      <c r="W2255">
        <v>0</v>
      </c>
      <c r="X2255">
        <v>2</v>
      </c>
      <c r="Y2255">
        <v>0</v>
      </c>
      <c r="AA2255">
        <v>1</v>
      </c>
      <c r="AB2255">
        <v>8</v>
      </c>
      <c r="AC2255">
        <v>3</v>
      </c>
      <c r="AD2255">
        <v>0</v>
      </c>
      <c r="AE2255">
        <v>9</v>
      </c>
      <c r="AF2255" t="s">
        <v>126</v>
      </c>
      <c r="AG2255">
        <v>0</v>
      </c>
      <c r="AH2255">
        <v>3</v>
      </c>
      <c r="AI2255">
        <v>2</v>
      </c>
      <c r="AJ2255">
        <v>0</v>
      </c>
      <c r="AK2255" t="s">
        <v>727</v>
      </c>
      <c r="AL2255">
        <v>32.772689</v>
      </c>
      <c r="AM2255" t="s">
        <v>728</v>
      </c>
      <c r="AN2255">
        <v>-117.032826</v>
      </c>
      <c r="AO2255">
        <v>25</v>
      </c>
      <c r="AP2255">
        <v>1300</v>
      </c>
      <c r="AQ2255" t="s">
        <v>129</v>
      </c>
      <c r="AR2255">
        <v>-49</v>
      </c>
      <c r="AS2255">
        <v>65</v>
      </c>
      <c r="AT2255">
        <v>-832</v>
      </c>
      <c r="BB2255" t="str">
        <f t="shared" si="870"/>
        <v>1200</v>
      </c>
      <c r="BC2255">
        <v>1</v>
      </c>
      <c r="BD2255" t="str">
        <f t="shared" si="871"/>
        <v xml:space="preserve">N1839R  </v>
      </c>
      <c r="BE2255">
        <v>1</v>
      </c>
      <c r="BG2255">
        <v>0</v>
      </c>
      <c r="BH2255">
        <v>0</v>
      </c>
      <c r="BI2255">
        <v>0</v>
      </c>
      <c r="BJ2255">
        <v>1175</v>
      </c>
      <c r="BK2255">
        <v>-125</v>
      </c>
      <c r="BL2255" t="s">
        <v>130</v>
      </c>
      <c r="BM2255">
        <v>1</v>
      </c>
      <c r="BN2255">
        <v>1</v>
      </c>
      <c r="BO2255">
        <v>0</v>
      </c>
      <c r="BP2255">
        <v>0</v>
      </c>
      <c r="BS2255">
        <v>0</v>
      </c>
      <c r="BT2255">
        <v>0</v>
      </c>
      <c r="BU2255">
        <v>0</v>
      </c>
      <c r="CE2255" t="str">
        <f t="shared" si="876"/>
        <v>22:04:56.632</v>
      </c>
      <c r="CF2255">
        <v>632089013</v>
      </c>
      <c r="CS2255">
        <v>3</v>
      </c>
      <c r="CT2255">
        <v>2</v>
      </c>
      <c r="CU2255">
        <v>0</v>
      </c>
      <c r="CV2255">
        <v>2</v>
      </c>
      <c r="CW2255">
        <v>0</v>
      </c>
      <c r="CX2255">
        <v>4</v>
      </c>
      <c r="CY2255">
        <v>7</v>
      </c>
      <c r="CZ2255" t="s">
        <v>131</v>
      </c>
      <c r="DA2255">
        <v>286</v>
      </c>
      <c r="DB2255">
        <v>0</v>
      </c>
      <c r="DC2255" t="s">
        <v>132</v>
      </c>
      <c r="DD2255" t="s">
        <v>133</v>
      </c>
      <c r="DG2255">
        <v>16221358</v>
      </c>
      <c r="DI2255">
        <v>1</v>
      </c>
      <c r="DJ2255">
        <v>0</v>
      </c>
      <c r="DK2255">
        <v>1</v>
      </c>
      <c r="DL2255">
        <v>0</v>
      </c>
      <c r="DM2255">
        <v>0</v>
      </c>
      <c r="DN2255">
        <v>1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3">
      <c r="A2256" t="str">
        <f>"07/09/2023 22:04:57.055"</f>
        <v>07/09/2023 22:04:57.055</v>
      </c>
      <c r="C2256" t="str">
        <f t="shared" si="862"/>
        <v>FFDFD3C0</v>
      </c>
      <c r="D2256" t="s">
        <v>134</v>
      </c>
      <c r="E2256">
        <v>3</v>
      </c>
      <c r="H2256">
        <v>3</v>
      </c>
      <c r="I2256" t="s">
        <v>135</v>
      </c>
      <c r="J2256" t="s">
        <v>126</v>
      </c>
      <c r="K2256">
        <v>0</v>
      </c>
      <c r="L2256">
        <v>3</v>
      </c>
      <c r="M2256">
        <v>0</v>
      </c>
      <c r="N2256">
        <v>2</v>
      </c>
      <c r="O2256">
        <v>0</v>
      </c>
      <c r="P2256">
        <v>1</v>
      </c>
      <c r="Q2256">
        <v>0</v>
      </c>
      <c r="S2256" t="str">
        <f t="shared" si="875"/>
        <v>22:04:56.000</v>
      </c>
      <c r="T2256" t="str">
        <f t="shared" si="875"/>
        <v>22:04:56.000</v>
      </c>
      <c r="U2256" t="str">
        <f t="shared" si="869"/>
        <v>A14F74</v>
      </c>
      <c r="V2256">
        <v>0</v>
      </c>
      <c r="W2256">
        <v>0</v>
      </c>
      <c r="X2256">
        <v>2</v>
      </c>
      <c r="Y2256">
        <v>0</v>
      </c>
      <c r="AA2256">
        <v>1</v>
      </c>
      <c r="AB2256">
        <v>8</v>
      </c>
      <c r="AC2256">
        <v>3</v>
      </c>
      <c r="AD2256">
        <v>0</v>
      </c>
      <c r="AE2256">
        <v>9</v>
      </c>
      <c r="AF2256" t="s">
        <v>126</v>
      </c>
      <c r="AG2256">
        <v>0</v>
      </c>
      <c r="AH2256">
        <v>3</v>
      </c>
      <c r="AI2256">
        <v>2</v>
      </c>
      <c r="AJ2256">
        <v>0</v>
      </c>
      <c r="AK2256" t="s">
        <v>727</v>
      </c>
      <c r="AL2256">
        <v>32.772689</v>
      </c>
      <c r="AM2256" t="s">
        <v>728</v>
      </c>
      <c r="AN2256">
        <v>-117.032826</v>
      </c>
      <c r="AO2256">
        <v>25</v>
      </c>
      <c r="AP2256">
        <v>1300</v>
      </c>
      <c r="AQ2256" t="s">
        <v>129</v>
      </c>
      <c r="AR2256">
        <v>-49</v>
      </c>
      <c r="AS2256">
        <v>65</v>
      </c>
      <c r="AT2256">
        <v>-832</v>
      </c>
      <c r="BB2256" t="str">
        <f t="shared" si="870"/>
        <v>1200</v>
      </c>
      <c r="BC2256">
        <v>1</v>
      </c>
      <c r="BD2256" t="str">
        <f t="shared" si="871"/>
        <v xml:space="preserve">N1839R  </v>
      </c>
      <c r="BE2256">
        <v>1</v>
      </c>
      <c r="BG2256">
        <v>0</v>
      </c>
      <c r="BH2256">
        <v>0</v>
      </c>
      <c r="BI2256">
        <v>0</v>
      </c>
      <c r="BJ2256">
        <v>1175</v>
      </c>
      <c r="BK2256">
        <v>-125</v>
      </c>
      <c r="BL2256" t="s">
        <v>130</v>
      </c>
      <c r="BM2256">
        <v>1</v>
      </c>
      <c r="BN2256">
        <v>1</v>
      </c>
      <c r="BO2256">
        <v>0</v>
      </c>
      <c r="BP2256">
        <v>0</v>
      </c>
      <c r="BS2256">
        <v>0</v>
      </c>
      <c r="BT2256">
        <v>0</v>
      </c>
      <c r="BU2256">
        <v>0</v>
      </c>
      <c r="CE2256" t="str">
        <f t="shared" si="876"/>
        <v>22:04:56.632</v>
      </c>
      <c r="CF2256">
        <v>632089013</v>
      </c>
      <c r="CS2256">
        <v>3</v>
      </c>
      <c r="CT2256">
        <v>2</v>
      </c>
      <c r="CU2256">
        <v>0</v>
      </c>
      <c r="CV2256">
        <v>2</v>
      </c>
      <c r="CW2256">
        <v>0</v>
      </c>
      <c r="CX2256">
        <v>4</v>
      </c>
      <c r="CY2256">
        <v>7</v>
      </c>
      <c r="CZ2256" t="s">
        <v>131</v>
      </c>
      <c r="DA2256">
        <v>286</v>
      </c>
      <c r="DB2256">
        <v>0</v>
      </c>
      <c r="DC2256" t="s">
        <v>132</v>
      </c>
      <c r="DD2256" t="s">
        <v>133</v>
      </c>
      <c r="DG2256">
        <v>16221358</v>
      </c>
      <c r="DI2256">
        <v>1</v>
      </c>
      <c r="DJ2256">
        <v>0</v>
      </c>
      <c r="DK2256">
        <v>1</v>
      </c>
      <c r="DL2256">
        <v>0</v>
      </c>
      <c r="DM2256">
        <v>0</v>
      </c>
      <c r="DN2256">
        <v>1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3">
      <c r="A2257" t="str">
        <f>"07/09/2023 22:04:57.055"</f>
        <v>07/09/2023 22:04:57.055</v>
      </c>
      <c r="C2257" t="str">
        <f t="shared" si="862"/>
        <v>FFDFD3C0</v>
      </c>
      <c r="D2257" t="s">
        <v>147</v>
      </c>
      <c r="E2257">
        <v>8</v>
      </c>
      <c r="H2257">
        <v>225</v>
      </c>
      <c r="I2257" t="s">
        <v>148</v>
      </c>
      <c r="J2257" t="s">
        <v>126</v>
      </c>
      <c r="K2257">
        <v>0</v>
      </c>
      <c r="L2257">
        <v>3</v>
      </c>
      <c r="M2257">
        <v>0</v>
      </c>
      <c r="N2257">
        <v>2</v>
      </c>
      <c r="O2257">
        <v>0</v>
      </c>
      <c r="P2257">
        <v>1</v>
      </c>
      <c r="Q2257">
        <v>0</v>
      </c>
      <c r="S2257" t="str">
        <f t="shared" si="875"/>
        <v>22:04:56.000</v>
      </c>
      <c r="T2257" t="str">
        <f t="shared" si="875"/>
        <v>22:04:56.000</v>
      </c>
      <c r="U2257" t="str">
        <f t="shared" si="869"/>
        <v>A14F74</v>
      </c>
      <c r="V2257">
        <v>0</v>
      </c>
      <c r="W2257">
        <v>0</v>
      </c>
      <c r="X2257">
        <v>2</v>
      </c>
      <c r="Y2257">
        <v>0</v>
      </c>
      <c r="AA2257">
        <v>1</v>
      </c>
      <c r="AB2257">
        <v>8</v>
      </c>
      <c r="AC2257">
        <v>3</v>
      </c>
      <c r="AD2257">
        <v>0</v>
      </c>
      <c r="AE2257">
        <v>9</v>
      </c>
      <c r="AF2257" t="s">
        <v>126</v>
      </c>
      <c r="AG2257">
        <v>0</v>
      </c>
      <c r="AH2257">
        <v>3</v>
      </c>
      <c r="AI2257">
        <v>2</v>
      </c>
      <c r="AJ2257">
        <v>0</v>
      </c>
      <c r="AK2257" t="s">
        <v>727</v>
      </c>
      <c r="AL2257">
        <v>32.772689</v>
      </c>
      <c r="AM2257" t="s">
        <v>728</v>
      </c>
      <c r="AN2257">
        <v>-117.032826</v>
      </c>
      <c r="AO2257">
        <v>25</v>
      </c>
      <c r="AP2257">
        <v>1300</v>
      </c>
      <c r="AQ2257" t="s">
        <v>129</v>
      </c>
      <c r="AR2257">
        <v>-49</v>
      </c>
      <c r="AS2257">
        <v>65</v>
      </c>
      <c r="AT2257">
        <v>-832</v>
      </c>
      <c r="BB2257" t="str">
        <f t="shared" si="870"/>
        <v>1200</v>
      </c>
      <c r="BC2257">
        <v>1</v>
      </c>
      <c r="BD2257" t="str">
        <f t="shared" si="871"/>
        <v xml:space="preserve">N1839R  </v>
      </c>
      <c r="BE2257">
        <v>1</v>
      </c>
      <c r="BG2257">
        <v>0</v>
      </c>
      <c r="BH2257">
        <v>0</v>
      </c>
      <c r="BI2257">
        <v>0</v>
      </c>
      <c r="BJ2257">
        <v>1175</v>
      </c>
      <c r="BK2257">
        <v>-125</v>
      </c>
      <c r="BL2257" t="s">
        <v>130</v>
      </c>
      <c r="BM2257">
        <v>1</v>
      </c>
      <c r="BN2257">
        <v>1</v>
      </c>
      <c r="BO2257">
        <v>0</v>
      </c>
      <c r="BP2257">
        <v>0</v>
      </c>
      <c r="BS2257">
        <v>0</v>
      </c>
      <c r="BT2257">
        <v>0</v>
      </c>
      <c r="BU2257">
        <v>0</v>
      </c>
      <c r="CE2257" t="str">
        <f t="shared" si="876"/>
        <v>22:04:56.632</v>
      </c>
      <c r="CF2257">
        <v>632089013</v>
      </c>
      <c r="CS2257">
        <v>3</v>
      </c>
      <c r="CT2257">
        <v>2</v>
      </c>
      <c r="CU2257">
        <v>0</v>
      </c>
      <c r="CV2257">
        <v>2</v>
      </c>
      <c r="CW2257">
        <v>0</v>
      </c>
      <c r="CX2257">
        <v>4</v>
      </c>
      <c r="CY2257">
        <v>7</v>
      </c>
      <c r="CZ2257" t="s">
        <v>131</v>
      </c>
      <c r="DA2257">
        <v>286</v>
      </c>
      <c r="DB2257">
        <v>0</v>
      </c>
      <c r="DC2257" t="s">
        <v>132</v>
      </c>
      <c r="DD2257" t="s">
        <v>133</v>
      </c>
      <c r="DG2257">
        <v>16221358</v>
      </c>
      <c r="DI2257">
        <v>1</v>
      </c>
      <c r="DJ2257">
        <v>0</v>
      </c>
      <c r="DK2257">
        <v>1</v>
      </c>
      <c r="DL2257">
        <v>0</v>
      </c>
      <c r="DM2257">
        <v>0</v>
      </c>
      <c r="DN2257">
        <v>1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3">
      <c r="A2258" t="str">
        <f>"07/09/2023 22:04:57.055"</f>
        <v>07/09/2023 22:04:57.055</v>
      </c>
      <c r="C2258" t="str">
        <f t="shared" si="862"/>
        <v>FFDFD3C0</v>
      </c>
      <c r="D2258" t="s">
        <v>123</v>
      </c>
      <c r="E2258">
        <v>7</v>
      </c>
      <c r="F2258">
        <v>2007</v>
      </c>
      <c r="G2258" t="s">
        <v>124</v>
      </c>
      <c r="J2258" t="s">
        <v>125</v>
      </c>
      <c r="K2258">
        <v>0</v>
      </c>
      <c r="L2258">
        <v>3</v>
      </c>
      <c r="M2258">
        <v>0</v>
      </c>
      <c r="N2258">
        <v>2</v>
      </c>
      <c r="O2258">
        <v>0</v>
      </c>
      <c r="P2258">
        <v>1</v>
      </c>
      <c r="Q2258">
        <v>0</v>
      </c>
      <c r="S2258" t="str">
        <f t="shared" si="875"/>
        <v>22:04:56.000</v>
      </c>
      <c r="T2258" t="str">
        <f t="shared" si="875"/>
        <v>22:04:56.000</v>
      </c>
      <c r="U2258" t="str">
        <f t="shared" si="869"/>
        <v>A14F74</v>
      </c>
      <c r="V2258">
        <v>0</v>
      </c>
      <c r="W2258">
        <v>0</v>
      </c>
      <c r="X2258">
        <v>2</v>
      </c>
      <c r="Y2258">
        <v>0</v>
      </c>
      <c r="AA2258">
        <v>1</v>
      </c>
      <c r="AB2258">
        <v>8</v>
      </c>
      <c r="AC2258">
        <v>3</v>
      </c>
      <c r="AD2258">
        <v>0</v>
      </c>
      <c r="AE2258">
        <v>9</v>
      </c>
      <c r="AF2258" t="s">
        <v>126</v>
      </c>
      <c r="AG2258">
        <v>0</v>
      </c>
      <c r="AH2258">
        <v>3</v>
      </c>
      <c r="AI2258">
        <v>2</v>
      </c>
      <c r="AJ2258">
        <v>0</v>
      </c>
      <c r="AK2258" t="s">
        <v>727</v>
      </c>
      <c r="AL2258">
        <v>32.772689</v>
      </c>
      <c r="AM2258" t="s">
        <v>728</v>
      </c>
      <c r="AN2258">
        <v>-117.032826</v>
      </c>
      <c r="AO2258">
        <v>25</v>
      </c>
      <c r="AP2258">
        <v>1300</v>
      </c>
      <c r="AQ2258" t="s">
        <v>129</v>
      </c>
      <c r="AR2258">
        <v>-49</v>
      </c>
      <c r="AS2258">
        <v>65</v>
      </c>
      <c r="AT2258">
        <v>-832</v>
      </c>
      <c r="BB2258" t="str">
        <f t="shared" si="870"/>
        <v>1200</v>
      </c>
      <c r="BC2258">
        <v>1</v>
      </c>
      <c r="BD2258" t="str">
        <f t="shared" si="871"/>
        <v xml:space="preserve">N1839R  </v>
      </c>
      <c r="BE2258">
        <v>1</v>
      </c>
      <c r="BG2258">
        <v>0</v>
      </c>
      <c r="BH2258">
        <v>0</v>
      </c>
      <c r="BI2258">
        <v>0</v>
      </c>
      <c r="BJ2258">
        <v>1175</v>
      </c>
      <c r="BK2258">
        <v>-125</v>
      </c>
      <c r="BL2258" t="s">
        <v>130</v>
      </c>
      <c r="BM2258">
        <v>1</v>
      </c>
      <c r="BN2258">
        <v>1</v>
      </c>
      <c r="BO2258">
        <v>0</v>
      </c>
      <c r="BP2258">
        <v>0</v>
      </c>
      <c r="BS2258">
        <v>0</v>
      </c>
      <c r="BT2258">
        <v>0</v>
      </c>
      <c r="BU2258">
        <v>0</v>
      </c>
      <c r="CE2258" t="str">
        <f t="shared" si="876"/>
        <v>22:04:56.632</v>
      </c>
      <c r="CF2258">
        <v>632089013</v>
      </c>
      <c r="CS2258">
        <v>3</v>
      </c>
      <c r="CT2258">
        <v>2</v>
      </c>
      <c r="CU2258">
        <v>0</v>
      </c>
      <c r="CV2258">
        <v>2</v>
      </c>
      <c r="CW2258">
        <v>0</v>
      </c>
      <c r="CX2258">
        <v>4</v>
      </c>
      <c r="CY2258">
        <v>7</v>
      </c>
      <c r="CZ2258" t="s">
        <v>131</v>
      </c>
      <c r="DA2258">
        <v>286</v>
      </c>
      <c r="DB2258">
        <v>0</v>
      </c>
      <c r="DC2258" t="s">
        <v>132</v>
      </c>
      <c r="DD2258" t="s">
        <v>133</v>
      </c>
      <c r="DG2258">
        <v>16221358</v>
      </c>
      <c r="DI2258">
        <v>1</v>
      </c>
      <c r="DJ2258">
        <v>0</v>
      </c>
      <c r="DK2258">
        <v>1</v>
      </c>
      <c r="DL2258">
        <v>0</v>
      </c>
      <c r="DM2258">
        <v>0</v>
      </c>
      <c r="DN2258">
        <v>1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3">
      <c r="A2259" t="str">
        <f>"07/09/2023 22:04:57.055"</f>
        <v>07/09/2023 22:04:57.055</v>
      </c>
      <c r="C2259" t="str">
        <f t="shared" si="862"/>
        <v>FFDFD3C0</v>
      </c>
      <c r="D2259" t="s">
        <v>138</v>
      </c>
      <c r="E2259">
        <v>20</v>
      </c>
      <c r="F2259">
        <v>1020</v>
      </c>
      <c r="G2259" t="s">
        <v>139</v>
      </c>
      <c r="J2259" t="s">
        <v>140</v>
      </c>
      <c r="K2259">
        <v>0</v>
      </c>
      <c r="L2259">
        <v>3</v>
      </c>
      <c r="M2259">
        <v>0</v>
      </c>
      <c r="N2259">
        <v>2</v>
      </c>
      <c r="O2259">
        <v>0</v>
      </c>
      <c r="P2259">
        <v>1</v>
      </c>
      <c r="Q2259">
        <v>0</v>
      </c>
      <c r="S2259" t="str">
        <f t="shared" si="875"/>
        <v>22:04:56.000</v>
      </c>
      <c r="T2259" t="str">
        <f t="shared" si="875"/>
        <v>22:04:56.000</v>
      </c>
      <c r="U2259" t="str">
        <f t="shared" si="869"/>
        <v>A14F74</v>
      </c>
      <c r="V2259">
        <v>0</v>
      </c>
      <c r="W2259">
        <v>0</v>
      </c>
      <c r="X2259">
        <v>2</v>
      </c>
      <c r="Y2259">
        <v>0</v>
      </c>
      <c r="AA2259">
        <v>1</v>
      </c>
      <c r="AB2259">
        <v>8</v>
      </c>
      <c r="AC2259">
        <v>3</v>
      </c>
      <c r="AD2259">
        <v>0</v>
      </c>
      <c r="AE2259">
        <v>9</v>
      </c>
      <c r="AF2259" t="s">
        <v>126</v>
      </c>
      <c r="AG2259">
        <v>0</v>
      </c>
      <c r="AH2259">
        <v>3</v>
      </c>
      <c r="AI2259">
        <v>2</v>
      </c>
      <c r="AJ2259">
        <v>0</v>
      </c>
      <c r="AK2259" t="s">
        <v>727</v>
      </c>
      <c r="AL2259">
        <v>32.772689</v>
      </c>
      <c r="AM2259" t="s">
        <v>728</v>
      </c>
      <c r="AN2259">
        <v>-117.032826</v>
      </c>
      <c r="AO2259">
        <v>25</v>
      </c>
      <c r="AP2259">
        <v>1300</v>
      </c>
      <c r="AQ2259" t="s">
        <v>129</v>
      </c>
      <c r="AR2259">
        <v>-49</v>
      </c>
      <c r="AS2259">
        <v>65</v>
      </c>
      <c r="AT2259">
        <v>-832</v>
      </c>
      <c r="BB2259" t="str">
        <f t="shared" si="870"/>
        <v>1200</v>
      </c>
      <c r="BC2259">
        <v>1</v>
      </c>
      <c r="BD2259" t="str">
        <f t="shared" si="871"/>
        <v xml:space="preserve">N1839R  </v>
      </c>
      <c r="BE2259">
        <v>1</v>
      </c>
      <c r="BG2259">
        <v>0</v>
      </c>
      <c r="BH2259">
        <v>0</v>
      </c>
      <c r="BI2259">
        <v>0</v>
      </c>
      <c r="BJ2259">
        <v>1175</v>
      </c>
      <c r="BK2259">
        <v>-125</v>
      </c>
      <c r="BL2259" t="s">
        <v>130</v>
      </c>
      <c r="BM2259">
        <v>1</v>
      </c>
      <c r="BN2259">
        <v>1</v>
      </c>
      <c r="BO2259">
        <v>0</v>
      </c>
      <c r="BP2259">
        <v>0</v>
      </c>
      <c r="BS2259">
        <v>0</v>
      </c>
      <c r="BT2259">
        <v>0</v>
      </c>
      <c r="BU2259">
        <v>0</v>
      </c>
      <c r="CE2259" t="str">
        <f t="shared" si="876"/>
        <v>22:04:56.632</v>
      </c>
      <c r="CF2259">
        <v>632089013</v>
      </c>
      <c r="CS2259">
        <v>3</v>
      </c>
      <c r="CT2259">
        <v>2</v>
      </c>
      <c r="CU2259">
        <v>0</v>
      </c>
      <c r="CV2259">
        <v>2</v>
      </c>
      <c r="CW2259">
        <v>0</v>
      </c>
      <c r="CX2259">
        <v>4</v>
      </c>
      <c r="CY2259">
        <v>7</v>
      </c>
      <c r="CZ2259" t="s">
        <v>131</v>
      </c>
      <c r="DA2259">
        <v>286</v>
      </c>
      <c r="DB2259">
        <v>0</v>
      </c>
      <c r="DC2259" t="s">
        <v>132</v>
      </c>
      <c r="DD2259" t="s">
        <v>133</v>
      </c>
      <c r="DG2259">
        <v>16221358</v>
      </c>
      <c r="DI2259">
        <v>1</v>
      </c>
      <c r="DJ2259">
        <v>0</v>
      </c>
      <c r="DK2259">
        <v>1</v>
      </c>
      <c r="DL2259">
        <v>0</v>
      </c>
      <c r="DM2259">
        <v>0</v>
      </c>
      <c r="DN2259">
        <v>1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3">
      <c r="A2260" t="str">
        <f>"07/09/2023 22:04:57.055"</f>
        <v>07/09/2023 22:04:57.055</v>
      </c>
      <c r="C2260" t="str">
        <f t="shared" si="862"/>
        <v>FFDFD3C0</v>
      </c>
      <c r="D2260" t="s">
        <v>134</v>
      </c>
      <c r="E2260">
        <v>4</v>
      </c>
      <c r="H2260">
        <v>4</v>
      </c>
      <c r="I2260" t="s">
        <v>143</v>
      </c>
      <c r="J2260" t="s">
        <v>126</v>
      </c>
      <c r="K2260">
        <v>0</v>
      </c>
      <c r="L2260">
        <v>3</v>
      </c>
      <c r="M2260">
        <v>0</v>
      </c>
      <c r="N2260">
        <v>2</v>
      </c>
      <c r="O2260">
        <v>0</v>
      </c>
      <c r="P2260">
        <v>1</v>
      </c>
      <c r="Q2260">
        <v>0</v>
      </c>
      <c r="S2260" t="str">
        <f t="shared" si="875"/>
        <v>22:04:56.000</v>
      </c>
      <c r="T2260" t="str">
        <f t="shared" si="875"/>
        <v>22:04:56.000</v>
      </c>
      <c r="U2260" t="str">
        <f t="shared" si="869"/>
        <v>A14F74</v>
      </c>
      <c r="V2260">
        <v>0</v>
      </c>
      <c r="W2260">
        <v>0</v>
      </c>
      <c r="X2260">
        <v>2</v>
      </c>
      <c r="Y2260">
        <v>0</v>
      </c>
      <c r="AA2260">
        <v>1</v>
      </c>
      <c r="AB2260">
        <v>8</v>
      </c>
      <c r="AC2260">
        <v>3</v>
      </c>
      <c r="AD2260">
        <v>0</v>
      </c>
      <c r="AE2260">
        <v>9</v>
      </c>
      <c r="AF2260" t="s">
        <v>126</v>
      </c>
      <c r="AG2260">
        <v>0</v>
      </c>
      <c r="AH2260">
        <v>3</v>
      </c>
      <c r="AI2260">
        <v>2</v>
      </c>
      <c r="AJ2260">
        <v>0</v>
      </c>
      <c r="AK2260" t="s">
        <v>727</v>
      </c>
      <c r="AL2260">
        <v>32.772689</v>
      </c>
      <c r="AM2260" t="s">
        <v>728</v>
      </c>
      <c r="AN2260">
        <v>-117.032826</v>
      </c>
      <c r="AO2260">
        <v>25</v>
      </c>
      <c r="AP2260">
        <v>1300</v>
      </c>
      <c r="AQ2260" t="s">
        <v>129</v>
      </c>
      <c r="AR2260">
        <v>-49</v>
      </c>
      <c r="AS2260">
        <v>65</v>
      </c>
      <c r="AT2260">
        <v>-832</v>
      </c>
      <c r="BB2260" t="str">
        <f t="shared" si="870"/>
        <v>1200</v>
      </c>
      <c r="BC2260">
        <v>1</v>
      </c>
      <c r="BD2260" t="str">
        <f t="shared" si="871"/>
        <v xml:space="preserve">N1839R  </v>
      </c>
      <c r="BE2260">
        <v>1</v>
      </c>
      <c r="BG2260">
        <v>0</v>
      </c>
      <c r="BH2260">
        <v>0</v>
      </c>
      <c r="BI2260">
        <v>0</v>
      </c>
      <c r="BJ2260">
        <v>1175</v>
      </c>
      <c r="BK2260">
        <v>-125</v>
      </c>
      <c r="BL2260" t="s">
        <v>130</v>
      </c>
      <c r="BM2260">
        <v>1</v>
      </c>
      <c r="BN2260">
        <v>1</v>
      </c>
      <c r="BO2260">
        <v>0</v>
      </c>
      <c r="BP2260">
        <v>0</v>
      </c>
      <c r="BS2260">
        <v>0</v>
      </c>
      <c r="BT2260">
        <v>0</v>
      </c>
      <c r="BU2260">
        <v>0</v>
      </c>
      <c r="CE2260" t="str">
        <f t="shared" si="876"/>
        <v>22:04:56.632</v>
      </c>
      <c r="CF2260">
        <v>632089013</v>
      </c>
      <c r="CS2260">
        <v>3</v>
      </c>
      <c r="CT2260">
        <v>2</v>
      </c>
      <c r="CU2260">
        <v>0</v>
      </c>
      <c r="CV2260">
        <v>2</v>
      </c>
      <c r="CW2260">
        <v>0</v>
      </c>
      <c r="CX2260">
        <v>4</v>
      </c>
      <c r="CY2260">
        <v>7</v>
      </c>
      <c r="CZ2260" t="s">
        <v>131</v>
      </c>
      <c r="DA2260">
        <v>286</v>
      </c>
      <c r="DB2260">
        <v>0</v>
      </c>
      <c r="DC2260" t="s">
        <v>132</v>
      </c>
      <c r="DD2260" t="s">
        <v>133</v>
      </c>
      <c r="DG2260">
        <v>16221358</v>
      </c>
      <c r="DI2260">
        <v>1</v>
      </c>
      <c r="DJ2260">
        <v>0</v>
      </c>
      <c r="DK2260">
        <v>1</v>
      </c>
      <c r="DL2260">
        <v>0</v>
      </c>
      <c r="DM2260">
        <v>0</v>
      </c>
      <c r="DN2260">
        <v>1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3">
      <c r="A2261" t="str">
        <f>"07/09/2023 22:04:57.977"</f>
        <v>07/09/2023 22:04:57.977</v>
      </c>
      <c r="C2261" t="str">
        <f t="shared" si="862"/>
        <v>FFDFD3C0</v>
      </c>
      <c r="D2261" t="s">
        <v>134</v>
      </c>
      <c r="E2261">
        <v>3</v>
      </c>
      <c r="H2261">
        <v>3</v>
      </c>
      <c r="I2261" t="s">
        <v>135</v>
      </c>
      <c r="J2261" t="s">
        <v>126</v>
      </c>
      <c r="K2261">
        <v>0</v>
      </c>
      <c r="L2261">
        <v>3</v>
      </c>
      <c r="M2261">
        <v>0</v>
      </c>
      <c r="N2261">
        <v>2</v>
      </c>
      <c r="O2261">
        <v>0</v>
      </c>
      <c r="P2261">
        <v>1</v>
      </c>
      <c r="Q2261">
        <v>0</v>
      </c>
      <c r="S2261" t="str">
        <f t="shared" ref="S2261:T2267" si="877">"22:04:57.000"</f>
        <v>22:04:57.000</v>
      </c>
      <c r="T2261" t="str">
        <f t="shared" si="877"/>
        <v>22:04:57.000</v>
      </c>
      <c r="U2261" t="str">
        <f t="shared" si="869"/>
        <v>A14F74</v>
      </c>
      <c r="V2261">
        <v>0</v>
      </c>
      <c r="W2261">
        <v>0</v>
      </c>
      <c r="X2261">
        <v>2</v>
      </c>
      <c r="Y2261">
        <v>0</v>
      </c>
      <c r="AA2261">
        <v>1</v>
      </c>
      <c r="AB2261">
        <v>8</v>
      </c>
      <c r="AC2261">
        <v>3</v>
      </c>
      <c r="AD2261">
        <v>0</v>
      </c>
      <c r="AE2261">
        <v>9</v>
      </c>
      <c r="AF2261" t="s">
        <v>126</v>
      </c>
      <c r="AG2261">
        <v>0</v>
      </c>
      <c r="AH2261">
        <v>3</v>
      </c>
      <c r="AI2261">
        <v>2</v>
      </c>
      <c r="AJ2261">
        <v>0</v>
      </c>
      <c r="AK2261" t="s">
        <v>729</v>
      </c>
      <c r="AL2261">
        <v>32.773032000000001</v>
      </c>
      <c r="AM2261" t="s">
        <v>730</v>
      </c>
      <c r="AN2261">
        <v>-117.033083</v>
      </c>
      <c r="AO2261">
        <v>25</v>
      </c>
      <c r="AP2261">
        <v>1200</v>
      </c>
      <c r="AQ2261" t="s">
        <v>129</v>
      </c>
      <c r="AR2261">
        <v>-57</v>
      </c>
      <c r="AS2261">
        <v>56</v>
      </c>
      <c r="AT2261">
        <v>-960</v>
      </c>
      <c r="BB2261" t="str">
        <f t="shared" si="870"/>
        <v>1200</v>
      </c>
      <c r="BC2261">
        <v>1</v>
      </c>
      <c r="BD2261" t="str">
        <f t="shared" si="871"/>
        <v xml:space="preserve">N1839R  </v>
      </c>
      <c r="BE2261">
        <v>1</v>
      </c>
      <c r="BG2261">
        <v>0</v>
      </c>
      <c r="BH2261">
        <v>0</v>
      </c>
      <c r="BI2261">
        <v>0</v>
      </c>
      <c r="BJ2261">
        <v>1200</v>
      </c>
      <c r="BK2261">
        <v>0</v>
      </c>
      <c r="BL2261" t="s">
        <v>130</v>
      </c>
      <c r="BM2261">
        <v>1</v>
      </c>
      <c r="BN2261">
        <v>1</v>
      </c>
      <c r="BO2261">
        <v>0</v>
      </c>
      <c r="BP2261">
        <v>0</v>
      </c>
      <c r="BS2261">
        <v>0</v>
      </c>
      <c r="BT2261">
        <v>0</v>
      </c>
      <c r="BU2261">
        <v>0</v>
      </c>
      <c r="CE2261" t="str">
        <f t="shared" ref="CE2261:CE2267" si="878">"22:04:57.738"</f>
        <v>22:04:57.738</v>
      </c>
      <c r="CF2261">
        <v>737589827</v>
      </c>
      <c r="CS2261">
        <v>3</v>
      </c>
      <c r="CT2261">
        <v>2</v>
      </c>
      <c r="CU2261">
        <v>0</v>
      </c>
      <c r="CV2261">
        <v>2</v>
      </c>
      <c r="CW2261">
        <v>0</v>
      </c>
      <c r="CX2261">
        <v>4</v>
      </c>
      <c r="CY2261">
        <v>7</v>
      </c>
      <c r="CZ2261" t="s">
        <v>131</v>
      </c>
      <c r="DA2261">
        <v>300</v>
      </c>
      <c r="DB2261">
        <v>0</v>
      </c>
      <c r="DC2261" t="s">
        <v>157</v>
      </c>
      <c r="DD2261" t="s">
        <v>158</v>
      </c>
      <c r="DG2261">
        <v>8384656</v>
      </c>
      <c r="DI2261">
        <v>1</v>
      </c>
      <c r="DJ2261">
        <v>0</v>
      </c>
      <c r="DK2261">
        <v>0</v>
      </c>
      <c r="DL2261">
        <v>0</v>
      </c>
      <c r="DM2261">
        <v>0</v>
      </c>
      <c r="DN2261">
        <v>1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3">
      <c r="A2262" t="str">
        <f>"07/09/2023 22:04:57.977"</f>
        <v>07/09/2023 22:04:57.977</v>
      </c>
      <c r="C2262" t="str">
        <f t="shared" si="862"/>
        <v>FFDFD3C0</v>
      </c>
      <c r="D2262" t="s">
        <v>147</v>
      </c>
      <c r="E2262">
        <v>8</v>
      </c>
      <c r="H2262">
        <v>225</v>
      </c>
      <c r="I2262" t="s">
        <v>148</v>
      </c>
      <c r="J2262" t="s">
        <v>126</v>
      </c>
      <c r="K2262">
        <v>0</v>
      </c>
      <c r="L2262">
        <v>3</v>
      </c>
      <c r="M2262">
        <v>0</v>
      </c>
      <c r="N2262">
        <v>2</v>
      </c>
      <c r="O2262">
        <v>0</v>
      </c>
      <c r="P2262">
        <v>1</v>
      </c>
      <c r="Q2262">
        <v>0</v>
      </c>
      <c r="S2262" t="str">
        <f t="shared" si="877"/>
        <v>22:04:57.000</v>
      </c>
      <c r="T2262" t="str">
        <f t="shared" si="877"/>
        <v>22:04:57.000</v>
      </c>
      <c r="U2262" t="str">
        <f t="shared" si="869"/>
        <v>A14F74</v>
      </c>
      <c r="V2262">
        <v>0</v>
      </c>
      <c r="W2262">
        <v>0</v>
      </c>
      <c r="X2262">
        <v>2</v>
      </c>
      <c r="Y2262">
        <v>0</v>
      </c>
      <c r="AA2262">
        <v>1</v>
      </c>
      <c r="AB2262">
        <v>8</v>
      </c>
      <c r="AC2262">
        <v>3</v>
      </c>
      <c r="AD2262">
        <v>0</v>
      </c>
      <c r="AE2262">
        <v>9</v>
      </c>
      <c r="AF2262" t="s">
        <v>126</v>
      </c>
      <c r="AG2262">
        <v>0</v>
      </c>
      <c r="AH2262">
        <v>3</v>
      </c>
      <c r="AI2262">
        <v>2</v>
      </c>
      <c r="AJ2262">
        <v>0</v>
      </c>
      <c r="AK2262" t="s">
        <v>729</v>
      </c>
      <c r="AL2262">
        <v>32.773032000000001</v>
      </c>
      <c r="AM2262" t="s">
        <v>730</v>
      </c>
      <c r="AN2262">
        <v>-117.033083</v>
      </c>
      <c r="AO2262">
        <v>25</v>
      </c>
      <c r="AP2262">
        <v>1200</v>
      </c>
      <c r="AQ2262" t="s">
        <v>129</v>
      </c>
      <c r="AR2262">
        <v>-57</v>
      </c>
      <c r="AS2262">
        <v>56</v>
      </c>
      <c r="AT2262">
        <v>-960</v>
      </c>
      <c r="BB2262" t="str">
        <f t="shared" si="870"/>
        <v>1200</v>
      </c>
      <c r="BC2262">
        <v>1</v>
      </c>
      <c r="BD2262" t="str">
        <f t="shared" si="871"/>
        <v xml:space="preserve">N1839R  </v>
      </c>
      <c r="BE2262">
        <v>1</v>
      </c>
      <c r="BG2262">
        <v>0</v>
      </c>
      <c r="BH2262">
        <v>0</v>
      </c>
      <c r="BI2262">
        <v>0</v>
      </c>
      <c r="BJ2262">
        <v>1200</v>
      </c>
      <c r="BK2262">
        <v>0</v>
      </c>
      <c r="BL2262" t="s">
        <v>130</v>
      </c>
      <c r="BM2262">
        <v>1</v>
      </c>
      <c r="BN2262">
        <v>1</v>
      </c>
      <c r="BO2262">
        <v>0</v>
      </c>
      <c r="BP2262">
        <v>0</v>
      </c>
      <c r="BS2262">
        <v>0</v>
      </c>
      <c r="BT2262">
        <v>0</v>
      </c>
      <c r="BU2262">
        <v>0</v>
      </c>
      <c r="CE2262" t="str">
        <f t="shared" si="878"/>
        <v>22:04:57.738</v>
      </c>
      <c r="CF2262">
        <v>737589827</v>
      </c>
      <c r="CS2262">
        <v>3</v>
      </c>
      <c r="CT2262">
        <v>2</v>
      </c>
      <c r="CU2262">
        <v>0</v>
      </c>
      <c r="CV2262">
        <v>2</v>
      </c>
      <c r="CW2262">
        <v>0</v>
      </c>
      <c r="CX2262">
        <v>4</v>
      </c>
      <c r="CY2262">
        <v>7</v>
      </c>
      <c r="CZ2262" t="s">
        <v>131</v>
      </c>
      <c r="DA2262">
        <v>300</v>
      </c>
      <c r="DB2262">
        <v>0</v>
      </c>
      <c r="DC2262" t="s">
        <v>157</v>
      </c>
      <c r="DD2262" t="s">
        <v>158</v>
      </c>
      <c r="DG2262">
        <v>8384656</v>
      </c>
      <c r="DI2262">
        <v>1</v>
      </c>
      <c r="DJ2262">
        <v>0</v>
      </c>
      <c r="DK2262">
        <v>1</v>
      </c>
      <c r="DL2262">
        <v>0</v>
      </c>
      <c r="DM2262">
        <v>0</v>
      </c>
      <c r="DN2262">
        <v>1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3">
      <c r="A2263" t="str">
        <f>"07/09/2023 22:04:57.992"</f>
        <v>07/09/2023 22:04:57.992</v>
      </c>
      <c r="C2263" t="str">
        <f t="shared" si="862"/>
        <v>FFDFD3C0</v>
      </c>
      <c r="D2263" t="s">
        <v>123</v>
      </c>
      <c r="E2263">
        <v>7</v>
      </c>
      <c r="F2263">
        <v>2007</v>
      </c>
      <c r="G2263" t="s">
        <v>124</v>
      </c>
      <c r="J2263" t="s">
        <v>125</v>
      </c>
      <c r="K2263">
        <v>0</v>
      </c>
      <c r="L2263">
        <v>3</v>
      </c>
      <c r="M2263">
        <v>0</v>
      </c>
      <c r="N2263">
        <v>2</v>
      </c>
      <c r="O2263">
        <v>0</v>
      </c>
      <c r="P2263">
        <v>1</v>
      </c>
      <c r="Q2263">
        <v>0</v>
      </c>
      <c r="S2263" t="str">
        <f t="shared" si="877"/>
        <v>22:04:57.000</v>
      </c>
      <c r="T2263" t="str">
        <f t="shared" si="877"/>
        <v>22:04:57.000</v>
      </c>
      <c r="U2263" t="str">
        <f t="shared" si="869"/>
        <v>A14F74</v>
      </c>
      <c r="V2263">
        <v>0</v>
      </c>
      <c r="W2263">
        <v>0</v>
      </c>
      <c r="X2263">
        <v>2</v>
      </c>
      <c r="Y2263">
        <v>0</v>
      </c>
      <c r="AA2263">
        <v>1</v>
      </c>
      <c r="AB2263">
        <v>8</v>
      </c>
      <c r="AC2263">
        <v>3</v>
      </c>
      <c r="AD2263">
        <v>0</v>
      </c>
      <c r="AE2263">
        <v>9</v>
      </c>
      <c r="AF2263" t="s">
        <v>126</v>
      </c>
      <c r="AG2263">
        <v>0</v>
      </c>
      <c r="AH2263">
        <v>3</v>
      </c>
      <c r="AI2263">
        <v>2</v>
      </c>
      <c r="AJ2263">
        <v>0</v>
      </c>
      <c r="AK2263" t="s">
        <v>729</v>
      </c>
      <c r="AL2263">
        <v>32.773032000000001</v>
      </c>
      <c r="AM2263" t="s">
        <v>730</v>
      </c>
      <c r="AN2263">
        <v>-117.033083</v>
      </c>
      <c r="AO2263">
        <v>25</v>
      </c>
      <c r="AP2263">
        <v>1200</v>
      </c>
      <c r="AQ2263" t="s">
        <v>129</v>
      </c>
      <c r="AR2263">
        <v>-57</v>
      </c>
      <c r="AS2263">
        <v>56</v>
      </c>
      <c r="AT2263">
        <v>-960</v>
      </c>
      <c r="BB2263" t="str">
        <f t="shared" si="870"/>
        <v>1200</v>
      </c>
      <c r="BC2263">
        <v>1</v>
      </c>
      <c r="BD2263" t="str">
        <f t="shared" si="871"/>
        <v xml:space="preserve">N1839R  </v>
      </c>
      <c r="BE2263">
        <v>1</v>
      </c>
      <c r="BG2263">
        <v>0</v>
      </c>
      <c r="BH2263">
        <v>0</v>
      </c>
      <c r="BI2263">
        <v>0</v>
      </c>
      <c r="BJ2263">
        <v>1200</v>
      </c>
      <c r="BK2263">
        <v>0</v>
      </c>
      <c r="BL2263" t="s">
        <v>130</v>
      </c>
      <c r="BM2263">
        <v>1</v>
      </c>
      <c r="BN2263">
        <v>1</v>
      </c>
      <c r="BO2263">
        <v>0</v>
      </c>
      <c r="BP2263">
        <v>0</v>
      </c>
      <c r="BS2263">
        <v>0</v>
      </c>
      <c r="BT2263">
        <v>0</v>
      </c>
      <c r="BU2263">
        <v>0</v>
      </c>
      <c r="CE2263" t="str">
        <f t="shared" si="878"/>
        <v>22:04:57.738</v>
      </c>
      <c r="CF2263">
        <v>737589827</v>
      </c>
      <c r="CS2263">
        <v>3</v>
      </c>
      <c r="CT2263">
        <v>2</v>
      </c>
      <c r="CU2263">
        <v>0</v>
      </c>
      <c r="CV2263">
        <v>2</v>
      </c>
      <c r="CW2263">
        <v>0</v>
      </c>
      <c r="CX2263">
        <v>4</v>
      </c>
      <c r="CY2263">
        <v>7</v>
      </c>
      <c r="CZ2263" t="s">
        <v>131</v>
      </c>
      <c r="DA2263">
        <v>300</v>
      </c>
      <c r="DB2263">
        <v>0</v>
      </c>
      <c r="DC2263" t="s">
        <v>157</v>
      </c>
      <c r="DD2263" t="s">
        <v>158</v>
      </c>
      <c r="DG2263">
        <v>8384656</v>
      </c>
      <c r="DI2263">
        <v>1</v>
      </c>
      <c r="DJ2263">
        <v>0</v>
      </c>
      <c r="DK2263">
        <v>1</v>
      </c>
      <c r="DL2263">
        <v>0</v>
      </c>
      <c r="DM2263">
        <v>0</v>
      </c>
      <c r="DN2263">
        <v>1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3">
      <c r="A2264" t="str">
        <f>"07/09/2023 22:04:57.992"</f>
        <v>07/09/2023 22:04:57.992</v>
      </c>
      <c r="C2264" t="str">
        <f t="shared" si="862"/>
        <v>FFDFD3C0</v>
      </c>
      <c r="D2264" t="s">
        <v>138</v>
      </c>
      <c r="E2264">
        <v>20</v>
      </c>
      <c r="F2264">
        <v>1020</v>
      </c>
      <c r="G2264" t="s">
        <v>139</v>
      </c>
      <c r="J2264" t="s">
        <v>140</v>
      </c>
      <c r="K2264">
        <v>0</v>
      </c>
      <c r="L2264">
        <v>3</v>
      </c>
      <c r="M2264">
        <v>0</v>
      </c>
      <c r="N2264">
        <v>2</v>
      </c>
      <c r="O2264">
        <v>0</v>
      </c>
      <c r="P2264">
        <v>1</v>
      </c>
      <c r="Q2264">
        <v>0</v>
      </c>
      <c r="S2264" t="str">
        <f t="shared" si="877"/>
        <v>22:04:57.000</v>
      </c>
      <c r="T2264" t="str">
        <f t="shared" si="877"/>
        <v>22:04:57.000</v>
      </c>
      <c r="U2264" t="str">
        <f t="shared" si="869"/>
        <v>A14F74</v>
      </c>
      <c r="V2264">
        <v>0</v>
      </c>
      <c r="W2264">
        <v>0</v>
      </c>
      <c r="X2264">
        <v>2</v>
      </c>
      <c r="Y2264">
        <v>0</v>
      </c>
      <c r="AA2264">
        <v>1</v>
      </c>
      <c r="AB2264">
        <v>8</v>
      </c>
      <c r="AC2264">
        <v>3</v>
      </c>
      <c r="AD2264">
        <v>0</v>
      </c>
      <c r="AE2264">
        <v>9</v>
      </c>
      <c r="AF2264" t="s">
        <v>126</v>
      </c>
      <c r="AG2264">
        <v>0</v>
      </c>
      <c r="AH2264">
        <v>3</v>
      </c>
      <c r="AI2264">
        <v>2</v>
      </c>
      <c r="AJ2264">
        <v>0</v>
      </c>
      <c r="AK2264" t="s">
        <v>729</v>
      </c>
      <c r="AL2264">
        <v>32.773032000000001</v>
      </c>
      <c r="AM2264" t="s">
        <v>730</v>
      </c>
      <c r="AN2264">
        <v>-117.033083</v>
      </c>
      <c r="AO2264">
        <v>25</v>
      </c>
      <c r="AP2264">
        <v>1200</v>
      </c>
      <c r="AQ2264" t="s">
        <v>129</v>
      </c>
      <c r="AR2264">
        <v>-57</v>
      </c>
      <c r="AS2264">
        <v>56</v>
      </c>
      <c r="AT2264">
        <v>-960</v>
      </c>
      <c r="BB2264" t="str">
        <f t="shared" si="870"/>
        <v>1200</v>
      </c>
      <c r="BC2264">
        <v>1</v>
      </c>
      <c r="BD2264" t="str">
        <f t="shared" si="871"/>
        <v xml:space="preserve">N1839R  </v>
      </c>
      <c r="BE2264">
        <v>1</v>
      </c>
      <c r="BG2264">
        <v>0</v>
      </c>
      <c r="BH2264">
        <v>0</v>
      </c>
      <c r="BI2264">
        <v>0</v>
      </c>
      <c r="BJ2264">
        <v>1200</v>
      </c>
      <c r="BK2264">
        <v>0</v>
      </c>
      <c r="BL2264" t="s">
        <v>130</v>
      </c>
      <c r="BM2264">
        <v>1</v>
      </c>
      <c r="BN2264">
        <v>1</v>
      </c>
      <c r="BO2264">
        <v>0</v>
      </c>
      <c r="BP2264">
        <v>0</v>
      </c>
      <c r="BS2264">
        <v>0</v>
      </c>
      <c r="BT2264">
        <v>0</v>
      </c>
      <c r="BU2264">
        <v>0</v>
      </c>
      <c r="CE2264" t="str">
        <f t="shared" si="878"/>
        <v>22:04:57.738</v>
      </c>
      <c r="CF2264">
        <v>737589827</v>
      </c>
      <c r="CS2264">
        <v>3</v>
      </c>
      <c r="CT2264">
        <v>2</v>
      </c>
      <c r="CU2264">
        <v>0</v>
      </c>
      <c r="CV2264">
        <v>2</v>
      </c>
      <c r="CW2264">
        <v>0</v>
      </c>
      <c r="CX2264">
        <v>4</v>
      </c>
      <c r="CY2264">
        <v>7</v>
      </c>
      <c r="CZ2264" t="s">
        <v>131</v>
      </c>
      <c r="DA2264">
        <v>300</v>
      </c>
      <c r="DB2264">
        <v>0</v>
      </c>
      <c r="DC2264" t="s">
        <v>157</v>
      </c>
      <c r="DD2264" t="s">
        <v>158</v>
      </c>
      <c r="DG2264">
        <v>8384656</v>
      </c>
      <c r="DI2264">
        <v>1</v>
      </c>
      <c r="DJ2264">
        <v>0</v>
      </c>
      <c r="DK2264">
        <v>1</v>
      </c>
      <c r="DL2264">
        <v>0</v>
      </c>
      <c r="DM2264">
        <v>0</v>
      </c>
      <c r="DN2264">
        <v>1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3">
      <c r="A2265" t="str">
        <f>"07/09/2023 22:04:57.992"</f>
        <v>07/09/2023 22:04:57.992</v>
      </c>
      <c r="C2265" t="str">
        <f t="shared" si="862"/>
        <v>FFDFD3C0</v>
      </c>
      <c r="D2265" t="s">
        <v>134</v>
      </c>
      <c r="E2265">
        <v>4</v>
      </c>
      <c r="H2265">
        <v>4</v>
      </c>
      <c r="I2265" t="s">
        <v>143</v>
      </c>
      <c r="J2265" t="s">
        <v>126</v>
      </c>
      <c r="K2265">
        <v>0</v>
      </c>
      <c r="L2265">
        <v>3</v>
      </c>
      <c r="M2265">
        <v>0</v>
      </c>
      <c r="N2265">
        <v>2</v>
      </c>
      <c r="O2265">
        <v>0</v>
      </c>
      <c r="P2265">
        <v>1</v>
      </c>
      <c r="Q2265">
        <v>0</v>
      </c>
      <c r="S2265" t="str">
        <f t="shared" si="877"/>
        <v>22:04:57.000</v>
      </c>
      <c r="T2265" t="str">
        <f t="shared" si="877"/>
        <v>22:04:57.000</v>
      </c>
      <c r="U2265" t="str">
        <f t="shared" si="869"/>
        <v>A14F74</v>
      </c>
      <c r="V2265">
        <v>0</v>
      </c>
      <c r="W2265">
        <v>0</v>
      </c>
      <c r="X2265">
        <v>2</v>
      </c>
      <c r="Y2265">
        <v>0</v>
      </c>
      <c r="AA2265">
        <v>1</v>
      </c>
      <c r="AB2265">
        <v>8</v>
      </c>
      <c r="AC2265">
        <v>3</v>
      </c>
      <c r="AD2265">
        <v>0</v>
      </c>
      <c r="AE2265">
        <v>9</v>
      </c>
      <c r="AF2265" t="s">
        <v>126</v>
      </c>
      <c r="AG2265">
        <v>0</v>
      </c>
      <c r="AH2265">
        <v>3</v>
      </c>
      <c r="AI2265">
        <v>2</v>
      </c>
      <c r="AJ2265">
        <v>0</v>
      </c>
      <c r="AK2265" t="s">
        <v>729</v>
      </c>
      <c r="AL2265">
        <v>32.773032000000001</v>
      </c>
      <c r="AM2265" t="s">
        <v>730</v>
      </c>
      <c r="AN2265">
        <v>-117.033083</v>
      </c>
      <c r="AO2265">
        <v>25</v>
      </c>
      <c r="AP2265">
        <v>1200</v>
      </c>
      <c r="AQ2265" t="s">
        <v>129</v>
      </c>
      <c r="AR2265">
        <v>-57</v>
      </c>
      <c r="AS2265">
        <v>56</v>
      </c>
      <c r="AT2265">
        <v>-960</v>
      </c>
      <c r="BB2265" t="str">
        <f t="shared" si="870"/>
        <v>1200</v>
      </c>
      <c r="BC2265">
        <v>1</v>
      </c>
      <c r="BD2265" t="str">
        <f t="shared" si="871"/>
        <v xml:space="preserve">N1839R  </v>
      </c>
      <c r="BE2265">
        <v>1</v>
      </c>
      <c r="BG2265">
        <v>0</v>
      </c>
      <c r="BH2265">
        <v>0</v>
      </c>
      <c r="BI2265">
        <v>0</v>
      </c>
      <c r="BJ2265">
        <v>1200</v>
      </c>
      <c r="BK2265">
        <v>0</v>
      </c>
      <c r="BL2265" t="s">
        <v>130</v>
      </c>
      <c r="BM2265">
        <v>1</v>
      </c>
      <c r="BN2265">
        <v>1</v>
      </c>
      <c r="BO2265">
        <v>0</v>
      </c>
      <c r="BP2265">
        <v>0</v>
      </c>
      <c r="BS2265">
        <v>0</v>
      </c>
      <c r="BT2265">
        <v>0</v>
      </c>
      <c r="BU2265">
        <v>0</v>
      </c>
      <c r="CE2265" t="str">
        <f t="shared" si="878"/>
        <v>22:04:57.738</v>
      </c>
      <c r="CF2265">
        <v>737589827</v>
      </c>
      <c r="CS2265">
        <v>3</v>
      </c>
      <c r="CT2265">
        <v>2</v>
      </c>
      <c r="CU2265">
        <v>0</v>
      </c>
      <c r="CV2265">
        <v>2</v>
      </c>
      <c r="CW2265">
        <v>0</v>
      </c>
      <c r="CX2265">
        <v>4</v>
      </c>
      <c r="CY2265">
        <v>7</v>
      </c>
      <c r="CZ2265" t="s">
        <v>131</v>
      </c>
      <c r="DA2265">
        <v>300</v>
      </c>
      <c r="DB2265">
        <v>0</v>
      </c>
      <c r="DC2265" t="s">
        <v>157</v>
      </c>
      <c r="DD2265" t="s">
        <v>158</v>
      </c>
      <c r="DG2265">
        <v>8384656</v>
      </c>
      <c r="DI2265">
        <v>1</v>
      </c>
      <c r="DJ2265">
        <v>0</v>
      </c>
      <c r="DK2265">
        <v>1</v>
      </c>
      <c r="DL2265">
        <v>0</v>
      </c>
      <c r="DM2265">
        <v>0</v>
      </c>
      <c r="DN2265">
        <v>1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3">
      <c r="A2266" t="str">
        <f>"07/09/2023 22:04:58.070"</f>
        <v>07/09/2023 22:04:58.070</v>
      </c>
      <c r="C2266" t="str">
        <f t="shared" si="862"/>
        <v>FFDFD3C0</v>
      </c>
      <c r="D2266" t="s">
        <v>141</v>
      </c>
      <c r="E2266">
        <v>15</v>
      </c>
      <c r="J2266" t="s">
        <v>142</v>
      </c>
      <c r="K2266">
        <v>0</v>
      </c>
      <c r="L2266">
        <v>3</v>
      </c>
      <c r="M2266">
        <v>0</v>
      </c>
      <c r="N2266">
        <v>2</v>
      </c>
      <c r="O2266">
        <v>0</v>
      </c>
      <c r="P2266">
        <v>1</v>
      </c>
      <c r="Q2266">
        <v>0</v>
      </c>
      <c r="S2266" t="str">
        <f t="shared" si="877"/>
        <v>22:04:57.000</v>
      </c>
      <c r="T2266" t="str">
        <f t="shared" si="877"/>
        <v>22:04:57.000</v>
      </c>
      <c r="U2266" t="str">
        <f t="shared" si="869"/>
        <v>A14F74</v>
      </c>
      <c r="V2266">
        <v>0</v>
      </c>
      <c r="W2266">
        <v>0</v>
      </c>
      <c r="X2266">
        <v>2</v>
      </c>
      <c r="Y2266">
        <v>0</v>
      </c>
      <c r="AA2266">
        <v>1</v>
      </c>
      <c r="AB2266">
        <v>8</v>
      </c>
      <c r="AC2266">
        <v>3</v>
      </c>
      <c r="AD2266">
        <v>0</v>
      </c>
      <c r="AE2266">
        <v>9</v>
      </c>
      <c r="AF2266" t="s">
        <v>126</v>
      </c>
      <c r="AG2266">
        <v>0</v>
      </c>
      <c r="AH2266">
        <v>3</v>
      </c>
      <c r="AI2266">
        <v>2</v>
      </c>
      <c r="AJ2266">
        <v>0</v>
      </c>
      <c r="AK2266" t="s">
        <v>729</v>
      </c>
      <c r="AL2266">
        <v>32.773032000000001</v>
      </c>
      <c r="AM2266" t="s">
        <v>730</v>
      </c>
      <c r="AN2266">
        <v>-117.033083</v>
      </c>
      <c r="AO2266">
        <v>25</v>
      </c>
      <c r="AP2266">
        <v>1200</v>
      </c>
      <c r="AQ2266" t="s">
        <v>129</v>
      </c>
      <c r="AR2266">
        <v>-57</v>
      </c>
      <c r="AS2266">
        <v>56</v>
      </c>
      <c r="AT2266">
        <v>-960</v>
      </c>
      <c r="BB2266" t="str">
        <f t="shared" si="870"/>
        <v>1200</v>
      </c>
      <c r="BC2266">
        <v>1</v>
      </c>
      <c r="BD2266" t="str">
        <f t="shared" si="871"/>
        <v xml:space="preserve">N1839R  </v>
      </c>
      <c r="BE2266">
        <v>1</v>
      </c>
      <c r="BG2266">
        <v>0</v>
      </c>
      <c r="BH2266">
        <v>0</v>
      </c>
      <c r="BI2266">
        <v>0</v>
      </c>
      <c r="BJ2266">
        <v>1200</v>
      </c>
      <c r="BK2266">
        <v>0</v>
      </c>
      <c r="BL2266" t="s">
        <v>130</v>
      </c>
      <c r="BM2266">
        <v>1</v>
      </c>
      <c r="BN2266">
        <v>1</v>
      </c>
      <c r="BO2266">
        <v>0</v>
      </c>
      <c r="BP2266">
        <v>0</v>
      </c>
      <c r="BS2266">
        <v>0</v>
      </c>
      <c r="BT2266">
        <v>0</v>
      </c>
      <c r="BU2266">
        <v>0</v>
      </c>
      <c r="CE2266" t="str">
        <f t="shared" si="878"/>
        <v>22:04:57.738</v>
      </c>
      <c r="CF2266">
        <v>737589827</v>
      </c>
      <c r="CS2266">
        <v>3</v>
      </c>
      <c r="CT2266">
        <v>2</v>
      </c>
      <c r="CU2266">
        <v>0</v>
      </c>
      <c r="CV2266">
        <v>2</v>
      </c>
      <c r="CW2266">
        <v>0</v>
      </c>
      <c r="CX2266">
        <v>4</v>
      </c>
      <c r="CY2266">
        <v>7</v>
      </c>
      <c r="CZ2266" t="s">
        <v>131</v>
      </c>
      <c r="DA2266">
        <v>300</v>
      </c>
      <c r="DB2266">
        <v>0</v>
      </c>
      <c r="DC2266" t="s">
        <v>157</v>
      </c>
      <c r="DD2266" t="s">
        <v>158</v>
      </c>
      <c r="DG2266">
        <v>8384656</v>
      </c>
      <c r="DI2266">
        <v>1</v>
      </c>
      <c r="DJ2266">
        <v>0</v>
      </c>
      <c r="DK2266">
        <v>1</v>
      </c>
      <c r="DL2266">
        <v>0</v>
      </c>
      <c r="DM2266">
        <v>0</v>
      </c>
      <c r="DN2266">
        <v>1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3">
      <c r="A2267" t="str">
        <f>"07/09/2023 22:04:58.070"</f>
        <v>07/09/2023 22:04:58.070</v>
      </c>
      <c r="C2267" t="str">
        <f t="shared" si="862"/>
        <v>FFDFD3C0</v>
      </c>
      <c r="D2267" t="s">
        <v>149</v>
      </c>
      <c r="E2267">
        <v>3</v>
      </c>
      <c r="H2267">
        <v>166</v>
      </c>
      <c r="I2267" t="s">
        <v>139</v>
      </c>
      <c r="J2267" t="s">
        <v>150</v>
      </c>
      <c r="K2267">
        <v>0</v>
      </c>
      <c r="L2267">
        <v>3</v>
      </c>
      <c r="M2267">
        <v>0</v>
      </c>
      <c r="N2267">
        <v>2</v>
      </c>
      <c r="O2267">
        <v>0</v>
      </c>
      <c r="P2267">
        <v>1</v>
      </c>
      <c r="Q2267">
        <v>0</v>
      </c>
      <c r="S2267" t="str">
        <f t="shared" si="877"/>
        <v>22:04:57.000</v>
      </c>
      <c r="T2267" t="str">
        <f t="shared" si="877"/>
        <v>22:04:57.000</v>
      </c>
      <c r="U2267" t="str">
        <f t="shared" si="869"/>
        <v>A14F74</v>
      </c>
      <c r="V2267">
        <v>0</v>
      </c>
      <c r="W2267">
        <v>0</v>
      </c>
      <c r="X2267">
        <v>2</v>
      </c>
      <c r="Y2267">
        <v>0</v>
      </c>
      <c r="AA2267">
        <v>1</v>
      </c>
      <c r="AB2267">
        <v>8</v>
      </c>
      <c r="AC2267">
        <v>3</v>
      </c>
      <c r="AD2267">
        <v>0</v>
      </c>
      <c r="AE2267">
        <v>9</v>
      </c>
      <c r="AF2267" t="s">
        <v>126</v>
      </c>
      <c r="AG2267">
        <v>0</v>
      </c>
      <c r="AH2267">
        <v>3</v>
      </c>
      <c r="AI2267">
        <v>2</v>
      </c>
      <c r="AJ2267">
        <v>0</v>
      </c>
      <c r="AK2267" t="s">
        <v>729</v>
      </c>
      <c r="AL2267">
        <v>32.773032000000001</v>
      </c>
      <c r="AM2267" t="s">
        <v>730</v>
      </c>
      <c r="AN2267">
        <v>-117.033083</v>
      </c>
      <c r="AO2267">
        <v>25</v>
      </c>
      <c r="AP2267">
        <v>1200</v>
      </c>
      <c r="AQ2267" t="s">
        <v>129</v>
      </c>
      <c r="AR2267">
        <v>-57</v>
      </c>
      <c r="AS2267">
        <v>56</v>
      </c>
      <c r="AT2267">
        <v>-960</v>
      </c>
      <c r="BB2267" t="str">
        <f t="shared" si="870"/>
        <v>1200</v>
      </c>
      <c r="BC2267">
        <v>1</v>
      </c>
      <c r="BD2267" t="str">
        <f t="shared" si="871"/>
        <v xml:space="preserve">N1839R  </v>
      </c>
      <c r="BE2267">
        <v>1</v>
      </c>
      <c r="BG2267">
        <v>0</v>
      </c>
      <c r="BH2267">
        <v>0</v>
      </c>
      <c r="BI2267">
        <v>0</v>
      </c>
      <c r="BJ2267">
        <v>1200</v>
      </c>
      <c r="BK2267">
        <v>0</v>
      </c>
      <c r="BL2267" t="s">
        <v>130</v>
      </c>
      <c r="BM2267">
        <v>1</v>
      </c>
      <c r="BN2267">
        <v>1</v>
      </c>
      <c r="BO2267">
        <v>0</v>
      </c>
      <c r="BP2267">
        <v>0</v>
      </c>
      <c r="BS2267">
        <v>0</v>
      </c>
      <c r="BT2267">
        <v>0</v>
      </c>
      <c r="BU2267">
        <v>0</v>
      </c>
      <c r="CE2267" t="str">
        <f t="shared" si="878"/>
        <v>22:04:57.738</v>
      </c>
      <c r="CF2267">
        <v>737589827</v>
      </c>
      <c r="CS2267">
        <v>3</v>
      </c>
      <c r="CT2267">
        <v>2</v>
      </c>
      <c r="CU2267">
        <v>0</v>
      </c>
      <c r="CV2267">
        <v>2</v>
      </c>
      <c r="CW2267">
        <v>0</v>
      </c>
      <c r="CX2267">
        <v>4</v>
      </c>
      <c r="CY2267">
        <v>7</v>
      </c>
      <c r="CZ2267" t="s">
        <v>131</v>
      </c>
      <c r="DA2267">
        <v>300</v>
      </c>
      <c r="DB2267">
        <v>0</v>
      </c>
      <c r="DC2267" t="s">
        <v>157</v>
      </c>
      <c r="DD2267" t="s">
        <v>158</v>
      </c>
      <c r="DG2267">
        <v>8384656</v>
      </c>
      <c r="DI2267">
        <v>1</v>
      </c>
      <c r="DJ2267">
        <v>0</v>
      </c>
      <c r="DK2267">
        <v>1</v>
      </c>
      <c r="DL2267">
        <v>0</v>
      </c>
      <c r="DM2267">
        <v>0</v>
      </c>
      <c r="DN2267">
        <v>1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3">
      <c r="A2268" t="str">
        <f>"07/09/2023 22:05:00.132"</f>
        <v>07/09/2023 22:05:00.132</v>
      </c>
      <c r="C2268" t="str">
        <f t="shared" si="862"/>
        <v>FFDFD3C0</v>
      </c>
      <c r="D2268" t="s">
        <v>141</v>
      </c>
      <c r="E2268">
        <v>15</v>
      </c>
      <c r="J2268" t="s">
        <v>142</v>
      </c>
      <c r="K2268">
        <v>0</v>
      </c>
      <c r="L2268">
        <v>3</v>
      </c>
      <c r="M2268">
        <v>0</v>
      </c>
      <c r="N2268">
        <v>2</v>
      </c>
      <c r="O2268">
        <v>0</v>
      </c>
      <c r="P2268">
        <v>1</v>
      </c>
      <c r="Q2268">
        <v>0</v>
      </c>
      <c r="S2268" t="str">
        <f t="shared" ref="S2268:T2274" si="879">"22:04:59.000"</f>
        <v>22:04:59.000</v>
      </c>
      <c r="T2268" t="str">
        <f t="shared" si="879"/>
        <v>22:04:59.000</v>
      </c>
      <c r="U2268" t="str">
        <f t="shared" si="869"/>
        <v>A14F74</v>
      </c>
      <c r="V2268">
        <v>0</v>
      </c>
      <c r="W2268">
        <v>0</v>
      </c>
      <c r="X2268">
        <v>2</v>
      </c>
      <c r="Y2268">
        <v>0</v>
      </c>
      <c r="AA2268">
        <v>1</v>
      </c>
      <c r="AB2268">
        <v>8</v>
      </c>
      <c r="AC2268">
        <v>3</v>
      </c>
      <c r="AD2268">
        <v>0</v>
      </c>
      <c r="AE2268">
        <v>9</v>
      </c>
      <c r="AF2268" t="s">
        <v>126</v>
      </c>
      <c r="AG2268">
        <v>0</v>
      </c>
      <c r="AH2268">
        <v>3</v>
      </c>
      <c r="AI2268">
        <v>2</v>
      </c>
      <c r="AJ2268">
        <v>0</v>
      </c>
      <c r="AK2268" t="s">
        <v>731</v>
      </c>
      <c r="AL2268">
        <v>32.773569000000002</v>
      </c>
      <c r="AM2268" t="s">
        <v>712</v>
      </c>
      <c r="AN2268">
        <v>-117.03368399999999</v>
      </c>
      <c r="AO2268">
        <v>25</v>
      </c>
      <c r="AP2268">
        <v>1100</v>
      </c>
      <c r="AQ2268" t="s">
        <v>129</v>
      </c>
      <c r="AR2268">
        <v>-55</v>
      </c>
      <c r="AS2268">
        <v>58</v>
      </c>
      <c r="AT2268">
        <v>-1152</v>
      </c>
      <c r="BB2268" t="str">
        <f t="shared" si="870"/>
        <v>1200</v>
      </c>
      <c r="BC2268">
        <v>1</v>
      </c>
      <c r="BD2268" t="str">
        <f t="shared" si="871"/>
        <v xml:space="preserve">N1839R  </v>
      </c>
      <c r="BE2268">
        <v>1</v>
      </c>
      <c r="BG2268">
        <v>0</v>
      </c>
      <c r="BH2268">
        <v>0</v>
      </c>
      <c r="BI2268">
        <v>0</v>
      </c>
      <c r="BJ2268">
        <v>1125</v>
      </c>
      <c r="BK2268">
        <v>25</v>
      </c>
      <c r="BL2268" t="s">
        <v>130</v>
      </c>
      <c r="BM2268">
        <v>1</v>
      </c>
      <c r="BN2268">
        <v>1</v>
      </c>
      <c r="BO2268">
        <v>0</v>
      </c>
      <c r="BP2268">
        <v>0</v>
      </c>
      <c r="BS2268">
        <v>0</v>
      </c>
      <c r="BT2268">
        <v>0</v>
      </c>
      <c r="BU2268">
        <v>0</v>
      </c>
      <c r="CE2268" t="str">
        <f t="shared" ref="CE2268:CE2274" si="880">"22:04:59.880"</f>
        <v>22:04:59.880</v>
      </c>
      <c r="CF2268">
        <v>879589885</v>
      </c>
      <c r="CS2268">
        <v>3</v>
      </c>
      <c r="CT2268">
        <v>2</v>
      </c>
      <c r="CU2268">
        <v>0</v>
      </c>
      <c r="CV2268">
        <v>2</v>
      </c>
      <c r="CW2268">
        <v>0</v>
      </c>
      <c r="CX2268">
        <v>5</v>
      </c>
      <c r="CY2268">
        <v>7</v>
      </c>
      <c r="CZ2268" t="s">
        <v>131</v>
      </c>
      <c r="DA2268">
        <v>300</v>
      </c>
      <c r="DB2268">
        <v>0</v>
      </c>
      <c r="DC2268" t="s">
        <v>157</v>
      </c>
      <c r="DD2268" t="s">
        <v>158</v>
      </c>
      <c r="DG2268">
        <v>8385126</v>
      </c>
      <c r="DI2268">
        <v>1</v>
      </c>
      <c r="DJ2268">
        <v>0</v>
      </c>
      <c r="DK2268">
        <v>0</v>
      </c>
      <c r="DL2268">
        <v>0</v>
      </c>
      <c r="DM2268">
        <v>0</v>
      </c>
      <c r="DN2268">
        <v>1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3">
      <c r="A2269" t="str">
        <f>"07/09/2023 22:05:00.132"</f>
        <v>07/09/2023 22:05:00.132</v>
      </c>
      <c r="C2269" t="str">
        <f t="shared" si="862"/>
        <v>FFDFD3C0</v>
      </c>
      <c r="D2269" t="s">
        <v>134</v>
      </c>
      <c r="E2269">
        <v>3</v>
      </c>
      <c r="H2269">
        <v>3</v>
      </c>
      <c r="I2269" t="s">
        <v>135</v>
      </c>
      <c r="J2269" t="s">
        <v>126</v>
      </c>
      <c r="K2269">
        <v>0</v>
      </c>
      <c r="L2269">
        <v>3</v>
      </c>
      <c r="M2269">
        <v>0</v>
      </c>
      <c r="N2269">
        <v>2</v>
      </c>
      <c r="O2269">
        <v>0</v>
      </c>
      <c r="P2269">
        <v>1</v>
      </c>
      <c r="Q2269">
        <v>0</v>
      </c>
      <c r="S2269" t="str">
        <f t="shared" si="879"/>
        <v>22:04:59.000</v>
      </c>
      <c r="T2269" t="str">
        <f t="shared" si="879"/>
        <v>22:04:59.000</v>
      </c>
      <c r="U2269" t="str">
        <f t="shared" si="869"/>
        <v>A14F74</v>
      </c>
      <c r="V2269">
        <v>0</v>
      </c>
      <c r="W2269">
        <v>0</v>
      </c>
      <c r="X2269">
        <v>2</v>
      </c>
      <c r="Y2269">
        <v>0</v>
      </c>
      <c r="AA2269">
        <v>1</v>
      </c>
      <c r="AB2269">
        <v>8</v>
      </c>
      <c r="AC2269">
        <v>3</v>
      </c>
      <c r="AD2269">
        <v>0</v>
      </c>
      <c r="AE2269">
        <v>9</v>
      </c>
      <c r="AF2269" t="s">
        <v>126</v>
      </c>
      <c r="AG2269">
        <v>0</v>
      </c>
      <c r="AH2269">
        <v>3</v>
      </c>
      <c r="AI2269">
        <v>2</v>
      </c>
      <c r="AJ2269">
        <v>0</v>
      </c>
      <c r="AK2269" t="s">
        <v>731</v>
      </c>
      <c r="AL2269">
        <v>32.773569000000002</v>
      </c>
      <c r="AM2269" t="s">
        <v>712</v>
      </c>
      <c r="AN2269">
        <v>-117.03368399999999</v>
      </c>
      <c r="AO2269">
        <v>25</v>
      </c>
      <c r="AP2269">
        <v>1100</v>
      </c>
      <c r="AQ2269" t="s">
        <v>129</v>
      </c>
      <c r="AR2269">
        <v>-55</v>
      </c>
      <c r="AS2269">
        <v>58</v>
      </c>
      <c r="AT2269">
        <v>-1152</v>
      </c>
      <c r="BB2269" t="str">
        <f t="shared" si="870"/>
        <v>1200</v>
      </c>
      <c r="BC2269">
        <v>1</v>
      </c>
      <c r="BD2269" t="str">
        <f t="shared" si="871"/>
        <v xml:space="preserve">N1839R  </v>
      </c>
      <c r="BE2269">
        <v>1</v>
      </c>
      <c r="BG2269">
        <v>0</v>
      </c>
      <c r="BH2269">
        <v>0</v>
      </c>
      <c r="BI2269">
        <v>0</v>
      </c>
      <c r="BJ2269">
        <v>1125</v>
      </c>
      <c r="BK2269">
        <v>25</v>
      </c>
      <c r="BL2269" t="s">
        <v>130</v>
      </c>
      <c r="BM2269">
        <v>1</v>
      </c>
      <c r="BN2269">
        <v>1</v>
      </c>
      <c r="BO2269">
        <v>0</v>
      </c>
      <c r="BP2269">
        <v>0</v>
      </c>
      <c r="BS2269">
        <v>0</v>
      </c>
      <c r="BT2269">
        <v>0</v>
      </c>
      <c r="BU2269">
        <v>0</v>
      </c>
      <c r="CE2269" t="str">
        <f t="shared" si="880"/>
        <v>22:04:59.880</v>
      </c>
      <c r="CF2269">
        <v>879589885</v>
      </c>
      <c r="CS2269">
        <v>3</v>
      </c>
      <c r="CT2269">
        <v>2</v>
      </c>
      <c r="CU2269">
        <v>0</v>
      </c>
      <c r="CV2269">
        <v>2</v>
      </c>
      <c r="CW2269">
        <v>0</v>
      </c>
      <c r="CX2269">
        <v>5</v>
      </c>
      <c r="CY2269">
        <v>7</v>
      </c>
      <c r="CZ2269" t="s">
        <v>131</v>
      </c>
      <c r="DA2269">
        <v>300</v>
      </c>
      <c r="DB2269">
        <v>0</v>
      </c>
      <c r="DC2269" t="s">
        <v>157</v>
      </c>
      <c r="DD2269" t="s">
        <v>158</v>
      </c>
      <c r="DG2269">
        <v>8385126</v>
      </c>
      <c r="DI2269">
        <v>1</v>
      </c>
      <c r="DJ2269">
        <v>0</v>
      </c>
      <c r="DK2269">
        <v>1</v>
      </c>
      <c r="DL2269">
        <v>0</v>
      </c>
      <c r="DM2269">
        <v>0</v>
      </c>
      <c r="DN2269">
        <v>1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3">
      <c r="A2270" t="str">
        <f>"07/09/2023 22:05:00.132"</f>
        <v>07/09/2023 22:05:00.132</v>
      </c>
      <c r="C2270" t="str">
        <f t="shared" si="862"/>
        <v>FFDFD3C0</v>
      </c>
      <c r="D2270" t="s">
        <v>147</v>
      </c>
      <c r="E2270">
        <v>8</v>
      </c>
      <c r="H2270">
        <v>225</v>
      </c>
      <c r="I2270" t="s">
        <v>148</v>
      </c>
      <c r="J2270" t="s">
        <v>126</v>
      </c>
      <c r="K2270">
        <v>0</v>
      </c>
      <c r="L2270">
        <v>3</v>
      </c>
      <c r="M2270">
        <v>0</v>
      </c>
      <c r="N2270">
        <v>2</v>
      </c>
      <c r="O2270">
        <v>0</v>
      </c>
      <c r="P2270">
        <v>1</v>
      </c>
      <c r="Q2270">
        <v>0</v>
      </c>
      <c r="S2270" t="str">
        <f t="shared" si="879"/>
        <v>22:04:59.000</v>
      </c>
      <c r="T2270" t="str">
        <f t="shared" si="879"/>
        <v>22:04:59.000</v>
      </c>
      <c r="U2270" t="str">
        <f t="shared" si="869"/>
        <v>A14F74</v>
      </c>
      <c r="V2270">
        <v>0</v>
      </c>
      <c r="W2270">
        <v>0</v>
      </c>
      <c r="X2270">
        <v>2</v>
      </c>
      <c r="Y2270">
        <v>0</v>
      </c>
      <c r="AA2270">
        <v>1</v>
      </c>
      <c r="AB2270">
        <v>8</v>
      </c>
      <c r="AC2270">
        <v>3</v>
      </c>
      <c r="AD2270">
        <v>0</v>
      </c>
      <c r="AE2270">
        <v>9</v>
      </c>
      <c r="AF2270" t="s">
        <v>126</v>
      </c>
      <c r="AG2270">
        <v>0</v>
      </c>
      <c r="AH2270">
        <v>3</v>
      </c>
      <c r="AI2270">
        <v>2</v>
      </c>
      <c r="AJ2270">
        <v>0</v>
      </c>
      <c r="AK2270" t="s">
        <v>731</v>
      </c>
      <c r="AL2270">
        <v>32.773569000000002</v>
      </c>
      <c r="AM2270" t="s">
        <v>712</v>
      </c>
      <c r="AN2270">
        <v>-117.03368399999999</v>
      </c>
      <c r="AO2270">
        <v>25</v>
      </c>
      <c r="AP2270">
        <v>1100</v>
      </c>
      <c r="AQ2270" t="s">
        <v>129</v>
      </c>
      <c r="AR2270">
        <v>-55</v>
      </c>
      <c r="AS2270">
        <v>58</v>
      </c>
      <c r="AT2270">
        <v>-1152</v>
      </c>
      <c r="BB2270" t="str">
        <f t="shared" si="870"/>
        <v>1200</v>
      </c>
      <c r="BC2270">
        <v>1</v>
      </c>
      <c r="BD2270" t="str">
        <f t="shared" si="871"/>
        <v xml:space="preserve">N1839R  </v>
      </c>
      <c r="BE2270">
        <v>1</v>
      </c>
      <c r="BG2270">
        <v>0</v>
      </c>
      <c r="BH2270">
        <v>0</v>
      </c>
      <c r="BI2270">
        <v>0</v>
      </c>
      <c r="BJ2270">
        <v>1125</v>
      </c>
      <c r="BK2270">
        <v>25</v>
      </c>
      <c r="BL2270" t="s">
        <v>130</v>
      </c>
      <c r="BM2270">
        <v>1</v>
      </c>
      <c r="BN2270">
        <v>1</v>
      </c>
      <c r="BO2270">
        <v>0</v>
      </c>
      <c r="BP2270">
        <v>0</v>
      </c>
      <c r="BS2270">
        <v>0</v>
      </c>
      <c r="BT2270">
        <v>0</v>
      </c>
      <c r="BU2270">
        <v>0</v>
      </c>
      <c r="CE2270" t="str">
        <f t="shared" si="880"/>
        <v>22:04:59.880</v>
      </c>
      <c r="CF2270">
        <v>879589885</v>
      </c>
      <c r="CS2270">
        <v>3</v>
      </c>
      <c r="CT2270">
        <v>2</v>
      </c>
      <c r="CU2270">
        <v>0</v>
      </c>
      <c r="CV2270">
        <v>2</v>
      </c>
      <c r="CW2270">
        <v>0</v>
      </c>
      <c r="CX2270">
        <v>5</v>
      </c>
      <c r="CY2270">
        <v>7</v>
      </c>
      <c r="CZ2270" t="s">
        <v>131</v>
      </c>
      <c r="DA2270">
        <v>300</v>
      </c>
      <c r="DB2270">
        <v>0</v>
      </c>
      <c r="DC2270" t="s">
        <v>157</v>
      </c>
      <c r="DD2270" t="s">
        <v>158</v>
      </c>
      <c r="DG2270">
        <v>8385126</v>
      </c>
      <c r="DI2270">
        <v>1</v>
      </c>
      <c r="DJ2270">
        <v>0</v>
      </c>
      <c r="DK2270">
        <v>1</v>
      </c>
      <c r="DL2270">
        <v>0</v>
      </c>
      <c r="DM2270">
        <v>0</v>
      </c>
      <c r="DN2270">
        <v>1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3">
      <c r="A2271" t="str">
        <f>"07/09/2023 22:05:00.179"</f>
        <v>07/09/2023 22:05:00.179</v>
      </c>
      <c r="C2271" t="str">
        <f t="shared" si="862"/>
        <v>FFDFD3C0</v>
      </c>
      <c r="D2271" t="s">
        <v>123</v>
      </c>
      <c r="E2271">
        <v>7</v>
      </c>
      <c r="F2271">
        <v>2007</v>
      </c>
      <c r="G2271" t="s">
        <v>124</v>
      </c>
      <c r="J2271" t="s">
        <v>125</v>
      </c>
      <c r="K2271">
        <v>0</v>
      </c>
      <c r="L2271">
        <v>3</v>
      </c>
      <c r="M2271">
        <v>0</v>
      </c>
      <c r="N2271">
        <v>2</v>
      </c>
      <c r="O2271">
        <v>0</v>
      </c>
      <c r="P2271">
        <v>1</v>
      </c>
      <c r="Q2271">
        <v>0</v>
      </c>
      <c r="S2271" t="str">
        <f t="shared" si="879"/>
        <v>22:04:59.000</v>
      </c>
      <c r="T2271" t="str">
        <f t="shared" si="879"/>
        <v>22:04:59.000</v>
      </c>
      <c r="U2271" t="str">
        <f t="shared" si="869"/>
        <v>A14F74</v>
      </c>
      <c r="V2271">
        <v>0</v>
      </c>
      <c r="W2271">
        <v>0</v>
      </c>
      <c r="X2271">
        <v>2</v>
      </c>
      <c r="Y2271">
        <v>0</v>
      </c>
      <c r="AA2271">
        <v>1</v>
      </c>
      <c r="AB2271">
        <v>8</v>
      </c>
      <c r="AC2271">
        <v>3</v>
      </c>
      <c r="AD2271">
        <v>0</v>
      </c>
      <c r="AE2271">
        <v>9</v>
      </c>
      <c r="AF2271" t="s">
        <v>126</v>
      </c>
      <c r="AG2271">
        <v>0</v>
      </c>
      <c r="AH2271">
        <v>3</v>
      </c>
      <c r="AI2271">
        <v>2</v>
      </c>
      <c r="AJ2271">
        <v>0</v>
      </c>
      <c r="AK2271" t="s">
        <v>731</v>
      </c>
      <c r="AL2271">
        <v>32.773569000000002</v>
      </c>
      <c r="AM2271" t="s">
        <v>712</v>
      </c>
      <c r="AN2271">
        <v>-117.03368399999999</v>
      </c>
      <c r="AO2271">
        <v>25</v>
      </c>
      <c r="AP2271">
        <v>1100</v>
      </c>
      <c r="AQ2271" t="s">
        <v>129</v>
      </c>
      <c r="AR2271">
        <v>-55</v>
      </c>
      <c r="AS2271">
        <v>58</v>
      </c>
      <c r="AT2271">
        <v>-1152</v>
      </c>
      <c r="BB2271" t="str">
        <f t="shared" si="870"/>
        <v>1200</v>
      </c>
      <c r="BC2271">
        <v>1</v>
      </c>
      <c r="BD2271" t="str">
        <f t="shared" si="871"/>
        <v xml:space="preserve">N1839R  </v>
      </c>
      <c r="BE2271">
        <v>1</v>
      </c>
      <c r="BG2271">
        <v>0</v>
      </c>
      <c r="BH2271">
        <v>0</v>
      </c>
      <c r="BI2271">
        <v>0</v>
      </c>
      <c r="BJ2271">
        <v>1125</v>
      </c>
      <c r="BK2271">
        <v>25</v>
      </c>
      <c r="BL2271" t="s">
        <v>130</v>
      </c>
      <c r="BM2271">
        <v>1</v>
      </c>
      <c r="BN2271">
        <v>1</v>
      </c>
      <c r="BO2271">
        <v>0</v>
      </c>
      <c r="BP2271">
        <v>0</v>
      </c>
      <c r="BS2271">
        <v>0</v>
      </c>
      <c r="BT2271">
        <v>0</v>
      </c>
      <c r="BU2271">
        <v>0</v>
      </c>
      <c r="CE2271" t="str">
        <f t="shared" si="880"/>
        <v>22:04:59.880</v>
      </c>
      <c r="CF2271">
        <v>879589885</v>
      </c>
      <c r="CS2271">
        <v>3</v>
      </c>
      <c r="CT2271">
        <v>2</v>
      </c>
      <c r="CU2271">
        <v>0</v>
      </c>
      <c r="CV2271">
        <v>2</v>
      </c>
      <c r="CW2271">
        <v>0</v>
      </c>
      <c r="CX2271">
        <v>5</v>
      </c>
      <c r="CY2271">
        <v>7</v>
      </c>
      <c r="CZ2271" t="s">
        <v>131</v>
      </c>
      <c r="DA2271">
        <v>300</v>
      </c>
      <c r="DB2271">
        <v>0</v>
      </c>
      <c r="DC2271" t="s">
        <v>157</v>
      </c>
      <c r="DD2271" t="s">
        <v>158</v>
      </c>
      <c r="DG2271">
        <v>8385126</v>
      </c>
      <c r="DI2271">
        <v>1</v>
      </c>
      <c r="DJ2271">
        <v>0</v>
      </c>
      <c r="DK2271">
        <v>1</v>
      </c>
      <c r="DL2271">
        <v>0</v>
      </c>
      <c r="DM2271">
        <v>0</v>
      </c>
      <c r="DN2271">
        <v>1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3">
      <c r="A2272" t="str">
        <f>"07/09/2023 22:05:00.179"</f>
        <v>07/09/2023 22:05:00.179</v>
      </c>
      <c r="C2272" t="str">
        <f t="shared" si="862"/>
        <v>FFDFD3C0</v>
      </c>
      <c r="D2272" t="s">
        <v>138</v>
      </c>
      <c r="E2272">
        <v>20</v>
      </c>
      <c r="F2272">
        <v>1020</v>
      </c>
      <c r="G2272" t="s">
        <v>139</v>
      </c>
      <c r="J2272" t="s">
        <v>140</v>
      </c>
      <c r="K2272">
        <v>0</v>
      </c>
      <c r="L2272">
        <v>3</v>
      </c>
      <c r="M2272">
        <v>0</v>
      </c>
      <c r="N2272">
        <v>2</v>
      </c>
      <c r="O2272">
        <v>0</v>
      </c>
      <c r="P2272">
        <v>1</v>
      </c>
      <c r="Q2272">
        <v>0</v>
      </c>
      <c r="S2272" t="str">
        <f t="shared" si="879"/>
        <v>22:04:59.000</v>
      </c>
      <c r="T2272" t="str">
        <f t="shared" si="879"/>
        <v>22:04:59.000</v>
      </c>
      <c r="U2272" t="str">
        <f t="shared" si="869"/>
        <v>A14F74</v>
      </c>
      <c r="V2272">
        <v>0</v>
      </c>
      <c r="W2272">
        <v>0</v>
      </c>
      <c r="X2272">
        <v>2</v>
      </c>
      <c r="Y2272">
        <v>0</v>
      </c>
      <c r="AA2272">
        <v>1</v>
      </c>
      <c r="AB2272">
        <v>8</v>
      </c>
      <c r="AC2272">
        <v>3</v>
      </c>
      <c r="AD2272">
        <v>0</v>
      </c>
      <c r="AE2272">
        <v>9</v>
      </c>
      <c r="AF2272" t="s">
        <v>126</v>
      </c>
      <c r="AG2272">
        <v>0</v>
      </c>
      <c r="AH2272">
        <v>3</v>
      </c>
      <c r="AI2272">
        <v>2</v>
      </c>
      <c r="AJ2272">
        <v>0</v>
      </c>
      <c r="AK2272" t="s">
        <v>731</v>
      </c>
      <c r="AL2272">
        <v>32.773569000000002</v>
      </c>
      <c r="AM2272" t="s">
        <v>712</v>
      </c>
      <c r="AN2272">
        <v>-117.03368399999999</v>
      </c>
      <c r="AO2272">
        <v>25</v>
      </c>
      <c r="AP2272">
        <v>1100</v>
      </c>
      <c r="AQ2272" t="s">
        <v>129</v>
      </c>
      <c r="AR2272">
        <v>-55</v>
      </c>
      <c r="AS2272">
        <v>58</v>
      </c>
      <c r="AT2272">
        <v>-1152</v>
      </c>
      <c r="BB2272" t="str">
        <f t="shared" si="870"/>
        <v>1200</v>
      </c>
      <c r="BC2272">
        <v>1</v>
      </c>
      <c r="BD2272" t="str">
        <f t="shared" si="871"/>
        <v xml:space="preserve">N1839R  </v>
      </c>
      <c r="BE2272">
        <v>1</v>
      </c>
      <c r="BG2272">
        <v>0</v>
      </c>
      <c r="BH2272">
        <v>0</v>
      </c>
      <c r="BI2272">
        <v>0</v>
      </c>
      <c r="BJ2272">
        <v>1125</v>
      </c>
      <c r="BK2272">
        <v>25</v>
      </c>
      <c r="BL2272" t="s">
        <v>130</v>
      </c>
      <c r="BM2272">
        <v>1</v>
      </c>
      <c r="BN2272">
        <v>1</v>
      </c>
      <c r="BO2272">
        <v>0</v>
      </c>
      <c r="BP2272">
        <v>0</v>
      </c>
      <c r="BS2272">
        <v>0</v>
      </c>
      <c r="BT2272">
        <v>0</v>
      </c>
      <c r="BU2272">
        <v>0</v>
      </c>
      <c r="CE2272" t="str">
        <f t="shared" si="880"/>
        <v>22:04:59.880</v>
      </c>
      <c r="CF2272">
        <v>879589885</v>
      </c>
      <c r="CS2272">
        <v>3</v>
      </c>
      <c r="CT2272">
        <v>2</v>
      </c>
      <c r="CU2272">
        <v>0</v>
      </c>
      <c r="CV2272">
        <v>2</v>
      </c>
      <c r="CW2272">
        <v>0</v>
      </c>
      <c r="CX2272">
        <v>5</v>
      </c>
      <c r="CY2272">
        <v>7</v>
      </c>
      <c r="CZ2272" t="s">
        <v>131</v>
      </c>
      <c r="DA2272">
        <v>300</v>
      </c>
      <c r="DB2272">
        <v>0</v>
      </c>
      <c r="DC2272" t="s">
        <v>157</v>
      </c>
      <c r="DD2272" t="s">
        <v>158</v>
      </c>
      <c r="DG2272">
        <v>8385126</v>
      </c>
      <c r="DI2272">
        <v>1</v>
      </c>
      <c r="DJ2272">
        <v>0</v>
      </c>
      <c r="DK2272">
        <v>1</v>
      </c>
      <c r="DL2272">
        <v>0</v>
      </c>
      <c r="DM2272">
        <v>0</v>
      </c>
      <c r="DN2272">
        <v>1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3">
      <c r="A2273" t="str">
        <f>"07/09/2023 22:05:00.179"</f>
        <v>07/09/2023 22:05:00.179</v>
      </c>
      <c r="C2273" t="str">
        <f t="shared" si="862"/>
        <v>FFDFD3C0</v>
      </c>
      <c r="D2273" t="s">
        <v>134</v>
      </c>
      <c r="E2273">
        <v>4</v>
      </c>
      <c r="H2273">
        <v>4</v>
      </c>
      <c r="I2273" t="s">
        <v>143</v>
      </c>
      <c r="J2273" t="s">
        <v>126</v>
      </c>
      <c r="K2273">
        <v>0</v>
      </c>
      <c r="L2273">
        <v>3</v>
      </c>
      <c r="M2273">
        <v>0</v>
      </c>
      <c r="N2273">
        <v>2</v>
      </c>
      <c r="O2273">
        <v>0</v>
      </c>
      <c r="P2273">
        <v>1</v>
      </c>
      <c r="Q2273">
        <v>0</v>
      </c>
      <c r="S2273" t="str">
        <f t="shared" si="879"/>
        <v>22:04:59.000</v>
      </c>
      <c r="T2273" t="str">
        <f t="shared" si="879"/>
        <v>22:04:59.000</v>
      </c>
      <c r="U2273" t="str">
        <f t="shared" si="869"/>
        <v>A14F74</v>
      </c>
      <c r="V2273">
        <v>0</v>
      </c>
      <c r="W2273">
        <v>0</v>
      </c>
      <c r="X2273">
        <v>2</v>
      </c>
      <c r="Y2273">
        <v>0</v>
      </c>
      <c r="AA2273">
        <v>1</v>
      </c>
      <c r="AB2273">
        <v>8</v>
      </c>
      <c r="AC2273">
        <v>3</v>
      </c>
      <c r="AD2273">
        <v>0</v>
      </c>
      <c r="AE2273">
        <v>9</v>
      </c>
      <c r="AF2273" t="s">
        <v>126</v>
      </c>
      <c r="AG2273">
        <v>0</v>
      </c>
      <c r="AH2273">
        <v>3</v>
      </c>
      <c r="AI2273">
        <v>2</v>
      </c>
      <c r="AJ2273">
        <v>0</v>
      </c>
      <c r="AK2273" t="s">
        <v>731</v>
      </c>
      <c r="AL2273">
        <v>32.773569000000002</v>
      </c>
      <c r="AM2273" t="s">
        <v>712</v>
      </c>
      <c r="AN2273">
        <v>-117.03368399999999</v>
      </c>
      <c r="AO2273">
        <v>25</v>
      </c>
      <c r="AP2273">
        <v>1100</v>
      </c>
      <c r="AQ2273" t="s">
        <v>129</v>
      </c>
      <c r="AR2273">
        <v>-55</v>
      </c>
      <c r="AS2273">
        <v>58</v>
      </c>
      <c r="AT2273">
        <v>-1152</v>
      </c>
      <c r="BB2273" t="str">
        <f t="shared" si="870"/>
        <v>1200</v>
      </c>
      <c r="BC2273">
        <v>1</v>
      </c>
      <c r="BD2273" t="str">
        <f t="shared" si="871"/>
        <v xml:space="preserve">N1839R  </v>
      </c>
      <c r="BE2273">
        <v>1</v>
      </c>
      <c r="BG2273">
        <v>0</v>
      </c>
      <c r="BH2273">
        <v>0</v>
      </c>
      <c r="BI2273">
        <v>0</v>
      </c>
      <c r="BJ2273">
        <v>1125</v>
      </c>
      <c r="BK2273">
        <v>25</v>
      </c>
      <c r="BL2273" t="s">
        <v>130</v>
      </c>
      <c r="BM2273">
        <v>1</v>
      </c>
      <c r="BN2273">
        <v>1</v>
      </c>
      <c r="BO2273">
        <v>0</v>
      </c>
      <c r="BP2273">
        <v>0</v>
      </c>
      <c r="BS2273">
        <v>0</v>
      </c>
      <c r="BT2273">
        <v>0</v>
      </c>
      <c r="BU2273">
        <v>0</v>
      </c>
      <c r="CE2273" t="str">
        <f t="shared" si="880"/>
        <v>22:04:59.880</v>
      </c>
      <c r="CF2273">
        <v>879589885</v>
      </c>
      <c r="CS2273">
        <v>3</v>
      </c>
      <c r="CT2273">
        <v>2</v>
      </c>
      <c r="CU2273">
        <v>0</v>
      </c>
      <c r="CV2273">
        <v>2</v>
      </c>
      <c r="CW2273">
        <v>0</v>
      </c>
      <c r="CX2273">
        <v>5</v>
      </c>
      <c r="CY2273">
        <v>7</v>
      </c>
      <c r="CZ2273" t="s">
        <v>131</v>
      </c>
      <c r="DA2273">
        <v>300</v>
      </c>
      <c r="DB2273">
        <v>0</v>
      </c>
      <c r="DC2273" t="s">
        <v>157</v>
      </c>
      <c r="DD2273" t="s">
        <v>158</v>
      </c>
      <c r="DG2273">
        <v>8385126</v>
      </c>
      <c r="DI2273">
        <v>1</v>
      </c>
      <c r="DJ2273">
        <v>0</v>
      </c>
      <c r="DK2273">
        <v>1</v>
      </c>
      <c r="DL2273">
        <v>0</v>
      </c>
      <c r="DM2273">
        <v>0</v>
      </c>
      <c r="DN2273">
        <v>1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3">
      <c r="A2274" t="str">
        <f>"07/09/2023 22:05:00.132"</f>
        <v>07/09/2023 22:05:00.132</v>
      </c>
      <c r="C2274" t="str">
        <f t="shared" si="862"/>
        <v>FFDFD3C0</v>
      </c>
      <c r="D2274" t="s">
        <v>149</v>
      </c>
      <c r="E2274">
        <v>3</v>
      </c>
      <c r="H2274">
        <v>166</v>
      </c>
      <c r="I2274" t="s">
        <v>139</v>
      </c>
      <c r="J2274" t="s">
        <v>150</v>
      </c>
      <c r="K2274">
        <v>0</v>
      </c>
      <c r="L2274">
        <v>3</v>
      </c>
      <c r="M2274">
        <v>0</v>
      </c>
      <c r="N2274">
        <v>2</v>
      </c>
      <c r="O2274">
        <v>0</v>
      </c>
      <c r="P2274">
        <v>1</v>
      </c>
      <c r="Q2274">
        <v>0</v>
      </c>
      <c r="S2274" t="str">
        <f t="shared" si="879"/>
        <v>22:04:59.000</v>
      </c>
      <c r="T2274" t="str">
        <f t="shared" si="879"/>
        <v>22:04:59.000</v>
      </c>
      <c r="U2274" t="str">
        <f t="shared" si="869"/>
        <v>A14F74</v>
      </c>
      <c r="V2274">
        <v>0</v>
      </c>
      <c r="W2274">
        <v>0</v>
      </c>
      <c r="X2274">
        <v>2</v>
      </c>
      <c r="Y2274">
        <v>0</v>
      </c>
      <c r="AA2274">
        <v>1</v>
      </c>
      <c r="AB2274">
        <v>8</v>
      </c>
      <c r="AC2274">
        <v>3</v>
      </c>
      <c r="AD2274">
        <v>0</v>
      </c>
      <c r="AE2274">
        <v>9</v>
      </c>
      <c r="AF2274" t="s">
        <v>126</v>
      </c>
      <c r="AG2274">
        <v>0</v>
      </c>
      <c r="AH2274">
        <v>3</v>
      </c>
      <c r="AI2274">
        <v>2</v>
      </c>
      <c r="AJ2274">
        <v>0</v>
      </c>
      <c r="AK2274" t="s">
        <v>731</v>
      </c>
      <c r="AL2274">
        <v>32.773569000000002</v>
      </c>
      <c r="AM2274" t="s">
        <v>712</v>
      </c>
      <c r="AN2274">
        <v>-117.03368399999999</v>
      </c>
      <c r="AO2274">
        <v>25</v>
      </c>
      <c r="AP2274">
        <v>1100</v>
      </c>
      <c r="AQ2274" t="s">
        <v>129</v>
      </c>
      <c r="AR2274">
        <v>-55</v>
      </c>
      <c r="AS2274">
        <v>58</v>
      </c>
      <c r="AT2274">
        <v>-1152</v>
      </c>
      <c r="BB2274" t="str">
        <f t="shared" si="870"/>
        <v>1200</v>
      </c>
      <c r="BC2274">
        <v>1</v>
      </c>
      <c r="BD2274" t="str">
        <f t="shared" si="871"/>
        <v xml:space="preserve">N1839R  </v>
      </c>
      <c r="BE2274">
        <v>1</v>
      </c>
      <c r="BG2274">
        <v>0</v>
      </c>
      <c r="BH2274">
        <v>0</v>
      </c>
      <c r="BI2274">
        <v>0</v>
      </c>
      <c r="BJ2274">
        <v>1125</v>
      </c>
      <c r="BK2274">
        <v>25</v>
      </c>
      <c r="BL2274" t="s">
        <v>130</v>
      </c>
      <c r="BM2274">
        <v>1</v>
      </c>
      <c r="BN2274">
        <v>1</v>
      </c>
      <c r="BO2274">
        <v>0</v>
      </c>
      <c r="BP2274">
        <v>0</v>
      </c>
      <c r="BS2274">
        <v>0</v>
      </c>
      <c r="BT2274">
        <v>0</v>
      </c>
      <c r="BU2274">
        <v>0</v>
      </c>
      <c r="CE2274" t="str">
        <f t="shared" si="880"/>
        <v>22:04:59.880</v>
      </c>
      <c r="CF2274">
        <v>879589885</v>
      </c>
      <c r="CS2274">
        <v>3</v>
      </c>
      <c r="CT2274">
        <v>2</v>
      </c>
      <c r="CU2274">
        <v>0</v>
      </c>
      <c r="CV2274">
        <v>2</v>
      </c>
      <c r="CW2274">
        <v>0</v>
      </c>
      <c r="CX2274">
        <v>5</v>
      </c>
      <c r="CY2274">
        <v>7</v>
      </c>
      <c r="CZ2274" t="s">
        <v>131</v>
      </c>
      <c r="DA2274">
        <v>300</v>
      </c>
      <c r="DB2274">
        <v>0</v>
      </c>
      <c r="DC2274" t="s">
        <v>157</v>
      </c>
      <c r="DD2274" t="s">
        <v>158</v>
      </c>
      <c r="DG2274">
        <v>8385126</v>
      </c>
      <c r="DI2274">
        <v>1</v>
      </c>
      <c r="DJ2274">
        <v>0</v>
      </c>
      <c r="DK2274">
        <v>1</v>
      </c>
      <c r="DL2274">
        <v>0</v>
      </c>
      <c r="DM2274">
        <v>0</v>
      </c>
      <c r="DN2274">
        <v>1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3">
      <c r="A2275" t="str">
        <f>"07/09/2023 22:05:01.132"</f>
        <v>07/09/2023 22:05:01.132</v>
      </c>
      <c r="C2275" t="str">
        <f t="shared" si="862"/>
        <v>FFDFD3C0</v>
      </c>
      <c r="D2275" t="s">
        <v>134</v>
      </c>
      <c r="E2275">
        <v>3</v>
      </c>
      <c r="H2275">
        <v>3</v>
      </c>
      <c r="I2275" t="s">
        <v>135</v>
      </c>
      <c r="J2275" t="s">
        <v>126</v>
      </c>
      <c r="K2275">
        <v>0</v>
      </c>
      <c r="L2275">
        <v>3</v>
      </c>
      <c r="M2275">
        <v>0</v>
      </c>
      <c r="N2275">
        <v>2</v>
      </c>
      <c r="O2275">
        <v>0</v>
      </c>
      <c r="P2275">
        <v>1</v>
      </c>
      <c r="Q2275">
        <v>0</v>
      </c>
      <c r="S2275" t="str">
        <f t="shared" ref="S2275:T2281" si="881">"22:05:00.000"</f>
        <v>22:05:00.000</v>
      </c>
      <c r="T2275" t="str">
        <f t="shared" si="881"/>
        <v>22:05:00.000</v>
      </c>
      <c r="U2275" t="str">
        <f t="shared" si="869"/>
        <v>A14F74</v>
      </c>
      <c r="V2275">
        <v>0</v>
      </c>
      <c r="W2275">
        <v>0</v>
      </c>
      <c r="X2275">
        <v>2</v>
      </c>
      <c r="Y2275">
        <v>0</v>
      </c>
      <c r="AA2275">
        <v>1</v>
      </c>
      <c r="AB2275">
        <v>8</v>
      </c>
      <c r="AC2275">
        <v>3</v>
      </c>
      <c r="AD2275">
        <v>0</v>
      </c>
      <c r="AE2275">
        <v>9</v>
      </c>
      <c r="AF2275" t="s">
        <v>126</v>
      </c>
      <c r="AG2275">
        <v>0</v>
      </c>
      <c r="AH2275">
        <v>3</v>
      </c>
      <c r="AI2275">
        <v>2</v>
      </c>
      <c r="AJ2275">
        <v>0</v>
      </c>
      <c r="AK2275" t="s">
        <v>732</v>
      </c>
      <c r="AL2275">
        <v>32.773826</v>
      </c>
      <c r="AM2275" t="s">
        <v>733</v>
      </c>
      <c r="AN2275">
        <v>-117.033963</v>
      </c>
      <c r="AO2275">
        <v>25</v>
      </c>
      <c r="AP2275">
        <v>1100</v>
      </c>
      <c r="AQ2275" t="s">
        <v>129</v>
      </c>
      <c r="AR2275">
        <v>-49</v>
      </c>
      <c r="AS2275">
        <v>64</v>
      </c>
      <c r="AT2275">
        <v>-1280</v>
      </c>
      <c r="BB2275" t="str">
        <f t="shared" si="870"/>
        <v>1200</v>
      </c>
      <c r="BC2275">
        <v>1</v>
      </c>
      <c r="BD2275" t="str">
        <f t="shared" si="871"/>
        <v xml:space="preserve">N1839R  </v>
      </c>
      <c r="BE2275">
        <v>1</v>
      </c>
      <c r="BG2275">
        <v>0</v>
      </c>
      <c r="BH2275">
        <v>0</v>
      </c>
      <c r="BI2275">
        <v>0</v>
      </c>
      <c r="BJ2275">
        <v>1125</v>
      </c>
      <c r="BK2275">
        <v>25</v>
      </c>
      <c r="BL2275" t="s">
        <v>130</v>
      </c>
      <c r="BM2275">
        <v>1</v>
      </c>
      <c r="BN2275">
        <v>1</v>
      </c>
      <c r="BO2275">
        <v>0</v>
      </c>
      <c r="BP2275">
        <v>0</v>
      </c>
      <c r="BS2275">
        <v>0</v>
      </c>
      <c r="BT2275">
        <v>0</v>
      </c>
      <c r="BU2275">
        <v>0</v>
      </c>
      <c r="CE2275" t="str">
        <f t="shared" ref="CE2275:CE2281" si="882">"22:05:00.903"</f>
        <v>22:05:00.903</v>
      </c>
      <c r="CF2275">
        <v>903090035</v>
      </c>
      <c r="CS2275">
        <v>3</v>
      </c>
      <c r="CT2275">
        <v>2</v>
      </c>
      <c r="CU2275">
        <v>0</v>
      </c>
      <c r="CV2275">
        <v>2</v>
      </c>
      <c r="CW2275">
        <v>0</v>
      </c>
      <c r="CX2275">
        <v>2</v>
      </c>
      <c r="CY2275">
        <v>7</v>
      </c>
      <c r="CZ2275" t="s">
        <v>131</v>
      </c>
      <c r="DA2275">
        <v>300</v>
      </c>
      <c r="DB2275">
        <v>0</v>
      </c>
      <c r="DC2275" t="s">
        <v>157</v>
      </c>
      <c r="DD2275" t="s">
        <v>158</v>
      </c>
      <c r="DG2275">
        <v>8385382</v>
      </c>
      <c r="DI2275">
        <v>1</v>
      </c>
      <c r="DJ2275">
        <v>0</v>
      </c>
      <c r="DK2275">
        <v>0</v>
      </c>
      <c r="DL2275">
        <v>0</v>
      </c>
      <c r="DM2275">
        <v>0</v>
      </c>
      <c r="DN2275">
        <v>1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3">
      <c r="A2276" t="str">
        <f>"07/09/2023 22:05:01.132"</f>
        <v>07/09/2023 22:05:01.132</v>
      </c>
      <c r="C2276" t="str">
        <f t="shared" si="862"/>
        <v>FFDFD3C0</v>
      </c>
      <c r="D2276" t="s">
        <v>147</v>
      </c>
      <c r="E2276">
        <v>8</v>
      </c>
      <c r="H2276">
        <v>225</v>
      </c>
      <c r="I2276" t="s">
        <v>148</v>
      </c>
      <c r="J2276" t="s">
        <v>126</v>
      </c>
      <c r="K2276">
        <v>0</v>
      </c>
      <c r="L2276">
        <v>3</v>
      </c>
      <c r="M2276">
        <v>0</v>
      </c>
      <c r="N2276">
        <v>2</v>
      </c>
      <c r="O2276">
        <v>0</v>
      </c>
      <c r="P2276">
        <v>1</v>
      </c>
      <c r="Q2276">
        <v>0</v>
      </c>
      <c r="S2276" t="str">
        <f t="shared" si="881"/>
        <v>22:05:00.000</v>
      </c>
      <c r="T2276" t="str">
        <f t="shared" si="881"/>
        <v>22:05:00.000</v>
      </c>
      <c r="U2276" t="str">
        <f t="shared" si="869"/>
        <v>A14F74</v>
      </c>
      <c r="V2276">
        <v>0</v>
      </c>
      <c r="W2276">
        <v>0</v>
      </c>
      <c r="X2276">
        <v>2</v>
      </c>
      <c r="Y2276">
        <v>0</v>
      </c>
      <c r="AA2276">
        <v>1</v>
      </c>
      <c r="AB2276">
        <v>8</v>
      </c>
      <c r="AC2276">
        <v>3</v>
      </c>
      <c r="AD2276">
        <v>0</v>
      </c>
      <c r="AE2276">
        <v>9</v>
      </c>
      <c r="AF2276" t="s">
        <v>126</v>
      </c>
      <c r="AG2276">
        <v>0</v>
      </c>
      <c r="AH2276">
        <v>3</v>
      </c>
      <c r="AI2276">
        <v>2</v>
      </c>
      <c r="AJ2276">
        <v>0</v>
      </c>
      <c r="AK2276" t="s">
        <v>732</v>
      </c>
      <c r="AL2276">
        <v>32.773826</v>
      </c>
      <c r="AM2276" t="s">
        <v>733</v>
      </c>
      <c r="AN2276">
        <v>-117.033963</v>
      </c>
      <c r="AO2276">
        <v>25</v>
      </c>
      <c r="AP2276">
        <v>1100</v>
      </c>
      <c r="AQ2276" t="s">
        <v>129</v>
      </c>
      <c r="AR2276">
        <v>-49</v>
      </c>
      <c r="AS2276">
        <v>64</v>
      </c>
      <c r="AT2276">
        <v>-1280</v>
      </c>
      <c r="BB2276" t="str">
        <f t="shared" si="870"/>
        <v>1200</v>
      </c>
      <c r="BC2276">
        <v>1</v>
      </c>
      <c r="BD2276" t="str">
        <f t="shared" si="871"/>
        <v xml:space="preserve">N1839R  </v>
      </c>
      <c r="BE2276">
        <v>1</v>
      </c>
      <c r="BG2276">
        <v>0</v>
      </c>
      <c r="BH2276">
        <v>0</v>
      </c>
      <c r="BI2276">
        <v>0</v>
      </c>
      <c r="BJ2276">
        <v>1125</v>
      </c>
      <c r="BK2276">
        <v>25</v>
      </c>
      <c r="BL2276" t="s">
        <v>130</v>
      </c>
      <c r="BM2276">
        <v>1</v>
      </c>
      <c r="BN2276">
        <v>1</v>
      </c>
      <c r="BO2276">
        <v>0</v>
      </c>
      <c r="BP2276">
        <v>0</v>
      </c>
      <c r="BS2276">
        <v>0</v>
      </c>
      <c r="BT2276">
        <v>0</v>
      </c>
      <c r="BU2276">
        <v>0</v>
      </c>
      <c r="CE2276" t="str">
        <f t="shared" si="882"/>
        <v>22:05:00.903</v>
      </c>
      <c r="CF2276">
        <v>903090035</v>
      </c>
      <c r="CS2276">
        <v>3</v>
      </c>
      <c r="CT2276">
        <v>2</v>
      </c>
      <c r="CU2276">
        <v>0</v>
      </c>
      <c r="CV2276">
        <v>2</v>
      </c>
      <c r="CW2276">
        <v>0</v>
      </c>
      <c r="CX2276">
        <v>2</v>
      </c>
      <c r="CY2276">
        <v>7</v>
      </c>
      <c r="CZ2276" t="s">
        <v>131</v>
      </c>
      <c r="DA2276">
        <v>300</v>
      </c>
      <c r="DB2276">
        <v>0</v>
      </c>
      <c r="DC2276" t="s">
        <v>157</v>
      </c>
      <c r="DD2276" t="s">
        <v>158</v>
      </c>
      <c r="DG2276">
        <v>8385382</v>
      </c>
      <c r="DI2276">
        <v>1</v>
      </c>
      <c r="DJ2276">
        <v>0</v>
      </c>
      <c r="DK2276">
        <v>1</v>
      </c>
      <c r="DL2276">
        <v>0</v>
      </c>
      <c r="DM2276">
        <v>0</v>
      </c>
      <c r="DN2276">
        <v>1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3">
      <c r="A2277" t="str">
        <f>"07/09/2023 22:05:01.147"</f>
        <v>07/09/2023 22:05:01.147</v>
      </c>
      <c r="C2277" t="str">
        <f t="shared" si="862"/>
        <v>FFDFD3C0</v>
      </c>
      <c r="D2277" t="s">
        <v>123</v>
      </c>
      <c r="E2277">
        <v>7</v>
      </c>
      <c r="F2277">
        <v>2007</v>
      </c>
      <c r="G2277" t="s">
        <v>124</v>
      </c>
      <c r="J2277" t="s">
        <v>125</v>
      </c>
      <c r="K2277">
        <v>0</v>
      </c>
      <c r="L2277">
        <v>3</v>
      </c>
      <c r="M2277">
        <v>0</v>
      </c>
      <c r="N2277">
        <v>2</v>
      </c>
      <c r="O2277">
        <v>0</v>
      </c>
      <c r="P2277">
        <v>1</v>
      </c>
      <c r="Q2277">
        <v>0</v>
      </c>
      <c r="S2277" t="str">
        <f t="shared" si="881"/>
        <v>22:05:00.000</v>
      </c>
      <c r="T2277" t="str">
        <f t="shared" si="881"/>
        <v>22:05:00.000</v>
      </c>
      <c r="U2277" t="str">
        <f t="shared" si="869"/>
        <v>A14F74</v>
      </c>
      <c r="V2277">
        <v>0</v>
      </c>
      <c r="W2277">
        <v>0</v>
      </c>
      <c r="X2277">
        <v>2</v>
      </c>
      <c r="Y2277">
        <v>0</v>
      </c>
      <c r="AA2277">
        <v>1</v>
      </c>
      <c r="AB2277">
        <v>8</v>
      </c>
      <c r="AC2277">
        <v>3</v>
      </c>
      <c r="AD2277">
        <v>0</v>
      </c>
      <c r="AE2277">
        <v>9</v>
      </c>
      <c r="AF2277" t="s">
        <v>126</v>
      </c>
      <c r="AG2277">
        <v>0</v>
      </c>
      <c r="AH2277">
        <v>3</v>
      </c>
      <c r="AI2277">
        <v>2</v>
      </c>
      <c r="AJ2277">
        <v>0</v>
      </c>
      <c r="AK2277" t="s">
        <v>732</v>
      </c>
      <c r="AL2277">
        <v>32.773826</v>
      </c>
      <c r="AM2277" t="s">
        <v>733</v>
      </c>
      <c r="AN2277">
        <v>-117.033963</v>
      </c>
      <c r="AO2277">
        <v>25</v>
      </c>
      <c r="AP2277">
        <v>1100</v>
      </c>
      <c r="AQ2277" t="s">
        <v>129</v>
      </c>
      <c r="AR2277">
        <v>-49</v>
      </c>
      <c r="AS2277">
        <v>64</v>
      </c>
      <c r="AT2277">
        <v>-1280</v>
      </c>
      <c r="BB2277" t="str">
        <f t="shared" si="870"/>
        <v>1200</v>
      </c>
      <c r="BC2277">
        <v>1</v>
      </c>
      <c r="BD2277" t="str">
        <f t="shared" si="871"/>
        <v xml:space="preserve">N1839R  </v>
      </c>
      <c r="BE2277">
        <v>1</v>
      </c>
      <c r="BG2277">
        <v>0</v>
      </c>
      <c r="BH2277">
        <v>0</v>
      </c>
      <c r="BI2277">
        <v>0</v>
      </c>
      <c r="BJ2277">
        <v>1125</v>
      </c>
      <c r="BK2277">
        <v>25</v>
      </c>
      <c r="BL2277" t="s">
        <v>130</v>
      </c>
      <c r="BM2277">
        <v>1</v>
      </c>
      <c r="BN2277">
        <v>1</v>
      </c>
      <c r="BO2277">
        <v>0</v>
      </c>
      <c r="BP2277">
        <v>0</v>
      </c>
      <c r="BS2277">
        <v>0</v>
      </c>
      <c r="BT2277">
        <v>0</v>
      </c>
      <c r="BU2277">
        <v>0</v>
      </c>
      <c r="CE2277" t="str">
        <f t="shared" si="882"/>
        <v>22:05:00.903</v>
      </c>
      <c r="CF2277">
        <v>903090035</v>
      </c>
      <c r="CS2277">
        <v>3</v>
      </c>
      <c r="CT2277">
        <v>2</v>
      </c>
      <c r="CU2277">
        <v>0</v>
      </c>
      <c r="CV2277">
        <v>2</v>
      </c>
      <c r="CW2277">
        <v>0</v>
      </c>
      <c r="CX2277">
        <v>2</v>
      </c>
      <c r="CY2277">
        <v>7</v>
      </c>
      <c r="CZ2277" t="s">
        <v>131</v>
      </c>
      <c r="DA2277">
        <v>300</v>
      </c>
      <c r="DB2277">
        <v>0</v>
      </c>
      <c r="DC2277" t="s">
        <v>157</v>
      </c>
      <c r="DD2277" t="s">
        <v>158</v>
      </c>
      <c r="DG2277">
        <v>8385382</v>
      </c>
      <c r="DI2277">
        <v>1</v>
      </c>
      <c r="DJ2277">
        <v>0</v>
      </c>
      <c r="DK2277">
        <v>1</v>
      </c>
      <c r="DL2277">
        <v>0</v>
      </c>
      <c r="DM2277">
        <v>0</v>
      </c>
      <c r="DN2277">
        <v>1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3">
      <c r="A2278" t="str">
        <f>"07/09/2023 22:05:01.147"</f>
        <v>07/09/2023 22:05:01.147</v>
      </c>
      <c r="C2278" t="str">
        <f t="shared" si="862"/>
        <v>FFDFD3C0</v>
      </c>
      <c r="D2278" t="s">
        <v>138</v>
      </c>
      <c r="E2278">
        <v>20</v>
      </c>
      <c r="F2278">
        <v>1020</v>
      </c>
      <c r="G2278" t="s">
        <v>139</v>
      </c>
      <c r="J2278" t="s">
        <v>140</v>
      </c>
      <c r="K2278">
        <v>0</v>
      </c>
      <c r="L2278">
        <v>3</v>
      </c>
      <c r="M2278">
        <v>0</v>
      </c>
      <c r="N2278">
        <v>2</v>
      </c>
      <c r="O2278">
        <v>0</v>
      </c>
      <c r="P2278">
        <v>1</v>
      </c>
      <c r="Q2278">
        <v>0</v>
      </c>
      <c r="S2278" t="str">
        <f t="shared" si="881"/>
        <v>22:05:00.000</v>
      </c>
      <c r="T2278" t="str">
        <f t="shared" si="881"/>
        <v>22:05:00.000</v>
      </c>
      <c r="U2278" t="str">
        <f t="shared" si="869"/>
        <v>A14F74</v>
      </c>
      <c r="V2278">
        <v>0</v>
      </c>
      <c r="W2278">
        <v>0</v>
      </c>
      <c r="X2278">
        <v>2</v>
      </c>
      <c r="Y2278">
        <v>0</v>
      </c>
      <c r="AA2278">
        <v>1</v>
      </c>
      <c r="AB2278">
        <v>8</v>
      </c>
      <c r="AC2278">
        <v>3</v>
      </c>
      <c r="AD2278">
        <v>0</v>
      </c>
      <c r="AE2278">
        <v>9</v>
      </c>
      <c r="AF2278" t="s">
        <v>126</v>
      </c>
      <c r="AG2278">
        <v>0</v>
      </c>
      <c r="AH2278">
        <v>3</v>
      </c>
      <c r="AI2278">
        <v>2</v>
      </c>
      <c r="AJ2278">
        <v>0</v>
      </c>
      <c r="AK2278" t="s">
        <v>732</v>
      </c>
      <c r="AL2278">
        <v>32.773826</v>
      </c>
      <c r="AM2278" t="s">
        <v>733</v>
      </c>
      <c r="AN2278">
        <v>-117.033963</v>
      </c>
      <c r="AO2278">
        <v>25</v>
      </c>
      <c r="AP2278">
        <v>1100</v>
      </c>
      <c r="AQ2278" t="s">
        <v>129</v>
      </c>
      <c r="AR2278">
        <v>-49</v>
      </c>
      <c r="AS2278">
        <v>64</v>
      </c>
      <c r="AT2278">
        <v>-1280</v>
      </c>
      <c r="BB2278" t="str">
        <f t="shared" si="870"/>
        <v>1200</v>
      </c>
      <c r="BC2278">
        <v>1</v>
      </c>
      <c r="BD2278" t="str">
        <f t="shared" si="871"/>
        <v xml:space="preserve">N1839R  </v>
      </c>
      <c r="BE2278">
        <v>1</v>
      </c>
      <c r="BG2278">
        <v>0</v>
      </c>
      <c r="BH2278">
        <v>0</v>
      </c>
      <c r="BI2278">
        <v>0</v>
      </c>
      <c r="BJ2278">
        <v>1125</v>
      </c>
      <c r="BK2278">
        <v>25</v>
      </c>
      <c r="BL2278" t="s">
        <v>130</v>
      </c>
      <c r="BM2278">
        <v>1</v>
      </c>
      <c r="BN2278">
        <v>1</v>
      </c>
      <c r="BO2278">
        <v>0</v>
      </c>
      <c r="BP2278">
        <v>0</v>
      </c>
      <c r="BS2278">
        <v>0</v>
      </c>
      <c r="BT2278">
        <v>0</v>
      </c>
      <c r="BU2278">
        <v>0</v>
      </c>
      <c r="CE2278" t="str">
        <f t="shared" si="882"/>
        <v>22:05:00.903</v>
      </c>
      <c r="CF2278">
        <v>903090035</v>
      </c>
      <c r="CS2278">
        <v>3</v>
      </c>
      <c r="CT2278">
        <v>2</v>
      </c>
      <c r="CU2278">
        <v>0</v>
      </c>
      <c r="CV2278">
        <v>2</v>
      </c>
      <c r="CW2278">
        <v>0</v>
      </c>
      <c r="CX2278">
        <v>2</v>
      </c>
      <c r="CY2278">
        <v>7</v>
      </c>
      <c r="CZ2278" t="s">
        <v>131</v>
      </c>
      <c r="DA2278">
        <v>300</v>
      </c>
      <c r="DB2278">
        <v>0</v>
      </c>
      <c r="DC2278" t="s">
        <v>157</v>
      </c>
      <c r="DD2278" t="s">
        <v>158</v>
      </c>
      <c r="DG2278">
        <v>8385382</v>
      </c>
      <c r="DI2278">
        <v>1</v>
      </c>
      <c r="DJ2278">
        <v>0</v>
      </c>
      <c r="DK2278">
        <v>1</v>
      </c>
      <c r="DL2278">
        <v>0</v>
      </c>
      <c r="DM2278">
        <v>0</v>
      </c>
      <c r="DN2278">
        <v>1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3">
      <c r="A2279" t="str">
        <f>"07/09/2023 22:05:01.163"</f>
        <v>07/09/2023 22:05:01.163</v>
      </c>
      <c r="C2279" t="str">
        <f t="shared" si="862"/>
        <v>FFDFD3C0</v>
      </c>
      <c r="D2279" t="s">
        <v>134</v>
      </c>
      <c r="E2279">
        <v>4</v>
      </c>
      <c r="H2279">
        <v>4</v>
      </c>
      <c r="I2279" t="s">
        <v>143</v>
      </c>
      <c r="J2279" t="s">
        <v>126</v>
      </c>
      <c r="K2279">
        <v>0</v>
      </c>
      <c r="L2279">
        <v>3</v>
      </c>
      <c r="M2279">
        <v>0</v>
      </c>
      <c r="N2279">
        <v>2</v>
      </c>
      <c r="O2279">
        <v>0</v>
      </c>
      <c r="P2279">
        <v>1</v>
      </c>
      <c r="Q2279">
        <v>0</v>
      </c>
      <c r="S2279" t="str">
        <f t="shared" si="881"/>
        <v>22:05:00.000</v>
      </c>
      <c r="T2279" t="str">
        <f t="shared" si="881"/>
        <v>22:05:00.000</v>
      </c>
      <c r="U2279" t="str">
        <f t="shared" si="869"/>
        <v>A14F74</v>
      </c>
      <c r="V2279">
        <v>0</v>
      </c>
      <c r="W2279">
        <v>0</v>
      </c>
      <c r="X2279">
        <v>2</v>
      </c>
      <c r="Y2279">
        <v>0</v>
      </c>
      <c r="AA2279">
        <v>1</v>
      </c>
      <c r="AB2279">
        <v>8</v>
      </c>
      <c r="AC2279">
        <v>3</v>
      </c>
      <c r="AD2279">
        <v>0</v>
      </c>
      <c r="AE2279">
        <v>9</v>
      </c>
      <c r="AF2279" t="s">
        <v>126</v>
      </c>
      <c r="AG2279">
        <v>0</v>
      </c>
      <c r="AH2279">
        <v>3</v>
      </c>
      <c r="AI2279">
        <v>2</v>
      </c>
      <c r="AJ2279">
        <v>0</v>
      </c>
      <c r="AK2279" t="s">
        <v>732</v>
      </c>
      <c r="AL2279">
        <v>32.773826</v>
      </c>
      <c r="AM2279" t="s">
        <v>733</v>
      </c>
      <c r="AN2279">
        <v>-117.033963</v>
      </c>
      <c r="AO2279">
        <v>25</v>
      </c>
      <c r="AP2279">
        <v>1100</v>
      </c>
      <c r="AQ2279" t="s">
        <v>129</v>
      </c>
      <c r="AR2279">
        <v>-49</v>
      </c>
      <c r="AS2279">
        <v>64</v>
      </c>
      <c r="AT2279">
        <v>-1280</v>
      </c>
      <c r="BB2279" t="str">
        <f t="shared" si="870"/>
        <v>1200</v>
      </c>
      <c r="BC2279">
        <v>1</v>
      </c>
      <c r="BD2279" t="str">
        <f t="shared" si="871"/>
        <v xml:space="preserve">N1839R  </v>
      </c>
      <c r="BE2279">
        <v>1</v>
      </c>
      <c r="BG2279">
        <v>0</v>
      </c>
      <c r="BH2279">
        <v>0</v>
      </c>
      <c r="BI2279">
        <v>0</v>
      </c>
      <c r="BJ2279">
        <v>1125</v>
      </c>
      <c r="BK2279">
        <v>25</v>
      </c>
      <c r="BL2279" t="s">
        <v>130</v>
      </c>
      <c r="BM2279">
        <v>1</v>
      </c>
      <c r="BN2279">
        <v>1</v>
      </c>
      <c r="BO2279">
        <v>0</v>
      </c>
      <c r="BP2279">
        <v>0</v>
      </c>
      <c r="BS2279">
        <v>0</v>
      </c>
      <c r="BT2279">
        <v>0</v>
      </c>
      <c r="BU2279">
        <v>0</v>
      </c>
      <c r="CE2279" t="str">
        <f t="shared" si="882"/>
        <v>22:05:00.903</v>
      </c>
      <c r="CF2279">
        <v>903090035</v>
      </c>
      <c r="CS2279">
        <v>3</v>
      </c>
      <c r="CT2279">
        <v>2</v>
      </c>
      <c r="CU2279">
        <v>0</v>
      </c>
      <c r="CV2279">
        <v>2</v>
      </c>
      <c r="CW2279">
        <v>0</v>
      </c>
      <c r="CX2279">
        <v>2</v>
      </c>
      <c r="CY2279">
        <v>7</v>
      </c>
      <c r="CZ2279" t="s">
        <v>131</v>
      </c>
      <c r="DA2279">
        <v>300</v>
      </c>
      <c r="DB2279">
        <v>0</v>
      </c>
      <c r="DC2279" t="s">
        <v>157</v>
      </c>
      <c r="DD2279" t="s">
        <v>158</v>
      </c>
      <c r="DG2279">
        <v>8385382</v>
      </c>
      <c r="DI2279">
        <v>1</v>
      </c>
      <c r="DJ2279">
        <v>0</v>
      </c>
      <c r="DK2279">
        <v>1</v>
      </c>
      <c r="DL2279">
        <v>0</v>
      </c>
      <c r="DM2279">
        <v>0</v>
      </c>
      <c r="DN2279">
        <v>1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3">
      <c r="A2280" t="str">
        <f>"07/09/2023 22:05:01.163"</f>
        <v>07/09/2023 22:05:01.163</v>
      </c>
      <c r="C2280" t="str">
        <f t="shared" si="862"/>
        <v>FFDFD3C0</v>
      </c>
      <c r="D2280" t="s">
        <v>141</v>
      </c>
      <c r="E2280">
        <v>15</v>
      </c>
      <c r="J2280" t="s">
        <v>142</v>
      </c>
      <c r="K2280">
        <v>0</v>
      </c>
      <c r="L2280">
        <v>3</v>
      </c>
      <c r="M2280">
        <v>0</v>
      </c>
      <c r="N2280">
        <v>2</v>
      </c>
      <c r="O2280">
        <v>0</v>
      </c>
      <c r="P2280">
        <v>1</v>
      </c>
      <c r="Q2280">
        <v>0</v>
      </c>
      <c r="S2280" t="str">
        <f t="shared" si="881"/>
        <v>22:05:00.000</v>
      </c>
      <c r="T2280" t="str">
        <f t="shared" si="881"/>
        <v>22:05:00.000</v>
      </c>
      <c r="U2280" t="str">
        <f t="shared" si="869"/>
        <v>A14F74</v>
      </c>
      <c r="V2280">
        <v>0</v>
      </c>
      <c r="W2280">
        <v>0</v>
      </c>
      <c r="X2280">
        <v>2</v>
      </c>
      <c r="Y2280">
        <v>0</v>
      </c>
      <c r="AA2280">
        <v>1</v>
      </c>
      <c r="AB2280">
        <v>8</v>
      </c>
      <c r="AC2280">
        <v>3</v>
      </c>
      <c r="AD2280">
        <v>0</v>
      </c>
      <c r="AE2280">
        <v>9</v>
      </c>
      <c r="AF2280" t="s">
        <v>126</v>
      </c>
      <c r="AG2280">
        <v>0</v>
      </c>
      <c r="AH2280">
        <v>3</v>
      </c>
      <c r="AI2280">
        <v>2</v>
      </c>
      <c r="AJ2280">
        <v>0</v>
      </c>
      <c r="AK2280" t="s">
        <v>732</v>
      </c>
      <c r="AL2280">
        <v>32.773826</v>
      </c>
      <c r="AM2280" t="s">
        <v>733</v>
      </c>
      <c r="AN2280">
        <v>-117.033963</v>
      </c>
      <c r="AO2280">
        <v>25</v>
      </c>
      <c r="AP2280">
        <v>1100</v>
      </c>
      <c r="AQ2280" t="s">
        <v>129</v>
      </c>
      <c r="AR2280">
        <v>-49</v>
      </c>
      <c r="AS2280">
        <v>64</v>
      </c>
      <c r="AT2280">
        <v>-1280</v>
      </c>
      <c r="BB2280" t="str">
        <f t="shared" si="870"/>
        <v>1200</v>
      </c>
      <c r="BC2280">
        <v>1</v>
      </c>
      <c r="BD2280" t="str">
        <f t="shared" si="871"/>
        <v xml:space="preserve">N1839R  </v>
      </c>
      <c r="BE2280">
        <v>1</v>
      </c>
      <c r="BG2280">
        <v>0</v>
      </c>
      <c r="BH2280">
        <v>0</v>
      </c>
      <c r="BI2280">
        <v>0</v>
      </c>
      <c r="BJ2280">
        <v>1125</v>
      </c>
      <c r="BK2280">
        <v>25</v>
      </c>
      <c r="BL2280" t="s">
        <v>130</v>
      </c>
      <c r="BM2280">
        <v>1</v>
      </c>
      <c r="BN2280">
        <v>1</v>
      </c>
      <c r="BO2280">
        <v>0</v>
      </c>
      <c r="BP2280">
        <v>0</v>
      </c>
      <c r="BS2280">
        <v>0</v>
      </c>
      <c r="BT2280">
        <v>0</v>
      </c>
      <c r="BU2280">
        <v>0</v>
      </c>
      <c r="CE2280" t="str">
        <f t="shared" si="882"/>
        <v>22:05:00.903</v>
      </c>
      <c r="CF2280">
        <v>903090035</v>
      </c>
      <c r="CS2280">
        <v>3</v>
      </c>
      <c r="CT2280">
        <v>2</v>
      </c>
      <c r="CU2280">
        <v>0</v>
      </c>
      <c r="CV2280">
        <v>2</v>
      </c>
      <c r="CW2280">
        <v>0</v>
      </c>
      <c r="CX2280">
        <v>2</v>
      </c>
      <c r="CY2280">
        <v>7</v>
      </c>
      <c r="CZ2280" t="s">
        <v>131</v>
      </c>
      <c r="DA2280">
        <v>300</v>
      </c>
      <c r="DB2280">
        <v>0</v>
      </c>
      <c r="DC2280" t="s">
        <v>157</v>
      </c>
      <c r="DD2280" t="s">
        <v>158</v>
      </c>
      <c r="DG2280">
        <v>8385382</v>
      </c>
      <c r="DI2280">
        <v>1</v>
      </c>
      <c r="DJ2280">
        <v>0</v>
      </c>
      <c r="DK2280">
        <v>1</v>
      </c>
      <c r="DL2280">
        <v>0</v>
      </c>
      <c r="DM2280">
        <v>0</v>
      </c>
      <c r="DN2280">
        <v>1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3">
      <c r="A2281" t="str">
        <f>"07/09/2023 22:05:01.163"</f>
        <v>07/09/2023 22:05:01.163</v>
      </c>
      <c r="C2281" t="str">
        <f t="shared" si="862"/>
        <v>FFDFD3C0</v>
      </c>
      <c r="D2281" t="s">
        <v>149</v>
      </c>
      <c r="E2281">
        <v>3</v>
      </c>
      <c r="H2281">
        <v>166</v>
      </c>
      <c r="I2281" t="s">
        <v>139</v>
      </c>
      <c r="J2281" t="s">
        <v>150</v>
      </c>
      <c r="K2281">
        <v>0</v>
      </c>
      <c r="L2281">
        <v>3</v>
      </c>
      <c r="M2281">
        <v>0</v>
      </c>
      <c r="N2281">
        <v>2</v>
      </c>
      <c r="O2281">
        <v>0</v>
      </c>
      <c r="P2281">
        <v>1</v>
      </c>
      <c r="Q2281">
        <v>0</v>
      </c>
      <c r="S2281" t="str">
        <f t="shared" si="881"/>
        <v>22:05:00.000</v>
      </c>
      <c r="T2281" t="str">
        <f t="shared" si="881"/>
        <v>22:05:00.000</v>
      </c>
      <c r="U2281" t="str">
        <f t="shared" si="869"/>
        <v>A14F74</v>
      </c>
      <c r="V2281">
        <v>0</v>
      </c>
      <c r="W2281">
        <v>0</v>
      </c>
      <c r="X2281">
        <v>2</v>
      </c>
      <c r="Y2281">
        <v>0</v>
      </c>
      <c r="AA2281">
        <v>1</v>
      </c>
      <c r="AB2281">
        <v>8</v>
      </c>
      <c r="AC2281">
        <v>3</v>
      </c>
      <c r="AD2281">
        <v>0</v>
      </c>
      <c r="AE2281">
        <v>9</v>
      </c>
      <c r="AF2281" t="s">
        <v>126</v>
      </c>
      <c r="AG2281">
        <v>0</v>
      </c>
      <c r="AH2281">
        <v>3</v>
      </c>
      <c r="AI2281">
        <v>2</v>
      </c>
      <c r="AJ2281">
        <v>0</v>
      </c>
      <c r="AK2281" t="s">
        <v>732</v>
      </c>
      <c r="AL2281">
        <v>32.773826</v>
      </c>
      <c r="AM2281" t="s">
        <v>733</v>
      </c>
      <c r="AN2281">
        <v>-117.033963</v>
      </c>
      <c r="AO2281">
        <v>25</v>
      </c>
      <c r="AP2281">
        <v>1100</v>
      </c>
      <c r="AQ2281" t="s">
        <v>129</v>
      </c>
      <c r="AR2281">
        <v>-49</v>
      </c>
      <c r="AS2281">
        <v>64</v>
      </c>
      <c r="AT2281">
        <v>-1280</v>
      </c>
      <c r="BB2281" t="str">
        <f t="shared" si="870"/>
        <v>1200</v>
      </c>
      <c r="BC2281">
        <v>1</v>
      </c>
      <c r="BD2281" t="str">
        <f t="shared" si="871"/>
        <v xml:space="preserve">N1839R  </v>
      </c>
      <c r="BE2281">
        <v>1</v>
      </c>
      <c r="BG2281">
        <v>0</v>
      </c>
      <c r="BH2281">
        <v>0</v>
      </c>
      <c r="BI2281">
        <v>0</v>
      </c>
      <c r="BJ2281">
        <v>1125</v>
      </c>
      <c r="BK2281">
        <v>25</v>
      </c>
      <c r="BL2281" t="s">
        <v>130</v>
      </c>
      <c r="BM2281">
        <v>1</v>
      </c>
      <c r="BN2281">
        <v>1</v>
      </c>
      <c r="BO2281">
        <v>0</v>
      </c>
      <c r="BP2281">
        <v>0</v>
      </c>
      <c r="BS2281">
        <v>0</v>
      </c>
      <c r="BT2281">
        <v>0</v>
      </c>
      <c r="BU2281">
        <v>0</v>
      </c>
      <c r="CE2281" t="str">
        <f t="shared" si="882"/>
        <v>22:05:00.903</v>
      </c>
      <c r="CF2281">
        <v>903090035</v>
      </c>
      <c r="CS2281">
        <v>3</v>
      </c>
      <c r="CT2281">
        <v>2</v>
      </c>
      <c r="CU2281">
        <v>0</v>
      </c>
      <c r="CV2281">
        <v>2</v>
      </c>
      <c r="CW2281">
        <v>0</v>
      </c>
      <c r="CX2281">
        <v>2</v>
      </c>
      <c r="CY2281">
        <v>7</v>
      </c>
      <c r="CZ2281" t="s">
        <v>131</v>
      </c>
      <c r="DA2281">
        <v>300</v>
      </c>
      <c r="DB2281">
        <v>0</v>
      </c>
      <c r="DC2281" t="s">
        <v>157</v>
      </c>
      <c r="DD2281" t="s">
        <v>158</v>
      </c>
      <c r="DG2281">
        <v>8385382</v>
      </c>
      <c r="DI2281">
        <v>1</v>
      </c>
      <c r="DJ2281">
        <v>0</v>
      </c>
      <c r="DK2281">
        <v>1</v>
      </c>
      <c r="DL2281">
        <v>0</v>
      </c>
      <c r="DM2281">
        <v>0</v>
      </c>
      <c r="DN2281">
        <v>1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3">
      <c r="A2282" t="str">
        <f>"07/09/2023 22:05:04.146"</f>
        <v>07/09/2023 22:05:04.146</v>
      </c>
      <c r="C2282" t="str">
        <f t="shared" si="862"/>
        <v>FFDFD3C0</v>
      </c>
      <c r="D2282" t="s">
        <v>141</v>
      </c>
      <c r="E2282">
        <v>15</v>
      </c>
      <c r="J2282" t="s">
        <v>142</v>
      </c>
      <c r="K2282">
        <v>0</v>
      </c>
      <c r="L2282">
        <v>3</v>
      </c>
      <c r="M2282">
        <v>0</v>
      </c>
      <c r="N2282">
        <v>2</v>
      </c>
      <c r="O2282">
        <v>0</v>
      </c>
      <c r="P2282">
        <v>1</v>
      </c>
      <c r="Q2282">
        <v>0</v>
      </c>
      <c r="S2282" t="str">
        <f t="shared" ref="S2282:T2288" si="883">"22:05:03.000"</f>
        <v>22:05:03.000</v>
      </c>
      <c r="T2282" t="str">
        <f t="shared" si="883"/>
        <v>22:05:03.000</v>
      </c>
      <c r="U2282" t="str">
        <f t="shared" si="869"/>
        <v>A14F74</v>
      </c>
      <c r="V2282">
        <v>0</v>
      </c>
      <c r="W2282">
        <v>0</v>
      </c>
      <c r="X2282">
        <v>2</v>
      </c>
      <c r="Y2282">
        <v>0</v>
      </c>
      <c r="AA2282">
        <v>1</v>
      </c>
      <c r="AB2282">
        <v>8</v>
      </c>
      <c r="AC2282">
        <v>3</v>
      </c>
      <c r="AD2282">
        <v>0</v>
      </c>
      <c r="AE2282">
        <v>9</v>
      </c>
      <c r="AF2282" t="s">
        <v>126</v>
      </c>
      <c r="AG2282">
        <v>0</v>
      </c>
      <c r="AH2282">
        <v>3</v>
      </c>
      <c r="AI2282">
        <v>2</v>
      </c>
      <c r="AJ2282">
        <v>0</v>
      </c>
      <c r="AK2282" t="s">
        <v>734</v>
      </c>
      <c r="AL2282">
        <v>32.774791999999998</v>
      </c>
      <c r="AM2282" t="s">
        <v>735</v>
      </c>
      <c r="AN2282">
        <v>-117.03465</v>
      </c>
      <c r="AO2282">
        <v>25</v>
      </c>
      <c r="AP2282">
        <v>1100</v>
      </c>
      <c r="AQ2282" t="s">
        <v>129</v>
      </c>
      <c r="AR2282">
        <v>-25</v>
      </c>
      <c r="AS2282">
        <v>75</v>
      </c>
      <c r="AT2282">
        <v>-2944</v>
      </c>
      <c r="BB2282" t="str">
        <f t="shared" si="870"/>
        <v>1200</v>
      </c>
      <c r="BC2282">
        <v>1</v>
      </c>
      <c r="BD2282" t="str">
        <f t="shared" si="871"/>
        <v xml:space="preserve">N1839R  </v>
      </c>
      <c r="BE2282">
        <v>1</v>
      </c>
      <c r="BG2282">
        <v>0</v>
      </c>
      <c r="BH2282">
        <v>0</v>
      </c>
      <c r="BI2282">
        <v>0</v>
      </c>
      <c r="BJ2282">
        <v>1125</v>
      </c>
      <c r="BK2282">
        <v>25</v>
      </c>
      <c r="BL2282" t="s">
        <v>130</v>
      </c>
      <c r="BM2282">
        <v>1</v>
      </c>
      <c r="BN2282">
        <v>1</v>
      </c>
      <c r="BO2282">
        <v>0</v>
      </c>
      <c r="BP2282">
        <v>0</v>
      </c>
      <c r="BS2282">
        <v>0</v>
      </c>
      <c r="BT2282">
        <v>0</v>
      </c>
      <c r="BU2282">
        <v>0</v>
      </c>
      <c r="CE2282" t="str">
        <f t="shared" ref="CE2282:CE2288" si="884">"22:05:03.765"</f>
        <v>22:05:03.765</v>
      </c>
      <c r="CF2282">
        <v>764839404</v>
      </c>
      <c r="CS2282">
        <v>3</v>
      </c>
      <c r="CT2282">
        <v>2</v>
      </c>
      <c r="CU2282">
        <v>0</v>
      </c>
      <c r="CV2282">
        <v>2</v>
      </c>
      <c r="CW2282">
        <v>0</v>
      </c>
      <c r="CX2282">
        <v>4</v>
      </c>
      <c r="CY2282">
        <v>7</v>
      </c>
      <c r="CZ2282" t="s">
        <v>131</v>
      </c>
      <c r="DA2282">
        <v>300</v>
      </c>
      <c r="DB2282">
        <v>0</v>
      </c>
      <c r="DC2282" t="s">
        <v>157</v>
      </c>
      <c r="DD2282" t="s">
        <v>158</v>
      </c>
      <c r="DG2282">
        <v>8385996</v>
      </c>
      <c r="DI2282">
        <v>1</v>
      </c>
      <c r="DJ2282">
        <v>0</v>
      </c>
      <c r="DK2282">
        <v>0</v>
      </c>
      <c r="DL2282">
        <v>0</v>
      </c>
      <c r="DM2282">
        <v>0</v>
      </c>
      <c r="DN2282">
        <v>1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3">
      <c r="A2283" t="str">
        <f>"07/09/2023 22:05:04.163"</f>
        <v>07/09/2023 22:05:04.163</v>
      </c>
      <c r="C2283" t="str">
        <f t="shared" si="862"/>
        <v>FFDFD3C0</v>
      </c>
      <c r="D2283" t="s">
        <v>149</v>
      </c>
      <c r="E2283">
        <v>3</v>
      </c>
      <c r="H2283">
        <v>166</v>
      </c>
      <c r="I2283" t="s">
        <v>139</v>
      </c>
      <c r="J2283" t="s">
        <v>150</v>
      </c>
      <c r="K2283">
        <v>0</v>
      </c>
      <c r="L2283">
        <v>3</v>
      </c>
      <c r="M2283">
        <v>0</v>
      </c>
      <c r="N2283">
        <v>2</v>
      </c>
      <c r="O2283">
        <v>0</v>
      </c>
      <c r="P2283">
        <v>1</v>
      </c>
      <c r="Q2283">
        <v>0</v>
      </c>
      <c r="S2283" t="str">
        <f t="shared" si="883"/>
        <v>22:05:03.000</v>
      </c>
      <c r="T2283" t="str">
        <f t="shared" si="883"/>
        <v>22:05:03.000</v>
      </c>
      <c r="U2283" t="str">
        <f t="shared" si="869"/>
        <v>A14F74</v>
      </c>
      <c r="V2283">
        <v>0</v>
      </c>
      <c r="W2283">
        <v>0</v>
      </c>
      <c r="X2283">
        <v>2</v>
      </c>
      <c r="Y2283">
        <v>0</v>
      </c>
      <c r="AA2283">
        <v>1</v>
      </c>
      <c r="AB2283">
        <v>8</v>
      </c>
      <c r="AC2283">
        <v>3</v>
      </c>
      <c r="AD2283">
        <v>0</v>
      </c>
      <c r="AE2283">
        <v>9</v>
      </c>
      <c r="AF2283" t="s">
        <v>126</v>
      </c>
      <c r="AG2283">
        <v>0</v>
      </c>
      <c r="AH2283">
        <v>3</v>
      </c>
      <c r="AI2283">
        <v>2</v>
      </c>
      <c r="AJ2283">
        <v>0</v>
      </c>
      <c r="AK2283" t="s">
        <v>734</v>
      </c>
      <c r="AL2283">
        <v>32.774791999999998</v>
      </c>
      <c r="AM2283" t="s">
        <v>735</v>
      </c>
      <c r="AN2283">
        <v>-117.03465</v>
      </c>
      <c r="AO2283">
        <v>25</v>
      </c>
      <c r="AP2283">
        <v>1100</v>
      </c>
      <c r="AQ2283" t="s">
        <v>129</v>
      </c>
      <c r="AR2283">
        <v>-25</v>
      </c>
      <c r="AS2283">
        <v>75</v>
      </c>
      <c r="AT2283">
        <v>-2944</v>
      </c>
      <c r="BB2283" t="str">
        <f t="shared" si="870"/>
        <v>1200</v>
      </c>
      <c r="BC2283">
        <v>1</v>
      </c>
      <c r="BD2283" t="str">
        <f t="shared" si="871"/>
        <v xml:space="preserve">N1839R  </v>
      </c>
      <c r="BE2283">
        <v>1</v>
      </c>
      <c r="BG2283">
        <v>0</v>
      </c>
      <c r="BH2283">
        <v>0</v>
      </c>
      <c r="BI2283">
        <v>0</v>
      </c>
      <c r="BJ2283">
        <v>1125</v>
      </c>
      <c r="BK2283">
        <v>25</v>
      </c>
      <c r="BL2283" t="s">
        <v>130</v>
      </c>
      <c r="BM2283">
        <v>1</v>
      </c>
      <c r="BN2283">
        <v>1</v>
      </c>
      <c r="BO2283">
        <v>0</v>
      </c>
      <c r="BP2283">
        <v>0</v>
      </c>
      <c r="BS2283">
        <v>0</v>
      </c>
      <c r="BT2283">
        <v>0</v>
      </c>
      <c r="BU2283">
        <v>0</v>
      </c>
      <c r="CE2283" t="str">
        <f t="shared" si="884"/>
        <v>22:05:03.765</v>
      </c>
      <c r="CF2283">
        <v>764839404</v>
      </c>
      <c r="CS2283">
        <v>3</v>
      </c>
      <c r="CT2283">
        <v>2</v>
      </c>
      <c r="CU2283">
        <v>0</v>
      </c>
      <c r="CV2283">
        <v>2</v>
      </c>
      <c r="CW2283">
        <v>0</v>
      </c>
      <c r="CX2283">
        <v>4</v>
      </c>
      <c r="CY2283">
        <v>7</v>
      </c>
      <c r="CZ2283" t="s">
        <v>131</v>
      </c>
      <c r="DA2283">
        <v>300</v>
      </c>
      <c r="DB2283">
        <v>0</v>
      </c>
      <c r="DC2283" t="s">
        <v>157</v>
      </c>
      <c r="DD2283" t="s">
        <v>158</v>
      </c>
      <c r="DG2283">
        <v>8385996</v>
      </c>
      <c r="DI2283">
        <v>1</v>
      </c>
      <c r="DJ2283">
        <v>0</v>
      </c>
      <c r="DK2283">
        <v>1</v>
      </c>
      <c r="DL2283">
        <v>0</v>
      </c>
      <c r="DM2283">
        <v>0</v>
      </c>
      <c r="DN2283">
        <v>1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3">
      <c r="A2284" t="str">
        <f>"07/09/2023 22:05:04.194"</f>
        <v>07/09/2023 22:05:04.194</v>
      </c>
      <c r="C2284" t="str">
        <f t="shared" si="862"/>
        <v>FFDFD3C0</v>
      </c>
      <c r="D2284" t="s">
        <v>134</v>
      </c>
      <c r="E2284">
        <v>3</v>
      </c>
      <c r="H2284">
        <v>3</v>
      </c>
      <c r="I2284" t="s">
        <v>135</v>
      </c>
      <c r="J2284" t="s">
        <v>126</v>
      </c>
      <c r="K2284">
        <v>0</v>
      </c>
      <c r="L2284">
        <v>3</v>
      </c>
      <c r="M2284">
        <v>0</v>
      </c>
      <c r="N2284">
        <v>2</v>
      </c>
      <c r="O2284">
        <v>0</v>
      </c>
      <c r="P2284">
        <v>1</v>
      </c>
      <c r="Q2284">
        <v>0</v>
      </c>
      <c r="S2284" t="str">
        <f t="shared" si="883"/>
        <v>22:05:03.000</v>
      </c>
      <c r="T2284" t="str">
        <f t="shared" si="883"/>
        <v>22:05:03.000</v>
      </c>
      <c r="U2284" t="str">
        <f t="shared" si="869"/>
        <v>A14F74</v>
      </c>
      <c r="V2284">
        <v>0</v>
      </c>
      <c r="W2284">
        <v>0</v>
      </c>
      <c r="X2284">
        <v>2</v>
      </c>
      <c r="Y2284">
        <v>0</v>
      </c>
      <c r="AA2284">
        <v>1</v>
      </c>
      <c r="AB2284">
        <v>8</v>
      </c>
      <c r="AC2284">
        <v>3</v>
      </c>
      <c r="AD2284">
        <v>0</v>
      </c>
      <c r="AE2284">
        <v>9</v>
      </c>
      <c r="AF2284" t="s">
        <v>126</v>
      </c>
      <c r="AG2284">
        <v>0</v>
      </c>
      <c r="AH2284">
        <v>3</v>
      </c>
      <c r="AI2284">
        <v>2</v>
      </c>
      <c r="AJ2284">
        <v>0</v>
      </c>
      <c r="AK2284" t="s">
        <v>734</v>
      </c>
      <c r="AL2284">
        <v>32.774791999999998</v>
      </c>
      <c r="AM2284" t="s">
        <v>735</v>
      </c>
      <c r="AN2284">
        <v>-117.03465</v>
      </c>
      <c r="AO2284">
        <v>25</v>
      </c>
      <c r="AP2284">
        <v>1100</v>
      </c>
      <c r="AQ2284" t="s">
        <v>129</v>
      </c>
      <c r="AR2284">
        <v>-25</v>
      </c>
      <c r="AS2284">
        <v>75</v>
      </c>
      <c r="AT2284">
        <v>-2944</v>
      </c>
      <c r="BB2284" t="str">
        <f t="shared" si="870"/>
        <v>1200</v>
      </c>
      <c r="BC2284">
        <v>1</v>
      </c>
      <c r="BD2284" t="str">
        <f t="shared" si="871"/>
        <v xml:space="preserve">N1839R  </v>
      </c>
      <c r="BE2284">
        <v>1</v>
      </c>
      <c r="BG2284">
        <v>0</v>
      </c>
      <c r="BH2284">
        <v>0</v>
      </c>
      <c r="BI2284">
        <v>0</v>
      </c>
      <c r="BJ2284">
        <v>1125</v>
      </c>
      <c r="BK2284">
        <v>25</v>
      </c>
      <c r="BL2284" t="s">
        <v>130</v>
      </c>
      <c r="BM2284">
        <v>1</v>
      </c>
      <c r="BN2284">
        <v>1</v>
      </c>
      <c r="BO2284">
        <v>0</v>
      </c>
      <c r="BP2284">
        <v>0</v>
      </c>
      <c r="BS2284">
        <v>0</v>
      </c>
      <c r="BT2284">
        <v>0</v>
      </c>
      <c r="BU2284">
        <v>0</v>
      </c>
      <c r="CE2284" t="str">
        <f t="shared" si="884"/>
        <v>22:05:03.765</v>
      </c>
      <c r="CF2284">
        <v>764839404</v>
      </c>
      <c r="CS2284">
        <v>3</v>
      </c>
      <c r="CT2284">
        <v>2</v>
      </c>
      <c r="CU2284">
        <v>0</v>
      </c>
      <c r="CV2284">
        <v>2</v>
      </c>
      <c r="CW2284">
        <v>0</v>
      </c>
      <c r="CX2284">
        <v>4</v>
      </c>
      <c r="CY2284">
        <v>7</v>
      </c>
      <c r="CZ2284" t="s">
        <v>131</v>
      </c>
      <c r="DA2284">
        <v>300</v>
      </c>
      <c r="DB2284">
        <v>0</v>
      </c>
      <c r="DC2284" t="s">
        <v>157</v>
      </c>
      <c r="DD2284" t="s">
        <v>158</v>
      </c>
      <c r="DG2284">
        <v>8385996</v>
      </c>
      <c r="DI2284">
        <v>1</v>
      </c>
      <c r="DJ2284">
        <v>0</v>
      </c>
      <c r="DK2284">
        <v>1</v>
      </c>
      <c r="DL2284">
        <v>0</v>
      </c>
      <c r="DM2284">
        <v>0</v>
      </c>
      <c r="DN2284">
        <v>1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3">
      <c r="A2285" t="str">
        <f>"07/09/2023 22:05:04.194"</f>
        <v>07/09/2023 22:05:04.194</v>
      </c>
      <c r="C2285" t="str">
        <f t="shared" si="862"/>
        <v>FFDFD3C0</v>
      </c>
      <c r="D2285" t="s">
        <v>147</v>
      </c>
      <c r="E2285">
        <v>8</v>
      </c>
      <c r="H2285">
        <v>225</v>
      </c>
      <c r="I2285" t="s">
        <v>148</v>
      </c>
      <c r="J2285" t="s">
        <v>126</v>
      </c>
      <c r="K2285">
        <v>0</v>
      </c>
      <c r="L2285">
        <v>3</v>
      </c>
      <c r="M2285">
        <v>0</v>
      </c>
      <c r="N2285">
        <v>2</v>
      </c>
      <c r="O2285">
        <v>0</v>
      </c>
      <c r="P2285">
        <v>1</v>
      </c>
      <c r="Q2285">
        <v>0</v>
      </c>
      <c r="S2285" t="str">
        <f t="shared" si="883"/>
        <v>22:05:03.000</v>
      </c>
      <c r="T2285" t="str">
        <f t="shared" si="883"/>
        <v>22:05:03.000</v>
      </c>
      <c r="U2285" t="str">
        <f t="shared" si="869"/>
        <v>A14F74</v>
      </c>
      <c r="V2285">
        <v>0</v>
      </c>
      <c r="W2285">
        <v>0</v>
      </c>
      <c r="X2285">
        <v>2</v>
      </c>
      <c r="Y2285">
        <v>0</v>
      </c>
      <c r="AA2285">
        <v>1</v>
      </c>
      <c r="AB2285">
        <v>8</v>
      </c>
      <c r="AC2285">
        <v>3</v>
      </c>
      <c r="AD2285">
        <v>0</v>
      </c>
      <c r="AE2285">
        <v>9</v>
      </c>
      <c r="AF2285" t="s">
        <v>126</v>
      </c>
      <c r="AG2285">
        <v>0</v>
      </c>
      <c r="AH2285">
        <v>3</v>
      </c>
      <c r="AI2285">
        <v>2</v>
      </c>
      <c r="AJ2285">
        <v>0</v>
      </c>
      <c r="AK2285" t="s">
        <v>734</v>
      </c>
      <c r="AL2285">
        <v>32.774791999999998</v>
      </c>
      <c r="AM2285" t="s">
        <v>735</v>
      </c>
      <c r="AN2285">
        <v>-117.03465</v>
      </c>
      <c r="AO2285">
        <v>25</v>
      </c>
      <c r="AP2285">
        <v>1100</v>
      </c>
      <c r="AQ2285" t="s">
        <v>129</v>
      </c>
      <c r="AR2285">
        <v>-25</v>
      </c>
      <c r="AS2285">
        <v>75</v>
      </c>
      <c r="AT2285">
        <v>-2944</v>
      </c>
      <c r="BB2285" t="str">
        <f t="shared" si="870"/>
        <v>1200</v>
      </c>
      <c r="BC2285">
        <v>1</v>
      </c>
      <c r="BD2285" t="str">
        <f t="shared" si="871"/>
        <v xml:space="preserve">N1839R  </v>
      </c>
      <c r="BE2285">
        <v>1</v>
      </c>
      <c r="BG2285">
        <v>0</v>
      </c>
      <c r="BH2285">
        <v>0</v>
      </c>
      <c r="BI2285">
        <v>0</v>
      </c>
      <c r="BJ2285">
        <v>1125</v>
      </c>
      <c r="BK2285">
        <v>25</v>
      </c>
      <c r="BL2285" t="s">
        <v>130</v>
      </c>
      <c r="BM2285">
        <v>1</v>
      </c>
      <c r="BN2285">
        <v>1</v>
      </c>
      <c r="BO2285">
        <v>0</v>
      </c>
      <c r="BP2285">
        <v>0</v>
      </c>
      <c r="BS2285">
        <v>0</v>
      </c>
      <c r="BT2285">
        <v>0</v>
      </c>
      <c r="BU2285">
        <v>0</v>
      </c>
      <c r="CE2285" t="str">
        <f t="shared" si="884"/>
        <v>22:05:03.765</v>
      </c>
      <c r="CF2285">
        <v>764839404</v>
      </c>
      <c r="CS2285">
        <v>3</v>
      </c>
      <c r="CT2285">
        <v>2</v>
      </c>
      <c r="CU2285">
        <v>0</v>
      </c>
      <c r="CV2285">
        <v>2</v>
      </c>
      <c r="CW2285">
        <v>0</v>
      </c>
      <c r="CX2285">
        <v>4</v>
      </c>
      <c r="CY2285">
        <v>7</v>
      </c>
      <c r="CZ2285" t="s">
        <v>131</v>
      </c>
      <c r="DA2285">
        <v>300</v>
      </c>
      <c r="DB2285">
        <v>0</v>
      </c>
      <c r="DC2285" t="s">
        <v>157</v>
      </c>
      <c r="DD2285" t="s">
        <v>158</v>
      </c>
      <c r="DG2285">
        <v>8385996</v>
      </c>
      <c r="DI2285">
        <v>1</v>
      </c>
      <c r="DJ2285">
        <v>0</v>
      </c>
      <c r="DK2285">
        <v>1</v>
      </c>
      <c r="DL2285">
        <v>0</v>
      </c>
      <c r="DM2285">
        <v>0</v>
      </c>
      <c r="DN2285">
        <v>1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3">
      <c r="A2286" t="str">
        <f>"07/09/2023 22:05:04.194"</f>
        <v>07/09/2023 22:05:04.194</v>
      </c>
      <c r="C2286" t="str">
        <f t="shared" ref="C2286:C2349" si="885">"FFDFD3C0"</f>
        <v>FFDFD3C0</v>
      </c>
      <c r="D2286" t="s">
        <v>123</v>
      </c>
      <c r="E2286">
        <v>7</v>
      </c>
      <c r="F2286">
        <v>2007</v>
      </c>
      <c r="G2286" t="s">
        <v>124</v>
      </c>
      <c r="J2286" t="s">
        <v>125</v>
      </c>
      <c r="K2286">
        <v>0</v>
      </c>
      <c r="L2286">
        <v>3</v>
      </c>
      <c r="M2286">
        <v>0</v>
      </c>
      <c r="N2286">
        <v>2</v>
      </c>
      <c r="O2286">
        <v>0</v>
      </c>
      <c r="P2286">
        <v>1</v>
      </c>
      <c r="Q2286">
        <v>0</v>
      </c>
      <c r="S2286" t="str">
        <f t="shared" si="883"/>
        <v>22:05:03.000</v>
      </c>
      <c r="T2286" t="str">
        <f t="shared" si="883"/>
        <v>22:05:03.000</v>
      </c>
      <c r="U2286" t="str">
        <f t="shared" si="869"/>
        <v>A14F74</v>
      </c>
      <c r="V2286">
        <v>0</v>
      </c>
      <c r="W2286">
        <v>0</v>
      </c>
      <c r="X2286">
        <v>2</v>
      </c>
      <c r="Y2286">
        <v>0</v>
      </c>
      <c r="AA2286">
        <v>1</v>
      </c>
      <c r="AB2286">
        <v>8</v>
      </c>
      <c r="AC2286">
        <v>3</v>
      </c>
      <c r="AD2286">
        <v>0</v>
      </c>
      <c r="AE2286">
        <v>9</v>
      </c>
      <c r="AF2286" t="s">
        <v>126</v>
      </c>
      <c r="AG2286">
        <v>0</v>
      </c>
      <c r="AH2286">
        <v>3</v>
      </c>
      <c r="AI2286">
        <v>2</v>
      </c>
      <c r="AJ2286">
        <v>0</v>
      </c>
      <c r="AK2286" t="s">
        <v>734</v>
      </c>
      <c r="AL2286">
        <v>32.774791999999998</v>
      </c>
      <c r="AM2286" t="s">
        <v>735</v>
      </c>
      <c r="AN2286">
        <v>-117.03465</v>
      </c>
      <c r="AO2286">
        <v>25</v>
      </c>
      <c r="AP2286">
        <v>1100</v>
      </c>
      <c r="AQ2286" t="s">
        <v>129</v>
      </c>
      <c r="AR2286">
        <v>-25</v>
      </c>
      <c r="AS2286">
        <v>75</v>
      </c>
      <c r="AT2286">
        <v>-2944</v>
      </c>
      <c r="BB2286" t="str">
        <f t="shared" si="870"/>
        <v>1200</v>
      </c>
      <c r="BC2286">
        <v>1</v>
      </c>
      <c r="BD2286" t="str">
        <f t="shared" si="871"/>
        <v xml:space="preserve">N1839R  </v>
      </c>
      <c r="BE2286">
        <v>1</v>
      </c>
      <c r="BG2286">
        <v>0</v>
      </c>
      <c r="BH2286">
        <v>0</v>
      </c>
      <c r="BI2286">
        <v>0</v>
      </c>
      <c r="BJ2286">
        <v>1125</v>
      </c>
      <c r="BK2286">
        <v>25</v>
      </c>
      <c r="BL2286" t="s">
        <v>130</v>
      </c>
      <c r="BM2286">
        <v>1</v>
      </c>
      <c r="BN2286">
        <v>1</v>
      </c>
      <c r="BO2286">
        <v>0</v>
      </c>
      <c r="BP2286">
        <v>0</v>
      </c>
      <c r="BS2286">
        <v>0</v>
      </c>
      <c r="BT2286">
        <v>0</v>
      </c>
      <c r="BU2286">
        <v>0</v>
      </c>
      <c r="CE2286" t="str">
        <f t="shared" si="884"/>
        <v>22:05:03.765</v>
      </c>
      <c r="CF2286">
        <v>764839404</v>
      </c>
      <c r="CS2286">
        <v>3</v>
      </c>
      <c r="CT2286">
        <v>2</v>
      </c>
      <c r="CU2286">
        <v>0</v>
      </c>
      <c r="CV2286">
        <v>2</v>
      </c>
      <c r="CW2286">
        <v>0</v>
      </c>
      <c r="CX2286">
        <v>4</v>
      </c>
      <c r="CY2286">
        <v>7</v>
      </c>
      <c r="CZ2286" t="s">
        <v>131</v>
      </c>
      <c r="DA2286">
        <v>300</v>
      </c>
      <c r="DB2286">
        <v>0</v>
      </c>
      <c r="DC2286" t="s">
        <v>157</v>
      </c>
      <c r="DD2286" t="s">
        <v>158</v>
      </c>
      <c r="DG2286">
        <v>8385996</v>
      </c>
      <c r="DI2286">
        <v>1</v>
      </c>
      <c r="DJ2286">
        <v>0</v>
      </c>
      <c r="DK2286">
        <v>1</v>
      </c>
      <c r="DL2286">
        <v>0</v>
      </c>
      <c r="DM2286">
        <v>0</v>
      </c>
      <c r="DN2286">
        <v>1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3">
      <c r="A2287" t="str">
        <f>"07/09/2023 22:05:04.195"</f>
        <v>07/09/2023 22:05:04.195</v>
      </c>
      <c r="C2287" t="str">
        <f t="shared" si="885"/>
        <v>FFDFD3C0</v>
      </c>
      <c r="D2287" t="s">
        <v>138</v>
      </c>
      <c r="E2287">
        <v>20</v>
      </c>
      <c r="F2287">
        <v>1020</v>
      </c>
      <c r="G2287" t="s">
        <v>139</v>
      </c>
      <c r="J2287" t="s">
        <v>140</v>
      </c>
      <c r="K2287">
        <v>0</v>
      </c>
      <c r="L2287">
        <v>3</v>
      </c>
      <c r="M2287">
        <v>0</v>
      </c>
      <c r="N2287">
        <v>2</v>
      </c>
      <c r="O2287">
        <v>0</v>
      </c>
      <c r="P2287">
        <v>1</v>
      </c>
      <c r="Q2287">
        <v>0</v>
      </c>
      <c r="S2287" t="str">
        <f t="shared" si="883"/>
        <v>22:05:03.000</v>
      </c>
      <c r="T2287" t="str">
        <f t="shared" si="883"/>
        <v>22:05:03.000</v>
      </c>
      <c r="U2287" t="str">
        <f t="shared" si="869"/>
        <v>A14F74</v>
      </c>
      <c r="V2287">
        <v>0</v>
      </c>
      <c r="W2287">
        <v>0</v>
      </c>
      <c r="X2287">
        <v>2</v>
      </c>
      <c r="Y2287">
        <v>0</v>
      </c>
      <c r="AA2287">
        <v>1</v>
      </c>
      <c r="AB2287">
        <v>8</v>
      </c>
      <c r="AC2287">
        <v>3</v>
      </c>
      <c r="AD2287">
        <v>0</v>
      </c>
      <c r="AE2287">
        <v>9</v>
      </c>
      <c r="AF2287" t="s">
        <v>126</v>
      </c>
      <c r="AG2287">
        <v>0</v>
      </c>
      <c r="AH2287">
        <v>3</v>
      </c>
      <c r="AI2287">
        <v>2</v>
      </c>
      <c r="AJ2287">
        <v>0</v>
      </c>
      <c r="AK2287" t="s">
        <v>734</v>
      </c>
      <c r="AL2287">
        <v>32.774791999999998</v>
      </c>
      <c r="AM2287" t="s">
        <v>735</v>
      </c>
      <c r="AN2287">
        <v>-117.03465</v>
      </c>
      <c r="AO2287">
        <v>25</v>
      </c>
      <c r="AP2287">
        <v>1100</v>
      </c>
      <c r="AQ2287" t="s">
        <v>129</v>
      </c>
      <c r="AR2287">
        <v>-25</v>
      </c>
      <c r="AS2287">
        <v>75</v>
      </c>
      <c r="AT2287">
        <v>-2944</v>
      </c>
      <c r="BB2287" t="str">
        <f t="shared" si="870"/>
        <v>1200</v>
      </c>
      <c r="BC2287">
        <v>1</v>
      </c>
      <c r="BD2287" t="str">
        <f t="shared" si="871"/>
        <v xml:space="preserve">N1839R  </v>
      </c>
      <c r="BE2287">
        <v>1</v>
      </c>
      <c r="BG2287">
        <v>0</v>
      </c>
      <c r="BH2287">
        <v>0</v>
      </c>
      <c r="BI2287">
        <v>0</v>
      </c>
      <c r="BJ2287">
        <v>1125</v>
      </c>
      <c r="BK2287">
        <v>25</v>
      </c>
      <c r="BL2287" t="s">
        <v>130</v>
      </c>
      <c r="BM2287">
        <v>1</v>
      </c>
      <c r="BN2287">
        <v>1</v>
      </c>
      <c r="BO2287">
        <v>0</v>
      </c>
      <c r="BP2287">
        <v>0</v>
      </c>
      <c r="BS2287">
        <v>0</v>
      </c>
      <c r="BT2287">
        <v>0</v>
      </c>
      <c r="BU2287">
        <v>0</v>
      </c>
      <c r="CE2287" t="str">
        <f t="shared" si="884"/>
        <v>22:05:03.765</v>
      </c>
      <c r="CF2287">
        <v>764839404</v>
      </c>
      <c r="CS2287">
        <v>3</v>
      </c>
      <c r="CT2287">
        <v>2</v>
      </c>
      <c r="CU2287">
        <v>0</v>
      </c>
      <c r="CV2287">
        <v>2</v>
      </c>
      <c r="CW2287">
        <v>0</v>
      </c>
      <c r="CX2287">
        <v>4</v>
      </c>
      <c r="CY2287">
        <v>7</v>
      </c>
      <c r="CZ2287" t="s">
        <v>131</v>
      </c>
      <c r="DA2287">
        <v>300</v>
      </c>
      <c r="DB2287">
        <v>0</v>
      </c>
      <c r="DC2287" t="s">
        <v>157</v>
      </c>
      <c r="DD2287" t="s">
        <v>158</v>
      </c>
      <c r="DG2287">
        <v>8385996</v>
      </c>
      <c r="DI2287">
        <v>1</v>
      </c>
      <c r="DJ2287">
        <v>0</v>
      </c>
      <c r="DK2287">
        <v>1</v>
      </c>
      <c r="DL2287">
        <v>0</v>
      </c>
      <c r="DM2287">
        <v>0</v>
      </c>
      <c r="DN2287">
        <v>1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3">
      <c r="A2288" t="str">
        <f>"07/09/2023 22:05:04.195"</f>
        <v>07/09/2023 22:05:04.195</v>
      </c>
      <c r="C2288" t="str">
        <f t="shared" si="885"/>
        <v>FFDFD3C0</v>
      </c>
      <c r="D2288" t="s">
        <v>134</v>
      </c>
      <c r="E2288">
        <v>4</v>
      </c>
      <c r="H2288">
        <v>4</v>
      </c>
      <c r="I2288" t="s">
        <v>143</v>
      </c>
      <c r="J2288" t="s">
        <v>126</v>
      </c>
      <c r="K2288">
        <v>0</v>
      </c>
      <c r="L2288">
        <v>3</v>
      </c>
      <c r="M2288">
        <v>0</v>
      </c>
      <c r="N2288">
        <v>2</v>
      </c>
      <c r="O2288">
        <v>0</v>
      </c>
      <c r="P2288">
        <v>1</v>
      </c>
      <c r="Q2288">
        <v>0</v>
      </c>
      <c r="S2288" t="str">
        <f t="shared" si="883"/>
        <v>22:05:03.000</v>
      </c>
      <c r="T2288" t="str">
        <f t="shared" si="883"/>
        <v>22:05:03.000</v>
      </c>
      <c r="U2288" t="str">
        <f t="shared" si="869"/>
        <v>A14F74</v>
      </c>
      <c r="V2288">
        <v>0</v>
      </c>
      <c r="W2288">
        <v>0</v>
      </c>
      <c r="X2288">
        <v>2</v>
      </c>
      <c r="Y2288">
        <v>0</v>
      </c>
      <c r="AA2288">
        <v>1</v>
      </c>
      <c r="AB2288">
        <v>8</v>
      </c>
      <c r="AC2288">
        <v>3</v>
      </c>
      <c r="AD2288">
        <v>0</v>
      </c>
      <c r="AE2288">
        <v>9</v>
      </c>
      <c r="AF2288" t="s">
        <v>126</v>
      </c>
      <c r="AG2288">
        <v>0</v>
      </c>
      <c r="AH2288">
        <v>3</v>
      </c>
      <c r="AI2288">
        <v>2</v>
      </c>
      <c r="AJ2288">
        <v>0</v>
      </c>
      <c r="AK2288" t="s">
        <v>734</v>
      </c>
      <c r="AL2288">
        <v>32.774791999999998</v>
      </c>
      <c r="AM2288" t="s">
        <v>735</v>
      </c>
      <c r="AN2288">
        <v>-117.03465</v>
      </c>
      <c r="AO2288">
        <v>25</v>
      </c>
      <c r="AP2288">
        <v>1100</v>
      </c>
      <c r="AQ2288" t="s">
        <v>129</v>
      </c>
      <c r="AR2288">
        <v>-25</v>
      </c>
      <c r="AS2288">
        <v>75</v>
      </c>
      <c r="AT2288">
        <v>-2944</v>
      </c>
      <c r="BB2288" t="str">
        <f t="shared" si="870"/>
        <v>1200</v>
      </c>
      <c r="BC2288">
        <v>1</v>
      </c>
      <c r="BD2288" t="str">
        <f t="shared" si="871"/>
        <v xml:space="preserve">N1839R  </v>
      </c>
      <c r="BE2288">
        <v>1</v>
      </c>
      <c r="BG2288">
        <v>0</v>
      </c>
      <c r="BH2288">
        <v>0</v>
      </c>
      <c r="BI2288">
        <v>0</v>
      </c>
      <c r="BJ2288">
        <v>1125</v>
      </c>
      <c r="BK2288">
        <v>25</v>
      </c>
      <c r="BL2288" t="s">
        <v>130</v>
      </c>
      <c r="BM2288">
        <v>1</v>
      </c>
      <c r="BN2288">
        <v>1</v>
      </c>
      <c r="BO2288">
        <v>0</v>
      </c>
      <c r="BP2288">
        <v>0</v>
      </c>
      <c r="BS2288">
        <v>0</v>
      </c>
      <c r="BT2288">
        <v>0</v>
      </c>
      <c r="BU2288">
        <v>0</v>
      </c>
      <c r="CE2288" t="str">
        <f t="shared" si="884"/>
        <v>22:05:03.765</v>
      </c>
      <c r="CF2288">
        <v>764839404</v>
      </c>
      <c r="CS2288">
        <v>3</v>
      </c>
      <c r="CT2288">
        <v>2</v>
      </c>
      <c r="CU2288">
        <v>0</v>
      </c>
      <c r="CV2288">
        <v>2</v>
      </c>
      <c r="CW2288">
        <v>0</v>
      </c>
      <c r="CX2288">
        <v>4</v>
      </c>
      <c r="CY2288">
        <v>7</v>
      </c>
      <c r="CZ2288" t="s">
        <v>131</v>
      </c>
      <c r="DA2288">
        <v>300</v>
      </c>
      <c r="DB2288">
        <v>0</v>
      </c>
      <c r="DC2288" t="s">
        <v>157</v>
      </c>
      <c r="DD2288" t="s">
        <v>158</v>
      </c>
      <c r="DG2288">
        <v>8385996</v>
      </c>
      <c r="DI2288">
        <v>1</v>
      </c>
      <c r="DJ2288">
        <v>0</v>
      </c>
      <c r="DK2288">
        <v>1</v>
      </c>
      <c r="DL2288">
        <v>0</v>
      </c>
      <c r="DM2288">
        <v>0</v>
      </c>
      <c r="DN2288">
        <v>1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3">
      <c r="A2289" t="str">
        <f>"07/09/2023 22:05:05.209"</f>
        <v>07/09/2023 22:05:05.209</v>
      </c>
      <c r="C2289" t="str">
        <f t="shared" si="885"/>
        <v>FFDFD3C0</v>
      </c>
      <c r="D2289" t="s">
        <v>134</v>
      </c>
      <c r="E2289">
        <v>4</v>
      </c>
      <c r="H2289">
        <v>4</v>
      </c>
      <c r="I2289" t="s">
        <v>143</v>
      </c>
      <c r="J2289" t="s">
        <v>126</v>
      </c>
      <c r="K2289">
        <v>0</v>
      </c>
      <c r="L2289">
        <v>3</v>
      </c>
      <c r="M2289">
        <v>0</v>
      </c>
      <c r="N2289">
        <v>2</v>
      </c>
      <c r="O2289">
        <v>0</v>
      </c>
      <c r="P2289">
        <v>1</v>
      </c>
      <c r="Q2289">
        <v>0</v>
      </c>
      <c r="S2289" t="str">
        <f t="shared" ref="S2289:T2295" si="886">"22:05:04.000"</f>
        <v>22:05:04.000</v>
      </c>
      <c r="T2289" t="str">
        <f t="shared" si="886"/>
        <v>22:05:04.000</v>
      </c>
      <c r="U2289" t="str">
        <f t="shared" si="869"/>
        <v>A14F74</v>
      </c>
      <c r="V2289">
        <v>0</v>
      </c>
      <c r="W2289">
        <v>0</v>
      </c>
      <c r="X2289">
        <v>2</v>
      </c>
      <c r="Y2289">
        <v>0</v>
      </c>
      <c r="AA2289">
        <v>1</v>
      </c>
      <c r="AB2289">
        <v>8</v>
      </c>
      <c r="AC2289">
        <v>3</v>
      </c>
      <c r="AD2289">
        <v>0</v>
      </c>
      <c r="AE2289">
        <v>9</v>
      </c>
      <c r="AF2289" t="s">
        <v>126</v>
      </c>
      <c r="AG2289">
        <v>0</v>
      </c>
      <c r="AH2289">
        <v>3</v>
      </c>
      <c r="AI2289">
        <v>2</v>
      </c>
      <c r="AJ2289">
        <v>0</v>
      </c>
      <c r="AK2289" t="s">
        <v>627</v>
      </c>
      <c r="AL2289">
        <v>32.775177999999997</v>
      </c>
      <c r="AM2289" t="s">
        <v>736</v>
      </c>
      <c r="AN2289">
        <v>-117.0348</v>
      </c>
      <c r="AO2289">
        <v>25</v>
      </c>
      <c r="AP2289">
        <v>1100</v>
      </c>
      <c r="AQ2289" t="s">
        <v>129</v>
      </c>
      <c r="AR2289">
        <v>-16</v>
      </c>
      <c r="AS2289">
        <v>77</v>
      </c>
      <c r="AT2289">
        <v>-3328</v>
      </c>
      <c r="BB2289" t="str">
        <f t="shared" si="870"/>
        <v>1200</v>
      </c>
      <c r="BC2289">
        <v>1</v>
      </c>
      <c r="BD2289" t="str">
        <f t="shared" si="871"/>
        <v xml:space="preserve">N1839R  </v>
      </c>
      <c r="BE2289">
        <v>1</v>
      </c>
      <c r="BG2289">
        <v>0</v>
      </c>
      <c r="BH2289">
        <v>0</v>
      </c>
      <c r="BI2289">
        <v>0</v>
      </c>
      <c r="BJ2289">
        <v>1000</v>
      </c>
      <c r="BK2289">
        <v>-100</v>
      </c>
      <c r="BL2289" t="s">
        <v>130</v>
      </c>
      <c r="BM2289">
        <v>1</v>
      </c>
      <c r="BN2289">
        <v>1</v>
      </c>
      <c r="BO2289">
        <v>0</v>
      </c>
      <c r="BP2289">
        <v>0</v>
      </c>
      <c r="BS2289">
        <v>0</v>
      </c>
      <c r="BT2289">
        <v>0</v>
      </c>
      <c r="BU2289">
        <v>0</v>
      </c>
      <c r="CE2289" t="str">
        <f t="shared" ref="CE2289:CE2295" si="887">"22:05:04.978"</f>
        <v>22:05:04.978</v>
      </c>
      <c r="CF2289">
        <v>978339432</v>
      </c>
      <c r="CS2289">
        <v>3</v>
      </c>
      <c r="CT2289">
        <v>2</v>
      </c>
      <c r="CU2289">
        <v>0</v>
      </c>
      <c r="CV2289">
        <v>2</v>
      </c>
      <c r="CW2289">
        <v>0</v>
      </c>
      <c r="CX2289">
        <v>4</v>
      </c>
      <c r="CY2289">
        <v>7</v>
      </c>
      <c r="CZ2289" t="s">
        <v>131</v>
      </c>
      <c r="DA2289">
        <v>300</v>
      </c>
      <c r="DB2289">
        <v>0</v>
      </c>
      <c r="DC2289" t="s">
        <v>157</v>
      </c>
      <c r="DD2289" t="s">
        <v>158</v>
      </c>
      <c r="DG2289">
        <v>8386278</v>
      </c>
      <c r="DI2289">
        <v>1</v>
      </c>
      <c r="DJ2289">
        <v>0</v>
      </c>
      <c r="DK2289">
        <v>0</v>
      </c>
      <c r="DL2289">
        <v>0</v>
      </c>
      <c r="DM2289">
        <v>0</v>
      </c>
      <c r="DN2289">
        <v>1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3">
      <c r="A2290" t="str">
        <f>"07/09/2023 22:05:05.240"</f>
        <v>07/09/2023 22:05:05.240</v>
      </c>
      <c r="C2290" t="str">
        <f t="shared" si="885"/>
        <v>FFDFD3C0</v>
      </c>
      <c r="D2290" t="s">
        <v>141</v>
      </c>
      <c r="E2290">
        <v>15</v>
      </c>
      <c r="J2290" t="s">
        <v>142</v>
      </c>
      <c r="K2290">
        <v>0</v>
      </c>
      <c r="L2290">
        <v>3</v>
      </c>
      <c r="M2290">
        <v>0</v>
      </c>
      <c r="N2290">
        <v>2</v>
      </c>
      <c r="O2290">
        <v>0</v>
      </c>
      <c r="P2290">
        <v>1</v>
      </c>
      <c r="Q2290">
        <v>0</v>
      </c>
      <c r="S2290" t="str">
        <f t="shared" si="886"/>
        <v>22:05:04.000</v>
      </c>
      <c r="T2290" t="str">
        <f t="shared" si="886"/>
        <v>22:05:04.000</v>
      </c>
      <c r="U2290" t="str">
        <f t="shared" si="869"/>
        <v>A14F74</v>
      </c>
      <c r="V2290">
        <v>0</v>
      </c>
      <c r="W2290">
        <v>0</v>
      </c>
      <c r="X2290">
        <v>2</v>
      </c>
      <c r="Y2290">
        <v>0</v>
      </c>
      <c r="AA2290">
        <v>1</v>
      </c>
      <c r="AB2290">
        <v>8</v>
      </c>
      <c r="AC2290">
        <v>3</v>
      </c>
      <c r="AD2290">
        <v>0</v>
      </c>
      <c r="AE2290">
        <v>9</v>
      </c>
      <c r="AF2290" t="s">
        <v>126</v>
      </c>
      <c r="AG2290">
        <v>0</v>
      </c>
      <c r="AH2290">
        <v>3</v>
      </c>
      <c r="AI2290">
        <v>2</v>
      </c>
      <c r="AJ2290">
        <v>0</v>
      </c>
      <c r="AK2290" t="s">
        <v>627</v>
      </c>
      <c r="AL2290">
        <v>32.775177999999997</v>
      </c>
      <c r="AM2290" t="s">
        <v>736</v>
      </c>
      <c r="AN2290">
        <v>-117.0348</v>
      </c>
      <c r="AO2290">
        <v>25</v>
      </c>
      <c r="AP2290">
        <v>1100</v>
      </c>
      <c r="AQ2290" t="s">
        <v>129</v>
      </c>
      <c r="AR2290">
        <v>-16</v>
      </c>
      <c r="AS2290">
        <v>77</v>
      </c>
      <c r="AT2290">
        <v>-3328</v>
      </c>
      <c r="BB2290" t="str">
        <f t="shared" si="870"/>
        <v>1200</v>
      </c>
      <c r="BC2290">
        <v>1</v>
      </c>
      <c r="BD2290" t="str">
        <f t="shared" si="871"/>
        <v xml:space="preserve">N1839R  </v>
      </c>
      <c r="BE2290">
        <v>1</v>
      </c>
      <c r="BG2290">
        <v>0</v>
      </c>
      <c r="BH2290">
        <v>0</v>
      </c>
      <c r="BI2290">
        <v>0</v>
      </c>
      <c r="BJ2290">
        <v>1000</v>
      </c>
      <c r="BK2290">
        <v>-100</v>
      </c>
      <c r="BL2290" t="s">
        <v>130</v>
      </c>
      <c r="BM2290">
        <v>1</v>
      </c>
      <c r="BN2290">
        <v>1</v>
      </c>
      <c r="BO2290">
        <v>0</v>
      </c>
      <c r="BP2290">
        <v>0</v>
      </c>
      <c r="BS2290">
        <v>0</v>
      </c>
      <c r="BT2290">
        <v>0</v>
      </c>
      <c r="BU2290">
        <v>0</v>
      </c>
      <c r="CE2290" t="str">
        <f t="shared" si="887"/>
        <v>22:05:04.978</v>
      </c>
      <c r="CF2290">
        <v>978339432</v>
      </c>
      <c r="CS2290">
        <v>3</v>
      </c>
      <c r="CT2290">
        <v>2</v>
      </c>
      <c r="CU2290">
        <v>0</v>
      </c>
      <c r="CV2290">
        <v>2</v>
      </c>
      <c r="CW2290">
        <v>0</v>
      </c>
      <c r="CX2290">
        <v>4</v>
      </c>
      <c r="CY2290">
        <v>7</v>
      </c>
      <c r="CZ2290" t="s">
        <v>131</v>
      </c>
      <c r="DA2290">
        <v>300</v>
      </c>
      <c r="DB2290">
        <v>0</v>
      </c>
      <c r="DC2290" t="s">
        <v>157</v>
      </c>
      <c r="DD2290" t="s">
        <v>158</v>
      </c>
      <c r="DG2290">
        <v>8386278</v>
      </c>
      <c r="DI2290">
        <v>1</v>
      </c>
      <c r="DJ2290">
        <v>0</v>
      </c>
      <c r="DK2290">
        <v>1</v>
      </c>
      <c r="DL2290">
        <v>0</v>
      </c>
      <c r="DM2290">
        <v>0</v>
      </c>
      <c r="DN2290">
        <v>1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3">
      <c r="A2291" t="str">
        <f>"07/09/2023 22:05:05.240"</f>
        <v>07/09/2023 22:05:05.240</v>
      </c>
      <c r="C2291" t="str">
        <f t="shared" si="885"/>
        <v>FFDFD3C0</v>
      </c>
      <c r="D2291" t="s">
        <v>149</v>
      </c>
      <c r="E2291">
        <v>3</v>
      </c>
      <c r="H2291">
        <v>166</v>
      </c>
      <c r="I2291" t="s">
        <v>139</v>
      </c>
      <c r="J2291" t="s">
        <v>150</v>
      </c>
      <c r="K2291">
        <v>0</v>
      </c>
      <c r="L2291">
        <v>3</v>
      </c>
      <c r="M2291">
        <v>0</v>
      </c>
      <c r="N2291">
        <v>2</v>
      </c>
      <c r="O2291">
        <v>0</v>
      </c>
      <c r="P2291">
        <v>1</v>
      </c>
      <c r="Q2291">
        <v>0</v>
      </c>
      <c r="S2291" t="str">
        <f t="shared" si="886"/>
        <v>22:05:04.000</v>
      </c>
      <c r="T2291" t="str">
        <f t="shared" si="886"/>
        <v>22:05:04.000</v>
      </c>
      <c r="U2291" t="str">
        <f t="shared" si="869"/>
        <v>A14F74</v>
      </c>
      <c r="V2291">
        <v>0</v>
      </c>
      <c r="W2291">
        <v>0</v>
      </c>
      <c r="X2291">
        <v>2</v>
      </c>
      <c r="Y2291">
        <v>0</v>
      </c>
      <c r="AA2291">
        <v>1</v>
      </c>
      <c r="AB2291">
        <v>8</v>
      </c>
      <c r="AC2291">
        <v>3</v>
      </c>
      <c r="AD2291">
        <v>0</v>
      </c>
      <c r="AE2291">
        <v>9</v>
      </c>
      <c r="AF2291" t="s">
        <v>126</v>
      </c>
      <c r="AG2291">
        <v>0</v>
      </c>
      <c r="AH2291">
        <v>3</v>
      </c>
      <c r="AI2291">
        <v>2</v>
      </c>
      <c r="AJ2291">
        <v>0</v>
      </c>
      <c r="AK2291" t="s">
        <v>627</v>
      </c>
      <c r="AL2291">
        <v>32.775177999999997</v>
      </c>
      <c r="AM2291" t="s">
        <v>736</v>
      </c>
      <c r="AN2291">
        <v>-117.0348</v>
      </c>
      <c r="AO2291">
        <v>25</v>
      </c>
      <c r="AP2291">
        <v>1100</v>
      </c>
      <c r="AQ2291" t="s">
        <v>129</v>
      </c>
      <c r="AR2291">
        <v>-16</v>
      </c>
      <c r="AS2291">
        <v>77</v>
      </c>
      <c r="AT2291">
        <v>-3328</v>
      </c>
      <c r="BB2291" t="str">
        <f t="shared" si="870"/>
        <v>1200</v>
      </c>
      <c r="BC2291">
        <v>1</v>
      </c>
      <c r="BD2291" t="str">
        <f t="shared" si="871"/>
        <v xml:space="preserve">N1839R  </v>
      </c>
      <c r="BE2291">
        <v>1</v>
      </c>
      <c r="BG2291">
        <v>0</v>
      </c>
      <c r="BH2291">
        <v>0</v>
      </c>
      <c r="BI2291">
        <v>0</v>
      </c>
      <c r="BJ2291">
        <v>1000</v>
      </c>
      <c r="BK2291">
        <v>-100</v>
      </c>
      <c r="BL2291" t="s">
        <v>130</v>
      </c>
      <c r="BM2291">
        <v>1</v>
      </c>
      <c r="BN2291">
        <v>1</v>
      </c>
      <c r="BO2291">
        <v>0</v>
      </c>
      <c r="BP2291">
        <v>0</v>
      </c>
      <c r="BS2291">
        <v>0</v>
      </c>
      <c r="BT2291">
        <v>0</v>
      </c>
      <c r="BU2291">
        <v>0</v>
      </c>
      <c r="CE2291" t="str">
        <f t="shared" si="887"/>
        <v>22:05:04.978</v>
      </c>
      <c r="CF2291">
        <v>978339432</v>
      </c>
      <c r="CS2291">
        <v>3</v>
      </c>
      <c r="CT2291">
        <v>2</v>
      </c>
      <c r="CU2291">
        <v>0</v>
      </c>
      <c r="CV2291">
        <v>2</v>
      </c>
      <c r="CW2291">
        <v>0</v>
      </c>
      <c r="CX2291">
        <v>4</v>
      </c>
      <c r="CY2291">
        <v>7</v>
      </c>
      <c r="CZ2291" t="s">
        <v>131</v>
      </c>
      <c r="DA2291">
        <v>300</v>
      </c>
      <c r="DB2291">
        <v>0</v>
      </c>
      <c r="DC2291" t="s">
        <v>157</v>
      </c>
      <c r="DD2291" t="s">
        <v>158</v>
      </c>
      <c r="DG2291">
        <v>8386278</v>
      </c>
      <c r="DI2291">
        <v>1</v>
      </c>
      <c r="DJ2291">
        <v>0</v>
      </c>
      <c r="DK2291">
        <v>1</v>
      </c>
      <c r="DL2291">
        <v>0</v>
      </c>
      <c r="DM2291">
        <v>0</v>
      </c>
      <c r="DN2291">
        <v>1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3">
      <c r="A2292" t="str">
        <f>"07/09/2023 22:05:05.256"</f>
        <v>07/09/2023 22:05:05.256</v>
      </c>
      <c r="C2292" t="str">
        <f t="shared" si="885"/>
        <v>FFDFD3C0</v>
      </c>
      <c r="D2292" t="s">
        <v>134</v>
      </c>
      <c r="E2292">
        <v>3</v>
      </c>
      <c r="H2292">
        <v>3</v>
      </c>
      <c r="I2292" t="s">
        <v>135</v>
      </c>
      <c r="J2292" t="s">
        <v>126</v>
      </c>
      <c r="K2292">
        <v>0</v>
      </c>
      <c r="L2292">
        <v>3</v>
      </c>
      <c r="M2292">
        <v>0</v>
      </c>
      <c r="N2292">
        <v>2</v>
      </c>
      <c r="O2292">
        <v>0</v>
      </c>
      <c r="P2292">
        <v>1</v>
      </c>
      <c r="Q2292">
        <v>0</v>
      </c>
      <c r="S2292" t="str">
        <f t="shared" si="886"/>
        <v>22:05:04.000</v>
      </c>
      <c r="T2292" t="str">
        <f t="shared" si="886"/>
        <v>22:05:04.000</v>
      </c>
      <c r="U2292" t="str">
        <f t="shared" si="869"/>
        <v>A14F74</v>
      </c>
      <c r="V2292">
        <v>0</v>
      </c>
      <c r="W2292">
        <v>0</v>
      </c>
      <c r="X2292">
        <v>2</v>
      </c>
      <c r="Y2292">
        <v>0</v>
      </c>
      <c r="AA2292">
        <v>1</v>
      </c>
      <c r="AB2292">
        <v>8</v>
      </c>
      <c r="AC2292">
        <v>3</v>
      </c>
      <c r="AD2292">
        <v>0</v>
      </c>
      <c r="AE2292">
        <v>9</v>
      </c>
      <c r="AF2292" t="s">
        <v>126</v>
      </c>
      <c r="AG2292">
        <v>0</v>
      </c>
      <c r="AH2292">
        <v>3</v>
      </c>
      <c r="AI2292">
        <v>2</v>
      </c>
      <c r="AJ2292">
        <v>0</v>
      </c>
      <c r="AK2292" t="s">
        <v>627</v>
      </c>
      <c r="AL2292">
        <v>32.775177999999997</v>
      </c>
      <c r="AM2292" t="s">
        <v>736</v>
      </c>
      <c r="AN2292">
        <v>-117.0348</v>
      </c>
      <c r="AO2292">
        <v>25</v>
      </c>
      <c r="AP2292">
        <v>1100</v>
      </c>
      <c r="AQ2292" t="s">
        <v>129</v>
      </c>
      <c r="AR2292">
        <v>-16</v>
      </c>
      <c r="AS2292">
        <v>77</v>
      </c>
      <c r="AT2292">
        <v>-3328</v>
      </c>
      <c r="BB2292" t="str">
        <f t="shared" si="870"/>
        <v>1200</v>
      </c>
      <c r="BC2292">
        <v>1</v>
      </c>
      <c r="BD2292" t="str">
        <f t="shared" si="871"/>
        <v xml:space="preserve">N1839R  </v>
      </c>
      <c r="BE2292">
        <v>1</v>
      </c>
      <c r="BG2292">
        <v>0</v>
      </c>
      <c r="BH2292">
        <v>0</v>
      </c>
      <c r="BI2292">
        <v>0</v>
      </c>
      <c r="BJ2292">
        <v>1000</v>
      </c>
      <c r="BK2292">
        <v>-100</v>
      </c>
      <c r="BL2292" t="s">
        <v>130</v>
      </c>
      <c r="BM2292">
        <v>1</v>
      </c>
      <c r="BN2292">
        <v>1</v>
      </c>
      <c r="BO2292">
        <v>0</v>
      </c>
      <c r="BP2292">
        <v>0</v>
      </c>
      <c r="BS2292">
        <v>0</v>
      </c>
      <c r="BT2292">
        <v>0</v>
      </c>
      <c r="BU2292">
        <v>0</v>
      </c>
      <c r="CE2292" t="str">
        <f t="shared" si="887"/>
        <v>22:05:04.978</v>
      </c>
      <c r="CF2292">
        <v>978339432</v>
      </c>
      <c r="CS2292">
        <v>3</v>
      </c>
      <c r="CT2292">
        <v>2</v>
      </c>
      <c r="CU2292">
        <v>0</v>
      </c>
      <c r="CV2292">
        <v>2</v>
      </c>
      <c r="CW2292">
        <v>0</v>
      </c>
      <c r="CX2292">
        <v>4</v>
      </c>
      <c r="CY2292">
        <v>7</v>
      </c>
      <c r="CZ2292" t="s">
        <v>131</v>
      </c>
      <c r="DA2292">
        <v>300</v>
      </c>
      <c r="DB2292">
        <v>0</v>
      </c>
      <c r="DC2292" t="s">
        <v>157</v>
      </c>
      <c r="DD2292" t="s">
        <v>158</v>
      </c>
      <c r="DG2292">
        <v>8386278</v>
      </c>
      <c r="DI2292">
        <v>1</v>
      </c>
      <c r="DJ2292">
        <v>0</v>
      </c>
      <c r="DK2292">
        <v>1</v>
      </c>
      <c r="DL2292">
        <v>0</v>
      </c>
      <c r="DM2292">
        <v>0</v>
      </c>
      <c r="DN2292">
        <v>1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3">
      <c r="A2293" t="str">
        <f>"07/09/2023 22:05:05.256"</f>
        <v>07/09/2023 22:05:05.256</v>
      </c>
      <c r="C2293" t="str">
        <f t="shared" si="885"/>
        <v>FFDFD3C0</v>
      </c>
      <c r="D2293" t="s">
        <v>147</v>
      </c>
      <c r="E2293">
        <v>8</v>
      </c>
      <c r="H2293">
        <v>225</v>
      </c>
      <c r="I2293" t="s">
        <v>148</v>
      </c>
      <c r="J2293" t="s">
        <v>126</v>
      </c>
      <c r="K2293">
        <v>0</v>
      </c>
      <c r="L2293">
        <v>3</v>
      </c>
      <c r="M2293">
        <v>0</v>
      </c>
      <c r="N2293">
        <v>2</v>
      </c>
      <c r="O2293">
        <v>0</v>
      </c>
      <c r="P2293">
        <v>1</v>
      </c>
      <c r="Q2293">
        <v>0</v>
      </c>
      <c r="S2293" t="str">
        <f t="shared" si="886"/>
        <v>22:05:04.000</v>
      </c>
      <c r="T2293" t="str">
        <f t="shared" si="886"/>
        <v>22:05:04.000</v>
      </c>
      <c r="U2293" t="str">
        <f t="shared" si="869"/>
        <v>A14F74</v>
      </c>
      <c r="V2293">
        <v>0</v>
      </c>
      <c r="W2293">
        <v>0</v>
      </c>
      <c r="X2293">
        <v>2</v>
      </c>
      <c r="Y2293">
        <v>0</v>
      </c>
      <c r="AA2293">
        <v>1</v>
      </c>
      <c r="AB2293">
        <v>8</v>
      </c>
      <c r="AC2293">
        <v>3</v>
      </c>
      <c r="AD2293">
        <v>0</v>
      </c>
      <c r="AE2293">
        <v>9</v>
      </c>
      <c r="AF2293" t="s">
        <v>126</v>
      </c>
      <c r="AG2293">
        <v>0</v>
      </c>
      <c r="AH2293">
        <v>3</v>
      </c>
      <c r="AI2293">
        <v>2</v>
      </c>
      <c r="AJ2293">
        <v>0</v>
      </c>
      <c r="AK2293" t="s">
        <v>627</v>
      </c>
      <c r="AL2293">
        <v>32.775177999999997</v>
      </c>
      <c r="AM2293" t="s">
        <v>736</v>
      </c>
      <c r="AN2293">
        <v>-117.0348</v>
      </c>
      <c r="AO2293">
        <v>25</v>
      </c>
      <c r="AP2293">
        <v>1100</v>
      </c>
      <c r="AQ2293" t="s">
        <v>129</v>
      </c>
      <c r="AR2293">
        <v>-16</v>
      </c>
      <c r="AS2293">
        <v>77</v>
      </c>
      <c r="AT2293">
        <v>-3328</v>
      </c>
      <c r="BB2293" t="str">
        <f t="shared" si="870"/>
        <v>1200</v>
      </c>
      <c r="BC2293">
        <v>1</v>
      </c>
      <c r="BD2293" t="str">
        <f t="shared" si="871"/>
        <v xml:space="preserve">N1839R  </v>
      </c>
      <c r="BE2293">
        <v>1</v>
      </c>
      <c r="BG2293">
        <v>0</v>
      </c>
      <c r="BH2293">
        <v>0</v>
      </c>
      <c r="BI2293">
        <v>0</v>
      </c>
      <c r="BJ2293">
        <v>1000</v>
      </c>
      <c r="BK2293">
        <v>-100</v>
      </c>
      <c r="BL2293" t="s">
        <v>130</v>
      </c>
      <c r="BM2293">
        <v>1</v>
      </c>
      <c r="BN2293">
        <v>1</v>
      </c>
      <c r="BO2293">
        <v>0</v>
      </c>
      <c r="BP2293">
        <v>0</v>
      </c>
      <c r="BS2293">
        <v>0</v>
      </c>
      <c r="BT2293">
        <v>0</v>
      </c>
      <c r="BU2293">
        <v>0</v>
      </c>
      <c r="CE2293" t="str">
        <f t="shared" si="887"/>
        <v>22:05:04.978</v>
      </c>
      <c r="CF2293">
        <v>978339432</v>
      </c>
      <c r="CS2293">
        <v>3</v>
      </c>
      <c r="CT2293">
        <v>2</v>
      </c>
      <c r="CU2293">
        <v>0</v>
      </c>
      <c r="CV2293">
        <v>2</v>
      </c>
      <c r="CW2293">
        <v>0</v>
      </c>
      <c r="CX2293">
        <v>4</v>
      </c>
      <c r="CY2293">
        <v>7</v>
      </c>
      <c r="CZ2293" t="s">
        <v>131</v>
      </c>
      <c r="DA2293">
        <v>300</v>
      </c>
      <c r="DB2293">
        <v>0</v>
      </c>
      <c r="DC2293" t="s">
        <v>157</v>
      </c>
      <c r="DD2293" t="s">
        <v>158</v>
      </c>
      <c r="DG2293">
        <v>8386278</v>
      </c>
      <c r="DI2293">
        <v>1</v>
      </c>
      <c r="DJ2293">
        <v>0</v>
      </c>
      <c r="DK2293">
        <v>1</v>
      </c>
      <c r="DL2293">
        <v>0</v>
      </c>
      <c r="DM2293">
        <v>0</v>
      </c>
      <c r="DN2293">
        <v>1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3">
      <c r="A2294" t="str">
        <f>"07/09/2023 22:05:05.256"</f>
        <v>07/09/2023 22:05:05.256</v>
      </c>
      <c r="C2294" t="str">
        <f t="shared" si="885"/>
        <v>FFDFD3C0</v>
      </c>
      <c r="D2294" t="s">
        <v>123</v>
      </c>
      <c r="E2294">
        <v>7</v>
      </c>
      <c r="F2294">
        <v>2007</v>
      </c>
      <c r="G2294" t="s">
        <v>124</v>
      </c>
      <c r="J2294" t="s">
        <v>125</v>
      </c>
      <c r="K2294">
        <v>0</v>
      </c>
      <c r="L2294">
        <v>3</v>
      </c>
      <c r="M2294">
        <v>0</v>
      </c>
      <c r="N2294">
        <v>2</v>
      </c>
      <c r="O2294">
        <v>0</v>
      </c>
      <c r="P2294">
        <v>1</v>
      </c>
      <c r="Q2294">
        <v>0</v>
      </c>
      <c r="S2294" t="str">
        <f t="shared" si="886"/>
        <v>22:05:04.000</v>
      </c>
      <c r="T2294" t="str">
        <f t="shared" si="886"/>
        <v>22:05:04.000</v>
      </c>
      <c r="U2294" t="str">
        <f t="shared" si="869"/>
        <v>A14F74</v>
      </c>
      <c r="V2294">
        <v>0</v>
      </c>
      <c r="W2294">
        <v>0</v>
      </c>
      <c r="X2294">
        <v>2</v>
      </c>
      <c r="Y2294">
        <v>0</v>
      </c>
      <c r="AA2294">
        <v>1</v>
      </c>
      <c r="AB2294">
        <v>8</v>
      </c>
      <c r="AC2294">
        <v>3</v>
      </c>
      <c r="AD2294">
        <v>0</v>
      </c>
      <c r="AE2294">
        <v>9</v>
      </c>
      <c r="AF2294" t="s">
        <v>126</v>
      </c>
      <c r="AG2294">
        <v>0</v>
      </c>
      <c r="AH2294">
        <v>3</v>
      </c>
      <c r="AI2294">
        <v>2</v>
      </c>
      <c r="AJ2294">
        <v>0</v>
      </c>
      <c r="AK2294" t="s">
        <v>627</v>
      </c>
      <c r="AL2294">
        <v>32.775177999999997</v>
      </c>
      <c r="AM2294" t="s">
        <v>736</v>
      </c>
      <c r="AN2294">
        <v>-117.0348</v>
      </c>
      <c r="AO2294">
        <v>25</v>
      </c>
      <c r="AP2294">
        <v>1100</v>
      </c>
      <c r="AQ2294" t="s">
        <v>129</v>
      </c>
      <c r="AR2294">
        <v>-16</v>
      </c>
      <c r="AS2294">
        <v>77</v>
      </c>
      <c r="AT2294">
        <v>-3328</v>
      </c>
      <c r="BB2294" t="str">
        <f t="shared" si="870"/>
        <v>1200</v>
      </c>
      <c r="BC2294">
        <v>1</v>
      </c>
      <c r="BD2294" t="str">
        <f t="shared" si="871"/>
        <v xml:space="preserve">N1839R  </v>
      </c>
      <c r="BE2294">
        <v>1</v>
      </c>
      <c r="BG2294">
        <v>0</v>
      </c>
      <c r="BH2294">
        <v>0</v>
      </c>
      <c r="BI2294">
        <v>0</v>
      </c>
      <c r="BJ2294">
        <v>1000</v>
      </c>
      <c r="BK2294">
        <v>-100</v>
      </c>
      <c r="BL2294" t="s">
        <v>130</v>
      </c>
      <c r="BM2294">
        <v>1</v>
      </c>
      <c r="BN2294">
        <v>1</v>
      </c>
      <c r="BO2294">
        <v>0</v>
      </c>
      <c r="BP2294">
        <v>0</v>
      </c>
      <c r="BS2294">
        <v>0</v>
      </c>
      <c r="BT2294">
        <v>0</v>
      </c>
      <c r="BU2294">
        <v>0</v>
      </c>
      <c r="CE2294" t="str">
        <f t="shared" si="887"/>
        <v>22:05:04.978</v>
      </c>
      <c r="CF2294">
        <v>978339432</v>
      </c>
      <c r="CS2294">
        <v>3</v>
      </c>
      <c r="CT2294">
        <v>2</v>
      </c>
      <c r="CU2294">
        <v>0</v>
      </c>
      <c r="CV2294">
        <v>2</v>
      </c>
      <c r="CW2294">
        <v>0</v>
      </c>
      <c r="CX2294">
        <v>4</v>
      </c>
      <c r="CY2294">
        <v>7</v>
      </c>
      <c r="CZ2294" t="s">
        <v>131</v>
      </c>
      <c r="DA2294">
        <v>300</v>
      </c>
      <c r="DB2294">
        <v>0</v>
      </c>
      <c r="DC2294" t="s">
        <v>157</v>
      </c>
      <c r="DD2294" t="s">
        <v>158</v>
      </c>
      <c r="DG2294">
        <v>8386278</v>
      </c>
      <c r="DI2294">
        <v>1</v>
      </c>
      <c r="DJ2294">
        <v>0</v>
      </c>
      <c r="DK2294">
        <v>1</v>
      </c>
      <c r="DL2294">
        <v>0</v>
      </c>
      <c r="DM2294">
        <v>0</v>
      </c>
      <c r="DN2294">
        <v>1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3">
      <c r="A2295" t="str">
        <f>"07/09/2023 22:05:05.256"</f>
        <v>07/09/2023 22:05:05.256</v>
      </c>
      <c r="C2295" t="str">
        <f t="shared" si="885"/>
        <v>FFDFD3C0</v>
      </c>
      <c r="D2295" t="s">
        <v>138</v>
      </c>
      <c r="E2295">
        <v>20</v>
      </c>
      <c r="F2295">
        <v>1020</v>
      </c>
      <c r="G2295" t="s">
        <v>139</v>
      </c>
      <c r="J2295" t="s">
        <v>140</v>
      </c>
      <c r="K2295">
        <v>0</v>
      </c>
      <c r="L2295">
        <v>3</v>
      </c>
      <c r="M2295">
        <v>0</v>
      </c>
      <c r="N2295">
        <v>2</v>
      </c>
      <c r="O2295">
        <v>0</v>
      </c>
      <c r="P2295">
        <v>1</v>
      </c>
      <c r="Q2295">
        <v>0</v>
      </c>
      <c r="S2295" t="str">
        <f t="shared" si="886"/>
        <v>22:05:04.000</v>
      </c>
      <c r="T2295" t="str">
        <f t="shared" si="886"/>
        <v>22:05:04.000</v>
      </c>
      <c r="U2295" t="str">
        <f t="shared" si="869"/>
        <v>A14F74</v>
      </c>
      <c r="V2295">
        <v>0</v>
      </c>
      <c r="W2295">
        <v>0</v>
      </c>
      <c r="X2295">
        <v>2</v>
      </c>
      <c r="Y2295">
        <v>0</v>
      </c>
      <c r="AA2295">
        <v>1</v>
      </c>
      <c r="AB2295">
        <v>8</v>
      </c>
      <c r="AC2295">
        <v>3</v>
      </c>
      <c r="AD2295">
        <v>0</v>
      </c>
      <c r="AE2295">
        <v>9</v>
      </c>
      <c r="AF2295" t="s">
        <v>126</v>
      </c>
      <c r="AG2295">
        <v>0</v>
      </c>
      <c r="AH2295">
        <v>3</v>
      </c>
      <c r="AI2295">
        <v>2</v>
      </c>
      <c r="AJ2295">
        <v>0</v>
      </c>
      <c r="AK2295" t="s">
        <v>627</v>
      </c>
      <c r="AL2295">
        <v>32.775177999999997</v>
      </c>
      <c r="AM2295" t="s">
        <v>736</v>
      </c>
      <c r="AN2295">
        <v>-117.0348</v>
      </c>
      <c r="AO2295">
        <v>25</v>
      </c>
      <c r="AP2295">
        <v>1100</v>
      </c>
      <c r="AQ2295" t="s">
        <v>129</v>
      </c>
      <c r="AR2295">
        <v>-16</v>
      </c>
      <c r="AS2295">
        <v>77</v>
      </c>
      <c r="AT2295">
        <v>-3328</v>
      </c>
      <c r="BB2295" t="str">
        <f t="shared" si="870"/>
        <v>1200</v>
      </c>
      <c r="BC2295">
        <v>1</v>
      </c>
      <c r="BD2295" t="str">
        <f t="shared" si="871"/>
        <v xml:space="preserve">N1839R  </v>
      </c>
      <c r="BE2295">
        <v>1</v>
      </c>
      <c r="BG2295">
        <v>0</v>
      </c>
      <c r="BH2295">
        <v>0</v>
      </c>
      <c r="BI2295">
        <v>0</v>
      </c>
      <c r="BJ2295">
        <v>1000</v>
      </c>
      <c r="BK2295">
        <v>-100</v>
      </c>
      <c r="BL2295" t="s">
        <v>130</v>
      </c>
      <c r="BM2295">
        <v>1</v>
      </c>
      <c r="BN2295">
        <v>1</v>
      </c>
      <c r="BO2295">
        <v>0</v>
      </c>
      <c r="BP2295">
        <v>0</v>
      </c>
      <c r="BS2295">
        <v>0</v>
      </c>
      <c r="BT2295">
        <v>0</v>
      </c>
      <c r="BU2295">
        <v>0</v>
      </c>
      <c r="CE2295" t="str">
        <f t="shared" si="887"/>
        <v>22:05:04.978</v>
      </c>
      <c r="CF2295">
        <v>978339432</v>
      </c>
      <c r="CS2295">
        <v>3</v>
      </c>
      <c r="CT2295">
        <v>2</v>
      </c>
      <c r="CU2295">
        <v>0</v>
      </c>
      <c r="CV2295">
        <v>2</v>
      </c>
      <c r="CW2295">
        <v>0</v>
      </c>
      <c r="CX2295">
        <v>4</v>
      </c>
      <c r="CY2295">
        <v>7</v>
      </c>
      <c r="CZ2295" t="s">
        <v>131</v>
      </c>
      <c r="DA2295">
        <v>300</v>
      </c>
      <c r="DB2295">
        <v>0</v>
      </c>
      <c r="DC2295" t="s">
        <v>157</v>
      </c>
      <c r="DD2295" t="s">
        <v>158</v>
      </c>
      <c r="DG2295">
        <v>8386278</v>
      </c>
      <c r="DI2295">
        <v>1</v>
      </c>
      <c r="DJ2295">
        <v>0</v>
      </c>
      <c r="DK2295">
        <v>1</v>
      </c>
      <c r="DL2295">
        <v>0</v>
      </c>
      <c r="DM2295">
        <v>0</v>
      </c>
      <c r="DN2295">
        <v>1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3">
      <c r="A2296" t="str">
        <f>"07/09/2023 22:05:05.803"</f>
        <v>07/09/2023 22:05:05.803</v>
      </c>
      <c r="C2296" t="str">
        <f t="shared" si="885"/>
        <v>FFDFD3C0</v>
      </c>
      <c r="D2296" t="s">
        <v>147</v>
      </c>
      <c r="E2296">
        <v>8</v>
      </c>
      <c r="H2296">
        <v>225</v>
      </c>
      <c r="I2296" t="s">
        <v>148</v>
      </c>
      <c r="J2296" t="s">
        <v>126</v>
      </c>
      <c r="K2296">
        <v>0</v>
      </c>
      <c r="L2296">
        <v>3</v>
      </c>
      <c r="M2296">
        <v>0</v>
      </c>
      <c r="N2296">
        <v>2</v>
      </c>
      <c r="O2296">
        <v>0</v>
      </c>
      <c r="P2296">
        <v>1</v>
      </c>
      <c r="Q2296">
        <v>0</v>
      </c>
      <c r="S2296" t="str">
        <f t="shared" ref="S2296:T2302" si="888">"22:05:05.000"</f>
        <v>22:05:05.000</v>
      </c>
      <c r="T2296" t="str">
        <f t="shared" si="888"/>
        <v>22:05:05.000</v>
      </c>
      <c r="U2296" t="str">
        <f t="shared" si="869"/>
        <v>A14F74</v>
      </c>
      <c r="V2296">
        <v>0</v>
      </c>
      <c r="W2296">
        <v>0</v>
      </c>
      <c r="X2296">
        <v>2</v>
      </c>
      <c r="Y2296">
        <v>0</v>
      </c>
      <c r="AA2296">
        <v>1</v>
      </c>
      <c r="AB2296">
        <v>8</v>
      </c>
      <c r="AC2296">
        <v>3</v>
      </c>
      <c r="AD2296">
        <v>0</v>
      </c>
      <c r="AE2296">
        <v>9</v>
      </c>
      <c r="AF2296" t="s">
        <v>126</v>
      </c>
      <c r="AG2296">
        <v>0</v>
      </c>
      <c r="AH2296">
        <v>3</v>
      </c>
      <c r="AI2296">
        <v>2</v>
      </c>
      <c r="AJ2296">
        <v>0</v>
      </c>
      <c r="AK2296" t="s">
        <v>737</v>
      </c>
      <c r="AL2296">
        <v>32.775520999999998</v>
      </c>
      <c r="AM2296" t="s">
        <v>738</v>
      </c>
      <c r="AN2296">
        <v>-117.034972</v>
      </c>
      <c r="AO2296">
        <v>25</v>
      </c>
      <c r="AP2296">
        <v>1100</v>
      </c>
      <c r="AQ2296" t="s">
        <v>129</v>
      </c>
      <c r="AR2296">
        <v>-12</v>
      </c>
      <c r="AS2296">
        <v>84</v>
      </c>
      <c r="AT2296">
        <v>-2944</v>
      </c>
      <c r="BB2296" t="str">
        <f t="shared" si="870"/>
        <v>1200</v>
      </c>
      <c r="BC2296">
        <v>1</v>
      </c>
      <c r="BD2296" t="str">
        <f t="shared" si="871"/>
        <v xml:space="preserve">N1839R  </v>
      </c>
      <c r="BE2296">
        <v>1</v>
      </c>
      <c r="BG2296">
        <v>0</v>
      </c>
      <c r="BH2296">
        <v>0</v>
      </c>
      <c r="BI2296">
        <v>0</v>
      </c>
      <c r="BJ2296">
        <v>1000</v>
      </c>
      <c r="BK2296">
        <v>-100</v>
      </c>
      <c r="BL2296" t="s">
        <v>130</v>
      </c>
      <c r="BM2296">
        <v>1</v>
      </c>
      <c r="BN2296">
        <v>1</v>
      </c>
      <c r="BO2296">
        <v>0</v>
      </c>
      <c r="BP2296">
        <v>0</v>
      </c>
      <c r="BS2296">
        <v>0</v>
      </c>
      <c r="BT2296">
        <v>0</v>
      </c>
      <c r="BU2296">
        <v>0</v>
      </c>
      <c r="CE2296" t="str">
        <f t="shared" ref="CE2296:CE2302" si="889">"22:05:05.513"</f>
        <v>22:05:05.513</v>
      </c>
      <c r="CF2296">
        <v>512838908</v>
      </c>
      <c r="CS2296">
        <v>3</v>
      </c>
      <c r="CT2296">
        <v>2</v>
      </c>
      <c r="CU2296">
        <v>0</v>
      </c>
      <c r="CV2296">
        <v>2</v>
      </c>
      <c r="CW2296">
        <v>0</v>
      </c>
      <c r="CX2296">
        <v>5</v>
      </c>
      <c r="CY2296">
        <v>7</v>
      </c>
      <c r="CZ2296" t="s">
        <v>131</v>
      </c>
      <c r="DA2296">
        <v>300</v>
      </c>
      <c r="DB2296">
        <v>0</v>
      </c>
      <c r="DC2296" t="s">
        <v>157</v>
      </c>
      <c r="DD2296" t="s">
        <v>158</v>
      </c>
      <c r="DG2296">
        <v>8386399</v>
      </c>
      <c r="DI2296">
        <v>1</v>
      </c>
      <c r="DJ2296">
        <v>0</v>
      </c>
      <c r="DK2296">
        <v>0</v>
      </c>
      <c r="DL2296">
        <v>0</v>
      </c>
      <c r="DM2296">
        <v>0</v>
      </c>
      <c r="DN2296">
        <v>1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3">
      <c r="A2297" t="str">
        <f>"07/09/2023 22:05:05.803"</f>
        <v>07/09/2023 22:05:05.803</v>
      </c>
      <c r="C2297" t="str">
        <f t="shared" si="885"/>
        <v>FFDFD3C0</v>
      </c>
      <c r="D2297" t="s">
        <v>123</v>
      </c>
      <c r="E2297">
        <v>7</v>
      </c>
      <c r="F2297">
        <v>2007</v>
      </c>
      <c r="G2297" t="s">
        <v>124</v>
      </c>
      <c r="J2297" t="s">
        <v>125</v>
      </c>
      <c r="K2297">
        <v>0</v>
      </c>
      <c r="L2297">
        <v>3</v>
      </c>
      <c r="M2297">
        <v>0</v>
      </c>
      <c r="N2297">
        <v>2</v>
      </c>
      <c r="O2297">
        <v>0</v>
      </c>
      <c r="P2297">
        <v>1</v>
      </c>
      <c r="Q2297">
        <v>0</v>
      </c>
      <c r="S2297" t="str">
        <f t="shared" si="888"/>
        <v>22:05:05.000</v>
      </c>
      <c r="T2297" t="str">
        <f t="shared" si="888"/>
        <v>22:05:05.000</v>
      </c>
      <c r="U2297" t="str">
        <f t="shared" si="869"/>
        <v>A14F74</v>
      </c>
      <c r="V2297">
        <v>0</v>
      </c>
      <c r="W2297">
        <v>0</v>
      </c>
      <c r="X2297">
        <v>2</v>
      </c>
      <c r="Y2297">
        <v>0</v>
      </c>
      <c r="AA2297">
        <v>1</v>
      </c>
      <c r="AB2297">
        <v>8</v>
      </c>
      <c r="AC2297">
        <v>3</v>
      </c>
      <c r="AD2297">
        <v>0</v>
      </c>
      <c r="AE2297">
        <v>9</v>
      </c>
      <c r="AF2297" t="s">
        <v>126</v>
      </c>
      <c r="AG2297">
        <v>0</v>
      </c>
      <c r="AH2297">
        <v>3</v>
      </c>
      <c r="AI2297">
        <v>2</v>
      </c>
      <c r="AJ2297">
        <v>0</v>
      </c>
      <c r="AK2297" t="s">
        <v>737</v>
      </c>
      <c r="AL2297">
        <v>32.775520999999998</v>
      </c>
      <c r="AM2297" t="s">
        <v>738</v>
      </c>
      <c r="AN2297">
        <v>-117.034972</v>
      </c>
      <c r="AO2297">
        <v>25</v>
      </c>
      <c r="AP2297">
        <v>1100</v>
      </c>
      <c r="AQ2297" t="s">
        <v>129</v>
      </c>
      <c r="AR2297">
        <v>-12</v>
      </c>
      <c r="AS2297">
        <v>84</v>
      </c>
      <c r="AT2297">
        <v>-2944</v>
      </c>
      <c r="BB2297" t="str">
        <f t="shared" si="870"/>
        <v>1200</v>
      </c>
      <c r="BC2297">
        <v>1</v>
      </c>
      <c r="BD2297" t="str">
        <f t="shared" si="871"/>
        <v xml:space="preserve">N1839R  </v>
      </c>
      <c r="BE2297">
        <v>1</v>
      </c>
      <c r="BG2297">
        <v>0</v>
      </c>
      <c r="BH2297">
        <v>0</v>
      </c>
      <c r="BI2297">
        <v>0</v>
      </c>
      <c r="BJ2297">
        <v>1000</v>
      </c>
      <c r="BK2297">
        <v>-100</v>
      </c>
      <c r="BL2297" t="s">
        <v>130</v>
      </c>
      <c r="BM2297">
        <v>1</v>
      </c>
      <c r="BN2297">
        <v>1</v>
      </c>
      <c r="BO2297">
        <v>0</v>
      </c>
      <c r="BP2297">
        <v>0</v>
      </c>
      <c r="BS2297">
        <v>0</v>
      </c>
      <c r="BT2297">
        <v>0</v>
      </c>
      <c r="BU2297">
        <v>0</v>
      </c>
      <c r="CE2297" t="str">
        <f t="shared" si="889"/>
        <v>22:05:05.513</v>
      </c>
      <c r="CF2297">
        <v>512838908</v>
      </c>
      <c r="CS2297">
        <v>3</v>
      </c>
      <c r="CT2297">
        <v>2</v>
      </c>
      <c r="CU2297">
        <v>0</v>
      </c>
      <c r="CV2297">
        <v>2</v>
      </c>
      <c r="CW2297">
        <v>0</v>
      </c>
      <c r="CX2297">
        <v>5</v>
      </c>
      <c r="CY2297">
        <v>7</v>
      </c>
      <c r="CZ2297" t="s">
        <v>131</v>
      </c>
      <c r="DA2297">
        <v>300</v>
      </c>
      <c r="DB2297">
        <v>0</v>
      </c>
      <c r="DC2297" t="s">
        <v>157</v>
      </c>
      <c r="DD2297" t="s">
        <v>158</v>
      </c>
      <c r="DG2297">
        <v>8386399</v>
      </c>
      <c r="DI2297">
        <v>1</v>
      </c>
      <c r="DJ2297">
        <v>0</v>
      </c>
      <c r="DK2297">
        <v>1</v>
      </c>
      <c r="DL2297">
        <v>0</v>
      </c>
      <c r="DM2297">
        <v>0</v>
      </c>
      <c r="DN2297">
        <v>1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3">
      <c r="A2298" t="str">
        <f>"07/09/2023 22:05:05.803"</f>
        <v>07/09/2023 22:05:05.803</v>
      </c>
      <c r="C2298" t="str">
        <f t="shared" si="885"/>
        <v>FFDFD3C0</v>
      </c>
      <c r="D2298" t="s">
        <v>138</v>
      </c>
      <c r="E2298">
        <v>20</v>
      </c>
      <c r="F2298">
        <v>1020</v>
      </c>
      <c r="G2298" t="s">
        <v>139</v>
      </c>
      <c r="J2298" t="s">
        <v>140</v>
      </c>
      <c r="K2298">
        <v>0</v>
      </c>
      <c r="L2298">
        <v>3</v>
      </c>
      <c r="M2298">
        <v>0</v>
      </c>
      <c r="N2298">
        <v>2</v>
      </c>
      <c r="O2298">
        <v>0</v>
      </c>
      <c r="P2298">
        <v>1</v>
      </c>
      <c r="Q2298">
        <v>0</v>
      </c>
      <c r="S2298" t="str">
        <f t="shared" si="888"/>
        <v>22:05:05.000</v>
      </c>
      <c r="T2298" t="str">
        <f t="shared" si="888"/>
        <v>22:05:05.000</v>
      </c>
      <c r="U2298" t="str">
        <f t="shared" si="869"/>
        <v>A14F74</v>
      </c>
      <c r="V2298">
        <v>0</v>
      </c>
      <c r="W2298">
        <v>0</v>
      </c>
      <c r="X2298">
        <v>2</v>
      </c>
      <c r="Y2298">
        <v>0</v>
      </c>
      <c r="AA2298">
        <v>1</v>
      </c>
      <c r="AB2298">
        <v>8</v>
      </c>
      <c r="AC2298">
        <v>3</v>
      </c>
      <c r="AD2298">
        <v>0</v>
      </c>
      <c r="AE2298">
        <v>9</v>
      </c>
      <c r="AF2298" t="s">
        <v>126</v>
      </c>
      <c r="AG2298">
        <v>0</v>
      </c>
      <c r="AH2298">
        <v>3</v>
      </c>
      <c r="AI2298">
        <v>2</v>
      </c>
      <c r="AJ2298">
        <v>0</v>
      </c>
      <c r="AK2298" t="s">
        <v>737</v>
      </c>
      <c r="AL2298">
        <v>32.775520999999998</v>
      </c>
      <c r="AM2298" t="s">
        <v>738</v>
      </c>
      <c r="AN2298">
        <v>-117.034972</v>
      </c>
      <c r="AO2298">
        <v>25</v>
      </c>
      <c r="AP2298">
        <v>1100</v>
      </c>
      <c r="AQ2298" t="s">
        <v>129</v>
      </c>
      <c r="AR2298">
        <v>-12</v>
      </c>
      <c r="AS2298">
        <v>84</v>
      </c>
      <c r="AT2298">
        <v>-2944</v>
      </c>
      <c r="BB2298" t="str">
        <f t="shared" si="870"/>
        <v>1200</v>
      </c>
      <c r="BC2298">
        <v>1</v>
      </c>
      <c r="BD2298" t="str">
        <f t="shared" si="871"/>
        <v xml:space="preserve">N1839R  </v>
      </c>
      <c r="BE2298">
        <v>1</v>
      </c>
      <c r="BG2298">
        <v>0</v>
      </c>
      <c r="BH2298">
        <v>0</v>
      </c>
      <c r="BI2298">
        <v>0</v>
      </c>
      <c r="BJ2298">
        <v>1000</v>
      </c>
      <c r="BK2298">
        <v>-100</v>
      </c>
      <c r="BL2298" t="s">
        <v>130</v>
      </c>
      <c r="BM2298">
        <v>1</v>
      </c>
      <c r="BN2298">
        <v>1</v>
      </c>
      <c r="BO2298">
        <v>0</v>
      </c>
      <c r="BP2298">
        <v>0</v>
      </c>
      <c r="BS2298">
        <v>0</v>
      </c>
      <c r="BT2298">
        <v>0</v>
      </c>
      <c r="BU2298">
        <v>0</v>
      </c>
      <c r="CE2298" t="str">
        <f t="shared" si="889"/>
        <v>22:05:05.513</v>
      </c>
      <c r="CF2298">
        <v>512838908</v>
      </c>
      <c r="CS2298">
        <v>3</v>
      </c>
      <c r="CT2298">
        <v>2</v>
      </c>
      <c r="CU2298">
        <v>0</v>
      </c>
      <c r="CV2298">
        <v>2</v>
      </c>
      <c r="CW2298">
        <v>0</v>
      </c>
      <c r="CX2298">
        <v>5</v>
      </c>
      <c r="CY2298">
        <v>7</v>
      </c>
      <c r="CZ2298" t="s">
        <v>131</v>
      </c>
      <c r="DA2298">
        <v>300</v>
      </c>
      <c r="DB2298">
        <v>0</v>
      </c>
      <c r="DC2298" t="s">
        <v>157</v>
      </c>
      <c r="DD2298" t="s">
        <v>158</v>
      </c>
      <c r="DG2298">
        <v>8386399</v>
      </c>
      <c r="DI2298">
        <v>1</v>
      </c>
      <c r="DJ2298">
        <v>0</v>
      </c>
      <c r="DK2298">
        <v>1</v>
      </c>
      <c r="DL2298">
        <v>0</v>
      </c>
      <c r="DM2298">
        <v>0</v>
      </c>
      <c r="DN2298">
        <v>1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3">
      <c r="A2299" t="str">
        <f>"07/09/2023 22:05:05.803"</f>
        <v>07/09/2023 22:05:05.803</v>
      </c>
      <c r="C2299" t="str">
        <f t="shared" si="885"/>
        <v>FFDFD3C0</v>
      </c>
      <c r="D2299" t="s">
        <v>134</v>
      </c>
      <c r="E2299">
        <v>4</v>
      </c>
      <c r="H2299">
        <v>4</v>
      </c>
      <c r="I2299" t="s">
        <v>143</v>
      </c>
      <c r="J2299" t="s">
        <v>126</v>
      </c>
      <c r="K2299">
        <v>0</v>
      </c>
      <c r="L2299">
        <v>3</v>
      </c>
      <c r="M2299">
        <v>0</v>
      </c>
      <c r="N2299">
        <v>2</v>
      </c>
      <c r="O2299">
        <v>0</v>
      </c>
      <c r="P2299">
        <v>1</v>
      </c>
      <c r="Q2299">
        <v>0</v>
      </c>
      <c r="S2299" t="str">
        <f t="shared" si="888"/>
        <v>22:05:05.000</v>
      </c>
      <c r="T2299" t="str">
        <f t="shared" si="888"/>
        <v>22:05:05.000</v>
      </c>
      <c r="U2299" t="str">
        <f t="shared" si="869"/>
        <v>A14F74</v>
      </c>
      <c r="V2299">
        <v>0</v>
      </c>
      <c r="W2299">
        <v>0</v>
      </c>
      <c r="X2299">
        <v>2</v>
      </c>
      <c r="Y2299">
        <v>0</v>
      </c>
      <c r="AA2299">
        <v>1</v>
      </c>
      <c r="AB2299">
        <v>8</v>
      </c>
      <c r="AC2299">
        <v>3</v>
      </c>
      <c r="AD2299">
        <v>0</v>
      </c>
      <c r="AE2299">
        <v>9</v>
      </c>
      <c r="AF2299" t="s">
        <v>126</v>
      </c>
      <c r="AG2299">
        <v>0</v>
      </c>
      <c r="AH2299">
        <v>3</v>
      </c>
      <c r="AI2299">
        <v>2</v>
      </c>
      <c r="AJ2299">
        <v>0</v>
      </c>
      <c r="AK2299" t="s">
        <v>737</v>
      </c>
      <c r="AL2299">
        <v>32.775520999999998</v>
      </c>
      <c r="AM2299" t="s">
        <v>738</v>
      </c>
      <c r="AN2299">
        <v>-117.034972</v>
      </c>
      <c r="AO2299">
        <v>25</v>
      </c>
      <c r="AP2299">
        <v>1100</v>
      </c>
      <c r="AQ2299" t="s">
        <v>129</v>
      </c>
      <c r="AR2299">
        <v>-12</v>
      </c>
      <c r="AS2299">
        <v>84</v>
      </c>
      <c r="AT2299">
        <v>-2944</v>
      </c>
      <c r="BB2299" t="str">
        <f t="shared" si="870"/>
        <v>1200</v>
      </c>
      <c r="BC2299">
        <v>1</v>
      </c>
      <c r="BD2299" t="str">
        <f t="shared" si="871"/>
        <v xml:space="preserve">N1839R  </v>
      </c>
      <c r="BE2299">
        <v>1</v>
      </c>
      <c r="BG2299">
        <v>0</v>
      </c>
      <c r="BH2299">
        <v>0</v>
      </c>
      <c r="BI2299">
        <v>0</v>
      </c>
      <c r="BJ2299">
        <v>1000</v>
      </c>
      <c r="BK2299">
        <v>-100</v>
      </c>
      <c r="BL2299" t="s">
        <v>130</v>
      </c>
      <c r="BM2299">
        <v>1</v>
      </c>
      <c r="BN2299">
        <v>1</v>
      </c>
      <c r="BO2299">
        <v>0</v>
      </c>
      <c r="BP2299">
        <v>0</v>
      </c>
      <c r="BS2299">
        <v>0</v>
      </c>
      <c r="BT2299">
        <v>0</v>
      </c>
      <c r="BU2299">
        <v>0</v>
      </c>
      <c r="CE2299" t="str">
        <f t="shared" si="889"/>
        <v>22:05:05.513</v>
      </c>
      <c r="CF2299">
        <v>512838908</v>
      </c>
      <c r="CS2299">
        <v>3</v>
      </c>
      <c r="CT2299">
        <v>2</v>
      </c>
      <c r="CU2299">
        <v>0</v>
      </c>
      <c r="CV2299">
        <v>2</v>
      </c>
      <c r="CW2299">
        <v>0</v>
      </c>
      <c r="CX2299">
        <v>5</v>
      </c>
      <c r="CY2299">
        <v>7</v>
      </c>
      <c r="CZ2299" t="s">
        <v>131</v>
      </c>
      <c r="DA2299">
        <v>300</v>
      </c>
      <c r="DB2299">
        <v>0</v>
      </c>
      <c r="DC2299" t="s">
        <v>157</v>
      </c>
      <c r="DD2299" t="s">
        <v>158</v>
      </c>
      <c r="DG2299">
        <v>8386399</v>
      </c>
      <c r="DI2299">
        <v>1</v>
      </c>
      <c r="DJ2299">
        <v>0</v>
      </c>
      <c r="DK2299">
        <v>1</v>
      </c>
      <c r="DL2299">
        <v>0</v>
      </c>
      <c r="DM2299">
        <v>0</v>
      </c>
      <c r="DN2299">
        <v>1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3">
      <c r="A2300" t="str">
        <f>"07/09/2023 22:05:05.803"</f>
        <v>07/09/2023 22:05:05.803</v>
      </c>
      <c r="C2300" t="str">
        <f t="shared" si="885"/>
        <v>FFDFD3C0</v>
      </c>
      <c r="D2300" t="s">
        <v>134</v>
      </c>
      <c r="E2300">
        <v>3</v>
      </c>
      <c r="H2300">
        <v>3</v>
      </c>
      <c r="I2300" t="s">
        <v>135</v>
      </c>
      <c r="J2300" t="s">
        <v>126</v>
      </c>
      <c r="K2300">
        <v>0</v>
      </c>
      <c r="L2300">
        <v>3</v>
      </c>
      <c r="M2300">
        <v>0</v>
      </c>
      <c r="N2300">
        <v>2</v>
      </c>
      <c r="O2300">
        <v>0</v>
      </c>
      <c r="P2300">
        <v>1</v>
      </c>
      <c r="Q2300">
        <v>0</v>
      </c>
      <c r="S2300" t="str">
        <f t="shared" si="888"/>
        <v>22:05:05.000</v>
      </c>
      <c r="T2300" t="str">
        <f t="shared" si="888"/>
        <v>22:05:05.000</v>
      </c>
      <c r="U2300" t="str">
        <f t="shared" si="869"/>
        <v>A14F74</v>
      </c>
      <c r="V2300">
        <v>0</v>
      </c>
      <c r="W2300">
        <v>0</v>
      </c>
      <c r="X2300">
        <v>2</v>
      </c>
      <c r="Y2300">
        <v>0</v>
      </c>
      <c r="AA2300">
        <v>1</v>
      </c>
      <c r="AB2300">
        <v>8</v>
      </c>
      <c r="AC2300">
        <v>3</v>
      </c>
      <c r="AD2300">
        <v>0</v>
      </c>
      <c r="AE2300">
        <v>9</v>
      </c>
      <c r="AF2300" t="s">
        <v>126</v>
      </c>
      <c r="AG2300">
        <v>0</v>
      </c>
      <c r="AH2300">
        <v>3</v>
      </c>
      <c r="AI2300">
        <v>2</v>
      </c>
      <c r="AJ2300">
        <v>0</v>
      </c>
      <c r="AK2300" t="s">
        <v>737</v>
      </c>
      <c r="AL2300">
        <v>32.775520999999998</v>
      </c>
      <c r="AM2300" t="s">
        <v>738</v>
      </c>
      <c r="AN2300">
        <v>-117.034972</v>
      </c>
      <c r="AO2300">
        <v>25</v>
      </c>
      <c r="AP2300">
        <v>1100</v>
      </c>
      <c r="AQ2300" t="s">
        <v>129</v>
      </c>
      <c r="AR2300">
        <v>-12</v>
      </c>
      <c r="AS2300">
        <v>84</v>
      </c>
      <c r="AT2300">
        <v>-2944</v>
      </c>
      <c r="BB2300" t="str">
        <f t="shared" si="870"/>
        <v>1200</v>
      </c>
      <c r="BC2300">
        <v>1</v>
      </c>
      <c r="BD2300" t="str">
        <f t="shared" si="871"/>
        <v xml:space="preserve">N1839R  </v>
      </c>
      <c r="BE2300">
        <v>1</v>
      </c>
      <c r="BG2300">
        <v>0</v>
      </c>
      <c r="BH2300">
        <v>0</v>
      </c>
      <c r="BI2300">
        <v>0</v>
      </c>
      <c r="BJ2300">
        <v>1000</v>
      </c>
      <c r="BK2300">
        <v>-100</v>
      </c>
      <c r="BL2300" t="s">
        <v>130</v>
      </c>
      <c r="BM2300">
        <v>1</v>
      </c>
      <c r="BN2300">
        <v>1</v>
      </c>
      <c r="BO2300">
        <v>0</v>
      </c>
      <c r="BP2300">
        <v>0</v>
      </c>
      <c r="BS2300">
        <v>0</v>
      </c>
      <c r="BT2300">
        <v>0</v>
      </c>
      <c r="BU2300">
        <v>0</v>
      </c>
      <c r="CE2300" t="str">
        <f t="shared" si="889"/>
        <v>22:05:05.513</v>
      </c>
      <c r="CF2300">
        <v>512838908</v>
      </c>
      <c r="CS2300">
        <v>3</v>
      </c>
      <c r="CT2300">
        <v>2</v>
      </c>
      <c r="CU2300">
        <v>0</v>
      </c>
      <c r="CV2300">
        <v>2</v>
      </c>
      <c r="CW2300">
        <v>0</v>
      </c>
      <c r="CX2300">
        <v>5</v>
      </c>
      <c r="CY2300">
        <v>7</v>
      </c>
      <c r="CZ2300" t="s">
        <v>131</v>
      </c>
      <c r="DA2300">
        <v>300</v>
      </c>
      <c r="DB2300">
        <v>0</v>
      </c>
      <c r="DC2300" t="s">
        <v>157</v>
      </c>
      <c r="DD2300" t="s">
        <v>158</v>
      </c>
      <c r="DG2300">
        <v>8386399</v>
      </c>
      <c r="DI2300">
        <v>1</v>
      </c>
      <c r="DJ2300">
        <v>0</v>
      </c>
      <c r="DK2300">
        <v>1</v>
      </c>
      <c r="DL2300">
        <v>0</v>
      </c>
      <c r="DM2300">
        <v>0</v>
      </c>
      <c r="DN2300">
        <v>1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3">
      <c r="A2301" t="str">
        <f>"07/09/2023 22:05:05.834"</f>
        <v>07/09/2023 22:05:05.834</v>
      </c>
      <c r="C2301" t="str">
        <f t="shared" si="885"/>
        <v>FFDFD3C0</v>
      </c>
      <c r="D2301" t="s">
        <v>141</v>
      </c>
      <c r="E2301">
        <v>15</v>
      </c>
      <c r="J2301" t="s">
        <v>142</v>
      </c>
      <c r="K2301">
        <v>0</v>
      </c>
      <c r="L2301">
        <v>3</v>
      </c>
      <c r="M2301">
        <v>0</v>
      </c>
      <c r="N2301">
        <v>2</v>
      </c>
      <c r="O2301">
        <v>0</v>
      </c>
      <c r="P2301">
        <v>1</v>
      </c>
      <c r="Q2301">
        <v>0</v>
      </c>
      <c r="S2301" t="str">
        <f t="shared" si="888"/>
        <v>22:05:05.000</v>
      </c>
      <c r="T2301" t="str">
        <f t="shared" si="888"/>
        <v>22:05:05.000</v>
      </c>
      <c r="U2301" t="str">
        <f t="shared" si="869"/>
        <v>A14F74</v>
      </c>
      <c r="V2301">
        <v>0</v>
      </c>
      <c r="W2301">
        <v>0</v>
      </c>
      <c r="X2301">
        <v>2</v>
      </c>
      <c r="Y2301">
        <v>0</v>
      </c>
      <c r="AA2301">
        <v>1</v>
      </c>
      <c r="AB2301">
        <v>8</v>
      </c>
      <c r="AC2301">
        <v>3</v>
      </c>
      <c r="AD2301">
        <v>0</v>
      </c>
      <c r="AE2301">
        <v>9</v>
      </c>
      <c r="AF2301" t="s">
        <v>126</v>
      </c>
      <c r="AG2301">
        <v>0</v>
      </c>
      <c r="AH2301">
        <v>3</v>
      </c>
      <c r="AI2301">
        <v>2</v>
      </c>
      <c r="AJ2301">
        <v>0</v>
      </c>
      <c r="AK2301" t="s">
        <v>737</v>
      </c>
      <c r="AL2301">
        <v>32.775520999999998</v>
      </c>
      <c r="AM2301" t="s">
        <v>738</v>
      </c>
      <c r="AN2301">
        <v>-117.034972</v>
      </c>
      <c r="AO2301">
        <v>25</v>
      </c>
      <c r="AP2301">
        <v>1100</v>
      </c>
      <c r="AQ2301" t="s">
        <v>129</v>
      </c>
      <c r="AR2301">
        <v>-12</v>
      </c>
      <c r="AS2301">
        <v>84</v>
      </c>
      <c r="AT2301">
        <v>-2944</v>
      </c>
      <c r="BB2301" t="str">
        <f t="shared" si="870"/>
        <v>1200</v>
      </c>
      <c r="BC2301">
        <v>1</v>
      </c>
      <c r="BD2301" t="str">
        <f t="shared" si="871"/>
        <v xml:space="preserve">N1839R  </v>
      </c>
      <c r="BE2301">
        <v>1</v>
      </c>
      <c r="BG2301">
        <v>0</v>
      </c>
      <c r="BH2301">
        <v>0</v>
      </c>
      <c r="BI2301">
        <v>0</v>
      </c>
      <c r="BJ2301">
        <v>1000</v>
      </c>
      <c r="BK2301">
        <v>-100</v>
      </c>
      <c r="BL2301" t="s">
        <v>130</v>
      </c>
      <c r="BM2301">
        <v>1</v>
      </c>
      <c r="BN2301">
        <v>1</v>
      </c>
      <c r="BO2301">
        <v>0</v>
      </c>
      <c r="BP2301">
        <v>0</v>
      </c>
      <c r="BS2301">
        <v>0</v>
      </c>
      <c r="BT2301">
        <v>0</v>
      </c>
      <c r="BU2301">
        <v>0</v>
      </c>
      <c r="CE2301" t="str">
        <f t="shared" si="889"/>
        <v>22:05:05.513</v>
      </c>
      <c r="CF2301">
        <v>512838908</v>
      </c>
      <c r="CS2301">
        <v>3</v>
      </c>
      <c r="CT2301">
        <v>2</v>
      </c>
      <c r="CU2301">
        <v>0</v>
      </c>
      <c r="CV2301">
        <v>2</v>
      </c>
      <c r="CW2301">
        <v>0</v>
      </c>
      <c r="CX2301">
        <v>5</v>
      </c>
      <c r="CY2301">
        <v>7</v>
      </c>
      <c r="CZ2301" t="s">
        <v>131</v>
      </c>
      <c r="DA2301">
        <v>300</v>
      </c>
      <c r="DB2301">
        <v>0</v>
      </c>
      <c r="DC2301" t="s">
        <v>157</v>
      </c>
      <c r="DD2301" t="s">
        <v>158</v>
      </c>
      <c r="DG2301">
        <v>8386399</v>
      </c>
      <c r="DI2301">
        <v>1</v>
      </c>
      <c r="DJ2301">
        <v>0</v>
      </c>
      <c r="DK2301">
        <v>1</v>
      </c>
      <c r="DL2301">
        <v>0</v>
      </c>
      <c r="DM2301">
        <v>0</v>
      </c>
      <c r="DN2301">
        <v>1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3">
      <c r="A2302" t="str">
        <f>"07/09/2023 22:05:05.834"</f>
        <v>07/09/2023 22:05:05.834</v>
      </c>
      <c r="C2302" t="str">
        <f t="shared" si="885"/>
        <v>FFDFD3C0</v>
      </c>
      <c r="D2302" t="s">
        <v>149</v>
      </c>
      <c r="E2302">
        <v>3</v>
      </c>
      <c r="H2302">
        <v>166</v>
      </c>
      <c r="I2302" t="s">
        <v>139</v>
      </c>
      <c r="J2302" t="s">
        <v>150</v>
      </c>
      <c r="K2302">
        <v>0</v>
      </c>
      <c r="L2302">
        <v>3</v>
      </c>
      <c r="M2302">
        <v>0</v>
      </c>
      <c r="N2302">
        <v>2</v>
      </c>
      <c r="O2302">
        <v>0</v>
      </c>
      <c r="P2302">
        <v>1</v>
      </c>
      <c r="Q2302">
        <v>0</v>
      </c>
      <c r="S2302" t="str">
        <f t="shared" si="888"/>
        <v>22:05:05.000</v>
      </c>
      <c r="T2302" t="str">
        <f t="shared" si="888"/>
        <v>22:05:05.000</v>
      </c>
      <c r="U2302" t="str">
        <f t="shared" si="869"/>
        <v>A14F74</v>
      </c>
      <c r="V2302">
        <v>0</v>
      </c>
      <c r="W2302">
        <v>0</v>
      </c>
      <c r="X2302">
        <v>2</v>
      </c>
      <c r="Y2302">
        <v>0</v>
      </c>
      <c r="AA2302">
        <v>1</v>
      </c>
      <c r="AB2302">
        <v>8</v>
      </c>
      <c r="AC2302">
        <v>3</v>
      </c>
      <c r="AD2302">
        <v>0</v>
      </c>
      <c r="AE2302">
        <v>9</v>
      </c>
      <c r="AF2302" t="s">
        <v>126</v>
      </c>
      <c r="AG2302">
        <v>0</v>
      </c>
      <c r="AH2302">
        <v>3</v>
      </c>
      <c r="AI2302">
        <v>2</v>
      </c>
      <c r="AJ2302">
        <v>0</v>
      </c>
      <c r="AK2302" t="s">
        <v>737</v>
      </c>
      <c r="AL2302">
        <v>32.775520999999998</v>
      </c>
      <c r="AM2302" t="s">
        <v>738</v>
      </c>
      <c r="AN2302">
        <v>-117.034972</v>
      </c>
      <c r="AO2302">
        <v>25</v>
      </c>
      <c r="AP2302">
        <v>1100</v>
      </c>
      <c r="AQ2302" t="s">
        <v>129</v>
      </c>
      <c r="AR2302">
        <v>-12</v>
      </c>
      <c r="AS2302">
        <v>84</v>
      </c>
      <c r="AT2302">
        <v>-2944</v>
      </c>
      <c r="BB2302" t="str">
        <f t="shared" si="870"/>
        <v>1200</v>
      </c>
      <c r="BC2302">
        <v>1</v>
      </c>
      <c r="BD2302" t="str">
        <f t="shared" si="871"/>
        <v xml:space="preserve">N1839R  </v>
      </c>
      <c r="BE2302">
        <v>1</v>
      </c>
      <c r="BG2302">
        <v>0</v>
      </c>
      <c r="BH2302">
        <v>0</v>
      </c>
      <c r="BI2302">
        <v>0</v>
      </c>
      <c r="BJ2302">
        <v>1000</v>
      </c>
      <c r="BK2302">
        <v>-100</v>
      </c>
      <c r="BL2302" t="s">
        <v>130</v>
      </c>
      <c r="BM2302">
        <v>1</v>
      </c>
      <c r="BN2302">
        <v>1</v>
      </c>
      <c r="BO2302">
        <v>0</v>
      </c>
      <c r="BP2302">
        <v>0</v>
      </c>
      <c r="BS2302">
        <v>0</v>
      </c>
      <c r="BT2302">
        <v>0</v>
      </c>
      <c r="BU2302">
        <v>0</v>
      </c>
      <c r="CE2302" t="str">
        <f t="shared" si="889"/>
        <v>22:05:05.513</v>
      </c>
      <c r="CF2302">
        <v>512838908</v>
      </c>
      <c r="CS2302">
        <v>3</v>
      </c>
      <c r="CT2302">
        <v>2</v>
      </c>
      <c r="CU2302">
        <v>0</v>
      </c>
      <c r="CV2302">
        <v>2</v>
      </c>
      <c r="CW2302">
        <v>0</v>
      </c>
      <c r="CX2302">
        <v>5</v>
      </c>
      <c r="CY2302">
        <v>7</v>
      </c>
      <c r="CZ2302" t="s">
        <v>131</v>
      </c>
      <c r="DA2302">
        <v>300</v>
      </c>
      <c r="DB2302">
        <v>0</v>
      </c>
      <c r="DC2302" t="s">
        <v>157</v>
      </c>
      <c r="DD2302" t="s">
        <v>158</v>
      </c>
      <c r="DG2302">
        <v>8386399</v>
      </c>
      <c r="DI2302">
        <v>1</v>
      </c>
      <c r="DJ2302">
        <v>0</v>
      </c>
      <c r="DK2302">
        <v>1</v>
      </c>
      <c r="DL2302">
        <v>0</v>
      </c>
      <c r="DM2302">
        <v>0</v>
      </c>
      <c r="DN2302">
        <v>1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3">
      <c r="A2303" t="str">
        <f t="shared" ref="A2303:A2309" si="890">"07/09/2023 22:05:07.006"</f>
        <v>07/09/2023 22:05:07.006</v>
      </c>
      <c r="C2303" t="str">
        <f t="shared" si="885"/>
        <v>FFDFD3C0</v>
      </c>
      <c r="D2303" t="s">
        <v>149</v>
      </c>
      <c r="E2303">
        <v>3</v>
      </c>
      <c r="H2303">
        <v>166</v>
      </c>
      <c r="I2303" t="s">
        <v>139</v>
      </c>
      <c r="J2303" t="s">
        <v>150</v>
      </c>
      <c r="K2303">
        <v>0</v>
      </c>
      <c r="L2303">
        <v>3</v>
      </c>
      <c r="M2303">
        <v>0</v>
      </c>
      <c r="N2303">
        <v>2</v>
      </c>
      <c r="O2303">
        <v>0</v>
      </c>
      <c r="P2303">
        <v>1</v>
      </c>
      <c r="Q2303">
        <v>0</v>
      </c>
      <c r="S2303" t="str">
        <f t="shared" ref="S2303:T2309" si="891">"22:05:06.000"</f>
        <v>22:05:06.000</v>
      </c>
      <c r="T2303" t="str">
        <f t="shared" si="891"/>
        <v>22:05:06.000</v>
      </c>
      <c r="U2303" t="str">
        <f t="shared" si="869"/>
        <v>A14F74</v>
      </c>
      <c r="V2303">
        <v>0</v>
      </c>
      <c r="W2303">
        <v>0</v>
      </c>
      <c r="X2303">
        <v>2</v>
      </c>
      <c r="Y2303">
        <v>0</v>
      </c>
      <c r="AA2303">
        <v>1</v>
      </c>
      <c r="AB2303">
        <v>8</v>
      </c>
      <c r="AC2303">
        <v>3</v>
      </c>
      <c r="AD2303">
        <v>0</v>
      </c>
      <c r="AE2303">
        <v>9</v>
      </c>
      <c r="AF2303" t="s">
        <v>126</v>
      </c>
      <c r="AG2303">
        <v>0</v>
      </c>
      <c r="AH2303">
        <v>3</v>
      </c>
      <c r="AI2303">
        <v>2</v>
      </c>
      <c r="AJ2303">
        <v>0</v>
      </c>
      <c r="AK2303" t="s">
        <v>739</v>
      </c>
      <c r="AL2303">
        <v>32.775886</v>
      </c>
      <c r="AM2303" t="s">
        <v>740</v>
      </c>
      <c r="AN2303">
        <v>-117.035079</v>
      </c>
      <c r="AO2303">
        <v>25</v>
      </c>
      <c r="AP2303">
        <v>1100</v>
      </c>
      <c r="AQ2303" t="s">
        <v>129</v>
      </c>
      <c r="AR2303">
        <v>-24</v>
      </c>
      <c r="AS2303">
        <v>77</v>
      </c>
      <c r="AT2303">
        <v>-1792</v>
      </c>
      <c r="BB2303" t="str">
        <f t="shared" si="870"/>
        <v>1200</v>
      </c>
      <c r="BC2303">
        <v>1</v>
      </c>
      <c r="BD2303" t="str">
        <f t="shared" si="871"/>
        <v xml:space="preserve">N1839R  </v>
      </c>
      <c r="BE2303">
        <v>1</v>
      </c>
      <c r="BG2303">
        <v>0</v>
      </c>
      <c r="BH2303">
        <v>0</v>
      </c>
      <c r="BI2303">
        <v>0</v>
      </c>
      <c r="BJ2303">
        <v>1000</v>
      </c>
      <c r="BK2303">
        <v>-100</v>
      </c>
      <c r="BL2303" t="s">
        <v>130</v>
      </c>
      <c r="BM2303">
        <v>1</v>
      </c>
      <c r="BN2303">
        <v>1</v>
      </c>
      <c r="BO2303">
        <v>0</v>
      </c>
      <c r="BP2303">
        <v>0</v>
      </c>
      <c r="BS2303">
        <v>0</v>
      </c>
      <c r="BT2303">
        <v>0</v>
      </c>
      <c r="BU2303">
        <v>0</v>
      </c>
      <c r="CE2303" t="str">
        <f t="shared" ref="CE2303:CE2309" si="892">"22:05:06.723"</f>
        <v>22:05:06.723</v>
      </c>
      <c r="CF2303">
        <v>723338935</v>
      </c>
      <c r="CS2303">
        <v>3</v>
      </c>
      <c r="CT2303">
        <v>2</v>
      </c>
      <c r="CU2303">
        <v>0</v>
      </c>
      <c r="CV2303">
        <v>2</v>
      </c>
      <c r="CW2303">
        <v>0</v>
      </c>
      <c r="CX2303">
        <v>5</v>
      </c>
      <c r="CY2303">
        <v>7</v>
      </c>
      <c r="CZ2303" t="s">
        <v>131</v>
      </c>
      <c r="DA2303">
        <v>300</v>
      </c>
      <c r="DB2303">
        <v>0</v>
      </c>
      <c r="DC2303" t="s">
        <v>157</v>
      </c>
      <c r="DD2303" t="s">
        <v>158</v>
      </c>
      <c r="DG2303">
        <v>8386666</v>
      </c>
      <c r="DI2303">
        <v>1</v>
      </c>
      <c r="DJ2303">
        <v>0</v>
      </c>
      <c r="DK2303">
        <v>0</v>
      </c>
      <c r="DL2303">
        <v>0</v>
      </c>
      <c r="DM2303">
        <v>0</v>
      </c>
      <c r="DN2303">
        <v>1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3">
      <c r="A2304" t="str">
        <f t="shared" si="890"/>
        <v>07/09/2023 22:05:07.006</v>
      </c>
      <c r="C2304" t="str">
        <f t="shared" si="885"/>
        <v>FFDFD3C0</v>
      </c>
      <c r="D2304" t="s">
        <v>147</v>
      </c>
      <c r="E2304">
        <v>8</v>
      </c>
      <c r="H2304">
        <v>225</v>
      </c>
      <c r="I2304" t="s">
        <v>148</v>
      </c>
      <c r="J2304" t="s">
        <v>126</v>
      </c>
      <c r="K2304">
        <v>0</v>
      </c>
      <c r="L2304">
        <v>3</v>
      </c>
      <c r="M2304">
        <v>0</v>
      </c>
      <c r="N2304">
        <v>2</v>
      </c>
      <c r="O2304">
        <v>0</v>
      </c>
      <c r="P2304">
        <v>1</v>
      </c>
      <c r="Q2304">
        <v>0</v>
      </c>
      <c r="S2304" t="str">
        <f t="shared" si="891"/>
        <v>22:05:06.000</v>
      </c>
      <c r="T2304" t="str">
        <f t="shared" si="891"/>
        <v>22:05:06.000</v>
      </c>
      <c r="U2304" t="str">
        <f t="shared" si="869"/>
        <v>A14F74</v>
      </c>
      <c r="V2304">
        <v>0</v>
      </c>
      <c r="W2304">
        <v>0</v>
      </c>
      <c r="X2304">
        <v>2</v>
      </c>
      <c r="Y2304">
        <v>0</v>
      </c>
      <c r="AA2304">
        <v>1</v>
      </c>
      <c r="AB2304">
        <v>8</v>
      </c>
      <c r="AC2304">
        <v>3</v>
      </c>
      <c r="AD2304">
        <v>0</v>
      </c>
      <c r="AE2304">
        <v>9</v>
      </c>
      <c r="AF2304" t="s">
        <v>126</v>
      </c>
      <c r="AG2304">
        <v>0</v>
      </c>
      <c r="AH2304">
        <v>3</v>
      </c>
      <c r="AI2304">
        <v>2</v>
      </c>
      <c r="AJ2304">
        <v>0</v>
      </c>
      <c r="AK2304" t="s">
        <v>739</v>
      </c>
      <c r="AL2304">
        <v>32.775886</v>
      </c>
      <c r="AM2304" t="s">
        <v>740</v>
      </c>
      <c r="AN2304">
        <v>-117.035079</v>
      </c>
      <c r="AO2304">
        <v>25</v>
      </c>
      <c r="AP2304">
        <v>1100</v>
      </c>
      <c r="AQ2304" t="s">
        <v>129</v>
      </c>
      <c r="AR2304">
        <v>-24</v>
      </c>
      <c r="AS2304">
        <v>77</v>
      </c>
      <c r="AT2304">
        <v>-1792</v>
      </c>
      <c r="BB2304" t="str">
        <f t="shared" si="870"/>
        <v>1200</v>
      </c>
      <c r="BC2304">
        <v>1</v>
      </c>
      <c r="BD2304" t="str">
        <f t="shared" si="871"/>
        <v xml:space="preserve">N1839R  </v>
      </c>
      <c r="BE2304">
        <v>1</v>
      </c>
      <c r="BG2304">
        <v>0</v>
      </c>
      <c r="BH2304">
        <v>0</v>
      </c>
      <c r="BI2304">
        <v>0</v>
      </c>
      <c r="BJ2304">
        <v>1000</v>
      </c>
      <c r="BK2304">
        <v>-100</v>
      </c>
      <c r="BL2304" t="s">
        <v>130</v>
      </c>
      <c r="BM2304">
        <v>1</v>
      </c>
      <c r="BN2304">
        <v>1</v>
      </c>
      <c r="BO2304">
        <v>0</v>
      </c>
      <c r="BP2304">
        <v>0</v>
      </c>
      <c r="BS2304">
        <v>0</v>
      </c>
      <c r="BT2304">
        <v>0</v>
      </c>
      <c r="BU2304">
        <v>0</v>
      </c>
      <c r="CE2304" t="str">
        <f t="shared" si="892"/>
        <v>22:05:06.723</v>
      </c>
      <c r="CF2304">
        <v>723338935</v>
      </c>
      <c r="CS2304">
        <v>3</v>
      </c>
      <c r="CT2304">
        <v>2</v>
      </c>
      <c r="CU2304">
        <v>0</v>
      </c>
      <c r="CV2304">
        <v>2</v>
      </c>
      <c r="CW2304">
        <v>0</v>
      </c>
      <c r="CX2304">
        <v>5</v>
      </c>
      <c r="CY2304">
        <v>7</v>
      </c>
      <c r="CZ2304" t="s">
        <v>131</v>
      </c>
      <c r="DA2304">
        <v>300</v>
      </c>
      <c r="DB2304">
        <v>0</v>
      </c>
      <c r="DC2304" t="s">
        <v>157</v>
      </c>
      <c r="DD2304" t="s">
        <v>158</v>
      </c>
      <c r="DG2304">
        <v>8386666</v>
      </c>
      <c r="DI2304">
        <v>1</v>
      </c>
      <c r="DJ2304">
        <v>0</v>
      </c>
      <c r="DK2304">
        <v>1</v>
      </c>
      <c r="DL2304">
        <v>0</v>
      </c>
      <c r="DM2304">
        <v>0</v>
      </c>
      <c r="DN2304">
        <v>1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3">
      <c r="A2305" t="str">
        <f t="shared" si="890"/>
        <v>07/09/2023 22:05:07.006</v>
      </c>
      <c r="C2305" t="str">
        <f t="shared" si="885"/>
        <v>FFDFD3C0</v>
      </c>
      <c r="D2305" t="s">
        <v>123</v>
      </c>
      <c r="E2305">
        <v>7</v>
      </c>
      <c r="F2305">
        <v>2007</v>
      </c>
      <c r="G2305" t="s">
        <v>124</v>
      </c>
      <c r="J2305" t="s">
        <v>125</v>
      </c>
      <c r="K2305">
        <v>0</v>
      </c>
      <c r="L2305">
        <v>3</v>
      </c>
      <c r="M2305">
        <v>0</v>
      </c>
      <c r="N2305">
        <v>2</v>
      </c>
      <c r="O2305">
        <v>0</v>
      </c>
      <c r="P2305">
        <v>1</v>
      </c>
      <c r="Q2305">
        <v>0</v>
      </c>
      <c r="S2305" t="str">
        <f t="shared" si="891"/>
        <v>22:05:06.000</v>
      </c>
      <c r="T2305" t="str">
        <f t="shared" si="891"/>
        <v>22:05:06.000</v>
      </c>
      <c r="U2305" t="str">
        <f t="shared" si="869"/>
        <v>A14F74</v>
      </c>
      <c r="V2305">
        <v>0</v>
      </c>
      <c r="W2305">
        <v>0</v>
      </c>
      <c r="X2305">
        <v>2</v>
      </c>
      <c r="Y2305">
        <v>0</v>
      </c>
      <c r="AA2305">
        <v>1</v>
      </c>
      <c r="AB2305">
        <v>8</v>
      </c>
      <c r="AC2305">
        <v>3</v>
      </c>
      <c r="AD2305">
        <v>0</v>
      </c>
      <c r="AE2305">
        <v>9</v>
      </c>
      <c r="AF2305" t="s">
        <v>126</v>
      </c>
      <c r="AG2305">
        <v>0</v>
      </c>
      <c r="AH2305">
        <v>3</v>
      </c>
      <c r="AI2305">
        <v>2</v>
      </c>
      <c r="AJ2305">
        <v>0</v>
      </c>
      <c r="AK2305" t="s">
        <v>739</v>
      </c>
      <c r="AL2305">
        <v>32.775886</v>
      </c>
      <c r="AM2305" t="s">
        <v>740</v>
      </c>
      <c r="AN2305">
        <v>-117.035079</v>
      </c>
      <c r="AO2305">
        <v>25</v>
      </c>
      <c r="AP2305">
        <v>1100</v>
      </c>
      <c r="AQ2305" t="s">
        <v>129</v>
      </c>
      <c r="AR2305">
        <v>-24</v>
      </c>
      <c r="AS2305">
        <v>77</v>
      </c>
      <c r="AT2305">
        <v>-1792</v>
      </c>
      <c r="BB2305" t="str">
        <f t="shared" si="870"/>
        <v>1200</v>
      </c>
      <c r="BC2305">
        <v>1</v>
      </c>
      <c r="BD2305" t="str">
        <f t="shared" si="871"/>
        <v xml:space="preserve">N1839R  </v>
      </c>
      <c r="BE2305">
        <v>1</v>
      </c>
      <c r="BG2305">
        <v>0</v>
      </c>
      <c r="BH2305">
        <v>0</v>
      </c>
      <c r="BI2305">
        <v>0</v>
      </c>
      <c r="BJ2305">
        <v>1000</v>
      </c>
      <c r="BK2305">
        <v>-100</v>
      </c>
      <c r="BL2305" t="s">
        <v>130</v>
      </c>
      <c r="BM2305">
        <v>1</v>
      </c>
      <c r="BN2305">
        <v>1</v>
      </c>
      <c r="BO2305">
        <v>0</v>
      </c>
      <c r="BP2305">
        <v>0</v>
      </c>
      <c r="BS2305">
        <v>0</v>
      </c>
      <c r="BT2305">
        <v>0</v>
      </c>
      <c r="BU2305">
        <v>0</v>
      </c>
      <c r="CE2305" t="str">
        <f t="shared" si="892"/>
        <v>22:05:06.723</v>
      </c>
      <c r="CF2305">
        <v>723338935</v>
      </c>
      <c r="CS2305">
        <v>3</v>
      </c>
      <c r="CT2305">
        <v>2</v>
      </c>
      <c r="CU2305">
        <v>0</v>
      </c>
      <c r="CV2305">
        <v>2</v>
      </c>
      <c r="CW2305">
        <v>0</v>
      </c>
      <c r="CX2305">
        <v>5</v>
      </c>
      <c r="CY2305">
        <v>7</v>
      </c>
      <c r="CZ2305" t="s">
        <v>131</v>
      </c>
      <c r="DA2305">
        <v>300</v>
      </c>
      <c r="DB2305">
        <v>0</v>
      </c>
      <c r="DC2305" t="s">
        <v>157</v>
      </c>
      <c r="DD2305" t="s">
        <v>158</v>
      </c>
      <c r="DG2305">
        <v>8386666</v>
      </c>
      <c r="DI2305">
        <v>1</v>
      </c>
      <c r="DJ2305">
        <v>0</v>
      </c>
      <c r="DK2305">
        <v>1</v>
      </c>
      <c r="DL2305">
        <v>0</v>
      </c>
      <c r="DM2305">
        <v>0</v>
      </c>
      <c r="DN2305">
        <v>1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3">
      <c r="A2306" t="str">
        <f t="shared" si="890"/>
        <v>07/09/2023 22:05:07.006</v>
      </c>
      <c r="C2306" t="str">
        <f t="shared" si="885"/>
        <v>FFDFD3C0</v>
      </c>
      <c r="D2306" t="s">
        <v>138</v>
      </c>
      <c r="E2306">
        <v>20</v>
      </c>
      <c r="F2306">
        <v>1020</v>
      </c>
      <c r="G2306" t="s">
        <v>139</v>
      </c>
      <c r="J2306" t="s">
        <v>140</v>
      </c>
      <c r="K2306">
        <v>0</v>
      </c>
      <c r="L2306">
        <v>3</v>
      </c>
      <c r="M2306">
        <v>0</v>
      </c>
      <c r="N2306">
        <v>2</v>
      </c>
      <c r="O2306">
        <v>0</v>
      </c>
      <c r="P2306">
        <v>1</v>
      </c>
      <c r="Q2306">
        <v>0</v>
      </c>
      <c r="S2306" t="str">
        <f t="shared" si="891"/>
        <v>22:05:06.000</v>
      </c>
      <c r="T2306" t="str">
        <f t="shared" si="891"/>
        <v>22:05:06.000</v>
      </c>
      <c r="U2306" t="str">
        <f t="shared" ref="U2306:U2369" si="893">"A14F74"</f>
        <v>A14F74</v>
      </c>
      <c r="V2306">
        <v>0</v>
      </c>
      <c r="W2306">
        <v>0</v>
      </c>
      <c r="X2306">
        <v>2</v>
      </c>
      <c r="Y2306">
        <v>0</v>
      </c>
      <c r="AA2306">
        <v>1</v>
      </c>
      <c r="AB2306">
        <v>8</v>
      </c>
      <c r="AC2306">
        <v>3</v>
      </c>
      <c r="AD2306">
        <v>0</v>
      </c>
      <c r="AE2306">
        <v>9</v>
      </c>
      <c r="AF2306" t="s">
        <v>126</v>
      </c>
      <c r="AG2306">
        <v>0</v>
      </c>
      <c r="AH2306">
        <v>3</v>
      </c>
      <c r="AI2306">
        <v>2</v>
      </c>
      <c r="AJ2306">
        <v>0</v>
      </c>
      <c r="AK2306" t="s">
        <v>739</v>
      </c>
      <c r="AL2306">
        <v>32.775886</v>
      </c>
      <c r="AM2306" t="s">
        <v>740</v>
      </c>
      <c r="AN2306">
        <v>-117.035079</v>
      </c>
      <c r="AO2306">
        <v>25</v>
      </c>
      <c r="AP2306">
        <v>1100</v>
      </c>
      <c r="AQ2306" t="s">
        <v>129</v>
      </c>
      <c r="AR2306">
        <v>-24</v>
      </c>
      <c r="AS2306">
        <v>77</v>
      </c>
      <c r="AT2306">
        <v>-1792</v>
      </c>
      <c r="BB2306" t="str">
        <f t="shared" ref="BB2306:BB2369" si="894">"1200"</f>
        <v>1200</v>
      </c>
      <c r="BC2306">
        <v>1</v>
      </c>
      <c r="BD2306" t="str">
        <f t="shared" ref="BD2306:BD2369" si="895">"N1839R  "</f>
        <v xml:space="preserve">N1839R  </v>
      </c>
      <c r="BE2306">
        <v>1</v>
      </c>
      <c r="BG2306">
        <v>0</v>
      </c>
      <c r="BH2306">
        <v>0</v>
      </c>
      <c r="BI2306">
        <v>0</v>
      </c>
      <c r="BJ2306">
        <v>1000</v>
      </c>
      <c r="BK2306">
        <v>-100</v>
      </c>
      <c r="BL2306" t="s">
        <v>130</v>
      </c>
      <c r="BM2306">
        <v>1</v>
      </c>
      <c r="BN2306">
        <v>1</v>
      </c>
      <c r="BO2306">
        <v>0</v>
      </c>
      <c r="BP2306">
        <v>0</v>
      </c>
      <c r="BS2306">
        <v>0</v>
      </c>
      <c r="BT2306">
        <v>0</v>
      </c>
      <c r="BU2306">
        <v>0</v>
      </c>
      <c r="CE2306" t="str">
        <f t="shared" si="892"/>
        <v>22:05:06.723</v>
      </c>
      <c r="CF2306">
        <v>723338935</v>
      </c>
      <c r="CS2306">
        <v>3</v>
      </c>
      <c r="CT2306">
        <v>2</v>
      </c>
      <c r="CU2306">
        <v>0</v>
      </c>
      <c r="CV2306">
        <v>2</v>
      </c>
      <c r="CW2306">
        <v>0</v>
      </c>
      <c r="CX2306">
        <v>5</v>
      </c>
      <c r="CY2306">
        <v>7</v>
      </c>
      <c r="CZ2306" t="s">
        <v>131</v>
      </c>
      <c r="DA2306">
        <v>300</v>
      </c>
      <c r="DB2306">
        <v>0</v>
      </c>
      <c r="DC2306" t="s">
        <v>157</v>
      </c>
      <c r="DD2306" t="s">
        <v>158</v>
      </c>
      <c r="DG2306">
        <v>8386666</v>
      </c>
      <c r="DI2306">
        <v>1</v>
      </c>
      <c r="DJ2306">
        <v>0</v>
      </c>
      <c r="DK2306">
        <v>1</v>
      </c>
      <c r="DL2306">
        <v>0</v>
      </c>
      <c r="DM2306">
        <v>0</v>
      </c>
      <c r="DN2306">
        <v>1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3">
      <c r="A2307" t="str">
        <f t="shared" si="890"/>
        <v>07/09/2023 22:05:07.006</v>
      </c>
      <c r="C2307" t="str">
        <f t="shared" si="885"/>
        <v>FFDFD3C0</v>
      </c>
      <c r="D2307" t="s">
        <v>134</v>
      </c>
      <c r="E2307">
        <v>4</v>
      </c>
      <c r="H2307">
        <v>4</v>
      </c>
      <c r="I2307" t="s">
        <v>143</v>
      </c>
      <c r="J2307" t="s">
        <v>126</v>
      </c>
      <c r="K2307">
        <v>0</v>
      </c>
      <c r="L2307">
        <v>3</v>
      </c>
      <c r="M2307">
        <v>0</v>
      </c>
      <c r="N2307">
        <v>2</v>
      </c>
      <c r="O2307">
        <v>0</v>
      </c>
      <c r="P2307">
        <v>1</v>
      </c>
      <c r="Q2307">
        <v>0</v>
      </c>
      <c r="S2307" t="str">
        <f t="shared" si="891"/>
        <v>22:05:06.000</v>
      </c>
      <c r="T2307" t="str">
        <f t="shared" si="891"/>
        <v>22:05:06.000</v>
      </c>
      <c r="U2307" t="str">
        <f t="shared" si="893"/>
        <v>A14F74</v>
      </c>
      <c r="V2307">
        <v>0</v>
      </c>
      <c r="W2307">
        <v>0</v>
      </c>
      <c r="X2307">
        <v>2</v>
      </c>
      <c r="Y2307">
        <v>0</v>
      </c>
      <c r="AA2307">
        <v>1</v>
      </c>
      <c r="AB2307">
        <v>8</v>
      </c>
      <c r="AC2307">
        <v>3</v>
      </c>
      <c r="AD2307">
        <v>0</v>
      </c>
      <c r="AE2307">
        <v>9</v>
      </c>
      <c r="AF2307" t="s">
        <v>126</v>
      </c>
      <c r="AG2307">
        <v>0</v>
      </c>
      <c r="AH2307">
        <v>3</v>
      </c>
      <c r="AI2307">
        <v>2</v>
      </c>
      <c r="AJ2307">
        <v>0</v>
      </c>
      <c r="AK2307" t="s">
        <v>739</v>
      </c>
      <c r="AL2307">
        <v>32.775886</v>
      </c>
      <c r="AM2307" t="s">
        <v>740</v>
      </c>
      <c r="AN2307">
        <v>-117.035079</v>
      </c>
      <c r="AO2307">
        <v>25</v>
      </c>
      <c r="AP2307">
        <v>1100</v>
      </c>
      <c r="AQ2307" t="s">
        <v>129</v>
      </c>
      <c r="AR2307">
        <v>-24</v>
      </c>
      <c r="AS2307">
        <v>77</v>
      </c>
      <c r="AT2307">
        <v>-1792</v>
      </c>
      <c r="BB2307" t="str">
        <f t="shared" si="894"/>
        <v>1200</v>
      </c>
      <c r="BC2307">
        <v>1</v>
      </c>
      <c r="BD2307" t="str">
        <f t="shared" si="895"/>
        <v xml:space="preserve">N1839R  </v>
      </c>
      <c r="BE2307">
        <v>1</v>
      </c>
      <c r="BG2307">
        <v>0</v>
      </c>
      <c r="BH2307">
        <v>0</v>
      </c>
      <c r="BI2307">
        <v>0</v>
      </c>
      <c r="BJ2307">
        <v>1000</v>
      </c>
      <c r="BK2307">
        <v>-100</v>
      </c>
      <c r="BL2307" t="s">
        <v>130</v>
      </c>
      <c r="BM2307">
        <v>1</v>
      </c>
      <c r="BN2307">
        <v>1</v>
      </c>
      <c r="BO2307">
        <v>0</v>
      </c>
      <c r="BP2307">
        <v>0</v>
      </c>
      <c r="BS2307">
        <v>0</v>
      </c>
      <c r="BT2307">
        <v>0</v>
      </c>
      <c r="BU2307">
        <v>0</v>
      </c>
      <c r="CE2307" t="str">
        <f t="shared" si="892"/>
        <v>22:05:06.723</v>
      </c>
      <c r="CF2307">
        <v>723338935</v>
      </c>
      <c r="CS2307">
        <v>3</v>
      </c>
      <c r="CT2307">
        <v>2</v>
      </c>
      <c r="CU2307">
        <v>0</v>
      </c>
      <c r="CV2307">
        <v>2</v>
      </c>
      <c r="CW2307">
        <v>0</v>
      </c>
      <c r="CX2307">
        <v>5</v>
      </c>
      <c r="CY2307">
        <v>7</v>
      </c>
      <c r="CZ2307" t="s">
        <v>131</v>
      </c>
      <c r="DA2307">
        <v>300</v>
      </c>
      <c r="DB2307">
        <v>0</v>
      </c>
      <c r="DC2307" t="s">
        <v>157</v>
      </c>
      <c r="DD2307" t="s">
        <v>158</v>
      </c>
      <c r="DG2307">
        <v>8386666</v>
      </c>
      <c r="DI2307">
        <v>1</v>
      </c>
      <c r="DJ2307">
        <v>0</v>
      </c>
      <c r="DK2307">
        <v>1</v>
      </c>
      <c r="DL2307">
        <v>0</v>
      </c>
      <c r="DM2307">
        <v>0</v>
      </c>
      <c r="DN2307">
        <v>1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3">
      <c r="A2308" t="str">
        <f t="shared" si="890"/>
        <v>07/09/2023 22:05:07.006</v>
      </c>
      <c r="C2308" t="str">
        <f t="shared" si="885"/>
        <v>FFDFD3C0</v>
      </c>
      <c r="D2308" t="s">
        <v>134</v>
      </c>
      <c r="E2308">
        <v>3</v>
      </c>
      <c r="H2308">
        <v>3</v>
      </c>
      <c r="I2308" t="s">
        <v>135</v>
      </c>
      <c r="J2308" t="s">
        <v>126</v>
      </c>
      <c r="K2308">
        <v>0</v>
      </c>
      <c r="L2308">
        <v>3</v>
      </c>
      <c r="M2308">
        <v>0</v>
      </c>
      <c r="N2308">
        <v>2</v>
      </c>
      <c r="O2308">
        <v>0</v>
      </c>
      <c r="P2308">
        <v>1</v>
      </c>
      <c r="Q2308">
        <v>0</v>
      </c>
      <c r="S2308" t="str">
        <f t="shared" si="891"/>
        <v>22:05:06.000</v>
      </c>
      <c r="T2308" t="str">
        <f t="shared" si="891"/>
        <v>22:05:06.000</v>
      </c>
      <c r="U2308" t="str">
        <f t="shared" si="893"/>
        <v>A14F74</v>
      </c>
      <c r="V2308">
        <v>0</v>
      </c>
      <c r="W2308">
        <v>0</v>
      </c>
      <c r="X2308">
        <v>2</v>
      </c>
      <c r="Y2308">
        <v>0</v>
      </c>
      <c r="AA2308">
        <v>1</v>
      </c>
      <c r="AB2308">
        <v>8</v>
      </c>
      <c r="AC2308">
        <v>3</v>
      </c>
      <c r="AD2308">
        <v>0</v>
      </c>
      <c r="AE2308">
        <v>9</v>
      </c>
      <c r="AF2308" t="s">
        <v>126</v>
      </c>
      <c r="AG2308">
        <v>0</v>
      </c>
      <c r="AH2308">
        <v>3</v>
      </c>
      <c r="AI2308">
        <v>2</v>
      </c>
      <c r="AJ2308">
        <v>0</v>
      </c>
      <c r="AK2308" t="s">
        <v>739</v>
      </c>
      <c r="AL2308">
        <v>32.775886</v>
      </c>
      <c r="AM2308" t="s">
        <v>740</v>
      </c>
      <c r="AN2308">
        <v>-117.035079</v>
      </c>
      <c r="AO2308">
        <v>25</v>
      </c>
      <c r="AP2308">
        <v>1100</v>
      </c>
      <c r="AQ2308" t="s">
        <v>129</v>
      </c>
      <c r="AR2308">
        <v>-24</v>
      </c>
      <c r="AS2308">
        <v>77</v>
      </c>
      <c r="AT2308">
        <v>-1792</v>
      </c>
      <c r="BB2308" t="str">
        <f t="shared" si="894"/>
        <v>1200</v>
      </c>
      <c r="BC2308">
        <v>1</v>
      </c>
      <c r="BD2308" t="str">
        <f t="shared" si="895"/>
        <v xml:space="preserve">N1839R  </v>
      </c>
      <c r="BE2308">
        <v>1</v>
      </c>
      <c r="BG2308">
        <v>0</v>
      </c>
      <c r="BH2308">
        <v>0</v>
      </c>
      <c r="BI2308">
        <v>0</v>
      </c>
      <c r="BJ2308">
        <v>1000</v>
      </c>
      <c r="BK2308">
        <v>-100</v>
      </c>
      <c r="BL2308" t="s">
        <v>130</v>
      </c>
      <c r="BM2308">
        <v>1</v>
      </c>
      <c r="BN2308">
        <v>1</v>
      </c>
      <c r="BO2308">
        <v>0</v>
      </c>
      <c r="BP2308">
        <v>0</v>
      </c>
      <c r="BS2308">
        <v>0</v>
      </c>
      <c r="BT2308">
        <v>0</v>
      </c>
      <c r="BU2308">
        <v>0</v>
      </c>
      <c r="CE2308" t="str">
        <f t="shared" si="892"/>
        <v>22:05:06.723</v>
      </c>
      <c r="CF2308">
        <v>723338935</v>
      </c>
      <c r="CS2308">
        <v>3</v>
      </c>
      <c r="CT2308">
        <v>2</v>
      </c>
      <c r="CU2308">
        <v>0</v>
      </c>
      <c r="CV2308">
        <v>2</v>
      </c>
      <c r="CW2308">
        <v>0</v>
      </c>
      <c r="CX2308">
        <v>5</v>
      </c>
      <c r="CY2308">
        <v>7</v>
      </c>
      <c r="CZ2308" t="s">
        <v>131</v>
      </c>
      <c r="DA2308">
        <v>300</v>
      </c>
      <c r="DB2308">
        <v>0</v>
      </c>
      <c r="DC2308" t="s">
        <v>157</v>
      </c>
      <c r="DD2308" t="s">
        <v>158</v>
      </c>
      <c r="DG2308">
        <v>8386666</v>
      </c>
      <c r="DI2308">
        <v>1</v>
      </c>
      <c r="DJ2308">
        <v>0</v>
      </c>
      <c r="DK2308">
        <v>1</v>
      </c>
      <c r="DL2308">
        <v>0</v>
      </c>
      <c r="DM2308">
        <v>0</v>
      </c>
      <c r="DN2308">
        <v>1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3">
      <c r="A2309" t="str">
        <f t="shared" si="890"/>
        <v>07/09/2023 22:05:07.006</v>
      </c>
      <c r="C2309" t="str">
        <f t="shared" si="885"/>
        <v>FFDFD3C0</v>
      </c>
      <c r="D2309" t="s">
        <v>141</v>
      </c>
      <c r="E2309">
        <v>15</v>
      </c>
      <c r="J2309" t="s">
        <v>142</v>
      </c>
      <c r="K2309">
        <v>0</v>
      </c>
      <c r="L2309">
        <v>3</v>
      </c>
      <c r="M2309">
        <v>0</v>
      </c>
      <c r="N2309">
        <v>2</v>
      </c>
      <c r="O2309">
        <v>0</v>
      </c>
      <c r="P2309">
        <v>1</v>
      </c>
      <c r="Q2309">
        <v>0</v>
      </c>
      <c r="S2309" t="str">
        <f t="shared" si="891"/>
        <v>22:05:06.000</v>
      </c>
      <c r="T2309" t="str">
        <f t="shared" si="891"/>
        <v>22:05:06.000</v>
      </c>
      <c r="U2309" t="str">
        <f t="shared" si="893"/>
        <v>A14F74</v>
      </c>
      <c r="V2309">
        <v>0</v>
      </c>
      <c r="W2309">
        <v>0</v>
      </c>
      <c r="X2309">
        <v>2</v>
      </c>
      <c r="Y2309">
        <v>0</v>
      </c>
      <c r="AA2309">
        <v>1</v>
      </c>
      <c r="AB2309">
        <v>8</v>
      </c>
      <c r="AC2309">
        <v>3</v>
      </c>
      <c r="AD2309">
        <v>0</v>
      </c>
      <c r="AE2309">
        <v>9</v>
      </c>
      <c r="AF2309" t="s">
        <v>126</v>
      </c>
      <c r="AG2309">
        <v>0</v>
      </c>
      <c r="AH2309">
        <v>3</v>
      </c>
      <c r="AI2309">
        <v>2</v>
      </c>
      <c r="AJ2309">
        <v>0</v>
      </c>
      <c r="AK2309" t="s">
        <v>739</v>
      </c>
      <c r="AL2309">
        <v>32.775886</v>
      </c>
      <c r="AM2309" t="s">
        <v>740</v>
      </c>
      <c r="AN2309">
        <v>-117.035079</v>
      </c>
      <c r="AO2309">
        <v>25</v>
      </c>
      <c r="AP2309">
        <v>1100</v>
      </c>
      <c r="AQ2309" t="s">
        <v>129</v>
      </c>
      <c r="AR2309">
        <v>-24</v>
      </c>
      <c r="AS2309">
        <v>77</v>
      </c>
      <c r="AT2309">
        <v>-1792</v>
      </c>
      <c r="BB2309" t="str">
        <f t="shared" si="894"/>
        <v>1200</v>
      </c>
      <c r="BC2309">
        <v>1</v>
      </c>
      <c r="BD2309" t="str">
        <f t="shared" si="895"/>
        <v xml:space="preserve">N1839R  </v>
      </c>
      <c r="BE2309">
        <v>1</v>
      </c>
      <c r="BG2309">
        <v>0</v>
      </c>
      <c r="BH2309">
        <v>0</v>
      </c>
      <c r="BI2309">
        <v>0</v>
      </c>
      <c r="BJ2309">
        <v>1000</v>
      </c>
      <c r="BK2309">
        <v>-100</v>
      </c>
      <c r="BL2309" t="s">
        <v>130</v>
      </c>
      <c r="BM2309">
        <v>1</v>
      </c>
      <c r="BN2309">
        <v>1</v>
      </c>
      <c r="BO2309">
        <v>0</v>
      </c>
      <c r="BP2309">
        <v>0</v>
      </c>
      <c r="BS2309">
        <v>0</v>
      </c>
      <c r="BT2309">
        <v>0</v>
      </c>
      <c r="BU2309">
        <v>0</v>
      </c>
      <c r="CE2309" t="str">
        <f t="shared" si="892"/>
        <v>22:05:06.723</v>
      </c>
      <c r="CF2309">
        <v>723338935</v>
      </c>
      <c r="CS2309">
        <v>3</v>
      </c>
      <c r="CT2309">
        <v>2</v>
      </c>
      <c r="CU2309">
        <v>0</v>
      </c>
      <c r="CV2309">
        <v>2</v>
      </c>
      <c r="CW2309">
        <v>0</v>
      </c>
      <c r="CX2309">
        <v>5</v>
      </c>
      <c r="CY2309">
        <v>7</v>
      </c>
      <c r="CZ2309" t="s">
        <v>131</v>
      </c>
      <c r="DA2309">
        <v>300</v>
      </c>
      <c r="DB2309">
        <v>0</v>
      </c>
      <c r="DC2309" t="s">
        <v>157</v>
      </c>
      <c r="DD2309" t="s">
        <v>158</v>
      </c>
      <c r="DG2309">
        <v>8386666</v>
      </c>
      <c r="DI2309">
        <v>1</v>
      </c>
      <c r="DJ2309">
        <v>0</v>
      </c>
      <c r="DK2309">
        <v>1</v>
      </c>
      <c r="DL2309">
        <v>0</v>
      </c>
      <c r="DM2309">
        <v>0</v>
      </c>
      <c r="DN2309">
        <v>1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3">
      <c r="A2310" t="str">
        <f t="shared" ref="A2310:A2316" si="896">"07/09/2023 22:05:07.615"</f>
        <v>07/09/2023 22:05:07.615</v>
      </c>
      <c r="C2310" t="str">
        <f t="shared" si="885"/>
        <v>FFDFD3C0</v>
      </c>
      <c r="D2310" t="s">
        <v>147</v>
      </c>
      <c r="E2310">
        <v>8</v>
      </c>
      <c r="H2310">
        <v>225</v>
      </c>
      <c r="I2310" t="s">
        <v>148</v>
      </c>
      <c r="J2310" t="s">
        <v>126</v>
      </c>
      <c r="K2310">
        <v>0</v>
      </c>
      <c r="L2310">
        <v>3</v>
      </c>
      <c r="M2310">
        <v>0</v>
      </c>
      <c r="N2310">
        <v>2</v>
      </c>
      <c r="O2310">
        <v>0</v>
      </c>
      <c r="P2310">
        <v>1</v>
      </c>
      <c r="Q2310">
        <v>0</v>
      </c>
      <c r="S2310" t="str">
        <f t="shared" ref="S2310:T2316" si="897">"22:05:07.000"</f>
        <v>22:05:07.000</v>
      </c>
      <c r="T2310" t="str">
        <f t="shared" si="897"/>
        <v>22:05:07.000</v>
      </c>
      <c r="U2310" t="str">
        <f t="shared" si="893"/>
        <v>A14F74</v>
      </c>
      <c r="V2310">
        <v>0</v>
      </c>
      <c r="W2310">
        <v>0</v>
      </c>
      <c r="X2310">
        <v>2</v>
      </c>
      <c r="Y2310">
        <v>0</v>
      </c>
      <c r="AA2310">
        <v>1</v>
      </c>
      <c r="AB2310">
        <v>8</v>
      </c>
      <c r="AC2310">
        <v>3</v>
      </c>
      <c r="AD2310">
        <v>0</v>
      </c>
      <c r="AE2310">
        <v>9</v>
      </c>
      <c r="AF2310" t="s">
        <v>126</v>
      </c>
      <c r="AG2310">
        <v>0</v>
      </c>
      <c r="AH2310">
        <v>3</v>
      </c>
      <c r="AI2310">
        <v>2</v>
      </c>
      <c r="AJ2310">
        <v>0</v>
      </c>
      <c r="AK2310" t="s">
        <v>741</v>
      </c>
      <c r="AL2310">
        <v>32.776336999999998</v>
      </c>
      <c r="AM2310" t="s">
        <v>742</v>
      </c>
      <c r="AN2310">
        <v>-117.0351</v>
      </c>
      <c r="AO2310">
        <v>25</v>
      </c>
      <c r="AP2310">
        <v>1100</v>
      </c>
      <c r="AQ2310" t="s">
        <v>129</v>
      </c>
      <c r="AR2310">
        <v>-25</v>
      </c>
      <c r="AS2310">
        <v>77</v>
      </c>
      <c r="AT2310">
        <v>-1472</v>
      </c>
      <c r="BB2310" t="str">
        <f t="shared" si="894"/>
        <v>1200</v>
      </c>
      <c r="BC2310">
        <v>1</v>
      </c>
      <c r="BD2310" t="str">
        <f t="shared" si="895"/>
        <v xml:space="preserve">N1839R  </v>
      </c>
      <c r="BE2310">
        <v>1</v>
      </c>
      <c r="BG2310">
        <v>0</v>
      </c>
      <c r="BH2310">
        <v>0</v>
      </c>
      <c r="BI2310">
        <v>0</v>
      </c>
      <c r="BJ2310">
        <v>900</v>
      </c>
      <c r="BK2310">
        <v>-200</v>
      </c>
      <c r="BL2310" t="s">
        <v>130</v>
      </c>
      <c r="BM2310">
        <v>1</v>
      </c>
      <c r="BN2310">
        <v>1</v>
      </c>
      <c r="BO2310">
        <v>0</v>
      </c>
      <c r="BP2310">
        <v>0</v>
      </c>
      <c r="BS2310">
        <v>0</v>
      </c>
      <c r="BT2310">
        <v>0</v>
      </c>
      <c r="BU2310">
        <v>0</v>
      </c>
      <c r="CE2310" t="str">
        <f t="shared" ref="CE2310:CE2316" si="898">"22:05:07.267"</f>
        <v>22:05:07.267</v>
      </c>
      <c r="CF2310">
        <v>267338128</v>
      </c>
      <c r="CS2310">
        <v>3</v>
      </c>
      <c r="CT2310">
        <v>2</v>
      </c>
      <c r="CU2310">
        <v>0</v>
      </c>
      <c r="CV2310">
        <v>2</v>
      </c>
      <c r="CW2310">
        <v>0</v>
      </c>
      <c r="CX2310">
        <v>3</v>
      </c>
      <c r="CY2310">
        <v>7</v>
      </c>
      <c r="CZ2310" t="s">
        <v>131</v>
      </c>
      <c r="DA2310">
        <v>300</v>
      </c>
      <c r="DB2310">
        <v>0</v>
      </c>
      <c r="DC2310" t="s">
        <v>157</v>
      </c>
      <c r="DD2310" t="s">
        <v>158</v>
      </c>
      <c r="DG2310">
        <v>8386788</v>
      </c>
      <c r="DI2310">
        <v>1</v>
      </c>
      <c r="DJ2310">
        <v>0</v>
      </c>
      <c r="DK2310">
        <v>0</v>
      </c>
      <c r="DL2310">
        <v>0</v>
      </c>
      <c r="DM2310">
        <v>0</v>
      </c>
      <c r="DN2310">
        <v>1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3">
      <c r="A2311" t="str">
        <f t="shared" si="896"/>
        <v>07/09/2023 22:05:07.615</v>
      </c>
      <c r="C2311" t="str">
        <f t="shared" si="885"/>
        <v>FFDFD3C0</v>
      </c>
      <c r="D2311" t="s">
        <v>123</v>
      </c>
      <c r="E2311">
        <v>7</v>
      </c>
      <c r="F2311">
        <v>2007</v>
      </c>
      <c r="G2311" t="s">
        <v>124</v>
      </c>
      <c r="J2311" t="s">
        <v>125</v>
      </c>
      <c r="K2311">
        <v>0</v>
      </c>
      <c r="L2311">
        <v>3</v>
      </c>
      <c r="M2311">
        <v>0</v>
      </c>
      <c r="N2311">
        <v>2</v>
      </c>
      <c r="O2311">
        <v>0</v>
      </c>
      <c r="P2311">
        <v>1</v>
      </c>
      <c r="Q2311">
        <v>0</v>
      </c>
      <c r="S2311" t="str">
        <f t="shared" si="897"/>
        <v>22:05:07.000</v>
      </c>
      <c r="T2311" t="str">
        <f t="shared" si="897"/>
        <v>22:05:07.000</v>
      </c>
      <c r="U2311" t="str">
        <f t="shared" si="893"/>
        <v>A14F74</v>
      </c>
      <c r="V2311">
        <v>0</v>
      </c>
      <c r="W2311">
        <v>0</v>
      </c>
      <c r="X2311">
        <v>2</v>
      </c>
      <c r="Y2311">
        <v>0</v>
      </c>
      <c r="AA2311">
        <v>1</v>
      </c>
      <c r="AB2311">
        <v>8</v>
      </c>
      <c r="AC2311">
        <v>3</v>
      </c>
      <c r="AD2311">
        <v>0</v>
      </c>
      <c r="AE2311">
        <v>9</v>
      </c>
      <c r="AF2311" t="s">
        <v>126</v>
      </c>
      <c r="AG2311">
        <v>0</v>
      </c>
      <c r="AH2311">
        <v>3</v>
      </c>
      <c r="AI2311">
        <v>2</v>
      </c>
      <c r="AJ2311">
        <v>0</v>
      </c>
      <c r="AK2311" t="s">
        <v>741</v>
      </c>
      <c r="AL2311">
        <v>32.776336999999998</v>
      </c>
      <c r="AM2311" t="s">
        <v>742</v>
      </c>
      <c r="AN2311">
        <v>-117.0351</v>
      </c>
      <c r="AO2311">
        <v>25</v>
      </c>
      <c r="AP2311">
        <v>1100</v>
      </c>
      <c r="AQ2311" t="s">
        <v>129</v>
      </c>
      <c r="AR2311">
        <v>-25</v>
      </c>
      <c r="AS2311">
        <v>77</v>
      </c>
      <c r="AT2311">
        <v>-1472</v>
      </c>
      <c r="BB2311" t="str">
        <f t="shared" si="894"/>
        <v>1200</v>
      </c>
      <c r="BC2311">
        <v>1</v>
      </c>
      <c r="BD2311" t="str">
        <f t="shared" si="895"/>
        <v xml:space="preserve">N1839R  </v>
      </c>
      <c r="BE2311">
        <v>1</v>
      </c>
      <c r="BG2311">
        <v>0</v>
      </c>
      <c r="BH2311">
        <v>0</v>
      </c>
      <c r="BI2311">
        <v>0</v>
      </c>
      <c r="BJ2311">
        <v>900</v>
      </c>
      <c r="BK2311">
        <v>-200</v>
      </c>
      <c r="BL2311" t="s">
        <v>130</v>
      </c>
      <c r="BM2311">
        <v>1</v>
      </c>
      <c r="BN2311">
        <v>1</v>
      </c>
      <c r="BO2311">
        <v>0</v>
      </c>
      <c r="BP2311">
        <v>0</v>
      </c>
      <c r="BS2311">
        <v>0</v>
      </c>
      <c r="BT2311">
        <v>0</v>
      </c>
      <c r="BU2311">
        <v>0</v>
      </c>
      <c r="CE2311" t="str">
        <f t="shared" si="898"/>
        <v>22:05:07.267</v>
      </c>
      <c r="CF2311">
        <v>267338128</v>
      </c>
      <c r="CS2311">
        <v>3</v>
      </c>
      <c r="CT2311">
        <v>2</v>
      </c>
      <c r="CU2311">
        <v>0</v>
      </c>
      <c r="CV2311">
        <v>2</v>
      </c>
      <c r="CW2311">
        <v>0</v>
      </c>
      <c r="CX2311">
        <v>3</v>
      </c>
      <c r="CY2311">
        <v>7</v>
      </c>
      <c r="CZ2311" t="s">
        <v>131</v>
      </c>
      <c r="DA2311">
        <v>300</v>
      </c>
      <c r="DB2311">
        <v>0</v>
      </c>
      <c r="DC2311" t="s">
        <v>157</v>
      </c>
      <c r="DD2311" t="s">
        <v>158</v>
      </c>
      <c r="DG2311">
        <v>8386788</v>
      </c>
      <c r="DI2311">
        <v>1</v>
      </c>
      <c r="DJ2311">
        <v>0</v>
      </c>
      <c r="DK2311">
        <v>1</v>
      </c>
      <c r="DL2311">
        <v>0</v>
      </c>
      <c r="DM2311">
        <v>0</v>
      </c>
      <c r="DN2311">
        <v>1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3">
      <c r="A2312" t="str">
        <f t="shared" si="896"/>
        <v>07/09/2023 22:05:07.615</v>
      </c>
      <c r="C2312" t="str">
        <f t="shared" si="885"/>
        <v>FFDFD3C0</v>
      </c>
      <c r="D2312" t="s">
        <v>138</v>
      </c>
      <c r="E2312">
        <v>20</v>
      </c>
      <c r="F2312">
        <v>1020</v>
      </c>
      <c r="G2312" t="s">
        <v>139</v>
      </c>
      <c r="J2312" t="s">
        <v>140</v>
      </c>
      <c r="K2312">
        <v>0</v>
      </c>
      <c r="L2312">
        <v>3</v>
      </c>
      <c r="M2312">
        <v>0</v>
      </c>
      <c r="N2312">
        <v>2</v>
      </c>
      <c r="O2312">
        <v>0</v>
      </c>
      <c r="P2312">
        <v>1</v>
      </c>
      <c r="Q2312">
        <v>0</v>
      </c>
      <c r="S2312" t="str">
        <f t="shared" si="897"/>
        <v>22:05:07.000</v>
      </c>
      <c r="T2312" t="str">
        <f t="shared" si="897"/>
        <v>22:05:07.000</v>
      </c>
      <c r="U2312" t="str">
        <f t="shared" si="893"/>
        <v>A14F74</v>
      </c>
      <c r="V2312">
        <v>0</v>
      </c>
      <c r="W2312">
        <v>0</v>
      </c>
      <c r="X2312">
        <v>2</v>
      </c>
      <c r="Y2312">
        <v>0</v>
      </c>
      <c r="AA2312">
        <v>1</v>
      </c>
      <c r="AB2312">
        <v>8</v>
      </c>
      <c r="AC2312">
        <v>3</v>
      </c>
      <c r="AD2312">
        <v>0</v>
      </c>
      <c r="AE2312">
        <v>9</v>
      </c>
      <c r="AF2312" t="s">
        <v>126</v>
      </c>
      <c r="AG2312">
        <v>0</v>
      </c>
      <c r="AH2312">
        <v>3</v>
      </c>
      <c r="AI2312">
        <v>2</v>
      </c>
      <c r="AJ2312">
        <v>0</v>
      </c>
      <c r="AK2312" t="s">
        <v>741</v>
      </c>
      <c r="AL2312">
        <v>32.776336999999998</v>
      </c>
      <c r="AM2312" t="s">
        <v>742</v>
      </c>
      <c r="AN2312">
        <v>-117.0351</v>
      </c>
      <c r="AO2312">
        <v>25</v>
      </c>
      <c r="AP2312">
        <v>1100</v>
      </c>
      <c r="AQ2312" t="s">
        <v>129</v>
      </c>
      <c r="AR2312">
        <v>-25</v>
      </c>
      <c r="AS2312">
        <v>77</v>
      </c>
      <c r="AT2312">
        <v>-1472</v>
      </c>
      <c r="BB2312" t="str">
        <f t="shared" si="894"/>
        <v>1200</v>
      </c>
      <c r="BC2312">
        <v>1</v>
      </c>
      <c r="BD2312" t="str">
        <f t="shared" si="895"/>
        <v xml:space="preserve">N1839R  </v>
      </c>
      <c r="BE2312">
        <v>1</v>
      </c>
      <c r="BG2312">
        <v>0</v>
      </c>
      <c r="BH2312">
        <v>0</v>
      </c>
      <c r="BI2312">
        <v>0</v>
      </c>
      <c r="BJ2312">
        <v>900</v>
      </c>
      <c r="BK2312">
        <v>-200</v>
      </c>
      <c r="BL2312" t="s">
        <v>130</v>
      </c>
      <c r="BM2312">
        <v>1</v>
      </c>
      <c r="BN2312">
        <v>1</v>
      </c>
      <c r="BO2312">
        <v>0</v>
      </c>
      <c r="BP2312">
        <v>0</v>
      </c>
      <c r="BS2312">
        <v>0</v>
      </c>
      <c r="BT2312">
        <v>0</v>
      </c>
      <c r="BU2312">
        <v>0</v>
      </c>
      <c r="CE2312" t="str">
        <f t="shared" si="898"/>
        <v>22:05:07.267</v>
      </c>
      <c r="CF2312">
        <v>267338128</v>
      </c>
      <c r="CS2312">
        <v>3</v>
      </c>
      <c r="CT2312">
        <v>2</v>
      </c>
      <c r="CU2312">
        <v>0</v>
      </c>
      <c r="CV2312">
        <v>2</v>
      </c>
      <c r="CW2312">
        <v>0</v>
      </c>
      <c r="CX2312">
        <v>3</v>
      </c>
      <c r="CY2312">
        <v>7</v>
      </c>
      <c r="CZ2312" t="s">
        <v>131</v>
      </c>
      <c r="DA2312">
        <v>300</v>
      </c>
      <c r="DB2312">
        <v>0</v>
      </c>
      <c r="DC2312" t="s">
        <v>157</v>
      </c>
      <c r="DD2312" t="s">
        <v>158</v>
      </c>
      <c r="DG2312">
        <v>8386788</v>
      </c>
      <c r="DI2312">
        <v>1</v>
      </c>
      <c r="DJ2312">
        <v>0</v>
      </c>
      <c r="DK2312">
        <v>1</v>
      </c>
      <c r="DL2312">
        <v>0</v>
      </c>
      <c r="DM2312">
        <v>0</v>
      </c>
      <c r="DN2312">
        <v>1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3">
      <c r="A2313" t="str">
        <f t="shared" si="896"/>
        <v>07/09/2023 22:05:07.615</v>
      </c>
      <c r="C2313" t="str">
        <f t="shared" si="885"/>
        <v>FFDFD3C0</v>
      </c>
      <c r="D2313" t="s">
        <v>134</v>
      </c>
      <c r="E2313">
        <v>4</v>
      </c>
      <c r="H2313">
        <v>4</v>
      </c>
      <c r="I2313" t="s">
        <v>143</v>
      </c>
      <c r="J2313" t="s">
        <v>126</v>
      </c>
      <c r="K2313">
        <v>0</v>
      </c>
      <c r="L2313">
        <v>3</v>
      </c>
      <c r="M2313">
        <v>0</v>
      </c>
      <c r="N2313">
        <v>2</v>
      </c>
      <c r="O2313">
        <v>0</v>
      </c>
      <c r="P2313">
        <v>1</v>
      </c>
      <c r="Q2313">
        <v>0</v>
      </c>
      <c r="S2313" t="str">
        <f t="shared" si="897"/>
        <v>22:05:07.000</v>
      </c>
      <c r="T2313" t="str">
        <f t="shared" si="897"/>
        <v>22:05:07.000</v>
      </c>
      <c r="U2313" t="str">
        <f t="shared" si="893"/>
        <v>A14F74</v>
      </c>
      <c r="V2313">
        <v>0</v>
      </c>
      <c r="W2313">
        <v>0</v>
      </c>
      <c r="X2313">
        <v>2</v>
      </c>
      <c r="Y2313">
        <v>0</v>
      </c>
      <c r="AA2313">
        <v>1</v>
      </c>
      <c r="AB2313">
        <v>8</v>
      </c>
      <c r="AC2313">
        <v>3</v>
      </c>
      <c r="AD2313">
        <v>0</v>
      </c>
      <c r="AE2313">
        <v>9</v>
      </c>
      <c r="AF2313" t="s">
        <v>126</v>
      </c>
      <c r="AG2313">
        <v>0</v>
      </c>
      <c r="AH2313">
        <v>3</v>
      </c>
      <c r="AI2313">
        <v>2</v>
      </c>
      <c r="AJ2313">
        <v>0</v>
      </c>
      <c r="AK2313" t="s">
        <v>741</v>
      </c>
      <c r="AL2313">
        <v>32.776336999999998</v>
      </c>
      <c r="AM2313" t="s">
        <v>742</v>
      </c>
      <c r="AN2313">
        <v>-117.0351</v>
      </c>
      <c r="AO2313">
        <v>25</v>
      </c>
      <c r="AP2313">
        <v>1100</v>
      </c>
      <c r="AQ2313" t="s">
        <v>129</v>
      </c>
      <c r="AR2313">
        <v>-25</v>
      </c>
      <c r="AS2313">
        <v>77</v>
      </c>
      <c r="AT2313">
        <v>-1472</v>
      </c>
      <c r="BB2313" t="str">
        <f t="shared" si="894"/>
        <v>1200</v>
      </c>
      <c r="BC2313">
        <v>1</v>
      </c>
      <c r="BD2313" t="str">
        <f t="shared" si="895"/>
        <v xml:space="preserve">N1839R  </v>
      </c>
      <c r="BE2313">
        <v>1</v>
      </c>
      <c r="BG2313">
        <v>0</v>
      </c>
      <c r="BH2313">
        <v>0</v>
      </c>
      <c r="BI2313">
        <v>0</v>
      </c>
      <c r="BJ2313">
        <v>900</v>
      </c>
      <c r="BK2313">
        <v>-200</v>
      </c>
      <c r="BL2313" t="s">
        <v>130</v>
      </c>
      <c r="BM2313">
        <v>1</v>
      </c>
      <c r="BN2313">
        <v>1</v>
      </c>
      <c r="BO2313">
        <v>0</v>
      </c>
      <c r="BP2313">
        <v>0</v>
      </c>
      <c r="BS2313">
        <v>0</v>
      </c>
      <c r="BT2313">
        <v>0</v>
      </c>
      <c r="BU2313">
        <v>0</v>
      </c>
      <c r="CE2313" t="str">
        <f t="shared" si="898"/>
        <v>22:05:07.267</v>
      </c>
      <c r="CF2313">
        <v>267338128</v>
      </c>
      <c r="CS2313">
        <v>3</v>
      </c>
      <c r="CT2313">
        <v>2</v>
      </c>
      <c r="CU2313">
        <v>0</v>
      </c>
      <c r="CV2313">
        <v>2</v>
      </c>
      <c r="CW2313">
        <v>0</v>
      </c>
      <c r="CX2313">
        <v>3</v>
      </c>
      <c r="CY2313">
        <v>7</v>
      </c>
      <c r="CZ2313" t="s">
        <v>131</v>
      </c>
      <c r="DA2313">
        <v>300</v>
      </c>
      <c r="DB2313">
        <v>0</v>
      </c>
      <c r="DC2313" t="s">
        <v>157</v>
      </c>
      <c r="DD2313" t="s">
        <v>158</v>
      </c>
      <c r="DG2313">
        <v>8386788</v>
      </c>
      <c r="DI2313">
        <v>1</v>
      </c>
      <c r="DJ2313">
        <v>0</v>
      </c>
      <c r="DK2313">
        <v>1</v>
      </c>
      <c r="DL2313">
        <v>0</v>
      </c>
      <c r="DM2313">
        <v>0</v>
      </c>
      <c r="DN2313">
        <v>1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3">
      <c r="A2314" t="str">
        <f t="shared" si="896"/>
        <v>07/09/2023 22:05:07.615</v>
      </c>
      <c r="C2314" t="str">
        <f t="shared" si="885"/>
        <v>FFDFD3C0</v>
      </c>
      <c r="D2314" t="s">
        <v>134</v>
      </c>
      <c r="E2314">
        <v>3</v>
      </c>
      <c r="H2314">
        <v>3</v>
      </c>
      <c r="I2314" t="s">
        <v>135</v>
      </c>
      <c r="J2314" t="s">
        <v>126</v>
      </c>
      <c r="K2314">
        <v>0</v>
      </c>
      <c r="L2314">
        <v>3</v>
      </c>
      <c r="M2314">
        <v>0</v>
      </c>
      <c r="N2314">
        <v>2</v>
      </c>
      <c r="O2314">
        <v>0</v>
      </c>
      <c r="P2314">
        <v>1</v>
      </c>
      <c r="Q2314">
        <v>0</v>
      </c>
      <c r="S2314" t="str">
        <f t="shared" si="897"/>
        <v>22:05:07.000</v>
      </c>
      <c r="T2314" t="str">
        <f t="shared" si="897"/>
        <v>22:05:07.000</v>
      </c>
      <c r="U2314" t="str">
        <f t="shared" si="893"/>
        <v>A14F74</v>
      </c>
      <c r="V2314">
        <v>0</v>
      </c>
      <c r="W2314">
        <v>0</v>
      </c>
      <c r="X2314">
        <v>2</v>
      </c>
      <c r="Y2314">
        <v>0</v>
      </c>
      <c r="AA2314">
        <v>1</v>
      </c>
      <c r="AB2314">
        <v>8</v>
      </c>
      <c r="AC2314">
        <v>3</v>
      </c>
      <c r="AD2314">
        <v>0</v>
      </c>
      <c r="AE2314">
        <v>9</v>
      </c>
      <c r="AF2314" t="s">
        <v>126</v>
      </c>
      <c r="AG2314">
        <v>0</v>
      </c>
      <c r="AH2314">
        <v>3</v>
      </c>
      <c r="AI2314">
        <v>2</v>
      </c>
      <c r="AJ2314">
        <v>0</v>
      </c>
      <c r="AK2314" t="s">
        <v>741</v>
      </c>
      <c r="AL2314">
        <v>32.776336999999998</v>
      </c>
      <c r="AM2314" t="s">
        <v>742</v>
      </c>
      <c r="AN2314">
        <v>-117.0351</v>
      </c>
      <c r="AO2314">
        <v>25</v>
      </c>
      <c r="AP2314">
        <v>1100</v>
      </c>
      <c r="AQ2314" t="s">
        <v>129</v>
      </c>
      <c r="AR2314">
        <v>-25</v>
      </c>
      <c r="AS2314">
        <v>77</v>
      </c>
      <c r="AT2314">
        <v>-1472</v>
      </c>
      <c r="BB2314" t="str">
        <f t="shared" si="894"/>
        <v>1200</v>
      </c>
      <c r="BC2314">
        <v>1</v>
      </c>
      <c r="BD2314" t="str">
        <f t="shared" si="895"/>
        <v xml:space="preserve">N1839R  </v>
      </c>
      <c r="BE2314">
        <v>1</v>
      </c>
      <c r="BG2314">
        <v>0</v>
      </c>
      <c r="BH2314">
        <v>0</v>
      </c>
      <c r="BI2314">
        <v>0</v>
      </c>
      <c r="BJ2314">
        <v>900</v>
      </c>
      <c r="BK2314">
        <v>-200</v>
      </c>
      <c r="BL2314" t="s">
        <v>130</v>
      </c>
      <c r="BM2314">
        <v>1</v>
      </c>
      <c r="BN2314">
        <v>1</v>
      </c>
      <c r="BO2314">
        <v>0</v>
      </c>
      <c r="BP2314">
        <v>0</v>
      </c>
      <c r="BS2314">
        <v>0</v>
      </c>
      <c r="BT2314">
        <v>0</v>
      </c>
      <c r="BU2314">
        <v>0</v>
      </c>
      <c r="CE2314" t="str">
        <f t="shared" si="898"/>
        <v>22:05:07.267</v>
      </c>
      <c r="CF2314">
        <v>267338128</v>
      </c>
      <c r="CS2314">
        <v>3</v>
      </c>
      <c r="CT2314">
        <v>2</v>
      </c>
      <c r="CU2314">
        <v>0</v>
      </c>
      <c r="CV2314">
        <v>2</v>
      </c>
      <c r="CW2314">
        <v>0</v>
      </c>
      <c r="CX2314">
        <v>3</v>
      </c>
      <c r="CY2314">
        <v>7</v>
      </c>
      <c r="CZ2314" t="s">
        <v>131</v>
      </c>
      <c r="DA2314">
        <v>300</v>
      </c>
      <c r="DB2314">
        <v>0</v>
      </c>
      <c r="DC2314" t="s">
        <v>157</v>
      </c>
      <c r="DD2314" t="s">
        <v>158</v>
      </c>
      <c r="DG2314">
        <v>8386788</v>
      </c>
      <c r="DI2314">
        <v>1</v>
      </c>
      <c r="DJ2314">
        <v>0</v>
      </c>
      <c r="DK2314">
        <v>1</v>
      </c>
      <c r="DL2314">
        <v>0</v>
      </c>
      <c r="DM2314">
        <v>0</v>
      </c>
      <c r="DN2314">
        <v>1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3">
      <c r="A2315" t="str">
        <f t="shared" si="896"/>
        <v>07/09/2023 22:05:07.615</v>
      </c>
      <c r="C2315" t="str">
        <f t="shared" si="885"/>
        <v>FFDFD3C0</v>
      </c>
      <c r="D2315" t="s">
        <v>141</v>
      </c>
      <c r="E2315">
        <v>15</v>
      </c>
      <c r="J2315" t="s">
        <v>142</v>
      </c>
      <c r="K2315">
        <v>0</v>
      </c>
      <c r="L2315">
        <v>3</v>
      </c>
      <c r="M2315">
        <v>0</v>
      </c>
      <c r="N2315">
        <v>2</v>
      </c>
      <c r="O2315">
        <v>0</v>
      </c>
      <c r="P2315">
        <v>1</v>
      </c>
      <c r="Q2315">
        <v>0</v>
      </c>
      <c r="S2315" t="str">
        <f t="shared" si="897"/>
        <v>22:05:07.000</v>
      </c>
      <c r="T2315" t="str">
        <f t="shared" si="897"/>
        <v>22:05:07.000</v>
      </c>
      <c r="U2315" t="str">
        <f t="shared" si="893"/>
        <v>A14F74</v>
      </c>
      <c r="V2315">
        <v>0</v>
      </c>
      <c r="W2315">
        <v>0</v>
      </c>
      <c r="X2315">
        <v>2</v>
      </c>
      <c r="Y2315">
        <v>0</v>
      </c>
      <c r="AA2315">
        <v>1</v>
      </c>
      <c r="AB2315">
        <v>8</v>
      </c>
      <c r="AC2315">
        <v>3</v>
      </c>
      <c r="AD2315">
        <v>0</v>
      </c>
      <c r="AE2315">
        <v>9</v>
      </c>
      <c r="AF2315" t="s">
        <v>126</v>
      </c>
      <c r="AG2315">
        <v>0</v>
      </c>
      <c r="AH2315">
        <v>3</v>
      </c>
      <c r="AI2315">
        <v>2</v>
      </c>
      <c r="AJ2315">
        <v>0</v>
      </c>
      <c r="AK2315" t="s">
        <v>741</v>
      </c>
      <c r="AL2315">
        <v>32.776336999999998</v>
      </c>
      <c r="AM2315" t="s">
        <v>742</v>
      </c>
      <c r="AN2315">
        <v>-117.0351</v>
      </c>
      <c r="AO2315">
        <v>25</v>
      </c>
      <c r="AP2315">
        <v>1100</v>
      </c>
      <c r="AQ2315" t="s">
        <v>129</v>
      </c>
      <c r="AR2315">
        <v>-25</v>
      </c>
      <c r="AS2315">
        <v>77</v>
      </c>
      <c r="AT2315">
        <v>-1472</v>
      </c>
      <c r="BB2315" t="str">
        <f t="shared" si="894"/>
        <v>1200</v>
      </c>
      <c r="BC2315">
        <v>1</v>
      </c>
      <c r="BD2315" t="str">
        <f t="shared" si="895"/>
        <v xml:space="preserve">N1839R  </v>
      </c>
      <c r="BE2315">
        <v>1</v>
      </c>
      <c r="BG2315">
        <v>0</v>
      </c>
      <c r="BH2315">
        <v>0</v>
      </c>
      <c r="BI2315">
        <v>0</v>
      </c>
      <c r="BJ2315">
        <v>900</v>
      </c>
      <c r="BK2315">
        <v>-200</v>
      </c>
      <c r="BL2315" t="s">
        <v>130</v>
      </c>
      <c r="BM2315">
        <v>1</v>
      </c>
      <c r="BN2315">
        <v>1</v>
      </c>
      <c r="BO2315">
        <v>0</v>
      </c>
      <c r="BP2315">
        <v>0</v>
      </c>
      <c r="BS2315">
        <v>0</v>
      </c>
      <c r="BT2315">
        <v>0</v>
      </c>
      <c r="BU2315">
        <v>0</v>
      </c>
      <c r="CE2315" t="str">
        <f t="shared" si="898"/>
        <v>22:05:07.267</v>
      </c>
      <c r="CF2315">
        <v>267338128</v>
      </c>
      <c r="CS2315">
        <v>3</v>
      </c>
      <c r="CT2315">
        <v>2</v>
      </c>
      <c r="CU2315">
        <v>0</v>
      </c>
      <c r="CV2315">
        <v>2</v>
      </c>
      <c r="CW2315">
        <v>0</v>
      </c>
      <c r="CX2315">
        <v>3</v>
      </c>
      <c r="CY2315">
        <v>7</v>
      </c>
      <c r="CZ2315" t="s">
        <v>131</v>
      </c>
      <c r="DA2315">
        <v>300</v>
      </c>
      <c r="DB2315">
        <v>0</v>
      </c>
      <c r="DC2315" t="s">
        <v>157</v>
      </c>
      <c r="DD2315" t="s">
        <v>158</v>
      </c>
      <c r="DG2315">
        <v>8386788</v>
      </c>
      <c r="DI2315">
        <v>1</v>
      </c>
      <c r="DJ2315">
        <v>0</v>
      </c>
      <c r="DK2315">
        <v>1</v>
      </c>
      <c r="DL2315">
        <v>0</v>
      </c>
      <c r="DM2315">
        <v>0</v>
      </c>
      <c r="DN2315">
        <v>1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3">
      <c r="A2316" t="str">
        <f t="shared" si="896"/>
        <v>07/09/2023 22:05:07.615</v>
      </c>
      <c r="C2316" t="str">
        <f t="shared" si="885"/>
        <v>FFDFD3C0</v>
      </c>
      <c r="D2316" t="s">
        <v>149</v>
      </c>
      <c r="E2316">
        <v>3</v>
      </c>
      <c r="H2316">
        <v>166</v>
      </c>
      <c r="I2316" t="s">
        <v>139</v>
      </c>
      <c r="J2316" t="s">
        <v>150</v>
      </c>
      <c r="K2316">
        <v>0</v>
      </c>
      <c r="L2316">
        <v>3</v>
      </c>
      <c r="M2316">
        <v>0</v>
      </c>
      <c r="N2316">
        <v>2</v>
      </c>
      <c r="O2316">
        <v>0</v>
      </c>
      <c r="P2316">
        <v>1</v>
      </c>
      <c r="Q2316">
        <v>0</v>
      </c>
      <c r="S2316" t="str">
        <f t="shared" si="897"/>
        <v>22:05:07.000</v>
      </c>
      <c r="T2316" t="str">
        <f t="shared" si="897"/>
        <v>22:05:07.000</v>
      </c>
      <c r="U2316" t="str">
        <f t="shared" si="893"/>
        <v>A14F74</v>
      </c>
      <c r="V2316">
        <v>0</v>
      </c>
      <c r="W2316">
        <v>0</v>
      </c>
      <c r="X2316">
        <v>2</v>
      </c>
      <c r="Y2316">
        <v>0</v>
      </c>
      <c r="AA2316">
        <v>1</v>
      </c>
      <c r="AB2316">
        <v>8</v>
      </c>
      <c r="AC2316">
        <v>3</v>
      </c>
      <c r="AD2316">
        <v>0</v>
      </c>
      <c r="AE2316">
        <v>9</v>
      </c>
      <c r="AF2316" t="s">
        <v>126</v>
      </c>
      <c r="AG2316">
        <v>0</v>
      </c>
      <c r="AH2316">
        <v>3</v>
      </c>
      <c r="AI2316">
        <v>2</v>
      </c>
      <c r="AJ2316">
        <v>0</v>
      </c>
      <c r="AK2316" t="s">
        <v>741</v>
      </c>
      <c r="AL2316">
        <v>32.776336999999998</v>
      </c>
      <c r="AM2316" t="s">
        <v>742</v>
      </c>
      <c r="AN2316">
        <v>-117.0351</v>
      </c>
      <c r="AO2316">
        <v>25</v>
      </c>
      <c r="AP2316">
        <v>1100</v>
      </c>
      <c r="AQ2316" t="s">
        <v>129</v>
      </c>
      <c r="AR2316">
        <v>-25</v>
      </c>
      <c r="AS2316">
        <v>77</v>
      </c>
      <c r="AT2316">
        <v>-1472</v>
      </c>
      <c r="BB2316" t="str">
        <f t="shared" si="894"/>
        <v>1200</v>
      </c>
      <c r="BC2316">
        <v>1</v>
      </c>
      <c r="BD2316" t="str">
        <f t="shared" si="895"/>
        <v xml:space="preserve">N1839R  </v>
      </c>
      <c r="BE2316">
        <v>1</v>
      </c>
      <c r="BG2316">
        <v>0</v>
      </c>
      <c r="BH2316">
        <v>0</v>
      </c>
      <c r="BI2316">
        <v>0</v>
      </c>
      <c r="BJ2316">
        <v>900</v>
      </c>
      <c r="BK2316">
        <v>-200</v>
      </c>
      <c r="BL2316" t="s">
        <v>130</v>
      </c>
      <c r="BM2316">
        <v>1</v>
      </c>
      <c r="BN2316">
        <v>1</v>
      </c>
      <c r="BO2316">
        <v>0</v>
      </c>
      <c r="BP2316">
        <v>0</v>
      </c>
      <c r="BS2316">
        <v>0</v>
      </c>
      <c r="BT2316">
        <v>0</v>
      </c>
      <c r="BU2316">
        <v>0</v>
      </c>
      <c r="CE2316" t="str">
        <f t="shared" si="898"/>
        <v>22:05:07.267</v>
      </c>
      <c r="CF2316">
        <v>267338128</v>
      </c>
      <c r="CS2316">
        <v>3</v>
      </c>
      <c r="CT2316">
        <v>2</v>
      </c>
      <c r="CU2316">
        <v>0</v>
      </c>
      <c r="CV2316">
        <v>2</v>
      </c>
      <c r="CW2316">
        <v>0</v>
      </c>
      <c r="CX2316">
        <v>3</v>
      </c>
      <c r="CY2316">
        <v>7</v>
      </c>
      <c r="CZ2316" t="s">
        <v>131</v>
      </c>
      <c r="DA2316">
        <v>300</v>
      </c>
      <c r="DB2316">
        <v>0</v>
      </c>
      <c r="DC2316" t="s">
        <v>157</v>
      </c>
      <c r="DD2316" t="s">
        <v>158</v>
      </c>
      <c r="DG2316">
        <v>8386788</v>
      </c>
      <c r="DI2316">
        <v>1</v>
      </c>
      <c r="DJ2316">
        <v>0</v>
      </c>
      <c r="DK2316">
        <v>1</v>
      </c>
      <c r="DL2316">
        <v>0</v>
      </c>
      <c r="DM2316">
        <v>0</v>
      </c>
      <c r="DN2316">
        <v>1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3">
      <c r="A2317" t="str">
        <f>"07/09/2023 22:05:09.161"</f>
        <v>07/09/2023 22:05:09.161</v>
      </c>
      <c r="C2317" t="str">
        <f t="shared" si="885"/>
        <v>FFDFD3C0</v>
      </c>
      <c r="D2317" t="s">
        <v>141</v>
      </c>
      <c r="E2317">
        <v>15</v>
      </c>
      <c r="J2317" t="s">
        <v>142</v>
      </c>
      <c r="K2317">
        <v>0</v>
      </c>
      <c r="L2317">
        <v>3</v>
      </c>
      <c r="M2317">
        <v>0</v>
      </c>
      <c r="N2317">
        <v>2</v>
      </c>
      <c r="O2317">
        <v>0</v>
      </c>
      <c r="P2317">
        <v>1</v>
      </c>
      <c r="Q2317">
        <v>0</v>
      </c>
      <c r="S2317" t="str">
        <f t="shared" ref="S2317:T2323" si="899">"22:05:08.000"</f>
        <v>22:05:08.000</v>
      </c>
      <c r="T2317" t="str">
        <f t="shared" si="899"/>
        <v>22:05:08.000</v>
      </c>
      <c r="U2317" t="str">
        <f t="shared" si="893"/>
        <v>A14F74</v>
      </c>
      <c r="V2317">
        <v>0</v>
      </c>
      <c r="W2317">
        <v>0</v>
      </c>
      <c r="X2317">
        <v>2</v>
      </c>
      <c r="Y2317">
        <v>0</v>
      </c>
      <c r="AA2317">
        <v>1</v>
      </c>
      <c r="AB2317">
        <v>8</v>
      </c>
      <c r="AC2317">
        <v>3</v>
      </c>
      <c r="AD2317">
        <v>0</v>
      </c>
      <c r="AE2317">
        <v>9</v>
      </c>
      <c r="AF2317" t="s">
        <v>126</v>
      </c>
      <c r="AG2317">
        <v>0</v>
      </c>
      <c r="AH2317">
        <v>3</v>
      </c>
      <c r="AI2317">
        <v>2</v>
      </c>
      <c r="AJ2317">
        <v>0</v>
      </c>
      <c r="AK2317" t="s">
        <v>743</v>
      </c>
      <c r="AL2317">
        <v>32.776701000000003</v>
      </c>
      <c r="AM2317" t="s">
        <v>744</v>
      </c>
      <c r="AN2317">
        <v>-117.035251</v>
      </c>
      <c r="AO2317">
        <v>25</v>
      </c>
      <c r="AP2317">
        <v>1000</v>
      </c>
      <c r="AQ2317" t="s">
        <v>129</v>
      </c>
      <c r="AR2317">
        <v>-36</v>
      </c>
      <c r="AS2317">
        <v>69</v>
      </c>
      <c r="AT2317">
        <v>-1088</v>
      </c>
      <c r="BB2317" t="str">
        <f t="shared" si="894"/>
        <v>1200</v>
      </c>
      <c r="BC2317">
        <v>1</v>
      </c>
      <c r="BD2317" t="str">
        <f t="shared" si="895"/>
        <v xml:space="preserve">N1839R  </v>
      </c>
      <c r="BE2317">
        <v>1</v>
      </c>
      <c r="BG2317">
        <v>0</v>
      </c>
      <c r="BH2317">
        <v>0</v>
      </c>
      <c r="BI2317">
        <v>0</v>
      </c>
      <c r="BJ2317">
        <v>900</v>
      </c>
      <c r="BK2317">
        <v>-100</v>
      </c>
      <c r="BL2317" t="s">
        <v>130</v>
      </c>
      <c r="BM2317">
        <v>1</v>
      </c>
      <c r="BN2317">
        <v>1</v>
      </c>
      <c r="BO2317">
        <v>0</v>
      </c>
      <c r="BP2317">
        <v>0</v>
      </c>
      <c r="BS2317">
        <v>0</v>
      </c>
      <c r="BT2317">
        <v>0</v>
      </c>
      <c r="BU2317">
        <v>0</v>
      </c>
      <c r="CE2317" t="str">
        <f t="shared" ref="CE2317:CE2323" si="900">"22:05:08.876"</f>
        <v>22:05:08.876</v>
      </c>
      <c r="CF2317">
        <v>875841091</v>
      </c>
      <c r="CS2317">
        <v>3</v>
      </c>
      <c r="CT2317">
        <v>2</v>
      </c>
      <c r="CU2317">
        <v>0</v>
      </c>
      <c r="CV2317">
        <v>2</v>
      </c>
      <c r="CW2317">
        <v>0</v>
      </c>
      <c r="CX2317">
        <v>3</v>
      </c>
      <c r="CY2317">
        <v>7</v>
      </c>
      <c r="CZ2317" t="s">
        <v>131</v>
      </c>
      <c r="DA2317">
        <v>286</v>
      </c>
      <c r="DB2317">
        <v>0</v>
      </c>
      <c r="DC2317" t="s">
        <v>132</v>
      </c>
      <c r="DD2317" t="s">
        <v>133</v>
      </c>
      <c r="DG2317">
        <v>16225508</v>
      </c>
      <c r="DI2317">
        <v>1</v>
      </c>
      <c r="DJ2317">
        <v>0</v>
      </c>
      <c r="DK2317">
        <v>0</v>
      </c>
      <c r="DL2317">
        <v>0</v>
      </c>
      <c r="DM2317">
        <v>0</v>
      </c>
      <c r="DN2317">
        <v>1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3">
      <c r="A2318" t="str">
        <f t="shared" ref="A2318:A2323" si="901">"07/09/2023 22:05:09.177"</f>
        <v>07/09/2023 22:05:09.177</v>
      </c>
      <c r="C2318" t="str">
        <f t="shared" si="885"/>
        <v>FFDFD3C0</v>
      </c>
      <c r="D2318" t="s">
        <v>149</v>
      </c>
      <c r="E2318">
        <v>3</v>
      </c>
      <c r="H2318">
        <v>166</v>
      </c>
      <c r="I2318" t="s">
        <v>139</v>
      </c>
      <c r="J2318" t="s">
        <v>150</v>
      </c>
      <c r="K2318">
        <v>0</v>
      </c>
      <c r="L2318">
        <v>3</v>
      </c>
      <c r="M2318">
        <v>0</v>
      </c>
      <c r="N2318">
        <v>2</v>
      </c>
      <c r="O2318">
        <v>0</v>
      </c>
      <c r="P2318">
        <v>1</v>
      </c>
      <c r="Q2318">
        <v>0</v>
      </c>
      <c r="S2318" t="str">
        <f t="shared" si="899"/>
        <v>22:05:08.000</v>
      </c>
      <c r="T2318" t="str">
        <f t="shared" si="899"/>
        <v>22:05:08.000</v>
      </c>
      <c r="U2318" t="str">
        <f t="shared" si="893"/>
        <v>A14F74</v>
      </c>
      <c r="V2318">
        <v>0</v>
      </c>
      <c r="W2318">
        <v>0</v>
      </c>
      <c r="X2318">
        <v>2</v>
      </c>
      <c r="Y2318">
        <v>0</v>
      </c>
      <c r="AA2318">
        <v>1</v>
      </c>
      <c r="AB2318">
        <v>8</v>
      </c>
      <c r="AC2318">
        <v>3</v>
      </c>
      <c r="AD2318">
        <v>0</v>
      </c>
      <c r="AE2318">
        <v>9</v>
      </c>
      <c r="AF2318" t="s">
        <v>126</v>
      </c>
      <c r="AG2318">
        <v>0</v>
      </c>
      <c r="AH2318">
        <v>3</v>
      </c>
      <c r="AI2318">
        <v>2</v>
      </c>
      <c r="AJ2318">
        <v>0</v>
      </c>
      <c r="AK2318" t="s">
        <v>743</v>
      </c>
      <c r="AL2318">
        <v>32.776701000000003</v>
      </c>
      <c r="AM2318" t="s">
        <v>744</v>
      </c>
      <c r="AN2318">
        <v>-117.035251</v>
      </c>
      <c r="AO2318">
        <v>25</v>
      </c>
      <c r="AP2318">
        <v>1000</v>
      </c>
      <c r="AQ2318" t="s">
        <v>129</v>
      </c>
      <c r="AR2318">
        <v>-36</v>
      </c>
      <c r="AS2318">
        <v>69</v>
      </c>
      <c r="AT2318">
        <v>-1088</v>
      </c>
      <c r="BB2318" t="str">
        <f t="shared" si="894"/>
        <v>1200</v>
      </c>
      <c r="BC2318">
        <v>1</v>
      </c>
      <c r="BD2318" t="str">
        <f t="shared" si="895"/>
        <v xml:space="preserve">N1839R  </v>
      </c>
      <c r="BE2318">
        <v>1</v>
      </c>
      <c r="BG2318">
        <v>0</v>
      </c>
      <c r="BH2318">
        <v>0</v>
      </c>
      <c r="BI2318">
        <v>0</v>
      </c>
      <c r="BJ2318">
        <v>900</v>
      </c>
      <c r="BK2318">
        <v>-100</v>
      </c>
      <c r="BL2318" t="s">
        <v>130</v>
      </c>
      <c r="BM2318">
        <v>1</v>
      </c>
      <c r="BN2318">
        <v>1</v>
      </c>
      <c r="BO2318">
        <v>0</v>
      </c>
      <c r="BP2318">
        <v>0</v>
      </c>
      <c r="BS2318">
        <v>0</v>
      </c>
      <c r="BT2318">
        <v>0</v>
      </c>
      <c r="BU2318">
        <v>0</v>
      </c>
      <c r="CE2318" t="str">
        <f t="shared" si="900"/>
        <v>22:05:08.876</v>
      </c>
      <c r="CF2318">
        <v>875841091</v>
      </c>
      <c r="CS2318">
        <v>3</v>
      </c>
      <c r="CT2318">
        <v>2</v>
      </c>
      <c r="CU2318">
        <v>0</v>
      </c>
      <c r="CV2318">
        <v>2</v>
      </c>
      <c r="CW2318">
        <v>0</v>
      </c>
      <c r="CX2318">
        <v>3</v>
      </c>
      <c r="CY2318">
        <v>7</v>
      </c>
      <c r="CZ2318" t="s">
        <v>131</v>
      </c>
      <c r="DA2318">
        <v>286</v>
      </c>
      <c r="DB2318">
        <v>0</v>
      </c>
      <c r="DC2318" t="s">
        <v>132</v>
      </c>
      <c r="DD2318" t="s">
        <v>133</v>
      </c>
      <c r="DG2318">
        <v>16225508</v>
      </c>
      <c r="DI2318">
        <v>1</v>
      </c>
      <c r="DJ2318">
        <v>0</v>
      </c>
      <c r="DK2318">
        <v>1</v>
      </c>
      <c r="DL2318">
        <v>0</v>
      </c>
      <c r="DM2318">
        <v>0</v>
      </c>
      <c r="DN2318">
        <v>1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3">
      <c r="A2319" t="str">
        <f t="shared" si="901"/>
        <v>07/09/2023 22:05:09.177</v>
      </c>
      <c r="C2319" t="str">
        <f t="shared" si="885"/>
        <v>FFDFD3C0</v>
      </c>
      <c r="D2319" t="s">
        <v>147</v>
      </c>
      <c r="E2319">
        <v>8</v>
      </c>
      <c r="H2319">
        <v>225</v>
      </c>
      <c r="I2319" t="s">
        <v>148</v>
      </c>
      <c r="J2319" t="s">
        <v>126</v>
      </c>
      <c r="K2319">
        <v>0</v>
      </c>
      <c r="L2319">
        <v>3</v>
      </c>
      <c r="M2319">
        <v>0</v>
      </c>
      <c r="N2319">
        <v>2</v>
      </c>
      <c r="O2319">
        <v>0</v>
      </c>
      <c r="P2319">
        <v>1</v>
      </c>
      <c r="Q2319">
        <v>0</v>
      </c>
      <c r="S2319" t="str">
        <f t="shared" si="899"/>
        <v>22:05:08.000</v>
      </c>
      <c r="T2319" t="str">
        <f t="shared" si="899"/>
        <v>22:05:08.000</v>
      </c>
      <c r="U2319" t="str">
        <f t="shared" si="893"/>
        <v>A14F74</v>
      </c>
      <c r="V2319">
        <v>0</v>
      </c>
      <c r="W2319">
        <v>0</v>
      </c>
      <c r="X2319">
        <v>2</v>
      </c>
      <c r="Y2319">
        <v>0</v>
      </c>
      <c r="AA2319">
        <v>1</v>
      </c>
      <c r="AB2319">
        <v>8</v>
      </c>
      <c r="AC2319">
        <v>3</v>
      </c>
      <c r="AD2319">
        <v>0</v>
      </c>
      <c r="AE2319">
        <v>9</v>
      </c>
      <c r="AF2319" t="s">
        <v>126</v>
      </c>
      <c r="AG2319">
        <v>0</v>
      </c>
      <c r="AH2319">
        <v>3</v>
      </c>
      <c r="AI2319">
        <v>2</v>
      </c>
      <c r="AJ2319">
        <v>0</v>
      </c>
      <c r="AK2319" t="s">
        <v>743</v>
      </c>
      <c r="AL2319">
        <v>32.776701000000003</v>
      </c>
      <c r="AM2319" t="s">
        <v>744</v>
      </c>
      <c r="AN2319">
        <v>-117.035251</v>
      </c>
      <c r="AO2319">
        <v>25</v>
      </c>
      <c r="AP2319">
        <v>1000</v>
      </c>
      <c r="AQ2319" t="s">
        <v>129</v>
      </c>
      <c r="AR2319">
        <v>-36</v>
      </c>
      <c r="AS2319">
        <v>69</v>
      </c>
      <c r="AT2319">
        <v>-1088</v>
      </c>
      <c r="BB2319" t="str">
        <f t="shared" si="894"/>
        <v>1200</v>
      </c>
      <c r="BC2319">
        <v>1</v>
      </c>
      <c r="BD2319" t="str">
        <f t="shared" si="895"/>
        <v xml:space="preserve">N1839R  </v>
      </c>
      <c r="BE2319">
        <v>1</v>
      </c>
      <c r="BG2319">
        <v>0</v>
      </c>
      <c r="BH2319">
        <v>0</v>
      </c>
      <c r="BI2319">
        <v>0</v>
      </c>
      <c r="BJ2319">
        <v>900</v>
      </c>
      <c r="BK2319">
        <v>-100</v>
      </c>
      <c r="BL2319" t="s">
        <v>130</v>
      </c>
      <c r="BM2319">
        <v>1</v>
      </c>
      <c r="BN2319">
        <v>1</v>
      </c>
      <c r="BO2319">
        <v>0</v>
      </c>
      <c r="BP2319">
        <v>0</v>
      </c>
      <c r="BS2319">
        <v>0</v>
      </c>
      <c r="BT2319">
        <v>0</v>
      </c>
      <c r="BU2319">
        <v>0</v>
      </c>
      <c r="CE2319" t="str">
        <f t="shared" si="900"/>
        <v>22:05:08.876</v>
      </c>
      <c r="CF2319">
        <v>875841091</v>
      </c>
      <c r="CS2319">
        <v>3</v>
      </c>
      <c r="CT2319">
        <v>2</v>
      </c>
      <c r="CU2319">
        <v>0</v>
      </c>
      <c r="CV2319">
        <v>2</v>
      </c>
      <c r="CW2319">
        <v>0</v>
      </c>
      <c r="CX2319">
        <v>3</v>
      </c>
      <c r="CY2319">
        <v>7</v>
      </c>
      <c r="CZ2319" t="s">
        <v>131</v>
      </c>
      <c r="DA2319">
        <v>286</v>
      </c>
      <c r="DB2319">
        <v>0</v>
      </c>
      <c r="DC2319" t="s">
        <v>132</v>
      </c>
      <c r="DD2319" t="s">
        <v>133</v>
      </c>
      <c r="DG2319">
        <v>16225508</v>
      </c>
      <c r="DI2319">
        <v>1</v>
      </c>
      <c r="DJ2319">
        <v>0</v>
      </c>
      <c r="DK2319">
        <v>1</v>
      </c>
      <c r="DL2319">
        <v>0</v>
      </c>
      <c r="DM2319">
        <v>0</v>
      </c>
      <c r="DN2319">
        <v>1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3">
      <c r="A2320" t="str">
        <f t="shared" si="901"/>
        <v>07/09/2023 22:05:09.177</v>
      </c>
      <c r="C2320" t="str">
        <f t="shared" si="885"/>
        <v>FFDFD3C0</v>
      </c>
      <c r="D2320" t="s">
        <v>123</v>
      </c>
      <c r="E2320">
        <v>7</v>
      </c>
      <c r="F2320">
        <v>2007</v>
      </c>
      <c r="G2320" t="s">
        <v>124</v>
      </c>
      <c r="J2320" t="s">
        <v>125</v>
      </c>
      <c r="K2320">
        <v>0</v>
      </c>
      <c r="L2320">
        <v>3</v>
      </c>
      <c r="M2320">
        <v>0</v>
      </c>
      <c r="N2320">
        <v>2</v>
      </c>
      <c r="O2320">
        <v>0</v>
      </c>
      <c r="P2320">
        <v>1</v>
      </c>
      <c r="Q2320">
        <v>0</v>
      </c>
      <c r="S2320" t="str">
        <f t="shared" si="899"/>
        <v>22:05:08.000</v>
      </c>
      <c r="T2320" t="str">
        <f t="shared" si="899"/>
        <v>22:05:08.000</v>
      </c>
      <c r="U2320" t="str">
        <f t="shared" si="893"/>
        <v>A14F74</v>
      </c>
      <c r="V2320">
        <v>0</v>
      </c>
      <c r="W2320">
        <v>0</v>
      </c>
      <c r="X2320">
        <v>2</v>
      </c>
      <c r="Y2320">
        <v>0</v>
      </c>
      <c r="AA2320">
        <v>1</v>
      </c>
      <c r="AB2320">
        <v>8</v>
      </c>
      <c r="AC2320">
        <v>3</v>
      </c>
      <c r="AD2320">
        <v>0</v>
      </c>
      <c r="AE2320">
        <v>9</v>
      </c>
      <c r="AF2320" t="s">
        <v>126</v>
      </c>
      <c r="AG2320">
        <v>0</v>
      </c>
      <c r="AH2320">
        <v>3</v>
      </c>
      <c r="AI2320">
        <v>2</v>
      </c>
      <c r="AJ2320">
        <v>0</v>
      </c>
      <c r="AK2320" t="s">
        <v>743</v>
      </c>
      <c r="AL2320">
        <v>32.776701000000003</v>
      </c>
      <c r="AM2320" t="s">
        <v>744</v>
      </c>
      <c r="AN2320">
        <v>-117.035251</v>
      </c>
      <c r="AO2320">
        <v>25</v>
      </c>
      <c r="AP2320">
        <v>1000</v>
      </c>
      <c r="AQ2320" t="s">
        <v>129</v>
      </c>
      <c r="AR2320">
        <v>-36</v>
      </c>
      <c r="AS2320">
        <v>69</v>
      </c>
      <c r="AT2320">
        <v>-1088</v>
      </c>
      <c r="BB2320" t="str">
        <f t="shared" si="894"/>
        <v>1200</v>
      </c>
      <c r="BC2320">
        <v>1</v>
      </c>
      <c r="BD2320" t="str">
        <f t="shared" si="895"/>
        <v xml:space="preserve">N1839R  </v>
      </c>
      <c r="BE2320">
        <v>1</v>
      </c>
      <c r="BG2320">
        <v>0</v>
      </c>
      <c r="BH2320">
        <v>0</v>
      </c>
      <c r="BI2320">
        <v>0</v>
      </c>
      <c r="BJ2320">
        <v>900</v>
      </c>
      <c r="BK2320">
        <v>-100</v>
      </c>
      <c r="BL2320" t="s">
        <v>130</v>
      </c>
      <c r="BM2320">
        <v>1</v>
      </c>
      <c r="BN2320">
        <v>1</v>
      </c>
      <c r="BO2320">
        <v>0</v>
      </c>
      <c r="BP2320">
        <v>0</v>
      </c>
      <c r="BS2320">
        <v>0</v>
      </c>
      <c r="BT2320">
        <v>0</v>
      </c>
      <c r="BU2320">
        <v>0</v>
      </c>
      <c r="CE2320" t="str">
        <f t="shared" si="900"/>
        <v>22:05:08.876</v>
      </c>
      <c r="CF2320">
        <v>875841091</v>
      </c>
      <c r="CS2320">
        <v>3</v>
      </c>
      <c r="CT2320">
        <v>2</v>
      </c>
      <c r="CU2320">
        <v>0</v>
      </c>
      <c r="CV2320">
        <v>2</v>
      </c>
      <c r="CW2320">
        <v>0</v>
      </c>
      <c r="CX2320">
        <v>3</v>
      </c>
      <c r="CY2320">
        <v>7</v>
      </c>
      <c r="CZ2320" t="s">
        <v>131</v>
      </c>
      <c r="DA2320">
        <v>286</v>
      </c>
      <c r="DB2320">
        <v>0</v>
      </c>
      <c r="DC2320" t="s">
        <v>132</v>
      </c>
      <c r="DD2320" t="s">
        <v>133</v>
      </c>
      <c r="DG2320">
        <v>16225508</v>
      </c>
      <c r="DI2320">
        <v>1</v>
      </c>
      <c r="DJ2320">
        <v>0</v>
      </c>
      <c r="DK2320">
        <v>1</v>
      </c>
      <c r="DL2320">
        <v>0</v>
      </c>
      <c r="DM2320">
        <v>0</v>
      </c>
      <c r="DN2320">
        <v>1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3">
      <c r="A2321" t="str">
        <f t="shared" si="901"/>
        <v>07/09/2023 22:05:09.177</v>
      </c>
      <c r="C2321" t="str">
        <f t="shared" si="885"/>
        <v>FFDFD3C0</v>
      </c>
      <c r="D2321" t="s">
        <v>138</v>
      </c>
      <c r="E2321">
        <v>20</v>
      </c>
      <c r="F2321">
        <v>1020</v>
      </c>
      <c r="G2321" t="s">
        <v>139</v>
      </c>
      <c r="J2321" t="s">
        <v>140</v>
      </c>
      <c r="K2321">
        <v>0</v>
      </c>
      <c r="L2321">
        <v>3</v>
      </c>
      <c r="M2321">
        <v>0</v>
      </c>
      <c r="N2321">
        <v>2</v>
      </c>
      <c r="O2321">
        <v>0</v>
      </c>
      <c r="P2321">
        <v>1</v>
      </c>
      <c r="Q2321">
        <v>0</v>
      </c>
      <c r="S2321" t="str">
        <f t="shared" si="899"/>
        <v>22:05:08.000</v>
      </c>
      <c r="T2321" t="str">
        <f t="shared" si="899"/>
        <v>22:05:08.000</v>
      </c>
      <c r="U2321" t="str">
        <f t="shared" si="893"/>
        <v>A14F74</v>
      </c>
      <c r="V2321">
        <v>0</v>
      </c>
      <c r="W2321">
        <v>0</v>
      </c>
      <c r="X2321">
        <v>2</v>
      </c>
      <c r="Y2321">
        <v>0</v>
      </c>
      <c r="AA2321">
        <v>1</v>
      </c>
      <c r="AB2321">
        <v>8</v>
      </c>
      <c r="AC2321">
        <v>3</v>
      </c>
      <c r="AD2321">
        <v>0</v>
      </c>
      <c r="AE2321">
        <v>9</v>
      </c>
      <c r="AF2321" t="s">
        <v>126</v>
      </c>
      <c r="AG2321">
        <v>0</v>
      </c>
      <c r="AH2321">
        <v>3</v>
      </c>
      <c r="AI2321">
        <v>2</v>
      </c>
      <c r="AJ2321">
        <v>0</v>
      </c>
      <c r="AK2321" t="s">
        <v>743</v>
      </c>
      <c r="AL2321">
        <v>32.776701000000003</v>
      </c>
      <c r="AM2321" t="s">
        <v>744</v>
      </c>
      <c r="AN2321">
        <v>-117.035251</v>
      </c>
      <c r="AO2321">
        <v>25</v>
      </c>
      <c r="AP2321">
        <v>1000</v>
      </c>
      <c r="AQ2321" t="s">
        <v>129</v>
      </c>
      <c r="AR2321">
        <v>-36</v>
      </c>
      <c r="AS2321">
        <v>69</v>
      </c>
      <c r="AT2321">
        <v>-1088</v>
      </c>
      <c r="BB2321" t="str">
        <f t="shared" si="894"/>
        <v>1200</v>
      </c>
      <c r="BC2321">
        <v>1</v>
      </c>
      <c r="BD2321" t="str">
        <f t="shared" si="895"/>
        <v xml:space="preserve">N1839R  </v>
      </c>
      <c r="BE2321">
        <v>1</v>
      </c>
      <c r="BG2321">
        <v>0</v>
      </c>
      <c r="BH2321">
        <v>0</v>
      </c>
      <c r="BI2321">
        <v>0</v>
      </c>
      <c r="BJ2321">
        <v>900</v>
      </c>
      <c r="BK2321">
        <v>-100</v>
      </c>
      <c r="BL2321" t="s">
        <v>130</v>
      </c>
      <c r="BM2321">
        <v>1</v>
      </c>
      <c r="BN2321">
        <v>1</v>
      </c>
      <c r="BO2321">
        <v>0</v>
      </c>
      <c r="BP2321">
        <v>0</v>
      </c>
      <c r="BS2321">
        <v>0</v>
      </c>
      <c r="BT2321">
        <v>0</v>
      </c>
      <c r="BU2321">
        <v>0</v>
      </c>
      <c r="CE2321" t="str">
        <f t="shared" si="900"/>
        <v>22:05:08.876</v>
      </c>
      <c r="CF2321">
        <v>875841091</v>
      </c>
      <c r="CS2321">
        <v>3</v>
      </c>
      <c r="CT2321">
        <v>2</v>
      </c>
      <c r="CU2321">
        <v>0</v>
      </c>
      <c r="CV2321">
        <v>2</v>
      </c>
      <c r="CW2321">
        <v>0</v>
      </c>
      <c r="CX2321">
        <v>3</v>
      </c>
      <c r="CY2321">
        <v>7</v>
      </c>
      <c r="CZ2321" t="s">
        <v>131</v>
      </c>
      <c r="DA2321">
        <v>286</v>
      </c>
      <c r="DB2321">
        <v>0</v>
      </c>
      <c r="DC2321" t="s">
        <v>132</v>
      </c>
      <c r="DD2321" t="s">
        <v>133</v>
      </c>
      <c r="DG2321">
        <v>16225508</v>
      </c>
      <c r="DI2321">
        <v>1</v>
      </c>
      <c r="DJ2321">
        <v>0</v>
      </c>
      <c r="DK2321">
        <v>1</v>
      </c>
      <c r="DL2321">
        <v>0</v>
      </c>
      <c r="DM2321">
        <v>0</v>
      </c>
      <c r="DN2321">
        <v>1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3">
      <c r="A2322" t="str">
        <f t="shared" si="901"/>
        <v>07/09/2023 22:05:09.177</v>
      </c>
      <c r="C2322" t="str">
        <f t="shared" si="885"/>
        <v>FFDFD3C0</v>
      </c>
      <c r="D2322" t="s">
        <v>134</v>
      </c>
      <c r="E2322">
        <v>3</v>
      </c>
      <c r="H2322">
        <v>3</v>
      </c>
      <c r="I2322" t="s">
        <v>135</v>
      </c>
      <c r="J2322" t="s">
        <v>126</v>
      </c>
      <c r="K2322">
        <v>0</v>
      </c>
      <c r="L2322">
        <v>3</v>
      </c>
      <c r="M2322">
        <v>0</v>
      </c>
      <c r="N2322">
        <v>2</v>
      </c>
      <c r="O2322">
        <v>0</v>
      </c>
      <c r="P2322">
        <v>1</v>
      </c>
      <c r="Q2322">
        <v>0</v>
      </c>
      <c r="S2322" t="str">
        <f t="shared" si="899"/>
        <v>22:05:08.000</v>
      </c>
      <c r="T2322" t="str">
        <f t="shared" si="899"/>
        <v>22:05:08.000</v>
      </c>
      <c r="U2322" t="str">
        <f t="shared" si="893"/>
        <v>A14F74</v>
      </c>
      <c r="V2322">
        <v>0</v>
      </c>
      <c r="W2322">
        <v>0</v>
      </c>
      <c r="X2322">
        <v>2</v>
      </c>
      <c r="Y2322">
        <v>0</v>
      </c>
      <c r="AA2322">
        <v>1</v>
      </c>
      <c r="AB2322">
        <v>8</v>
      </c>
      <c r="AC2322">
        <v>3</v>
      </c>
      <c r="AD2322">
        <v>0</v>
      </c>
      <c r="AE2322">
        <v>9</v>
      </c>
      <c r="AF2322" t="s">
        <v>126</v>
      </c>
      <c r="AG2322">
        <v>0</v>
      </c>
      <c r="AH2322">
        <v>3</v>
      </c>
      <c r="AI2322">
        <v>2</v>
      </c>
      <c r="AJ2322">
        <v>0</v>
      </c>
      <c r="AK2322" t="s">
        <v>743</v>
      </c>
      <c r="AL2322">
        <v>32.776701000000003</v>
      </c>
      <c r="AM2322" t="s">
        <v>744</v>
      </c>
      <c r="AN2322">
        <v>-117.035251</v>
      </c>
      <c r="AO2322">
        <v>25</v>
      </c>
      <c r="AP2322">
        <v>1000</v>
      </c>
      <c r="AQ2322" t="s">
        <v>129</v>
      </c>
      <c r="AR2322">
        <v>-36</v>
      </c>
      <c r="AS2322">
        <v>69</v>
      </c>
      <c r="AT2322">
        <v>-1088</v>
      </c>
      <c r="BB2322" t="str">
        <f t="shared" si="894"/>
        <v>1200</v>
      </c>
      <c r="BC2322">
        <v>1</v>
      </c>
      <c r="BD2322" t="str">
        <f t="shared" si="895"/>
        <v xml:space="preserve">N1839R  </v>
      </c>
      <c r="BE2322">
        <v>1</v>
      </c>
      <c r="BG2322">
        <v>0</v>
      </c>
      <c r="BH2322">
        <v>0</v>
      </c>
      <c r="BI2322">
        <v>0</v>
      </c>
      <c r="BJ2322">
        <v>900</v>
      </c>
      <c r="BK2322">
        <v>-100</v>
      </c>
      <c r="BL2322" t="s">
        <v>130</v>
      </c>
      <c r="BM2322">
        <v>1</v>
      </c>
      <c r="BN2322">
        <v>1</v>
      </c>
      <c r="BO2322">
        <v>0</v>
      </c>
      <c r="BP2322">
        <v>0</v>
      </c>
      <c r="BS2322">
        <v>0</v>
      </c>
      <c r="BT2322">
        <v>0</v>
      </c>
      <c r="BU2322">
        <v>0</v>
      </c>
      <c r="CE2322" t="str">
        <f t="shared" si="900"/>
        <v>22:05:08.876</v>
      </c>
      <c r="CF2322">
        <v>875841091</v>
      </c>
      <c r="CS2322">
        <v>3</v>
      </c>
      <c r="CT2322">
        <v>2</v>
      </c>
      <c r="CU2322">
        <v>0</v>
      </c>
      <c r="CV2322">
        <v>2</v>
      </c>
      <c r="CW2322">
        <v>0</v>
      </c>
      <c r="CX2322">
        <v>3</v>
      </c>
      <c r="CY2322">
        <v>7</v>
      </c>
      <c r="CZ2322" t="s">
        <v>131</v>
      </c>
      <c r="DA2322">
        <v>286</v>
      </c>
      <c r="DB2322">
        <v>0</v>
      </c>
      <c r="DC2322" t="s">
        <v>132</v>
      </c>
      <c r="DD2322" t="s">
        <v>133</v>
      </c>
      <c r="DG2322">
        <v>16225508</v>
      </c>
      <c r="DI2322">
        <v>1</v>
      </c>
      <c r="DJ2322">
        <v>0</v>
      </c>
      <c r="DK2322">
        <v>1</v>
      </c>
      <c r="DL2322">
        <v>0</v>
      </c>
      <c r="DM2322">
        <v>0</v>
      </c>
      <c r="DN2322">
        <v>1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3">
      <c r="A2323" t="str">
        <f t="shared" si="901"/>
        <v>07/09/2023 22:05:09.177</v>
      </c>
      <c r="C2323" t="str">
        <f t="shared" si="885"/>
        <v>FFDFD3C0</v>
      </c>
      <c r="D2323" t="s">
        <v>134</v>
      </c>
      <c r="E2323">
        <v>4</v>
      </c>
      <c r="H2323">
        <v>4</v>
      </c>
      <c r="I2323" t="s">
        <v>143</v>
      </c>
      <c r="J2323" t="s">
        <v>126</v>
      </c>
      <c r="K2323">
        <v>0</v>
      </c>
      <c r="L2323">
        <v>3</v>
      </c>
      <c r="M2323">
        <v>0</v>
      </c>
      <c r="N2323">
        <v>2</v>
      </c>
      <c r="O2323">
        <v>0</v>
      </c>
      <c r="P2323">
        <v>1</v>
      </c>
      <c r="Q2323">
        <v>0</v>
      </c>
      <c r="S2323" t="str">
        <f t="shared" si="899"/>
        <v>22:05:08.000</v>
      </c>
      <c r="T2323" t="str">
        <f t="shared" si="899"/>
        <v>22:05:08.000</v>
      </c>
      <c r="U2323" t="str">
        <f t="shared" si="893"/>
        <v>A14F74</v>
      </c>
      <c r="V2323">
        <v>0</v>
      </c>
      <c r="W2323">
        <v>0</v>
      </c>
      <c r="X2323">
        <v>2</v>
      </c>
      <c r="Y2323">
        <v>0</v>
      </c>
      <c r="AA2323">
        <v>1</v>
      </c>
      <c r="AB2323">
        <v>8</v>
      </c>
      <c r="AC2323">
        <v>3</v>
      </c>
      <c r="AD2323">
        <v>0</v>
      </c>
      <c r="AE2323">
        <v>9</v>
      </c>
      <c r="AF2323" t="s">
        <v>126</v>
      </c>
      <c r="AG2323">
        <v>0</v>
      </c>
      <c r="AH2323">
        <v>3</v>
      </c>
      <c r="AI2323">
        <v>2</v>
      </c>
      <c r="AJ2323">
        <v>0</v>
      </c>
      <c r="AK2323" t="s">
        <v>743</v>
      </c>
      <c r="AL2323">
        <v>32.776701000000003</v>
      </c>
      <c r="AM2323" t="s">
        <v>744</v>
      </c>
      <c r="AN2323">
        <v>-117.035251</v>
      </c>
      <c r="AO2323">
        <v>25</v>
      </c>
      <c r="AP2323">
        <v>1000</v>
      </c>
      <c r="AQ2323" t="s">
        <v>129</v>
      </c>
      <c r="AR2323">
        <v>-36</v>
      </c>
      <c r="AS2323">
        <v>69</v>
      </c>
      <c r="AT2323">
        <v>-1088</v>
      </c>
      <c r="BB2323" t="str">
        <f t="shared" si="894"/>
        <v>1200</v>
      </c>
      <c r="BC2323">
        <v>1</v>
      </c>
      <c r="BD2323" t="str">
        <f t="shared" si="895"/>
        <v xml:space="preserve">N1839R  </v>
      </c>
      <c r="BE2323">
        <v>1</v>
      </c>
      <c r="BG2323">
        <v>0</v>
      </c>
      <c r="BH2323">
        <v>0</v>
      </c>
      <c r="BI2323">
        <v>0</v>
      </c>
      <c r="BJ2323">
        <v>900</v>
      </c>
      <c r="BK2323">
        <v>-100</v>
      </c>
      <c r="BL2323" t="s">
        <v>130</v>
      </c>
      <c r="BM2323">
        <v>1</v>
      </c>
      <c r="BN2323">
        <v>1</v>
      </c>
      <c r="BO2323">
        <v>0</v>
      </c>
      <c r="BP2323">
        <v>0</v>
      </c>
      <c r="BS2323">
        <v>0</v>
      </c>
      <c r="BT2323">
        <v>0</v>
      </c>
      <c r="BU2323">
        <v>0</v>
      </c>
      <c r="CE2323" t="str">
        <f t="shared" si="900"/>
        <v>22:05:08.876</v>
      </c>
      <c r="CF2323">
        <v>875841091</v>
      </c>
      <c r="CS2323">
        <v>3</v>
      </c>
      <c r="CT2323">
        <v>2</v>
      </c>
      <c r="CU2323">
        <v>0</v>
      </c>
      <c r="CV2323">
        <v>2</v>
      </c>
      <c r="CW2323">
        <v>0</v>
      </c>
      <c r="CX2323">
        <v>3</v>
      </c>
      <c r="CY2323">
        <v>7</v>
      </c>
      <c r="CZ2323" t="s">
        <v>131</v>
      </c>
      <c r="DA2323">
        <v>286</v>
      </c>
      <c r="DB2323">
        <v>0</v>
      </c>
      <c r="DC2323" t="s">
        <v>132</v>
      </c>
      <c r="DD2323" t="s">
        <v>133</v>
      </c>
      <c r="DG2323">
        <v>16225508</v>
      </c>
      <c r="DI2323">
        <v>1</v>
      </c>
      <c r="DJ2323">
        <v>0</v>
      </c>
      <c r="DK2323">
        <v>1</v>
      </c>
      <c r="DL2323">
        <v>0</v>
      </c>
      <c r="DM2323">
        <v>0</v>
      </c>
      <c r="DN2323">
        <v>1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3">
      <c r="A2324" t="str">
        <f>"07/09/2023 22:05:10.100"</f>
        <v>07/09/2023 22:05:10.100</v>
      </c>
      <c r="C2324" t="str">
        <f t="shared" si="885"/>
        <v>FFDFD3C0</v>
      </c>
      <c r="D2324" t="s">
        <v>147</v>
      </c>
      <c r="E2324">
        <v>8</v>
      </c>
      <c r="H2324">
        <v>225</v>
      </c>
      <c r="I2324" t="s">
        <v>148</v>
      </c>
      <c r="J2324" t="s">
        <v>126</v>
      </c>
      <c r="K2324">
        <v>0</v>
      </c>
      <c r="L2324">
        <v>3</v>
      </c>
      <c r="M2324">
        <v>0</v>
      </c>
      <c r="N2324">
        <v>2</v>
      </c>
      <c r="O2324">
        <v>0</v>
      </c>
      <c r="P2324">
        <v>1</v>
      </c>
      <c r="Q2324">
        <v>0</v>
      </c>
      <c r="S2324" t="str">
        <f t="shared" ref="S2324:T2330" si="902">"22:05:09.000"</f>
        <v>22:05:09.000</v>
      </c>
      <c r="T2324" t="str">
        <f t="shared" si="902"/>
        <v>22:05:09.000</v>
      </c>
      <c r="U2324" t="str">
        <f t="shared" si="893"/>
        <v>A14F74</v>
      </c>
      <c r="V2324">
        <v>0</v>
      </c>
      <c r="W2324">
        <v>0</v>
      </c>
      <c r="X2324">
        <v>2</v>
      </c>
      <c r="Y2324">
        <v>0</v>
      </c>
      <c r="AA2324">
        <v>1</v>
      </c>
      <c r="AB2324">
        <v>8</v>
      </c>
      <c r="AC2324">
        <v>3</v>
      </c>
      <c r="AD2324">
        <v>0</v>
      </c>
      <c r="AE2324">
        <v>9</v>
      </c>
      <c r="AF2324" t="s">
        <v>126</v>
      </c>
      <c r="AG2324">
        <v>0</v>
      </c>
      <c r="AH2324">
        <v>3</v>
      </c>
      <c r="AI2324">
        <v>2</v>
      </c>
      <c r="AJ2324">
        <v>0</v>
      </c>
      <c r="AK2324" t="s">
        <v>745</v>
      </c>
      <c r="AL2324">
        <v>32.777023</v>
      </c>
      <c r="AM2324" t="s">
        <v>746</v>
      </c>
      <c r="AN2324">
        <v>-117.035422</v>
      </c>
      <c r="AO2324">
        <v>25</v>
      </c>
      <c r="AP2324">
        <v>1000</v>
      </c>
      <c r="AQ2324" t="s">
        <v>129</v>
      </c>
      <c r="AR2324">
        <v>-41</v>
      </c>
      <c r="AS2324">
        <v>65</v>
      </c>
      <c r="AT2324">
        <v>-960</v>
      </c>
      <c r="BB2324" t="str">
        <f t="shared" si="894"/>
        <v>1200</v>
      </c>
      <c r="BC2324">
        <v>1</v>
      </c>
      <c r="BD2324" t="str">
        <f t="shared" si="895"/>
        <v xml:space="preserve">N1839R  </v>
      </c>
      <c r="BE2324">
        <v>1</v>
      </c>
      <c r="BG2324">
        <v>0</v>
      </c>
      <c r="BH2324">
        <v>0</v>
      </c>
      <c r="BI2324">
        <v>0</v>
      </c>
      <c r="BJ2324">
        <v>925</v>
      </c>
      <c r="BK2324">
        <v>-75</v>
      </c>
      <c r="BL2324" t="s">
        <v>130</v>
      </c>
      <c r="BM2324">
        <v>1</v>
      </c>
      <c r="BN2324">
        <v>1</v>
      </c>
      <c r="BO2324">
        <v>0</v>
      </c>
      <c r="BP2324">
        <v>0</v>
      </c>
      <c r="BS2324">
        <v>0</v>
      </c>
      <c r="BT2324">
        <v>0</v>
      </c>
      <c r="BU2324">
        <v>0</v>
      </c>
      <c r="CE2324" t="str">
        <f t="shared" ref="CE2324:CE2330" si="903">"22:05:09.828"</f>
        <v>22:05:09.828</v>
      </c>
      <c r="CF2324">
        <v>827838743</v>
      </c>
      <c r="CS2324">
        <v>3</v>
      </c>
      <c r="CT2324">
        <v>2</v>
      </c>
      <c r="CU2324">
        <v>0</v>
      </c>
      <c r="CV2324">
        <v>2</v>
      </c>
      <c r="CW2324">
        <v>0</v>
      </c>
      <c r="CX2324">
        <v>5</v>
      </c>
      <c r="CY2324">
        <v>7</v>
      </c>
      <c r="CZ2324" t="s">
        <v>131</v>
      </c>
      <c r="DA2324">
        <v>300</v>
      </c>
      <c r="DB2324">
        <v>0</v>
      </c>
      <c r="DC2324" t="s">
        <v>157</v>
      </c>
      <c r="DD2324" t="s">
        <v>158</v>
      </c>
      <c r="DG2324">
        <v>8387344</v>
      </c>
      <c r="DI2324">
        <v>1</v>
      </c>
      <c r="DJ2324">
        <v>0</v>
      </c>
      <c r="DK2324">
        <v>0</v>
      </c>
      <c r="DL2324">
        <v>0</v>
      </c>
      <c r="DM2324">
        <v>0</v>
      </c>
      <c r="DN2324">
        <v>1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3">
      <c r="A2325" t="str">
        <f t="shared" ref="A2325:A2330" si="904">"07/09/2023 22:05:10.116"</f>
        <v>07/09/2023 22:05:10.116</v>
      </c>
      <c r="C2325" t="str">
        <f t="shared" si="885"/>
        <v>FFDFD3C0</v>
      </c>
      <c r="D2325" t="s">
        <v>123</v>
      </c>
      <c r="E2325">
        <v>7</v>
      </c>
      <c r="F2325">
        <v>2007</v>
      </c>
      <c r="G2325" t="s">
        <v>124</v>
      </c>
      <c r="J2325" t="s">
        <v>125</v>
      </c>
      <c r="K2325">
        <v>0</v>
      </c>
      <c r="L2325">
        <v>3</v>
      </c>
      <c r="M2325">
        <v>0</v>
      </c>
      <c r="N2325">
        <v>2</v>
      </c>
      <c r="O2325">
        <v>0</v>
      </c>
      <c r="P2325">
        <v>1</v>
      </c>
      <c r="Q2325">
        <v>0</v>
      </c>
      <c r="S2325" t="str">
        <f t="shared" si="902"/>
        <v>22:05:09.000</v>
      </c>
      <c r="T2325" t="str">
        <f t="shared" si="902"/>
        <v>22:05:09.000</v>
      </c>
      <c r="U2325" t="str">
        <f t="shared" si="893"/>
        <v>A14F74</v>
      </c>
      <c r="V2325">
        <v>0</v>
      </c>
      <c r="W2325">
        <v>0</v>
      </c>
      <c r="X2325">
        <v>2</v>
      </c>
      <c r="Y2325">
        <v>0</v>
      </c>
      <c r="AA2325">
        <v>1</v>
      </c>
      <c r="AB2325">
        <v>8</v>
      </c>
      <c r="AC2325">
        <v>3</v>
      </c>
      <c r="AD2325">
        <v>0</v>
      </c>
      <c r="AE2325">
        <v>9</v>
      </c>
      <c r="AF2325" t="s">
        <v>126</v>
      </c>
      <c r="AG2325">
        <v>0</v>
      </c>
      <c r="AH2325">
        <v>3</v>
      </c>
      <c r="AI2325">
        <v>2</v>
      </c>
      <c r="AJ2325">
        <v>0</v>
      </c>
      <c r="AK2325" t="s">
        <v>745</v>
      </c>
      <c r="AL2325">
        <v>32.777023</v>
      </c>
      <c r="AM2325" t="s">
        <v>746</v>
      </c>
      <c r="AN2325">
        <v>-117.035422</v>
      </c>
      <c r="AO2325">
        <v>25</v>
      </c>
      <c r="AP2325">
        <v>1000</v>
      </c>
      <c r="AQ2325" t="s">
        <v>129</v>
      </c>
      <c r="AR2325">
        <v>-41</v>
      </c>
      <c r="AS2325">
        <v>65</v>
      </c>
      <c r="AT2325">
        <v>-960</v>
      </c>
      <c r="BB2325" t="str">
        <f t="shared" si="894"/>
        <v>1200</v>
      </c>
      <c r="BC2325">
        <v>1</v>
      </c>
      <c r="BD2325" t="str">
        <f t="shared" si="895"/>
        <v xml:space="preserve">N1839R  </v>
      </c>
      <c r="BE2325">
        <v>1</v>
      </c>
      <c r="BG2325">
        <v>0</v>
      </c>
      <c r="BH2325">
        <v>0</v>
      </c>
      <c r="BI2325">
        <v>0</v>
      </c>
      <c r="BJ2325">
        <v>925</v>
      </c>
      <c r="BK2325">
        <v>-75</v>
      </c>
      <c r="BL2325" t="s">
        <v>130</v>
      </c>
      <c r="BM2325">
        <v>1</v>
      </c>
      <c r="BN2325">
        <v>1</v>
      </c>
      <c r="BO2325">
        <v>0</v>
      </c>
      <c r="BP2325">
        <v>0</v>
      </c>
      <c r="BS2325">
        <v>0</v>
      </c>
      <c r="BT2325">
        <v>0</v>
      </c>
      <c r="BU2325">
        <v>0</v>
      </c>
      <c r="CE2325" t="str">
        <f t="shared" si="903"/>
        <v>22:05:09.828</v>
      </c>
      <c r="CF2325">
        <v>827838743</v>
      </c>
      <c r="CS2325">
        <v>3</v>
      </c>
      <c r="CT2325">
        <v>2</v>
      </c>
      <c r="CU2325">
        <v>0</v>
      </c>
      <c r="CV2325">
        <v>2</v>
      </c>
      <c r="CW2325">
        <v>0</v>
      </c>
      <c r="CX2325">
        <v>5</v>
      </c>
      <c r="CY2325">
        <v>7</v>
      </c>
      <c r="CZ2325" t="s">
        <v>131</v>
      </c>
      <c r="DA2325">
        <v>300</v>
      </c>
      <c r="DB2325">
        <v>0</v>
      </c>
      <c r="DC2325" t="s">
        <v>157</v>
      </c>
      <c r="DD2325" t="s">
        <v>158</v>
      </c>
      <c r="DG2325">
        <v>8387344</v>
      </c>
      <c r="DI2325">
        <v>1</v>
      </c>
      <c r="DJ2325">
        <v>0</v>
      </c>
      <c r="DK2325">
        <v>1</v>
      </c>
      <c r="DL2325">
        <v>0</v>
      </c>
      <c r="DM2325">
        <v>0</v>
      </c>
      <c r="DN2325">
        <v>1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3">
      <c r="A2326" t="str">
        <f t="shared" si="904"/>
        <v>07/09/2023 22:05:10.116</v>
      </c>
      <c r="C2326" t="str">
        <f t="shared" si="885"/>
        <v>FFDFD3C0</v>
      </c>
      <c r="D2326" t="s">
        <v>138</v>
      </c>
      <c r="E2326">
        <v>20</v>
      </c>
      <c r="F2326">
        <v>1020</v>
      </c>
      <c r="G2326" t="s">
        <v>139</v>
      </c>
      <c r="J2326" t="s">
        <v>140</v>
      </c>
      <c r="K2326">
        <v>0</v>
      </c>
      <c r="L2326">
        <v>3</v>
      </c>
      <c r="M2326">
        <v>0</v>
      </c>
      <c r="N2326">
        <v>2</v>
      </c>
      <c r="O2326">
        <v>0</v>
      </c>
      <c r="P2326">
        <v>1</v>
      </c>
      <c r="Q2326">
        <v>0</v>
      </c>
      <c r="S2326" t="str">
        <f t="shared" si="902"/>
        <v>22:05:09.000</v>
      </c>
      <c r="T2326" t="str">
        <f t="shared" si="902"/>
        <v>22:05:09.000</v>
      </c>
      <c r="U2326" t="str">
        <f t="shared" si="893"/>
        <v>A14F74</v>
      </c>
      <c r="V2326">
        <v>0</v>
      </c>
      <c r="W2326">
        <v>0</v>
      </c>
      <c r="X2326">
        <v>2</v>
      </c>
      <c r="Y2326">
        <v>0</v>
      </c>
      <c r="AA2326">
        <v>1</v>
      </c>
      <c r="AB2326">
        <v>8</v>
      </c>
      <c r="AC2326">
        <v>3</v>
      </c>
      <c r="AD2326">
        <v>0</v>
      </c>
      <c r="AE2326">
        <v>9</v>
      </c>
      <c r="AF2326" t="s">
        <v>126</v>
      </c>
      <c r="AG2326">
        <v>0</v>
      </c>
      <c r="AH2326">
        <v>3</v>
      </c>
      <c r="AI2326">
        <v>2</v>
      </c>
      <c r="AJ2326">
        <v>0</v>
      </c>
      <c r="AK2326" t="s">
        <v>745</v>
      </c>
      <c r="AL2326">
        <v>32.777023</v>
      </c>
      <c r="AM2326" t="s">
        <v>746</v>
      </c>
      <c r="AN2326">
        <v>-117.035422</v>
      </c>
      <c r="AO2326">
        <v>25</v>
      </c>
      <c r="AP2326">
        <v>1000</v>
      </c>
      <c r="AQ2326" t="s">
        <v>129</v>
      </c>
      <c r="AR2326">
        <v>-41</v>
      </c>
      <c r="AS2326">
        <v>65</v>
      </c>
      <c r="AT2326">
        <v>-960</v>
      </c>
      <c r="BB2326" t="str">
        <f t="shared" si="894"/>
        <v>1200</v>
      </c>
      <c r="BC2326">
        <v>1</v>
      </c>
      <c r="BD2326" t="str">
        <f t="shared" si="895"/>
        <v xml:space="preserve">N1839R  </v>
      </c>
      <c r="BE2326">
        <v>1</v>
      </c>
      <c r="BG2326">
        <v>0</v>
      </c>
      <c r="BH2326">
        <v>0</v>
      </c>
      <c r="BI2326">
        <v>0</v>
      </c>
      <c r="BJ2326">
        <v>925</v>
      </c>
      <c r="BK2326">
        <v>-75</v>
      </c>
      <c r="BL2326" t="s">
        <v>130</v>
      </c>
      <c r="BM2326">
        <v>1</v>
      </c>
      <c r="BN2326">
        <v>1</v>
      </c>
      <c r="BO2326">
        <v>0</v>
      </c>
      <c r="BP2326">
        <v>0</v>
      </c>
      <c r="BS2326">
        <v>0</v>
      </c>
      <c r="BT2326">
        <v>0</v>
      </c>
      <c r="BU2326">
        <v>0</v>
      </c>
      <c r="CE2326" t="str">
        <f t="shared" si="903"/>
        <v>22:05:09.828</v>
      </c>
      <c r="CF2326">
        <v>827838743</v>
      </c>
      <c r="CS2326">
        <v>3</v>
      </c>
      <c r="CT2326">
        <v>2</v>
      </c>
      <c r="CU2326">
        <v>0</v>
      </c>
      <c r="CV2326">
        <v>2</v>
      </c>
      <c r="CW2326">
        <v>0</v>
      </c>
      <c r="CX2326">
        <v>5</v>
      </c>
      <c r="CY2326">
        <v>7</v>
      </c>
      <c r="CZ2326" t="s">
        <v>131</v>
      </c>
      <c r="DA2326">
        <v>300</v>
      </c>
      <c r="DB2326">
        <v>0</v>
      </c>
      <c r="DC2326" t="s">
        <v>157</v>
      </c>
      <c r="DD2326" t="s">
        <v>158</v>
      </c>
      <c r="DG2326">
        <v>8387344</v>
      </c>
      <c r="DI2326">
        <v>1</v>
      </c>
      <c r="DJ2326">
        <v>0</v>
      </c>
      <c r="DK2326">
        <v>1</v>
      </c>
      <c r="DL2326">
        <v>0</v>
      </c>
      <c r="DM2326">
        <v>0</v>
      </c>
      <c r="DN2326">
        <v>1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3">
      <c r="A2327" t="str">
        <f t="shared" si="904"/>
        <v>07/09/2023 22:05:10.116</v>
      </c>
      <c r="C2327" t="str">
        <f t="shared" si="885"/>
        <v>FFDFD3C0</v>
      </c>
      <c r="D2327" t="s">
        <v>134</v>
      </c>
      <c r="E2327">
        <v>3</v>
      </c>
      <c r="H2327">
        <v>3</v>
      </c>
      <c r="I2327" t="s">
        <v>135</v>
      </c>
      <c r="J2327" t="s">
        <v>126</v>
      </c>
      <c r="K2327">
        <v>0</v>
      </c>
      <c r="L2327">
        <v>3</v>
      </c>
      <c r="M2327">
        <v>0</v>
      </c>
      <c r="N2327">
        <v>2</v>
      </c>
      <c r="O2327">
        <v>0</v>
      </c>
      <c r="P2327">
        <v>1</v>
      </c>
      <c r="Q2327">
        <v>0</v>
      </c>
      <c r="S2327" t="str">
        <f t="shared" si="902"/>
        <v>22:05:09.000</v>
      </c>
      <c r="T2327" t="str">
        <f t="shared" si="902"/>
        <v>22:05:09.000</v>
      </c>
      <c r="U2327" t="str">
        <f t="shared" si="893"/>
        <v>A14F74</v>
      </c>
      <c r="V2327">
        <v>0</v>
      </c>
      <c r="W2327">
        <v>0</v>
      </c>
      <c r="X2327">
        <v>2</v>
      </c>
      <c r="Y2327">
        <v>0</v>
      </c>
      <c r="AA2327">
        <v>1</v>
      </c>
      <c r="AB2327">
        <v>8</v>
      </c>
      <c r="AC2327">
        <v>3</v>
      </c>
      <c r="AD2327">
        <v>0</v>
      </c>
      <c r="AE2327">
        <v>9</v>
      </c>
      <c r="AF2327" t="s">
        <v>126</v>
      </c>
      <c r="AG2327">
        <v>0</v>
      </c>
      <c r="AH2327">
        <v>3</v>
      </c>
      <c r="AI2327">
        <v>2</v>
      </c>
      <c r="AJ2327">
        <v>0</v>
      </c>
      <c r="AK2327" t="s">
        <v>745</v>
      </c>
      <c r="AL2327">
        <v>32.777023</v>
      </c>
      <c r="AM2327" t="s">
        <v>746</v>
      </c>
      <c r="AN2327">
        <v>-117.035422</v>
      </c>
      <c r="AO2327">
        <v>25</v>
      </c>
      <c r="AP2327">
        <v>1000</v>
      </c>
      <c r="AQ2327" t="s">
        <v>129</v>
      </c>
      <c r="AR2327">
        <v>-41</v>
      </c>
      <c r="AS2327">
        <v>65</v>
      </c>
      <c r="AT2327">
        <v>-960</v>
      </c>
      <c r="BB2327" t="str">
        <f t="shared" si="894"/>
        <v>1200</v>
      </c>
      <c r="BC2327">
        <v>1</v>
      </c>
      <c r="BD2327" t="str">
        <f t="shared" si="895"/>
        <v xml:space="preserve">N1839R  </v>
      </c>
      <c r="BE2327">
        <v>1</v>
      </c>
      <c r="BG2327">
        <v>0</v>
      </c>
      <c r="BH2327">
        <v>0</v>
      </c>
      <c r="BI2327">
        <v>0</v>
      </c>
      <c r="BJ2327">
        <v>925</v>
      </c>
      <c r="BK2327">
        <v>-75</v>
      </c>
      <c r="BL2327" t="s">
        <v>130</v>
      </c>
      <c r="BM2327">
        <v>1</v>
      </c>
      <c r="BN2327">
        <v>1</v>
      </c>
      <c r="BO2327">
        <v>0</v>
      </c>
      <c r="BP2327">
        <v>0</v>
      </c>
      <c r="BS2327">
        <v>0</v>
      </c>
      <c r="BT2327">
        <v>0</v>
      </c>
      <c r="BU2327">
        <v>0</v>
      </c>
      <c r="CE2327" t="str">
        <f t="shared" si="903"/>
        <v>22:05:09.828</v>
      </c>
      <c r="CF2327">
        <v>827838743</v>
      </c>
      <c r="CS2327">
        <v>3</v>
      </c>
      <c r="CT2327">
        <v>2</v>
      </c>
      <c r="CU2327">
        <v>0</v>
      </c>
      <c r="CV2327">
        <v>2</v>
      </c>
      <c r="CW2327">
        <v>0</v>
      </c>
      <c r="CX2327">
        <v>5</v>
      </c>
      <c r="CY2327">
        <v>7</v>
      </c>
      <c r="CZ2327" t="s">
        <v>131</v>
      </c>
      <c r="DA2327">
        <v>300</v>
      </c>
      <c r="DB2327">
        <v>0</v>
      </c>
      <c r="DC2327" t="s">
        <v>157</v>
      </c>
      <c r="DD2327" t="s">
        <v>158</v>
      </c>
      <c r="DG2327">
        <v>8387344</v>
      </c>
      <c r="DI2327">
        <v>1</v>
      </c>
      <c r="DJ2327">
        <v>0</v>
      </c>
      <c r="DK2327">
        <v>1</v>
      </c>
      <c r="DL2327">
        <v>0</v>
      </c>
      <c r="DM2327">
        <v>0</v>
      </c>
      <c r="DN2327">
        <v>1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3">
      <c r="A2328" t="str">
        <f t="shared" si="904"/>
        <v>07/09/2023 22:05:10.116</v>
      </c>
      <c r="C2328" t="str">
        <f t="shared" si="885"/>
        <v>FFDFD3C0</v>
      </c>
      <c r="D2328" t="s">
        <v>134</v>
      </c>
      <c r="E2328">
        <v>4</v>
      </c>
      <c r="H2328">
        <v>4</v>
      </c>
      <c r="I2328" t="s">
        <v>143</v>
      </c>
      <c r="J2328" t="s">
        <v>126</v>
      </c>
      <c r="K2328">
        <v>0</v>
      </c>
      <c r="L2328">
        <v>3</v>
      </c>
      <c r="M2328">
        <v>0</v>
      </c>
      <c r="N2328">
        <v>2</v>
      </c>
      <c r="O2328">
        <v>0</v>
      </c>
      <c r="P2328">
        <v>1</v>
      </c>
      <c r="Q2328">
        <v>0</v>
      </c>
      <c r="S2328" t="str">
        <f t="shared" si="902"/>
        <v>22:05:09.000</v>
      </c>
      <c r="T2328" t="str">
        <f t="shared" si="902"/>
        <v>22:05:09.000</v>
      </c>
      <c r="U2328" t="str">
        <f t="shared" si="893"/>
        <v>A14F74</v>
      </c>
      <c r="V2328">
        <v>0</v>
      </c>
      <c r="W2328">
        <v>0</v>
      </c>
      <c r="X2328">
        <v>2</v>
      </c>
      <c r="Y2328">
        <v>0</v>
      </c>
      <c r="AA2328">
        <v>1</v>
      </c>
      <c r="AB2328">
        <v>8</v>
      </c>
      <c r="AC2328">
        <v>3</v>
      </c>
      <c r="AD2328">
        <v>0</v>
      </c>
      <c r="AE2328">
        <v>9</v>
      </c>
      <c r="AF2328" t="s">
        <v>126</v>
      </c>
      <c r="AG2328">
        <v>0</v>
      </c>
      <c r="AH2328">
        <v>3</v>
      </c>
      <c r="AI2328">
        <v>2</v>
      </c>
      <c r="AJ2328">
        <v>0</v>
      </c>
      <c r="AK2328" t="s">
        <v>745</v>
      </c>
      <c r="AL2328">
        <v>32.777023</v>
      </c>
      <c r="AM2328" t="s">
        <v>746</v>
      </c>
      <c r="AN2328">
        <v>-117.035422</v>
      </c>
      <c r="AO2328">
        <v>25</v>
      </c>
      <c r="AP2328">
        <v>1000</v>
      </c>
      <c r="AQ2328" t="s">
        <v>129</v>
      </c>
      <c r="AR2328">
        <v>-41</v>
      </c>
      <c r="AS2328">
        <v>65</v>
      </c>
      <c r="AT2328">
        <v>-960</v>
      </c>
      <c r="BB2328" t="str">
        <f t="shared" si="894"/>
        <v>1200</v>
      </c>
      <c r="BC2328">
        <v>1</v>
      </c>
      <c r="BD2328" t="str">
        <f t="shared" si="895"/>
        <v xml:space="preserve">N1839R  </v>
      </c>
      <c r="BE2328">
        <v>1</v>
      </c>
      <c r="BG2328">
        <v>0</v>
      </c>
      <c r="BH2328">
        <v>0</v>
      </c>
      <c r="BI2328">
        <v>0</v>
      </c>
      <c r="BJ2328">
        <v>925</v>
      </c>
      <c r="BK2328">
        <v>-75</v>
      </c>
      <c r="BL2328" t="s">
        <v>130</v>
      </c>
      <c r="BM2328">
        <v>1</v>
      </c>
      <c r="BN2328">
        <v>1</v>
      </c>
      <c r="BO2328">
        <v>0</v>
      </c>
      <c r="BP2328">
        <v>0</v>
      </c>
      <c r="BS2328">
        <v>0</v>
      </c>
      <c r="BT2328">
        <v>0</v>
      </c>
      <c r="BU2328">
        <v>0</v>
      </c>
      <c r="CE2328" t="str">
        <f t="shared" si="903"/>
        <v>22:05:09.828</v>
      </c>
      <c r="CF2328">
        <v>827838743</v>
      </c>
      <c r="CS2328">
        <v>3</v>
      </c>
      <c r="CT2328">
        <v>2</v>
      </c>
      <c r="CU2328">
        <v>0</v>
      </c>
      <c r="CV2328">
        <v>2</v>
      </c>
      <c r="CW2328">
        <v>0</v>
      </c>
      <c r="CX2328">
        <v>5</v>
      </c>
      <c r="CY2328">
        <v>7</v>
      </c>
      <c r="CZ2328" t="s">
        <v>131</v>
      </c>
      <c r="DA2328">
        <v>300</v>
      </c>
      <c r="DB2328">
        <v>0</v>
      </c>
      <c r="DC2328" t="s">
        <v>157</v>
      </c>
      <c r="DD2328" t="s">
        <v>158</v>
      </c>
      <c r="DG2328">
        <v>8387344</v>
      </c>
      <c r="DI2328">
        <v>1</v>
      </c>
      <c r="DJ2328">
        <v>0</v>
      </c>
      <c r="DK2328">
        <v>1</v>
      </c>
      <c r="DL2328">
        <v>0</v>
      </c>
      <c r="DM2328">
        <v>0</v>
      </c>
      <c r="DN2328">
        <v>1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3">
      <c r="A2329" t="str">
        <f t="shared" si="904"/>
        <v>07/09/2023 22:05:10.116</v>
      </c>
      <c r="C2329" t="str">
        <f t="shared" si="885"/>
        <v>FFDFD3C0</v>
      </c>
      <c r="D2329" t="s">
        <v>141</v>
      </c>
      <c r="E2329">
        <v>15</v>
      </c>
      <c r="J2329" t="s">
        <v>142</v>
      </c>
      <c r="K2329">
        <v>0</v>
      </c>
      <c r="L2329">
        <v>3</v>
      </c>
      <c r="M2329">
        <v>0</v>
      </c>
      <c r="N2329">
        <v>2</v>
      </c>
      <c r="O2329">
        <v>0</v>
      </c>
      <c r="P2329">
        <v>1</v>
      </c>
      <c r="Q2329">
        <v>0</v>
      </c>
      <c r="S2329" t="str">
        <f t="shared" si="902"/>
        <v>22:05:09.000</v>
      </c>
      <c r="T2329" t="str">
        <f t="shared" si="902"/>
        <v>22:05:09.000</v>
      </c>
      <c r="U2329" t="str">
        <f t="shared" si="893"/>
        <v>A14F74</v>
      </c>
      <c r="V2329">
        <v>0</v>
      </c>
      <c r="W2329">
        <v>0</v>
      </c>
      <c r="X2329">
        <v>2</v>
      </c>
      <c r="Y2329">
        <v>0</v>
      </c>
      <c r="AA2329">
        <v>1</v>
      </c>
      <c r="AB2329">
        <v>8</v>
      </c>
      <c r="AC2329">
        <v>3</v>
      </c>
      <c r="AD2329">
        <v>0</v>
      </c>
      <c r="AE2329">
        <v>9</v>
      </c>
      <c r="AF2329" t="s">
        <v>126</v>
      </c>
      <c r="AG2329">
        <v>0</v>
      </c>
      <c r="AH2329">
        <v>3</v>
      </c>
      <c r="AI2329">
        <v>2</v>
      </c>
      <c r="AJ2329">
        <v>0</v>
      </c>
      <c r="AK2329" t="s">
        <v>745</v>
      </c>
      <c r="AL2329">
        <v>32.777023</v>
      </c>
      <c r="AM2329" t="s">
        <v>746</v>
      </c>
      <c r="AN2329">
        <v>-117.035422</v>
      </c>
      <c r="AO2329">
        <v>25</v>
      </c>
      <c r="AP2329">
        <v>1000</v>
      </c>
      <c r="AQ2329" t="s">
        <v>129</v>
      </c>
      <c r="AR2329">
        <v>-41</v>
      </c>
      <c r="AS2329">
        <v>65</v>
      </c>
      <c r="AT2329">
        <v>-960</v>
      </c>
      <c r="BB2329" t="str">
        <f t="shared" si="894"/>
        <v>1200</v>
      </c>
      <c r="BC2329">
        <v>1</v>
      </c>
      <c r="BD2329" t="str">
        <f t="shared" si="895"/>
        <v xml:space="preserve">N1839R  </v>
      </c>
      <c r="BE2329">
        <v>1</v>
      </c>
      <c r="BG2329">
        <v>0</v>
      </c>
      <c r="BH2329">
        <v>0</v>
      </c>
      <c r="BI2329">
        <v>0</v>
      </c>
      <c r="BJ2329">
        <v>925</v>
      </c>
      <c r="BK2329">
        <v>-75</v>
      </c>
      <c r="BL2329" t="s">
        <v>130</v>
      </c>
      <c r="BM2329">
        <v>1</v>
      </c>
      <c r="BN2329">
        <v>1</v>
      </c>
      <c r="BO2329">
        <v>0</v>
      </c>
      <c r="BP2329">
        <v>0</v>
      </c>
      <c r="BS2329">
        <v>0</v>
      </c>
      <c r="BT2329">
        <v>0</v>
      </c>
      <c r="BU2329">
        <v>0</v>
      </c>
      <c r="CE2329" t="str">
        <f t="shared" si="903"/>
        <v>22:05:09.828</v>
      </c>
      <c r="CF2329">
        <v>827838743</v>
      </c>
      <c r="CS2329">
        <v>3</v>
      </c>
      <c r="CT2329">
        <v>2</v>
      </c>
      <c r="CU2329">
        <v>0</v>
      </c>
      <c r="CV2329">
        <v>2</v>
      </c>
      <c r="CW2329">
        <v>0</v>
      </c>
      <c r="CX2329">
        <v>5</v>
      </c>
      <c r="CY2329">
        <v>7</v>
      </c>
      <c r="CZ2329" t="s">
        <v>131</v>
      </c>
      <c r="DA2329">
        <v>300</v>
      </c>
      <c r="DB2329">
        <v>0</v>
      </c>
      <c r="DC2329" t="s">
        <v>157</v>
      </c>
      <c r="DD2329" t="s">
        <v>158</v>
      </c>
      <c r="DG2329">
        <v>8387344</v>
      </c>
      <c r="DI2329">
        <v>1</v>
      </c>
      <c r="DJ2329">
        <v>0</v>
      </c>
      <c r="DK2329">
        <v>1</v>
      </c>
      <c r="DL2329">
        <v>0</v>
      </c>
      <c r="DM2329">
        <v>0</v>
      </c>
      <c r="DN2329">
        <v>1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3">
      <c r="A2330" t="str">
        <f t="shared" si="904"/>
        <v>07/09/2023 22:05:10.116</v>
      </c>
      <c r="C2330" t="str">
        <f t="shared" si="885"/>
        <v>FFDFD3C0</v>
      </c>
      <c r="D2330" t="s">
        <v>149</v>
      </c>
      <c r="E2330">
        <v>3</v>
      </c>
      <c r="H2330">
        <v>166</v>
      </c>
      <c r="I2330" t="s">
        <v>139</v>
      </c>
      <c r="J2330" t="s">
        <v>150</v>
      </c>
      <c r="K2330">
        <v>0</v>
      </c>
      <c r="L2330">
        <v>3</v>
      </c>
      <c r="M2330">
        <v>0</v>
      </c>
      <c r="N2330">
        <v>2</v>
      </c>
      <c r="O2330">
        <v>0</v>
      </c>
      <c r="P2330">
        <v>1</v>
      </c>
      <c r="Q2330">
        <v>0</v>
      </c>
      <c r="S2330" t="str">
        <f t="shared" si="902"/>
        <v>22:05:09.000</v>
      </c>
      <c r="T2330" t="str">
        <f t="shared" si="902"/>
        <v>22:05:09.000</v>
      </c>
      <c r="U2330" t="str">
        <f t="shared" si="893"/>
        <v>A14F74</v>
      </c>
      <c r="V2330">
        <v>0</v>
      </c>
      <c r="W2330">
        <v>0</v>
      </c>
      <c r="X2330">
        <v>2</v>
      </c>
      <c r="Y2330">
        <v>0</v>
      </c>
      <c r="AA2330">
        <v>1</v>
      </c>
      <c r="AB2330">
        <v>8</v>
      </c>
      <c r="AC2330">
        <v>3</v>
      </c>
      <c r="AD2330">
        <v>0</v>
      </c>
      <c r="AE2330">
        <v>9</v>
      </c>
      <c r="AF2330" t="s">
        <v>126</v>
      </c>
      <c r="AG2330">
        <v>0</v>
      </c>
      <c r="AH2330">
        <v>3</v>
      </c>
      <c r="AI2330">
        <v>2</v>
      </c>
      <c r="AJ2330">
        <v>0</v>
      </c>
      <c r="AK2330" t="s">
        <v>745</v>
      </c>
      <c r="AL2330">
        <v>32.777023</v>
      </c>
      <c r="AM2330" t="s">
        <v>746</v>
      </c>
      <c r="AN2330">
        <v>-117.035422</v>
      </c>
      <c r="AO2330">
        <v>25</v>
      </c>
      <c r="AP2330">
        <v>1000</v>
      </c>
      <c r="AQ2330" t="s">
        <v>129</v>
      </c>
      <c r="AR2330">
        <v>-41</v>
      </c>
      <c r="AS2330">
        <v>65</v>
      </c>
      <c r="AT2330">
        <v>-960</v>
      </c>
      <c r="BB2330" t="str">
        <f t="shared" si="894"/>
        <v>1200</v>
      </c>
      <c r="BC2330">
        <v>1</v>
      </c>
      <c r="BD2330" t="str">
        <f t="shared" si="895"/>
        <v xml:space="preserve">N1839R  </v>
      </c>
      <c r="BE2330">
        <v>1</v>
      </c>
      <c r="BG2330">
        <v>0</v>
      </c>
      <c r="BH2330">
        <v>0</v>
      </c>
      <c r="BI2330">
        <v>0</v>
      </c>
      <c r="BJ2330">
        <v>925</v>
      </c>
      <c r="BK2330">
        <v>-75</v>
      </c>
      <c r="BL2330" t="s">
        <v>130</v>
      </c>
      <c r="BM2330">
        <v>1</v>
      </c>
      <c r="BN2330">
        <v>1</v>
      </c>
      <c r="BO2330">
        <v>0</v>
      </c>
      <c r="BP2330">
        <v>0</v>
      </c>
      <c r="BS2330">
        <v>0</v>
      </c>
      <c r="BT2330">
        <v>0</v>
      </c>
      <c r="BU2330">
        <v>0</v>
      </c>
      <c r="CE2330" t="str">
        <f t="shared" si="903"/>
        <v>22:05:09.828</v>
      </c>
      <c r="CF2330">
        <v>827838743</v>
      </c>
      <c r="CS2330">
        <v>3</v>
      </c>
      <c r="CT2330">
        <v>2</v>
      </c>
      <c r="CU2330">
        <v>0</v>
      </c>
      <c r="CV2330">
        <v>2</v>
      </c>
      <c r="CW2330">
        <v>0</v>
      </c>
      <c r="CX2330">
        <v>5</v>
      </c>
      <c r="CY2330">
        <v>7</v>
      </c>
      <c r="CZ2330" t="s">
        <v>131</v>
      </c>
      <c r="DA2330">
        <v>300</v>
      </c>
      <c r="DB2330">
        <v>0</v>
      </c>
      <c r="DC2330" t="s">
        <v>157</v>
      </c>
      <c r="DD2330" t="s">
        <v>158</v>
      </c>
      <c r="DG2330">
        <v>8387344</v>
      </c>
      <c r="DI2330">
        <v>1</v>
      </c>
      <c r="DJ2330">
        <v>0</v>
      </c>
      <c r="DK2330">
        <v>1</v>
      </c>
      <c r="DL2330">
        <v>0</v>
      </c>
      <c r="DM2330">
        <v>0</v>
      </c>
      <c r="DN2330">
        <v>1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3">
      <c r="A2331" t="str">
        <f>"07/09/2023 22:05:10.459"</f>
        <v>07/09/2023 22:05:10.459</v>
      </c>
      <c r="C2331" t="str">
        <f t="shared" si="885"/>
        <v>FFDFD3C0</v>
      </c>
      <c r="D2331" t="s">
        <v>147</v>
      </c>
      <c r="E2331">
        <v>8</v>
      </c>
      <c r="H2331">
        <v>225</v>
      </c>
      <c r="I2331" t="s">
        <v>148</v>
      </c>
      <c r="J2331" t="s">
        <v>126</v>
      </c>
      <c r="K2331">
        <v>0</v>
      </c>
      <c r="L2331">
        <v>3</v>
      </c>
      <c r="M2331">
        <v>0</v>
      </c>
      <c r="N2331">
        <v>2</v>
      </c>
      <c r="O2331">
        <v>0</v>
      </c>
      <c r="P2331">
        <v>1</v>
      </c>
      <c r="Q2331">
        <v>0</v>
      </c>
      <c r="S2331" t="str">
        <f t="shared" ref="S2331:T2337" si="905">"22:05:10.000"</f>
        <v>22:05:10.000</v>
      </c>
      <c r="T2331" t="str">
        <f t="shared" si="905"/>
        <v>22:05:10.000</v>
      </c>
      <c r="U2331" t="str">
        <f t="shared" si="893"/>
        <v>A14F74</v>
      </c>
      <c r="V2331">
        <v>0</v>
      </c>
      <c r="W2331">
        <v>0</v>
      </c>
      <c r="X2331">
        <v>2</v>
      </c>
      <c r="Y2331">
        <v>0</v>
      </c>
      <c r="AA2331">
        <v>1</v>
      </c>
      <c r="AB2331">
        <v>8</v>
      </c>
      <c r="AC2331">
        <v>3</v>
      </c>
      <c r="AD2331">
        <v>0</v>
      </c>
      <c r="AE2331">
        <v>9</v>
      </c>
      <c r="AF2331" t="s">
        <v>126</v>
      </c>
      <c r="AG2331">
        <v>0</v>
      </c>
      <c r="AH2331">
        <v>3</v>
      </c>
      <c r="AI2331">
        <v>2</v>
      </c>
      <c r="AJ2331">
        <v>0</v>
      </c>
      <c r="AK2331" t="s">
        <v>615</v>
      </c>
      <c r="AL2331">
        <v>32.777344999999997</v>
      </c>
      <c r="AM2331" t="s">
        <v>747</v>
      </c>
      <c r="AN2331">
        <v>-117.03561500000001</v>
      </c>
      <c r="AO2331">
        <v>25</v>
      </c>
      <c r="AP2331">
        <v>1000</v>
      </c>
      <c r="AQ2331" t="s">
        <v>129</v>
      </c>
      <c r="AR2331">
        <v>-40</v>
      </c>
      <c r="AS2331">
        <v>65</v>
      </c>
      <c r="AT2331">
        <v>-1024</v>
      </c>
      <c r="BB2331" t="str">
        <f t="shared" si="894"/>
        <v>1200</v>
      </c>
      <c r="BC2331">
        <v>1</v>
      </c>
      <c r="BD2331" t="str">
        <f t="shared" si="895"/>
        <v xml:space="preserve">N1839R  </v>
      </c>
      <c r="BE2331">
        <v>1</v>
      </c>
      <c r="BG2331">
        <v>0</v>
      </c>
      <c r="BH2331">
        <v>0</v>
      </c>
      <c r="BI2331">
        <v>0</v>
      </c>
      <c r="BJ2331">
        <v>925</v>
      </c>
      <c r="BK2331">
        <v>-75</v>
      </c>
      <c r="BL2331" t="s">
        <v>130</v>
      </c>
      <c r="BM2331">
        <v>1</v>
      </c>
      <c r="BN2331">
        <v>1</v>
      </c>
      <c r="BO2331">
        <v>0</v>
      </c>
      <c r="BP2331">
        <v>0</v>
      </c>
      <c r="BS2331">
        <v>0</v>
      </c>
      <c r="BT2331">
        <v>0</v>
      </c>
      <c r="BU2331">
        <v>0</v>
      </c>
      <c r="CE2331" t="str">
        <f t="shared" ref="CE2331:CE2337" si="906">"22:05:10.232"</f>
        <v>22:05:10.232</v>
      </c>
      <c r="CF2331">
        <v>232087818</v>
      </c>
      <c r="CS2331">
        <v>3</v>
      </c>
      <c r="CT2331">
        <v>2</v>
      </c>
      <c r="CU2331">
        <v>0</v>
      </c>
      <c r="CV2331">
        <v>2</v>
      </c>
      <c r="CW2331">
        <v>0</v>
      </c>
      <c r="CX2331">
        <v>4</v>
      </c>
      <c r="CY2331">
        <v>7</v>
      </c>
      <c r="CZ2331" t="s">
        <v>131</v>
      </c>
      <c r="DA2331">
        <v>300</v>
      </c>
      <c r="DB2331">
        <v>0</v>
      </c>
      <c r="DC2331" t="s">
        <v>157</v>
      </c>
      <c r="DD2331" t="s">
        <v>158</v>
      </c>
      <c r="DG2331">
        <v>8387433</v>
      </c>
      <c r="DI2331">
        <v>1</v>
      </c>
      <c r="DJ2331">
        <v>0</v>
      </c>
      <c r="DK2331">
        <v>0</v>
      </c>
      <c r="DL2331">
        <v>0</v>
      </c>
      <c r="DM2331">
        <v>0</v>
      </c>
      <c r="DN2331">
        <v>1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3">
      <c r="A2332" t="str">
        <f>"07/09/2023 22:05:10.491"</f>
        <v>07/09/2023 22:05:10.491</v>
      </c>
      <c r="C2332" t="str">
        <f t="shared" si="885"/>
        <v>FFDFD3C0</v>
      </c>
      <c r="D2332" t="s">
        <v>123</v>
      </c>
      <c r="E2332">
        <v>7</v>
      </c>
      <c r="F2332">
        <v>2007</v>
      </c>
      <c r="G2332" t="s">
        <v>124</v>
      </c>
      <c r="J2332" t="s">
        <v>125</v>
      </c>
      <c r="K2332">
        <v>0</v>
      </c>
      <c r="L2332">
        <v>3</v>
      </c>
      <c r="M2332">
        <v>0</v>
      </c>
      <c r="N2332">
        <v>2</v>
      </c>
      <c r="O2332">
        <v>0</v>
      </c>
      <c r="P2332">
        <v>1</v>
      </c>
      <c r="Q2332">
        <v>0</v>
      </c>
      <c r="S2332" t="str">
        <f t="shared" si="905"/>
        <v>22:05:10.000</v>
      </c>
      <c r="T2332" t="str">
        <f t="shared" si="905"/>
        <v>22:05:10.000</v>
      </c>
      <c r="U2332" t="str">
        <f t="shared" si="893"/>
        <v>A14F74</v>
      </c>
      <c r="V2332">
        <v>0</v>
      </c>
      <c r="W2332">
        <v>0</v>
      </c>
      <c r="X2332">
        <v>2</v>
      </c>
      <c r="Y2332">
        <v>0</v>
      </c>
      <c r="AA2332">
        <v>1</v>
      </c>
      <c r="AB2332">
        <v>8</v>
      </c>
      <c r="AC2332">
        <v>3</v>
      </c>
      <c r="AD2332">
        <v>0</v>
      </c>
      <c r="AE2332">
        <v>9</v>
      </c>
      <c r="AF2332" t="s">
        <v>126</v>
      </c>
      <c r="AG2332">
        <v>0</v>
      </c>
      <c r="AH2332">
        <v>3</v>
      </c>
      <c r="AI2332">
        <v>2</v>
      </c>
      <c r="AJ2332">
        <v>0</v>
      </c>
      <c r="AK2332" t="s">
        <v>615</v>
      </c>
      <c r="AL2332">
        <v>32.777344999999997</v>
      </c>
      <c r="AM2332" t="s">
        <v>747</v>
      </c>
      <c r="AN2332">
        <v>-117.03561500000001</v>
      </c>
      <c r="AO2332">
        <v>25</v>
      </c>
      <c r="AP2332">
        <v>1000</v>
      </c>
      <c r="AQ2332" t="s">
        <v>129</v>
      </c>
      <c r="AR2332">
        <v>-40</v>
      </c>
      <c r="AS2332">
        <v>65</v>
      </c>
      <c r="AT2332">
        <v>-1024</v>
      </c>
      <c r="BB2332" t="str">
        <f t="shared" si="894"/>
        <v>1200</v>
      </c>
      <c r="BC2332">
        <v>1</v>
      </c>
      <c r="BD2332" t="str">
        <f t="shared" si="895"/>
        <v xml:space="preserve">N1839R  </v>
      </c>
      <c r="BE2332">
        <v>1</v>
      </c>
      <c r="BG2332">
        <v>0</v>
      </c>
      <c r="BH2332">
        <v>0</v>
      </c>
      <c r="BI2332">
        <v>0</v>
      </c>
      <c r="BJ2332">
        <v>925</v>
      </c>
      <c r="BK2332">
        <v>-75</v>
      </c>
      <c r="BL2332" t="s">
        <v>130</v>
      </c>
      <c r="BM2332">
        <v>1</v>
      </c>
      <c r="BN2332">
        <v>1</v>
      </c>
      <c r="BO2332">
        <v>0</v>
      </c>
      <c r="BP2332">
        <v>0</v>
      </c>
      <c r="BS2332">
        <v>0</v>
      </c>
      <c r="BT2332">
        <v>0</v>
      </c>
      <c r="BU2332">
        <v>0</v>
      </c>
      <c r="CE2332" t="str">
        <f t="shared" si="906"/>
        <v>22:05:10.232</v>
      </c>
      <c r="CF2332">
        <v>232087818</v>
      </c>
      <c r="CS2332">
        <v>3</v>
      </c>
      <c r="CT2332">
        <v>2</v>
      </c>
      <c r="CU2332">
        <v>0</v>
      </c>
      <c r="CV2332">
        <v>2</v>
      </c>
      <c r="CW2332">
        <v>0</v>
      </c>
      <c r="CX2332">
        <v>4</v>
      </c>
      <c r="CY2332">
        <v>7</v>
      </c>
      <c r="CZ2332" t="s">
        <v>131</v>
      </c>
      <c r="DA2332">
        <v>300</v>
      </c>
      <c r="DB2332">
        <v>0</v>
      </c>
      <c r="DC2332" t="s">
        <v>157</v>
      </c>
      <c r="DD2332" t="s">
        <v>158</v>
      </c>
      <c r="DG2332">
        <v>8387433</v>
      </c>
      <c r="DI2332">
        <v>1</v>
      </c>
      <c r="DJ2332">
        <v>0</v>
      </c>
      <c r="DK2332">
        <v>1</v>
      </c>
      <c r="DL2332">
        <v>0</v>
      </c>
      <c r="DM2332">
        <v>0</v>
      </c>
      <c r="DN2332">
        <v>1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3">
      <c r="A2333" t="str">
        <f>"07/09/2023 22:05:10.491"</f>
        <v>07/09/2023 22:05:10.491</v>
      </c>
      <c r="C2333" t="str">
        <f t="shared" si="885"/>
        <v>FFDFD3C0</v>
      </c>
      <c r="D2333" t="s">
        <v>138</v>
      </c>
      <c r="E2333">
        <v>20</v>
      </c>
      <c r="F2333">
        <v>1020</v>
      </c>
      <c r="G2333" t="s">
        <v>139</v>
      </c>
      <c r="J2333" t="s">
        <v>140</v>
      </c>
      <c r="K2333">
        <v>0</v>
      </c>
      <c r="L2333">
        <v>3</v>
      </c>
      <c r="M2333">
        <v>0</v>
      </c>
      <c r="N2333">
        <v>2</v>
      </c>
      <c r="O2333">
        <v>0</v>
      </c>
      <c r="P2333">
        <v>1</v>
      </c>
      <c r="Q2333">
        <v>0</v>
      </c>
      <c r="S2333" t="str">
        <f t="shared" si="905"/>
        <v>22:05:10.000</v>
      </c>
      <c r="T2333" t="str">
        <f t="shared" si="905"/>
        <v>22:05:10.000</v>
      </c>
      <c r="U2333" t="str">
        <f t="shared" si="893"/>
        <v>A14F74</v>
      </c>
      <c r="V2333">
        <v>0</v>
      </c>
      <c r="W2333">
        <v>0</v>
      </c>
      <c r="X2333">
        <v>2</v>
      </c>
      <c r="Y2333">
        <v>0</v>
      </c>
      <c r="AA2333">
        <v>1</v>
      </c>
      <c r="AB2333">
        <v>8</v>
      </c>
      <c r="AC2333">
        <v>3</v>
      </c>
      <c r="AD2333">
        <v>0</v>
      </c>
      <c r="AE2333">
        <v>9</v>
      </c>
      <c r="AF2333" t="s">
        <v>126</v>
      </c>
      <c r="AG2333">
        <v>0</v>
      </c>
      <c r="AH2333">
        <v>3</v>
      </c>
      <c r="AI2333">
        <v>2</v>
      </c>
      <c r="AJ2333">
        <v>0</v>
      </c>
      <c r="AK2333" t="s">
        <v>615</v>
      </c>
      <c r="AL2333">
        <v>32.777344999999997</v>
      </c>
      <c r="AM2333" t="s">
        <v>747</v>
      </c>
      <c r="AN2333">
        <v>-117.03561500000001</v>
      </c>
      <c r="AO2333">
        <v>25</v>
      </c>
      <c r="AP2333">
        <v>1000</v>
      </c>
      <c r="AQ2333" t="s">
        <v>129</v>
      </c>
      <c r="AR2333">
        <v>-40</v>
      </c>
      <c r="AS2333">
        <v>65</v>
      </c>
      <c r="AT2333">
        <v>-1024</v>
      </c>
      <c r="BB2333" t="str">
        <f t="shared" si="894"/>
        <v>1200</v>
      </c>
      <c r="BC2333">
        <v>1</v>
      </c>
      <c r="BD2333" t="str">
        <f t="shared" si="895"/>
        <v xml:space="preserve">N1839R  </v>
      </c>
      <c r="BE2333">
        <v>1</v>
      </c>
      <c r="BG2333">
        <v>0</v>
      </c>
      <c r="BH2333">
        <v>0</v>
      </c>
      <c r="BI2333">
        <v>0</v>
      </c>
      <c r="BJ2333">
        <v>925</v>
      </c>
      <c r="BK2333">
        <v>-75</v>
      </c>
      <c r="BL2333" t="s">
        <v>130</v>
      </c>
      <c r="BM2333">
        <v>1</v>
      </c>
      <c r="BN2333">
        <v>1</v>
      </c>
      <c r="BO2333">
        <v>0</v>
      </c>
      <c r="BP2333">
        <v>0</v>
      </c>
      <c r="BS2333">
        <v>0</v>
      </c>
      <c r="BT2333">
        <v>0</v>
      </c>
      <c r="BU2333">
        <v>0</v>
      </c>
      <c r="CE2333" t="str">
        <f t="shared" si="906"/>
        <v>22:05:10.232</v>
      </c>
      <c r="CF2333">
        <v>232087818</v>
      </c>
      <c r="CS2333">
        <v>3</v>
      </c>
      <c r="CT2333">
        <v>2</v>
      </c>
      <c r="CU2333">
        <v>0</v>
      </c>
      <c r="CV2333">
        <v>2</v>
      </c>
      <c r="CW2333">
        <v>0</v>
      </c>
      <c r="CX2333">
        <v>4</v>
      </c>
      <c r="CY2333">
        <v>7</v>
      </c>
      <c r="CZ2333" t="s">
        <v>131</v>
      </c>
      <c r="DA2333">
        <v>300</v>
      </c>
      <c r="DB2333">
        <v>0</v>
      </c>
      <c r="DC2333" t="s">
        <v>157</v>
      </c>
      <c r="DD2333" t="s">
        <v>158</v>
      </c>
      <c r="DG2333">
        <v>8387433</v>
      </c>
      <c r="DI2333">
        <v>1</v>
      </c>
      <c r="DJ2333">
        <v>0</v>
      </c>
      <c r="DK2333">
        <v>1</v>
      </c>
      <c r="DL2333">
        <v>0</v>
      </c>
      <c r="DM2333">
        <v>0</v>
      </c>
      <c r="DN2333">
        <v>1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3">
      <c r="A2334" t="str">
        <f>"07/09/2023 22:05:10.491"</f>
        <v>07/09/2023 22:05:10.491</v>
      </c>
      <c r="C2334" t="str">
        <f t="shared" si="885"/>
        <v>FFDFD3C0</v>
      </c>
      <c r="D2334" t="s">
        <v>134</v>
      </c>
      <c r="E2334">
        <v>3</v>
      </c>
      <c r="H2334">
        <v>3</v>
      </c>
      <c r="I2334" t="s">
        <v>135</v>
      </c>
      <c r="J2334" t="s">
        <v>126</v>
      </c>
      <c r="K2334">
        <v>0</v>
      </c>
      <c r="L2334">
        <v>3</v>
      </c>
      <c r="M2334">
        <v>0</v>
      </c>
      <c r="N2334">
        <v>2</v>
      </c>
      <c r="O2334">
        <v>0</v>
      </c>
      <c r="P2334">
        <v>1</v>
      </c>
      <c r="Q2334">
        <v>0</v>
      </c>
      <c r="S2334" t="str">
        <f t="shared" si="905"/>
        <v>22:05:10.000</v>
      </c>
      <c r="T2334" t="str">
        <f t="shared" si="905"/>
        <v>22:05:10.000</v>
      </c>
      <c r="U2334" t="str">
        <f t="shared" si="893"/>
        <v>A14F74</v>
      </c>
      <c r="V2334">
        <v>0</v>
      </c>
      <c r="W2334">
        <v>0</v>
      </c>
      <c r="X2334">
        <v>2</v>
      </c>
      <c r="Y2334">
        <v>0</v>
      </c>
      <c r="AA2334">
        <v>1</v>
      </c>
      <c r="AB2334">
        <v>8</v>
      </c>
      <c r="AC2334">
        <v>3</v>
      </c>
      <c r="AD2334">
        <v>0</v>
      </c>
      <c r="AE2334">
        <v>9</v>
      </c>
      <c r="AF2334" t="s">
        <v>126</v>
      </c>
      <c r="AG2334">
        <v>0</v>
      </c>
      <c r="AH2334">
        <v>3</v>
      </c>
      <c r="AI2334">
        <v>2</v>
      </c>
      <c r="AJ2334">
        <v>0</v>
      </c>
      <c r="AK2334" t="s">
        <v>615</v>
      </c>
      <c r="AL2334">
        <v>32.777344999999997</v>
      </c>
      <c r="AM2334" t="s">
        <v>747</v>
      </c>
      <c r="AN2334">
        <v>-117.03561500000001</v>
      </c>
      <c r="AO2334">
        <v>25</v>
      </c>
      <c r="AP2334">
        <v>1000</v>
      </c>
      <c r="AQ2334" t="s">
        <v>129</v>
      </c>
      <c r="AR2334">
        <v>-40</v>
      </c>
      <c r="AS2334">
        <v>65</v>
      </c>
      <c r="AT2334">
        <v>-1024</v>
      </c>
      <c r="BB2334" t="str">
        <f t="shared" si="894"/>
        <v>1200</v>
      </c>
      <c r="BC2334">
        <v>1</v>
      </c>
      <c r="BD2334" t="str">
        <f t="shared" si="895"/>
        <v xml:space="preserve">N1839R  </v>
      </c>
      <c r="BE2334">
        <v>1</v>
      </c>
      <c r="BG2334">
        <v>0</v>
      </c>
      <c r="BH2334">
        <v>0</v>
      </c>
      <c r="BI2334">
        <v>0</v>
      </c>
      <c r="BJ2334">
        <v>925</v>
      </c>
      <c r="BK2334">
        <v>-75</v>
      </c>
      <c r="BL2334" t="s">
        <v>130</v>
      </c>
      <c r="BM2334">
        <v>1</v>
      </c>
      <c r="BN2334">
        <v>1</v>
      </c>
      <c r="BO2334">
        <v>0</v>
      </c>
      <c r="BP2334">
        <v>0</v>
      </c>
      <c r="BS2334">
        <v>0</v>
      </c>
      <c r="BT2334">
        <v>0</v>
      </c>
      <c r="BU2334">
        <v>0</v>
      </c>
      <c r="CE2334" t="str">
        <f t="shared" si="906"/>
        <v>22:05:10.232</v>
      </c>
      <c r="CF2334">
        <v>232087818</v>
      </c>
      <c r="CS2334">
        <v>3</v>
      </c>
      <c r="CT2334">
        <v>2</v>
      </c>
      <c r="CU2334">
        <v>0</v>
      </c>
      <c r="CV2334">
        <v>2</v>
      </c>
      <c r="CW2334">
        <v>0</v>
      </c>
      <c r="CX2334">
        <v>4</v>
      </c>
      <c r="CY2334">
        <v>7</v>
      </c>
      <c r="CZ2334" t="s">
        <v>131</v>
      </c>
      <c r="DA2334">
        <v>300</v>
      </c>
      <c r="DB2334">
        <v>0</v>
      </c>
      <c r="DC2334" t="s">
        <v>157</v>
      </c>
      <c r="DD2334" t="s">
        <v>158</v>
      </c>
      <c r="DG2334">
        <v>8387433</v>
      </c>
      <c r="DI2334">
        <v>1</v>
      </c>
      <c r="DJ2334">
        <v>0</v>
      </c>
      <c r="DK2334">
        <v>1</v>
      </c>
      <c r="DL2334">
        <v>0</v>
      </c>
      <c r="DM2334">
        <v>0</v>
      </c>
      <c r="DN2334">
        <v>1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3">
      <c r="A2335" t="str">
        <f>"07/09/2023 22:05:10.491"</f>
        <v>07/09/2023 22:05:10.491</v>
      </c>
      <c r="C2335" t="str">
        <f t="shared" si="885"/>
        <v>FFDFD3C0</v>
      </c>
      <c r="D2335" t="s">
        <v>134</v>
      </c>
      <c r="E2335">
        <v>4</v>
      </c>
      <c r="H2335">
        <v>4</v>
      </c>
      <c r="I2335" t="s">
        <v>143</v>
      </c>
      <c r="J2335" t="s">
        <v>126</v>
      </c>
      <c r="K2335">
        <v>0</v>
      </c>
      <c r="L2335">
        <v>3</v>
      </c>
      <c r="M2335">
        <v>0</v>
      </c>
      <c r="N2335">
        <v>2</v>
      </c>
      <c r="O2335">
        <v>0</v>
      </c>
      <c r="P2335">
        <v>1</v>
      </c>
      <c r="Q2335">
        <v>0</v>
      </c>
      <c r="S2335" t="str">
        <f t="shared" si="905"/>
        <v>22:05:10.000</v>
      </c>
      <c r="T2335" t="str">
        <f t="shared" si="905"/>
        <v>22:05:10.000</v>
      </c>
      <c r="U2335" t="str">
        <f t="shared" si="893"/>
        <v>A14F74</v>
      </c>
      <c r="V2335">
        <v>0</v>
      </c>
      <c r="W2335">
        <v>0</v>
      </c>
      <c r="X2335">
        <v>2</v>
      </c>
      <c r="Y2335">
        <v>0</v>
      </c>
      <c r="AA2335">
        <v>1</v>
      </c>
      <c r="AB2335">
        <v>8</v>
      </c>
      <c r="AC2335">
        <v>3</v>
      </c>
      <c r="AD2335">
        <v>0</v>
      </c>
      <c r="AE2335">
        <v>9</v>
      </c>
      <c r="AF2335" t="s">
        <v>126</v>
      </c>
      <c r="AG2335">
        <v>0</v>
      </c>
      <c r="AH2335">
        <v>3</v>
      </c>
      <c r="AI2335">
        <v>2</v>
      </c>
      <c r="AJ2335">
        <v>0</v>
      </c>
      <c r="AK2335" t="s">
        <v>615</v>
      </c>
      <c r="AL2335">
        <v>32.777344999999997</v>
      </c>
      <c r="AM2335" t="s">
        <v>747</v>
      </c>
      <c r="AN2335">
        <v>-117.03561500000001</v>
      </c>
      <c r="AO2335">
        <v>25</v>
      </c>
      <c r="AP2335">
        <v>1000</v>
      </c>
      <c r="AQ2335" t="s">
        <v>129</v>
      </c>
      <c r="AR2335">
        <v>-40</v>
      </c>
      <c r="AS2335">
        <v>65</v>
      </c>
      <c r="AT2335">
        <v>-1024</v>
      </c>
      <c r="BB2335" t="str">
        <f t="shared" si="894"/>
        <v>1200</v>
      </c>
      <c r="BC2335">
        <v>1</v>
      </c>
      <c r="BD2335" t="str">
        <f t="shared" si="895"/>
        <v xml:space="preserve">N1839R  </v>
      </c>
      <c r="BE2335">
        <v>1</v>
      </c>
      <c r="BG2335">
        <v>0</v>
      </c>
      <c r="BH2335">
        <v>0</v>
      </c>
      <c r="BI2335">
        <v>0</v>
      </c>
      <c r="BJ2335">
        <v>925</v>
      </c>
      <c r="BK2335">
        <v>-75</v>
      </c>
      <c r="BL2335" t="s">
        <v>130</v>
      </c>
      <c r="BM2335">
        <v>1</v>
      </c>
      <c r="BN2335">
        <v>1</v>
      </c>
      <c r="BO2335">
        <v>0</v>
      </c>
      <c r="BP2335">
        <v>0</v>
      </c>
      <c r="BS2335">
        <v>0</v>
      </c>
      <c r="BT2335">
        <v>0</v>
      </c>
      <c r="BU2335">
        <v>0</v>
      </c>
      <c r="CE2335" t="str">
        <f t="shared" si="906"/>
        <v>22:05:10.232</v>
      </c>
      <c r="CF2335">
        <v>232087818</v>
      </c>
      <c r="CS2335">
        <v>3</v>
      </c>
      <c r="CT2335">
        <v>2</v>
      </c>
      <c r="CU2335">
        <v>0</v>
      </c>
      <c r="CV2335">
        <v>2</v>
      </c>
      <c r="CW2335">
        <v>0</v>
      </c>
      <c r="CX2335">
        <v>4</v>
      </c>
      <c r="CY2335">
        <v>7</v>
      </c>
      <c r="CZ2335" t="s">
        <v>131</v>
      </c>
      <c r="DA2335">
        <v>300</v>
      </c>
      <c r="DB2335">
        <v>0</v>
      </c>
      <c r="DC2335" t="s">
        <v>157</v>
      </c>
      <c r="DD2335" t="s">
        <v>158</v>
      </c>
      <c r="DG2335">
        <v>8387433</v>
      </c>
      <c r="DI2335">
        <v>1</v>
      </c>
      <c r="DJ2335">
        <v>0</v>
      </c>
      <c r="DK2335">
        <v>1</v>
      </c>
      <c r="DL2335">
        <v>0</v>
      </c>
      <c r="DM2335">
        <v>0</v>
      </c>
      <c r="DN2335">
        <v>1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3">
      <c r="A2336" t="str">
        <f>"07/09/2023 22:05:10.506"</f>
        <v>07/09/2023 22:05:10.506</v>
      </c>
      <c r="C2336" t="str">
        <f t="shared" si="885"/>
        <v>FFDFD3C0</v>
      </c>
      <c r="D2336" t="s">
        <v>141</v>
      </c>
      <c r="E2336">
        <v>15</v>
      </c>
      <c r="J2336" t="s">
        <v>142</v>
      </c>
      <c r="K2336">
        <v>0</v>
      </c>
      <c r="L2336">
        <v>3</v>
      </c>
      <c r="M2336">
        <v>0</v>
      </c>
      <c r="N2336">
        <v>2</v>
      </c>
      <c r="O2336">
        <v>0</v>
      </c>
      <c r="P2336">
        <v>1</v>
      </c>
      <c r="Q2336">
        <v>0</v>
      </c>
      <c r="S2336" t="str">
        <f t="shared" si="905"/>
        <v>22:05:10.000</v>
      </c>
      <c r="T2336" t="str">
        <f t="shared" si="905"/>
        <v>22:05:10.000</v>
      </c>
      <c r="U2336" t="str">
        <f t="shared" si="893"/>
        <v>A14F74</v>
      </c>
      <c r="V2336">
        <v>0</v>
      </c>
      <c r="W2336">
        <v>0</v>
      </c>
      <c r="X2336">
        <v>2</v>
      </c>
      <c r="Y2336">
        <v>0</v>
      </c>
      <c r="AA2336">
        <v>1</v>
      </c>
      <c r="AB2336">
        <v>8</v>
      </c>
      <c r="AC2336">
        <v>3</v>
      </c>
      <c r="AD2336">
        <v>0</v>
      </c>
      <c r="AE2336">
        <v>9</v>
      </c>
      <c r="AF2336" t="s">
        <v>126</v>
      </c>
      <c r="AG2336">
        <v>0</v>
      </c>
      <c r="AH2336">
        <v>3</v>
      </c>
      <c r="AI2336">
        <v>2</v>
      </c>
      <c r="AJ2336">
        <v>0</v>
      </c>
      <c r="AK2336" t="s">
        <v>615</v>
      </c>
      <c r="AL2336">
        <v>32.777344999999997</v>
      </c>
      <c r="AM2336" t="s">
        <v>747</v>
      </c>
      <c r="AN2336">
        <v>-117.03561500000001</v>
      </c>
      <c r="AO2336">
        <v>25</v>
      </c>
      <c r="AP2336">
        <v>1000</v>
      </c>
      <c r="AQ2336" t="s">
        <v>129</v>
      </c>
      <c r="AR2336">
        <v>-40</v>
      </c>
      <c r="AS2336">
        <v>65</v>
      </c>
      <c r="AT2336">
        <v>-1024</v>
      </c>
      <c r="BB2336" t="str">
        <f t="shared" si="894"/>
        <v>1200</v>
      </c>
      <c r="BC2336">
        <v>1</v>
      </c>
      <c r="BD2336" t="str">
        <f t="shared" si="895"/>
        <v xml:space="preserve">N1839R  </v>
      </c>
      <c r="BE2336">
        <v>1</v>
      </c>
      <c r="BG2336">
        <v>0</v>
      </c>
      <c r="BH2336">
        <v>0</v>
      </c>
      <c r="BI2336">
        <v>0</v>
      </c>
      <c r="BJ2336">
        <v>925</v>
      </c>
      <c r="BK2336">
        <v>-75</v>
      </c>
      <c r="BL2336" t="s">
        <v>130</v>
      </c>
      <c r="BM2336">
        <v>1</v>
      </c>
      <c r="BN2336">
        <v>1</v>
      </c>
      <c r="BO2336">
        <v>0</v>
      </c>
      <c r="BP2336">
        <v>0</v>
      </c>
      <c r="BS2336">
        <v>0</v>
      </c>
      <c r="BT2336">
        <v>0</v>
      </c>
      <c r="BU2336">
        <v>0</v>
      </c>
      <c r="CE2336" t="str">
        <f t="shared" si="906"/>
        <v>22:05:10.232</v>
      </c>
      <c r="CF2336">
        <v>232087818</v>
      </c>
      <c r="CS2336">
        <v>3</v>
      </c>
      <c r="CT2336">
        <v>2</v>
      </c>
      <c r="CU2336">
        <v>0</v>
      </c>
      <c r="CV2336">
        <v>2</v>
      </c>
      <c r="CW2336">
        <v>0</v>
      </c>
      <c r="CX2336">
        <v>4</v>
      </c>
      <c r="CY2336">
        <v>7</v>
      </c>
      <c r="CZ2336" t="s">
        <v>131</v>
      </c>
      <c r="DA2336">
        <v>300</v>
      </c>
      <c r="DB2336">
        <v>0</v>
      </c>
      <c r="DC2336" t="s">
        <v>157</v>
      </c>
      <c r="DD2336" t="s">
        <v>158</v>
      </c>
      <c r="DG2336">
        <v>8387433</v>
      </c>
      <c r="DI2336">
        <v>1</v>
      </c>
      <c r="DJ2336">
        <v>0</v>
      </c>
      <c r="DK2336">
        <v>1</v>
      </c>
      <c r="DL2336">
        <v>0</v>
      </c>
      <c r="DM2336">
        <v>0</v>
      </c>
      <c r="DN2336">
        <v>1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3">
      <c r="A2337" t="str">
        <f>"07/09/2023 22:05:10.506"</f>
        <v>07/09/2023 22:05:10.506</v>
      </c>
      <c r="C2337" t="str">
        <f t="shared" si="885"/>
        <v>FFDFD3C0</v>
      </c>
      <c r="D2337" t="s">
        <v>149</v>
      </c>
      <c r="E2337">
        <v>3</v>
      </c>
      <c r="H2337">
        <v>166</v>
      </c>
      <c r="I2337" t="s">
        <v>139</v>
      </c>
      <c r="J2337" t="s">
        <v>150</v>
      </c>
      <c r="K2337">
        <v>0</v>
      </c>
      <c r="L2337">
        <v>3</v>
      </c>
      <c r="M2337">
        <v>0</v>
      </c>
      <c r="N2337">
        <v>2</v>
      </c>
      <c r="O2337">
        <v>0</v>
      </c>
      <c r="P2337">
        <v>1</v>
      </c>
      <c r="Q2337">
        <v>0</v>
      </c>
      <c r="S2337" t="str">
        <f t="shared" si="905"/>
        <v>22:05:10.000</v>
      </c>
      <c r="T2337" t="str">
        <f t="shared" si="905"/>
        <v>22:05:10.000</v>
      </c>
      <c r="U2337" t="str">
        <f t="shared" si="893"/>
        <v>A14F74</v>
      </c>
      <c r="V2337">
        <v>0</v>
      </c>
      <c r="W2337">
        <v>0</v>
      </c>
      <c r="X2337">
        <v>2</v>
      </c>
      <c r="Y2337">
        <v>0</v>
      </c>
      <c r="AA2337">
        <v>1</v>
      </c>
      <c r="AB2337">
        <v>8</v>
      </c>
      <c r="AC2337">
        <v>3</v>
      </c>
      <c r="AD2337">
        <v>0</v>
      </c>
      <c r="AE2337">
        <v>9</v>
      </c>
      <c r="AF2337" t="s">
        <v>126</v>
      </c>
      <c r="AG2337">
        <v>0</v>
      </c>
      <c r="AH2337">
        <v>3</v>
      </c>
      <c r="AI2337">
        <v>2</v>
      </c>
      <c r="AJ2337">
        <v>0</v>
      </c>
      <c r="AK2337" t="s">
        <v>615</v>
      </c>
      <c r="AL2337">
        <v>32.777344999999997</v>
      </c>
      <c r="AM2337" t="s">
        <v>747</v>
      </c>
      <c r="AN2337">
        <v>-117.03561500000001</v>
      </c>
      <c r="AO2337">
        <v>25</v>
      </c>
      <c r="AP2337">
        <v>1000</v>
      </c>
      <c r="AQ2337" t="s">
        <v>129</v>
      </c>
      <c r="AR2337">
        <v>-40</v>
      </c>
      <c r="AS2337">
        <v>65</v>
      </c>
      <c r="AT2337">
        <v>-1024</v>
      </c>
      <c r="BB2337" t="str">
        <f t="shared" si="894"/>
        <v>1200</v>
      </c>
      <c r="BC2337">
        <v>1</v>
      </c>
      <c r="BD2337" t="str">
        <f t="shared" si="895"/>
        <v xml:space="preserve">N1839R  </v>
      </c>
      <c r="BE2337">
        <v>1</v>
      </c>
      <c r="BG2337">
        <v>0</v>
      </c>
      <c r="BH2337">
        <v>0</v>
      </c>
      <c r="BI2337">
        <v>0</v>
      </c>
      <c r="BJ2337">
        <v>925</v>
      </c>
      <c r="BK2337">
        <v>-75</v>
      </c>
      <c r="BL2337" t="s">
        <v>130</v>
      </c>
      <c r="BM2337">
        <v>1</v>
      </c>
      <c r="BN2337">
        <v>1</v>
      </c>
      <c r="BO2337">
        <v>0</v>
      </c>
      <c r="BP2337">
        <v>0</v>
      </c>
      <c r="BS2337">
        <v>0</v>
      </c>
      <c r="BT2337">
        <v>0</v>
      </c>
      <c r="BU2337">
        <v>0</v>
      </c>
      <c r="CE2337" t="str">
        <f t="shared" si="906"/>
        <v>22:05:10.232</v>
      </c>
      <c r="CF2337">
        <v>232087818</v>
      </c>
      <c r="CS2337">
        <v>3</v>
      </c>
      <c r="CT2337">
        <v>2</v>
      </c>
      <c r="CU2337">
        <v>0</v>
      </c>
      <c r="CV2337">
        <v>2</v>
      </c>
      <c r="CW2337">
        <v>0</v>
      </c>
      <c r="CX2337">
        <v>4</v>
      </c>
      <c r="CY2337">
        <v>7</v>
      </c>
      <c r="CZ2337" t="s">
        <v>131</v>
      </c>
      <c r="DA2337">
        <v>300</v>
      </c>
      <c r="DB2337">
        <v>0</v>
      </c>
      <c r="DC2337" t="s">
        <v>157</v>
      </c>
      <c r="DD2337" t="s">
        <v>158</v>
      </c>
      <c r="DG2337">
        <v>8387433</v>
      </c>
      <c r="DI2337">
        <v>1</v>
      </c>
      <c r="DJ2337">
        <v>0</v>
      </c>
      <c r="DK2337">
        <v>1</v>
      </c>
      <c r="DL2337">
        <v>0</v>
      </c>
      <c r="DM2337">
        <v>0</v>
      </c>
      <c r="DN2337">
        <v>1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3">
      <c r="A2338" t="str">
        <f>"07/09/2023 22:05:11.647"</f>
        <v>07/09/2023 22:05:11.647</v>
      </c>
      <c r="C2338" t="str">
        <f t="shared" si="885"/>
        <v>FFDFD3C0</v>
      </c>
      <c r="D2338" t="s">
        <v>147</v>
      </c>
      <c r="E2338">
        <v>8</v>
      </c>
      <c r="H2338">
        <v>225</v>
      </c>
      <c r="I2338" t="s">
        <v>148</v>
      </c>
      <c r="J2338" t="s">
        <v>126</v>
      </c>
      <c r="K2338">
        <v>0</v>
      </c>
      <c r="L2338">
        <v>3</v>
      </c>
      <c r="M2338">
        <v>0</v>
      </c>
      <c r="N2338">
        <v>2</v>
      </c>
      <c r="O2338">
        <v>0</v>
      </c>
      <c r="P2338">
        <v>1</v>
      </c>
      <c r="Q2338">
        <v>0</v>
      </c>
      <c r="S2338" t="str">
        <f t="shared" ref="S2338:T2344" si="907">"22:05:11.000"</f>
        <v>22:05:11.000</v>
      </c>
      <c r="T2338" t="str">
        <f t="shared" si="907"/>
        <v>22:05:11.000</v>
      </c>
      <c r="U2338" t="str">
        <f t="shared" si="893"/>
        <v>A14F74</v>
      </c>
      <c r="V2338">
        <v>0</v>
      </c>
      <c r="W2338">
        <v>0</v>
      </c>
      <c r="X2338">
        <v>2</v>
      </c>
      <c r="Y2338">
        <v>0</v>
      </c>
      <c r="AA2338">
        <v>1</v>
      </c>
      <c r="AB2338">
        <v>8</v>
      </c>
      <c r="AC2338">
        <v>3</v>
      </c>
      <c r="AD2338">
        <v>0</v>
      </c>
      <c r="AE2338">
        <v>9</v>
      </c>
      <c r="AF2338" t="s">
        <v>126</v>
      </c>
      <c r="AG2338">
        <v>0</v>
      </c>
      <c r="AH2338">
        <v>3</v>
      </c>
      <c r="AI2338">
        <v>2</v>
      </c>
      <c r="AJ2338">
        <v>0</v>
      </c>
      <c r="AK2338" t="s">
        <v>748</v>
      </c>
      <c r="AL2338">
        <v>32.777667000000001</v>
      </c>
      <c r="AM2338" t="s">
        <v>749</v>
      </c>
      <c r="AN2338">
        <v>-117.035873</v>
      </c>
      <c r="AO2338">
        <v>25</v>
      </c>
      <c r="AP2338">
        <v>1000</v>
      </c>
      <c r="AQ2338" t="s">
        <v>129</v>
      </c>
      <c r="AR2338">
        <v>-41</v>
      </c>
      <c r="AS2338">
        <v>64</v>
      </c>
      <c r="AT2338">
        <v>-1152</v>
      </c>
      <c r="BB2338" t="str">
        <f t="shared" si="894"/>
        <v>1200</v>
      </c>
      <c r="BC2338">
        <v>1</v>
      </c>
      <c r="BD2338" t="str">
        <f t="shared" si="895"/>
        <v xml:space="preserve">N1839R  </v>
      </c>
      <c r="BE2338">
        <v>1</v>
      </c>
      <c r="BG2338">
        <v>0</v>
      </c>
      <c r="BH2338">
        <v>0</v>
      </c>
      <c r="BI2338">
        <v>0</v>
      </c>
      <c r="BJ2338">
        <v>925</v>
      </c>
      <c r="BK2338">
        <v>-75</v>
      </c>
      <c r="BL2338" t="s">
        <v>130</v>
      </c>
      <c r="BM2338">
        <v>1</v>
      </c>
      <c r="BN2338">
        <v>1</v>
      </c>
      <c r="BO2338">
        <v>0</v>
      </c>
      <c r="BP2338">
        <v>0</v>
      </c>
      <c r="BS2338">
        <v>0</v>
      </c>
      <c r="BT2338">
        <v>0</v>
      </c>
      <c r="BU2338">
        <v>0</v>
      </c>
      <c r="CE2338" t="str">
        <f t="shared" ref="CE2338:CE2344" si="908">"22:05:11.392"</f>
        <v>22:05:11.392</v>
      </c>
      <c r="CF2338">
        <v>391588044</v>
      </c>
      <c r="CS2338">
        <v>3</v>
      </c>
      <c r="CT2338">
        <v>2</v>
      </c>
      <c r="CU2338">
        <v>0</v>
      </c>
      <c r="CV2338">
        <v>2</v>
      </c>
      <c r="CW2338">
        <v>0</v>
      </c>
      <c r="CX2338">
        <v>5</v>
      </c>
      <c r="CY2338">
        <v>7</v>
      </c>
      <c r="CZ2338" t="s">
        <v>131</v>
      </c>
      <c r="DA2338">
        <v>300</v>
      </c>
      <c r="DB2338">
        <v>0</v>
      </c>
      <c r="DC2338" t="s">
        <v>157</v>
      </c>
      <c r="DD2338" t="s">
        <v>158</v>
      </c>
      <c r="DG2338">
        <v>8387700</v>
      </c>
      <c r="DI2338">
        <v>1</v>
      </c>
      <c r="DJ2338">
        <v>0</v>
      </c>
      <c r="DK2338">
        <v>0</v>
      </c>
      <c r="DL2338">
        <v>0</v>
      </c>
      <c r="DM2338">
        <v>0</v>
      </c>
      <c r="DN2338">
        <v>1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3">
      <c r="A2339" t="str">
        <f>"07/09/2023 22:05:11.694"</f>
        <v>07/09/2023 22:05:11.694</v>
      </c>
      <c r="C2339" t="str">
        <f t="shared" si="885"/>
        <v>FFDFD3C0</v>
      </c>
      <c r="D2339" t="s">
        <v>123</v>
      </c>
      <c r="E2339">
        <v>7</v>
      </c>
      <c r="F2339">
        <v>2007</v>
      </c>
      <c r="G2339" t="s">
        <v>124</v>
      </c>
      <c r="J2339" t="s">
        <v>125</v>
      </c>
      <c r="K2339">
        <v>0</v>
      </c>
      <c r="L2339">
        <v>3</v>
      </c>
      <c r="M2339">
        <v>0</v>
      </c>
      <c r="N2339">
        <v>2</v>
      </c>
      <c r="O2339">
        <v>0</v>
      </c>
      <c r="P2339">
        <v>1</v>
      </c>
      <c r="Q2339">
        <v>0</v>
      </c>
      <c r="S2339" t="str">
        <f t="shared" si="907"/>
        <v>22:05:11.000</v>
      </c>
      <c r="T2339" t="str">
        <f t="shared" si="907"/>
        <v>22:05:11.000</v>
      </c>
      <c r="U2339" t="str">
        <f t="shared" si="893"/>
        <v>A14F74</v>
      </c>
      <c r="V2339">
        <v>0</v>
      </c>
      <c r="W2339">
        <v>0</v>
      </c>
      <c r="X2339">
        <v>2</v>
      </c>
      <c r="Y2339">
        <v>0</v>
      </c>
      <c r="AA2339">
        <v>1</v>
      </c>
      <c r="AB2339">
        <v>8</v>
      </c>
      <c r="AC2339">
        <v>3</v>
      </c>
      <c r="AD2339">
        <v>0</v>
      </c>
      <c r="AE2339">
        <v>9</v>
      </c>
      <c r="AF2339" t="s">
        <v>126</v>
      </c>
      <c r="AG2339">
        <v>0</v>
      </c>
      <c r="AH2339">
        <v>3</v>
      </c>
      <c r="AI2339">
        <v>2</v>
      </c>
      <c r="AJ2339">
        <v>0</v>
      </c>
      <c r="AK2339" t="s">
        <v>748</v>
      </c>
      <c r="AL2339">
        <v>32.777667000000001</v>
      </c>
      <c r="AM2339" t="s">
        <v>749</v>
      </c>
      <c r="AN2339">
        <v>-117.035873</v>
      </c>
      <c r="AO2339">
        <v>25</v>
      </c>
      <c r="AP2339">
        <v>1000</v>
      </c>
      <c r="AQ2339" t="s">
        <v>129</v>
      </c>
      <c r="AR2339">
        <v>-41</v>
      </c>
      <c r="AS2339">
        <v>64</v>
      </c>
      <c r="AT2339">
        <v>-1152</v>
      </c>
      <c r="BB2339" t="str">
        <f t="shared" si="894"/>
        <v>1200</v>
      </c>
      <c r="BC2339">
        <v>1</v>
      </c>
      <c r="BD2339" t="str">
        <f t="shared" si="895"/>
        <v xml:space="preserve">N1839R  </v>
      </c>
      <c r="BE2339">
        <v>1</v>
      </c>
      <c r="BG2339">
        <v>0</v>
      </c>
      <c r="BH2339">
        <v>0</v>
      </c>
      <c r="BI2339">
        <v>0</v>
      </c>
      <c r="BJ2339">
        <v>925</v>
      </c>
      <c r="BK2339">
        <v>-75</v>
      </c>
      <c r="BL2339" t="s">
        <v>130</v>
      </c>
      <c r="BM2339">
        <v>1</v>
      </c>
      <c r="BN2339">
        <v>1</v>
      </c>
      <c r="BO2339">
        <v>0</v>
      </c>
      <c r="BP2339">
        <v>0</v>
      </c>
      <c r="BS2339">
        <v>0</v>
      </c>
      <c r="BT2339">
        <v>0</v>
      </c>
      <c r="BU2339">
        <v>0</v>
      </c>
      <c r="CE2339" t="str">
        <f t="shared" si="908"/>
        <v>22:05:11.392</v>
      </c>
      <c r="CF2339">
        <v>391588044</v>
      </c>
      <c r="CS2339">
        <v>3</v>
      </c>
      <c r="CT2339">
        <v>2</v>
      </c>
      <c r="CU2339">
        <v>0</v>
      </c>
      <c r="CV2339">
        <v>2</v>
      </c>
      <c r="CW2339">
        <v>0</v>
      </c>
      <c r="CX2339">
        <v>5</v>
      </c>
      <c r="CY2339">
        <v>7</v>
      </c>
      <c r="CZ2339" t="s">
        <v>131</v>
      </c>
      <c r="DA2339">
        <v>300</v>
      </c>
      <c r="DB2339">
        <v>0</v>
      </c>
      <c r="DC2339" t="s">
        <v>157</v>
      </c>
      <c r="DD2339" t="s">
        <v>158</v>
      </c>
      <c r="DG2339">
        <v>8387700</v>
      </c>
      <c r="DI2339">
        <v>1</v>
      </c>
      <c r="DJ2339">
        <v>0</v>
      </c>
      <c r="DK2339">
        <v>1</v>
      </c>
      <c r="DL2339">
        <v>0</v>
      </c>
      <c r="DM2339">
        <v>0</v>
      </c>
      <c r="DN2339">
        <v>1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3">
      <c r="A2340" t="str">
        <f>"07/09/2023 22:05:11.694"</f>
        <v>07/09/2023 22:05:11.694</v>
      </c>
      <c r="C2340" t="str">
        <f t="shared" si="885"/>
        <v>FFDFD3C0</v>
      </c>
      <c r="D2340" t="s">
        <v>138</v>
      </c>
      <c r="E2340">
        <v>20</v>
      </c>
      <c r="F2340">
        <v>1020</v>
      </c>
      <c r="G2340" t="s">
        <v>139</v>
      </c>
      <c r="J2340" t="s">
        <v>140</v>
      </c>
      <c r="K2340">
        <v>0</v>
      </c>
      <c r="L2340">
        <v>3</v>
      </c>
      <c r="M2340">
        <v>0</v>
      </c>
      <c r="N2340">
        <v>2</v>
      </c>
      <c r="O2340">
        <v>0</v>
      </c>
      <c r="P2340">
        <v>1</v>
      </c>
      <c r="Q2340">
        <v>0</v>
      </c>
      <c r="S2340" t="str">
        <f t="shared" si="907"/>
        <v>22:05:11.000</v>
      </c>
      <c r="T2340" t="str">
        <f t="shared" si="907"/>
        <v>22:05:11.000</v>
      </c>
      <c r="U2340" t="str">
        <f t="shared" si="893"/>
        <v>A14F74</v>
      </c>
      <c r="V2340">
        <v>0</v>
      </c>
      <c r="W2340">
        <v>0</v>
      </c>
      <c r="X2340">
        <v>2</v>
      </c>
      <c r="Y2340">
        <v>0</v>
      </c>
      <c r="AA2340">
        <v>1</v>
      </c>
      <c r="AB2340">
        <v>8</v>
      </c>
      <c r="AC2340">
        <v>3</v>
      </c>
      <c r="AD2340">
        <v>0</v>
      </c>
      <c r="AE2340">
        <v>9</v>
      </c>
      <c r="AF2340" t="s">
        <v>126</v>
      </c>
      <c r="AG2340">
        <v>0</v>
      </c>
      <c r="AH2340">
        <v>3</v>
      </c>
      <c r="AI2340">
        <v>2</v>
      </c>
      <c r="AJ2340">
        <v>0</v>
      </c>
      <c r="AK2340" t="s">
        <v>748</v>
      </c>
      <c r="AL2340">
        <v>32.777667000000001</v>
      </c>
      <c r="AM2340" t="s">
        <v>749</v>
      </c>
      <c r="AN2340">
        <v>-117.035873</v>
      </c>
      <c r="AO2340">
        <v>25</v>
      </c>
      <c r="AP2340">
        <v>1000</v>
      </c>
      <c r="AQ2340" t="s">
        <v>129</v>
      </c>
      <c r="AR2340">
        <v>-41</v>
      </c>
      <c r="AS2340">
        <v>64</v>
      </c>
      <c r="AT2340">
        <v>-1152</v>
      </c>
      <c r="BB2340" t="str">
        <f t="shared" si="894"/>
        <v>1200</v>
      </c>
      <c r="BC2340">
        <v>1</v>
      </c>
      <c r="BD2340" t="str">
        <f t="shared" si="895"/>
        <v xml:space="preserve">N1839R  </v>
      </c>
      <c r="BE2340">
        <v>1</v>
      </c>
      <c r="BG2340">
        <v>0</v>
      </c>
      <c r="BH2340">
        <v>0</v>
      </c>
      <c r="BI2340">
        <v>0</v>
      </c>
      <c r="BJ2340">
        <v>925</v>
      </c>
      <c r="BK2340">
        <v>-75</v>
      </c>
      <c r="BL2340" t="s">
        <v>130</v>
      </c>
      <c r="BM2340">
        <v>1</v>
      </c>
      <c r="BN2340">
        <v>1</v>
      </c>
      <c r="BO2340">
        <v>0</v>
      </c>
      <c r="BP2340">
        <v>0</v>
      </c>
      <c r="BS2340">
        <v>0</v>
      </c>
      <c r="BT2340">
        <v>0</v>
      </c>
      <c r="BU2340">
        <v>0</v>
      </c>
      <c r="CE2340" t="str">
        <f t="shared" si="908"/>
        <v>22:05:11.392</v>
      </c>
      <c r="CF2340">
        <v>391588044</v>
      </c>
      <c r="CS2340">
        <v>3</v>
      </c>
      <c r="CT2340">
        <v>2</v>
      </c>
      <c r="CU2340">
        <v>0</v>
      </c>
      <c r="CV2340">
        <v>2</v>
      </c>
      <c r="CW2340">
        <v>0</v>
      </c>
      <c r="CX2340">
        <v>5</v>
      </c>
      <c r="CY2340">
        <v>7</v>
      </c>
      <c r="CZ2340" t="s">
        <v>131</v>
      </c>
      <c r="DA2340">
        <v>300</v>
      </c>
      <c r="DB2340">
        <v>0</v>
      </c>
      <c r="DC2340" t="s">
        <v>157</v>
      </c>
      <c r="DD2340" t="s">
        <v>158</v>
      </c>
      <c r="DG2340">
        <v>8387700</v>
      </c>
      <c r="DI2340">
        <v>1</v>
      </c>
      <c r="DJ2340">
        <v>0</v>
      </c>
      <c r="DK2340">
        <v>1</v>
      </c>
      <c r="DL2340">
        <v>0</v>
      </c>
      <c r="DM2340">
        <v>0</v>
      </c>
      <c r="DN2340">
        <v>1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3">
      <c r="A2341" t="str">
        <f>"07/09/2023 22:05:11.694"</f>
        <v>07/09/2023 22:05:11.694</v>
      </c>
      <c r="C2341" t="str">
        <f t="shared" si="885"/>
        <v>FFDFD3C0</v>
      </c>
      <c r="D2341" t="s">
        <v>134</v>
      </c>
      <c r="E2341">
        <v>4</v>
      </c>
      <c r="H2341">
        <v>4</v>
      </c>
      <c r="I2341" t="s">
        <v>143</v>
      </c>
      <c r="J2341" t="s">
        <v>126</v>
      </c>
      <c r="K2341">
        <v>0</v>
      </c>
      <c r="L2341">
        <v>3</v>
      </c>
      <c r="M2341">
        <v>0</v>
      </c>
      <c r="N2341">
        <v>2</v>
      </c>
      <c r="O2341">
        <v>0</v>
      </c>
      <c r="P2341">
        <v>1</v>
      </c>
      <c r="Q2341">
        <v>0</v>
      </c>
      <c r="S2341" t="str">
        <f t="shared" si="907"/>
        <v>22:05:11.000</v>
      </c>
      <c r="T2341" t="str">
        <f t="shared" si="907"/>
        <v>22:05:11.000</v>
      </c>
      <c r="U2341" t="str">
        <f t="shared" si="893"/>
        <v>A14F74</v>
      </c>
      <c r="V2341">
        <v>0</v>
      </c>
      <c r="W2341">
        <v>0</v>
      </c>
      <c r="X2341">
        <v>2</v>
      </c>
      <c r="Y2341">
        <v>0</v>
      </c>
      <c r="AA2341">
        <v>1</v>
      </c>
      <c r="AB2341">
        <v>8</v>
      </c>
      <c r="AC2341">
        <v>3</v>
      </c>
      <c r="AD2341">
        <v>0</v>
      </c>
      <c r="AE2341">
        <v>9</v>
      </c>
      <c r="AF2341" t="s">
        <v>126</v>
      </c>
      <c r="AG2341">
        <v>0</v>
      </c>
      <c r="AH2341">
        <v>3</v>
      </c>
      <c r="AI2341">
        <v>2</v>
      </c>
      <c r="AJ2341">
        <v>0</v>
      </c>
      <c r="AK2341" t="s">
        <v>748</v>
      </c>
      <c r="AL2341">
        <v>32.777667000000001</v>
      </c>
      <c r="AM2341" t="s">
        <v>749</v>
      </c>
      <c r="AN2341">
        <v>-117.035873</v>
      </c>
      <c r="AO2341">
        <v>25</v>
      </c>
      <c r="AP2341">
        <v>1000</v>
      </c>
      <c r="AQ2341" t="s">
        <v>129</v>
      </c>
      <c r="AR2341">
        <v>-41</v>
      </c>
      <c r="AS2341">
        <v>64</v>
      </c>
      <c r="AT2341">
        <v>-1152</v>
      </c>
      <c r="BB2341" t="str">
        <f t="shared" si="894"/>
        <v>1200</v>
      </c>
      <c r="BC2341">
        <v>1</v>
      </c>
      <c r="BD2341" t="str">
        <f t="shared" si="895"/>
        <v xml:space="preserve">N1839R  </v>
      </c>
      <c r="BE2341">
        <v>1</v>
      </c>
      <c r="BG2341">
        <v>0</v>
      </c>
      <c r="BH2341">
        <v>0</v>
      </c>
      <c r="BI2341">
        <v>0</v>
      </c>
      <c r="BJ2341">
        <v>925</v>
      </c>
      <c r="BK2341">
        <v>-75</v>
      </c>
      <c r="BL2341" t="s">
        <v>130</v>
      </c>
      <c r="BM2341">
        <v>1</v>
      </c>
      <c r="BN2341">
        <v>1</v>
      </c>
      <c r="BO2341">
        <v>0</v>
      </c>
      <c r="BP2341">
        <v>0</v>
      </c>
      <c r="BS2341">
        <v>0</v>
      </c>
      <c r="BT2341">
        <v>0</v>
      </c>
      <c r="BU2341">
        <v>0</v>
      </c>
      <c r="CE2341" t="str">
        <f t="shared" si="908"/>
        <v>22:05:11.392</v>
      </c>
      <c r="CF2341">
        <v>391588044</v>
      </c>
      <c r="CS2341">
        <v>3</v>
      </c>
      <c r="CT2341">
        <v>2</v>
      </c>
      <c r="CU2341">
        <v>0</v>
      </c>
      <c r="CV2341">
        <v>2</v>
      </c>
      <c r="CW2341">
        <v>0</v>
      </c>
      <c r="CX2341">
        <v>5</v>
      </c>
      <c r="CY2341">
        <v>7</v>
      </c>
      <c r="CZ2341" t="s">
        <v>131</v>
      </c>
      <c r="DA2341">
        <v>300</v>
      </c>
      <c r="DB2341">
        <v>0</v>
      </c>
      <c r="DC2341" t="s">
        <v>157</v>
      </c>
      <c r="DD2341" t="s">
        <v>158</v>
      </c>
      <c r="DG2341">
        <v>8387700</v>
      </c>
      <c r="DI2341">
        <v>1</v>
      </c>
      <c r="DJ2341">
        <v>0</v>
      </c>
      <c r="DK2341">
        <v>1</v>
      </c>
      <c r="DL2341">
        <v>0</v>
      </c>
      <c r="DM2341">
        <v>0</v>
      </c>
      <c r="DN2341">
        <v>1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3">
      <c r="A2342" t="str">
        <f>"07/09/2023 22:05:11.694"</f>
        <v>07/09/2023 22:05:11.694</v>
      </c>
      <c r="C2342" t="str">
        <f t="shared" si="885"/>
        <v>FFDFD3C0</v>
      </c>
      <c r="D2342" t="s">
        <v>134</v>
      </c>
      <c r="E2342">
        <v>3</v>
      </c>
      <c r="H2342">
        <v>3</v>
      </c>
      <c r="I2342" t="s">
        <v>135</v>
      </c>
      <c r="J2342" t="s">
        <v>126</v>
      </c>
      <c r="K2342">
        <v>0</v>
      </c>
      <c r="L2342">
        <v>3</v>
      </c>
      <c r="M2342">
        <v>0</v>
      </c>
      <c r="N2342">
        <v>2</v>
      </c>
      <c r="O2342">
        <v>0</v>
      </c>
      <c r="P2342">
        <v>1</v>
      </c>
      <c r="Q2342">
        <v>0</v>
      </c>
      <c r="S2342" t="str">
        <f t="shared" si="907"/>
        <v>22:05:11.000</v>
      </c>
      <c r="T2342" t="str">
        <f t="shared" si="907"/>
        <v>22:05:11.000</v>
      </c>
      <c r="U2342" t="str">
        <f t="shared" si="893"/>
        <v>A14F74</v>
      </c>
      <c r="V2342">
        <v>0</v>
      </c>
      <c r="W2342">
        <v>0</v>
      </c>
      <c r="X2342">
        <v>2</v>
      </c>
      <c r="Y2342">
        <v>0</v>
      </c>
      <c r="AA2342">
        <v>1</v>
      </c>
      <c r="AB2342">
        <v>8</v>
      </c>
      <c r="AC2342">
        <v>3</v>
      </c>
      <c r="AD2342">
        <v>0</v>
      </c>
      <c r="AE2342">
        <v>9</v>
      </c>
      <c r="AF2342" t="s">
        <v>126</v>
      </c>
      <c r="AG2342">
        <v>0</v>
      </c>
      <c r="AH2342">
        <v>3</v>
      </c>
      <c r="AI2342">
        <v>2</v>
      </c>
      <c r="AJ2342">
        <v>0</v>
      </c>
      <c r="AK2342" t="s">
        <v>748</v>
      </c>
      <c r="AL2342">
        <v>32.777667000000001</v>
      </c>
      <c r="AM2342" t="s">
        <v>749</v>
      </c>
      <c r="AN2342">
        <v>-117.035873</v>
      </c>
      <c r="AO2342">
        <v>25</v>
      </c>
      <c r="AP2342">
        <v>1000</v>
      </c>
      <c r="AQ2342" t="s">
        <v>129</v>
      </c>
      <c r="AR2342">
        <v>-41</v>
      </c>
      <c r="AS2342">
        <v>64</v>
      </c>
      <c r="AT2342">
        <v>-1152</v>
      </c>
      <c r="BB2342" t="str">
        <f t="shared" si="894"/>
        <v>1200</v>
      </c>
      <c r="BC2342">
        <v>1</v>
      </c>
      <c r="BD2342" t="str">
        <f t="shared" si="895"/>
        <v xml:space="preserve">N1839R  </v>
      </c>
      <c r="BE2342">
        <v>1</v>
      </c>
      <c r="BG2342">
        <v>0</v>
      </c>
      <c r="BH2342">
        <v>0</v>
      </c>
      <c r="BI2342">
        <v>0</v>
      </c>
      <c r="BJ2342">
        <v>925</v>
      </c>
      <c r="BK2342">
        <v>-75</v>
      </c>
      <c r="BL2342" t="s">
        <v>130</v>
      </c>
      <c r="BM2342">
        <v>1</v>
      </c>
      <c r="BN2342">
        <v>1</v>
      </c>
      <c r="BO2342">
        <v>0</v>
      </c>
      <c r="BP2342">
        <v>0</v>
      </c>
      <c r="BS2342">
        <v>0</v>
      </c>
      <c r="BT2342">
        <v>0</v>
      </c>
      <c r="BU2342">
        <v>0</v>
      </c>
      <c r="CE2342" t="str">
        <f t="shared" si="908"/>
        <v>22:05:11.392</v>
      </c>
      <c r="CF2342">
        <v>391588044</v>
      </c>
      <c r="CS2342">
        <v>3</v>
      </c>
      <c r="CT2342">
        <v>2</v>
      </c>
      <c r="CU2342">
        <v>0</v>
      </c>
      <c r="CV2342">
        <v>2</v>
      </c>
      <c r="CW2342">
        <v>0</v>
      </c>
      <c r="CX2342">
        <v>5</v>
      </c>
      <c r="CY2342">
        <v>7</v>
      </c>
      <c r="CZ2342" t="s">
        <v>131</v>
      </c>
      <c r="DA2342">
        <v>300</v>
      </c>
      <c r="DB2342">
        <v>0</v>
      </c>
      <c r="DC2342" t="s">
        <v>157</v>
      </c>
      <c r="DD2342" t="s">
        <v>158</v>
      </c>
      <c r="DG2342">
        <v>8387700</v>
      </c>
      <c r="DI2342">
        <v>1</v>
      </c>
      <c r="DJ2342">
        <v>0</v>
      </c>
      <c r="DK2342">
        <v>1</v>
      </c>
      <c r="DL2342">
        <v>0</v>
      </c>
      <c r="DM2342">
        <v>0</v>
      </c>
      <c r="DN2342">
        <v>1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3">
      <c r="A2343" t="str">
        <f>"07/09/2023 22:05:11.694"</f>
        <v>07/09/2023 22:05:11.694</v>
      </c>
      <c r="C2343" t="str">
        <f t="shared" si="885"/>
        <v>FFDFD3C0</v>
      </c>
      <c r="D2343" t="s">
        <v>141</v>
      </c>
      <c r="E2343">
        <v>15</v>
      </c>
      <c r="J2343" t="s">
        <v>142</v>
      </c>
      <c r="K2343">
        <v>0</v>
      </c>
      <c r="L2343">
        <v>3</v>
      </c>
      <c r="M2343">
        <v>0</v>
      </c>
      <c r="N2343">
        <v>2</v>
      </c>
      <c r="O2343">
        <v>0</v>
      </c>
      <c r="P2343">
        <v>1</v>
      </c>
      <c r="Q2343">
        <v>0</v>
      </c>
      <c r="S2343" t="str">
        <f t="shared" si="907"/>
        <v>22:05:11.000</v>
      </c>
      <c r="T2343" t="str">
        <f t="shared" si="907"/>
        <v>22:05:11.000</v>
      </c>
      <c r="U2343" t="str">
        <f t="shared" si="893"/>
        <v>A14F74</v>
      </c>
      <c r="V2343">
        <v>0</v>
      </c>
      <c r="W2343">
        <v>0</v>
      </c>
      <c r="X2343">
        <v>2</v>
      </c>
      <c r="Y2343">
        <v>0</v>
      </c>
      <c r="AA2343">
        <v>1</v>
      </c>
      <c r="AB2343">
        <v>8</v>
      </c>
      <c r="AC2343">
        <v>3</v>
      </c>
      <c r="AD2343">
        <v>0</v>
      </c>
      <c r="AE2343">
        <v>9</v>
      </c>
      <c r="AF2343" t="s">
        <v>126</v>
      </c>
      <c r="AG2343">
        <v>0</v>
      </c>
      <c r="AH2343">
        <v>3</v>
      </c>
      <c r="AI2343">
        <v>2</v>
      </c>
      <c r="AJ2343">
        <v>0</v>
      </c>
      <c r="AK2343" t="s">
        <v>748</v>
      </c>
      <c r="AL2343">
        <v>32.777667000000001</v>
      </c>
      <c r="AM2343" t="s">
        <v>749</v>
      </c>
      <c r="AN2343">
        <v>-117.035873</v>
      </c>
      <c r="AO2343">
        <v>25</v>
      </c>
      <c r="AP2343">
        <v>1000</v>
      </c>
      <c r="AQ2343" t="s">
        <v>129</v>
      </c>
      <c r="AR2343">
        <v>-41</v>
      </c>
      <c r="AS2343">
        <v>64</v>
      </c>
      <c r="AT2343">
        <v>-1152</v>
      </c>
      <c r="BB2343" t="str">
        <f t="shared" si="894"/>
        <v>1200</v>
      </c>
      <c r="BC2343">
        <v>1</v>
      </c>
      <c r="BD2343" t="str">
        <f t="shared" si="895"/>
        <v xml:space="preserve">N1839R  </v>
      </c>
      <c r="BE2343">
        <v>1</v>
      </c>
      <c r="BG2343">
        <v>0</v>
      </c>
      <c r="BH2343">
        <v>0</v>
      </c>
      <c r="BI2343">
        <v>0</v>
      </c>
      <c r="BJ2343">
        <v>925</v>
      </c>
      <c r="BK2343">
        <v>-75</v>
      </c>
      <c r="BL2343" t="s">
        <v>130</v>
      </c>
      <c r="BM2343">
        <v>1</v>
      </c>
      <c r="BN2343">
        <v>1</v>
      </c>
      <c r="BO2343">
        <v>0</v>
      </c>
      <c r="BP2343">
        <v>0</v>
      </c>
      <c r="BS2343">
        <v>0</v>
      </c>
      <c r="BT2343">
        <v>0</v>
      </c>
      <c r="BU2343">
        <v>0</v>
      </c>
      <c r="CE2343" t="str">
        <f t="shared" si="908"/>
        <v>22:05:11.392</v>
      </c>
      <c r="CF2343">
        <v>391588044</v>
      </c>
      <c r="CS2343">
        <v>3</v>
      </c>
      <c r="CT2343">
        <v>2</v>
      </c>
      <c r="CU2343">
        <v>0</v>
      </c>
      <c r="CV2343">
        <v>2</v>
      </c>
      <c r="CW2343">
        <v>0</v>
      </c>
      <c r="CX2343">
        <v>5</v>
      </c>
      <c r="CY2343">
        <v>7</v>
      </c>
      <c r="CZ2343" t="s">
        <v>131</v>
      </c>
      <c r="DA2343">
        <v>300</v>
      </c>
      <c r="DB2343">
        <v>0</v>
      </c>
      <c r="DC2343" t="s">
        <v>157</v>
      </c>
      <c r="DD2343" t="s">
        <v>158</v>
      </c>
      <c r="DG2343">
        <v>8387700</v>
      </c>
      <c r="DI2343">
        <v>1</v>
      </c>
      <c r="DJ2343">
        <v>0</v>
      </c>
      <c r="DK2343">
        <v>1</v>
      </c>
      <c r="DL2343">
        <v>0</v>
      </c>
      <c r="DM2343">
        <v>0</v>
      </c>
      <c r="DN2343">
        <v>1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3">
      <c r="A2344" t="str">
        <f>"07/09/2023 22:05:11.710"</f>
        <v>07/09/2023 22:05:11.710</v>
      </c>
      <c r="C2344" t="str">
        <f t="shared" si="885"/>
        <v>FFDFD3C0</v>
      </c>
      <c r="D2344" t="s">
        <v>149</v>
      </c>
      <c r="E2344">
        <v>3</v>
      </c>
      <c r="H2344">
        <v>166</v>
      </c>
      <c r="I2344" t="s">
        <v>139</v>
      </c>
      <c r="J2344" t="s">
        <v>150</v>
      </c>
      <c r="K2344">
        <v>0</v>
      </c>
      <c r="L2344">
        <v>3</v>
      </c>
      <c r="M2344">
        <v>0</v>
      </c>
      <c r="N2344">
        <v>2</v>
      </c>
      <c r="O2344">
        <v>0</v>
      </c>
      <c r="P2344">
        <v>1</v>
      </c>
      <c r="Q2344">
        <v>0</v>
      </c>
      <c r="S2344" t="str">
        <f t="shared" si="907"/>
        <v>22:05:11.000</v>
      </c>
      <c r="T2344" t="str">
        <f t="shared" si="907"/>
        <v>22:05:11.000</v>
      </c>
      <c r="U2344" t="str">
        <f t="shared" si="893"/>
        <v>A14F74</v>
      </c>
      <c r="V2344">
        <v>0</v>
      </c>
      <c r="W2344">
        <v>0</v>
      </c>
      <c r="X2344">
        <v>2</v>
      </c>
      <c r="Y2344">
        <v>0</v>
      </c>
      <c r="AA2344">
        <v>1</v>
      </c>
      <c r="AB2344">
        <v>8</v>
      </c>
      <c r="AC2344">
        <v>3</v>
      </c>
      <c r="AD2344">
        <v>0</v>
      </c>
      <c r="AE2344">
        <v>9</v>
      </c>
      <c r="AF2344" t="s">
        <v>126</v>
      </c>
      <c r="AG2344">
        <v>0</v>
      </c>
      <c r="AH2344">
        <v>3</v>
      </c>
      <c r="AI2344">
        <v>2</v>
      </c>
      <c r="AJ2344">
        <v>0</v>
      </c>
      <c r="AK2344" t="s">
        <v>748</v>
      </c>
      <c r="AL2344">
        <v>32.777667000000001</v>
      </c>
      <c r="AM2344" t="s">
        <v>749</v>
      </c>
      <c r="AN2344">
        <v>-117.035873</v>
      </c>
      <c r="AO2344">
        <v>25</v>
      </c>
      <c r="AP2344">
        <v>1000</v>
      </c>
      <c r="AQ2344" t="s">
        <v>129</v>
      </c>
      <c r="AR2344">
        <v>-41</v>
      </c>
      <c r="AS2344">
        <v>64</v>
      </c>
      <c r="AT2344">
        <v>-1152</v>
      </c>
      <c r="BB2344" t="str">
        <f t="shared" si="894"/>
        <v>1200</v>
      </c>
      <c r="BC2344">
        <v>1</v>
      </c>
      <c r="BD2344" t="str">
        <f t="shared" si="895"/>
        <v xml:space="preserve">N1839R  </v>
      </c>
      <c r="BE2344">
        <v>1</v>
      </c>
      <c r="BG2344">
        <v>0</v>
      </c>
      <c r="BH2344">
        <v>0</v>
      </c>
      <c r="BI2344">
        <v>0</v>
      </c>
      <c r="BJ2344">
        <v>925</v>
      </c>
      <c r="BK2344">
        <v>-75</v>
      </c>
      <c r="BL2344" t="s">
        <v>130</v>
      </c>
      <c r="BM2344">
        <v>1</v>
      </c>
      <c r="BN2344">
        <v>1</v>
      </c>
      <c r="BO2344">
        <v>0</v>
      </c>
      <c r="BP2344">
        <v>0</v>
      </c>
      <c r="BS2344">
        <v>0</v>
      </c>
      <c r="BT2344">
        <v>0</v>
      </c>
      <c r="BU2344">
        <v>0</v>
      </c>
      <c r="CE2344" t="str">
        <f t="shared" si="908"/>
        <v>22:05:11.392</v>
      </c>
      <c r="CF2344">
        <v>391588044</v>
      </c>
      <c r="CS2344">
        <v>3</v>
      </c>
      <c r="CT2344">
        <v>2</v>
      </c>
      <c r="CU2344">
        <v>0</v>
      </c>
      <c r="CV2344">
        <v>2</v>
      </c>
      <c r="CW2344">
        <v>0</v>
      </c>
      <c r="CX2344">
        <v>5</v>
      </c>
      <c r="CY2344">
        <v>7</v>
      </c>
      <c r="CZ2344" t="s">
        <v>131</v>
      </c>
      <c r="DA2344">
        <v>300</v>
      </c>
      <c r="DB2344">
        <v>0</v>
      </c>
      <c r="DC2344" t="s">
        <v>157</v>
      </c>
      <c r="DD2344" t="s">
        <v>158</v>
      </c>
      <c r="DG2344">
        <v>8387700</v>
      </c>
      <c r="DI2344">
        <v>1</v>
      </c>
      <c r="DJ2344">
        <v>0</v>
      </c>
      <c r="DK2344">
        <v>1</v>
      </c>
      <c r="DL2344">
        <v>0</v>
      </c>
      <c r="DM2344">
        <v>0</v>
      </c>
      <c r="DN2344">
        <v>1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3">
      <c r="A2345" t="str">
        <f>"07/09/2023 22:05:12.678"</f>
        <v>07/09/2023 22:05:12.678</v>
      </c>
      <c r="C2345" t="str">
        <f t="shared" si="885"/>
        <v>FFDFD3C0</v>
      </c>
      <c r="D2345" t="s">
        <v>141</v>
      </c>
      <c r="E2345">
        <v>15</v>
      </c>
      <c r="J2345" t="s">
        <v>142</v>
      </c>
      <c r="K2345">
        <v>0</v>
      </c>
      <c r="L2345">
        <v>3</v>
      </c>
      <c r="M2345">
        <v>0</v>
      </c>
      <c r="N2345">
        <v>2</v>
      </c>
      <c r="O2345">
        <v>0</v>
      </c>
      <c r="P2345">
        <v>1</v>
      </c>
      <c r="Q2345">
        <v>0</v>
      </c>
      <c r="S2345" t="str">
        <f t="shared" ref="S2345:T2351" si="909">"22:05:12.000"</f>
        <v>22:05:12.000</v>
      </c>
      <c r="T2345" t="str">
        <f t="shared" si="909"/>
        <v>22:05:12.000</v>
      </c>
      <c r="U2345" t="str">
        <f t="shared" si="893"/>
        <v>A14F74</v>
      </c>
      <c r="V2345">
        <v>0</v>
      </c>
      <c r="W2345">
        <v>0</v>
      </c>
      <c r="X2345">
        <v>2</v>
      </c>
      <c r="Y2345">
        <v>0</v>
      </c>
      <c r="AA2345">
        <v>1</v>
      </c>
      <c r="AB2345">
        <v>8</v>
      </c>
      <c r="AC2345">
        <v>3</v>
      </c>
      <c r="AD2345">
        <v>0</v>
      </c>
      <c r="AE2345">
        <v>9</v>
      </c>
      <c r="AF2345" t="s">
        <v>126</v>
      </c>
      <c r="AG2345">
        <v>0</v>
      </c>
      <c r="AH2345">
        <v>3</v>
      </c>
      <c r="AI2345">
        <v>2</v>
      </c>
      <c r="AJ2345">
        <v>0</v>
      </c>
      <c r="AK2345" t="s">
        <v>750</v>
      </c>
      <c r="AL2345">
        <v>32.777966999999997</v>
      </c>
      <c r="AM2345" t="s">
        <v>751</v>
      </c>
      <c r="AN2345">
        <v>-117.03606600000001</v>
      </c>
      <c r="AO2345">
        <v>25</v>
      </c>
      <c r="AP2345">
        <v>1000</v>
      </c>
      <c r="AQ2345" t="s">
        <v>129</v>
      </c>
      <c r="AR2345">
        <v>-42</v>
      </c>
      <c r="AS2345">
        <v>63</v>
      </c>
      <c r="AT2345">
        <v>-1088</v>
      </c>
      <c r="BB2345" t="str">
        <f t="shared" si="894"/>
        <v>1200</v>
      </c>
      <c r="BC2345">
        <v>1</v>
      </c>
      <c r="BD2345" t="str">
        <f t="shared" si="895"/>
        <v xml:space="preserve">N1839R  </v>
      </c>
      <c r="BE2345">
        <v>1</v>
      </c>
      <c r="BG2345">
        <v>0</v>
      </c>
      <c r="BH2345">
        <v>0</v>
      </c>
      <c r="BI2345">
        <v>0</v>
      </c>
      <c r="BJ2345">
        <v>900</v>
      </c>
      <c r="BK2345">
        <v>-100</v>
      </c>
      <c r="BL2345" t="s">
        <v>130</v>
      </c>
      <c r="BM2345">
        <v>1</v>
      </c>
      <c r="BN2345">
        <v>1</v>
      </c>
      <c r="BO2345">
        <v>0</v>
      </c>
      <c r="BP2345">
        <v>0</v>
      </c>
      <c r="BS2345">
        <v>0</v>
      </c>
      <c r="BT2345">
        <v>0</v>
      </c>
      <c r="BU2345">
        <v>0</v>
      </c>
      <c r="CE2345" t="str">
        <f t="shared" ref="CE2345:CE2351" si="910">"22:05:12.391"</f>
        <v>22:05:12.391</v>
      </c>
      <c r="CF2345">
        <v>390587871</v>
      </c>
      <c r="CS2345">
        <v>3</v>
      </c>
      <c r="CT2345">
        <v>2</v>
      </c>
      <c r="CU2345">
        <v>0</v>
      </c>
      <c r="CV2345">
        <v>2</v>
      </c>
      <c r="CW2345">
        <v>0</v>
      </c>
      <c r="CX2345">
        <v>4</v>
      </c>
      <c r="CY2345">
        <v>7</v>
      </c>
      <c r="CZ2345" t="s">
        <v>131</v>
      </c>
      <c r="DA2345">
        <v>300</v>
      </c>
      <c r="DB2345">
        <v>0</v>
      </c>
      <c r="DC2345" t="s">
        <v>157</v>
      </c>
      <c r="DD2345" t="s">
        <v>158</v>
      </c>
      <c r="DG2345">
        <v>8387924</v>
      </c>
      <c r="DI2345">
        <v>1</v>
      </c>
      <c r="DJ2345">
        <v>0</v>
      </c>
      <c r="DK2345">
        <v>0</v>
      </c>
      <c r="DL2345">
        <v>0</v>
      </c>
      <c r="DM2345">
        <v>0</v>
      </c>
      <c r="DN2345">
        <v>1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3">
      <c r="A2346" t="str">
        <f>"07/09/2023 22:05:12.678"</f>
        <v>07/09/2023 22:05:12.678</v>
      </c>
      <c r="C2346" t="str">
        <f t="shared" si="885"/>
        <v>FFDFD3C0</v>
      </c>
      <c r="D2346" t="s">
        <v>149</v>
      </c>
      <c r="E2346">
        <v>3</v>
      </c>
      <c r="H2346">
        <v>166</v>
      </c>
      <c r="I2346" t="s">
        <v>139</v>
      </c>
      <c r="J2346" t="s">
        <v>150</v>
      </c>
      <c r="K2346">
        <v>0</v>
      </c>
      <c r="L2346">
        <v>3</v>
      </c>
      <c r="M2346">
        <v>0</v>
      </c>
      <c r="N2346">
        <v>2</v>
      </c>
      <c r="O2346">
        <v>0</v>
      </c>
      <c r="P2346">
        <v>1</v>
      </c>
      <c r="Q2346">
        <v>0</v>
      </c>
      <c r="S2346" t="str">
        <f t="shared" si="909"/>
        <v>22:05:12.000</v>
      </c>
      <c r="T2346" t="str">
        <f t="shared" si="909"/>
        <v>22:05:12.000</v>
      </c>
      <c r="U2346" t="str">
        <f t="shared" si="893"/>
        <v>A14F74</v>
      </c>
      <c r="V2346">
        <v>0</v>
      </c>
      <c r="W2346">
        <v>0</v>
      </c>
      <c r="X2346">
        <v>2</v>
      </c>
      <c r="Y2346">
        <v>0</v>
      </c>
      <c r="AA2346">
        <v>1</v>
      </c>
      <c r="AB2346">
        <v>8</v>
      </c>
      <c r="AC2346">
        <v>3</v>
      </c>
      <c r="AD2346">
        <v>0</v>
      </c>
      <c r="AE2346">
        <v>9</v>
      </c>
      <c r="AF2346" t="s">
        <v>126</v>
      </c>
      <c r="AG2346">
        <v>0</v>
      </c>
      <c r="AH2346">
        <v>3</v>
      </c>
      <c r="AI2346">
        <v>2</v>
      </c>
      <c r="AJ2346">
        <v>0</v>
      </c>
      <c r="AK2346" t="s">
        <v>750</v>
      </c>
      <c r="AL2346">
        <v>32.777966999999997</v>
      </c>
      <c r="AM2346" t="s">
        <v>751</v>
      </c>
      <c r="AN2346">
        <v>-117.03606600000001</v>
      </c>
      <c r="AO2346">
        <v>25</v>
      </c>
      <c r="AP2346">
        <v>1000</v>
      </c>
      <c r="AQ2346" t="s">
        <v>129</v>
      </c>
      <c r="AR2346">
        <v>-42</v>
      </c>
      <c r="AS2346">
        <v>63</v>
      </c>
      <c r="AT2346">
        <v>-1088</v>
      </c>
      <c r="BB2346" t="str">
        <f t="shared" si="894"/>
        <v>1200</v>
      </c>
      <c r="BC2346">
        <v>1</v>
      </c>
      <c r="BD2346" t="str">
        <f t="shared" si="895"/>
        <v xml:space="preserve">N1839R  </v>
      </c>
      <c r="BE2346">
        <v>1</v>
      </c>
      <c r="BG2346">
        <v>0</v>
      </c>
      <c r="BH2346">
        <v>0</v>
      </c>
      <c r="BI2346">
        <v>0</v>
      </c>
      <c r="BJ2346">
        <v>900</v>
      </c>
      <c r="BK2346">
        <v>-100</v>
      </c>
      <c r="BL2346" t="s">
        <v>130</v>
      </c>
      <c r="BM2346">
        <v>1</v>
      </c>
      <c r="BN2346">
        <v>1</v>
      </c>
      <c r="BO2346">
        <v>0</v>
      </c>
      <c r="BP2346">
        <v>0</v>
      </c>
      <c r="BS2346">
        <v>0</v>
      </c>
      <c r="BT2346">
        <v>0</v>
      </c>
      <c r="BU2346">
        <v>0</v>
      </c>
      <c r="CE2346" t="str">
        <f t="shared" si="910"/>
        <v>22:05:12.391</v>
      </c>
      <c r="CF2346">
        <v>390587871</v>
      </c>
      <c r="CS2346">
        <v>3</v>
      </c>
      <c r="CT2346">
        <v>2</v>
      </c>
      <c r="CU2346">
        <v>0</v>
      </c>
      <c r="CV2346">
        <v>2</v>
      </c>
      <c r="CW2346">
        <v>0</v>
      </c>
      <c r="CX2346">
        <v>4</v>
      </c>
      <c r="CY2346">
        <v>7</v>
      </c>
      <c r="CZ2346" t="s">
        <v>131</v>
      </c>
      <c r="DA2346">
        <v>300</v>
      </c>
      <c r="DB2346">
        <v>0</v>
      </c>
      <c r="DC2346" t="s">
        <v>157</v>
      </c>
      <c r="DD2346" t="s">
        <v>158</v>
      </c>
      <c r="DG2346">
        <v>8387924</v>
      </c>
      <c r="DI2346">
        <v>1</v>
      </c>
      <c r="DJ2346">
        <v>0</v>
      </c>
      <c r="DK2346">
        <v>1</v>
      </c>
      <c r="DL2346">
        <v>0</v>
      </c>
      <c r="DM2346">
        <v>0</v>
      </c>
      <c r="DN2346">
        <v>1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3">
      <c r="A2347" t="str">
        <f>"07/09/2023 22:05:12.741"</f>
        <v>07/09/2023 22:05:12.741</v>
      </c>
      <c r="C2347" t="str">
        <f t="shared" si="885"/>
        <v>FFDFD3C0</v>
      </c>
      <c r="D2347" t="s">
        <v>147</v>
      </c>
      <c r="E2347">
        <v>8</v>
      </c>
      <c r="H2347">
        <v>225</v>
      </c>
      <c r="I2347" t="s">
        <v>148</v>
      </c>
      <c r="J2347" t="s">
        <v>126</v>
      </c>
      <c r="K2347">
        <v>0</v>
      </c>
      <c r="L2347">
        <v>3</v>
      </c>
      <c r="M2347">
        <v>0</v>
      </c>
      <c r="N2347">
        <v>2</v>
      </c>
      <c r="O2347">
        <v>0</v>
      </c>
      <c r="P2347">
        <v>1</v>
      </c>
      <c r="Q2347">
        <v>0</v>
      </c>
      <c r="S2347" t="str">
        <f t="shared" si="909"/>
        <v>22:05:12.000</v>
      </c>
      <c r="T2347" t="str">
        <f t="shared" si="909"/>
        <v>22:05:12.000</v>
      </c>
      <c r="U2347" t="str">
        <f t="shared" si="893"/>
        <v>A14F74</v>
      </c>
      <c r="V2347">
        <v>0</v>
      </c>
      <c r="W2347">
        <v>0</v>
      </c>
      <c r="X2347">
        <v>2</v>
      </c>
      <c r="Y2347">
        <v>0</v>
      </c>
      <c r="AA2347">
        <v>1</v>
      </c>
      <c r="AB2347">
        <v>8</v>
      </c>
      <c r="AC2347">
        <v>3</v>
      </c>
      <c r="AD2347">
        <v>0</v>
      </c>
      <c r="AE2347">
        <v>9</v>
      </c>
      <c r="AF2347" t="s">
        <v>126</v>
      </c>
      <c r="AG2347">
        <v>0</v>
      </c>
      <c r="AH2347">
        <v>3</v>
      </c>
      <c r="AI2347">
        <v>2</v>
      </c>
      <c r="AJ2347">
        <v>0</v>
      </c>
      <c r="AK2347" t="s">
        <v>750</v>
      </c>
      <c r="AL2347">
        <v>32.777966999999997</v>
      </c>
      <c r="AM2347" t="s">
        <v>751</v>
      </c>
      <c r="AN2347">
        <v>-117.03606600000001</v>
      </c>
      <c r="AO2347">
        <v>25</v>
      </c>
      <c r="AP2347">
        <v>1000</v>
      </c>
      <c r="AQ2347" t="s">
        <v>129</v>
      </c>
      <c r="AR2347">
        <v>-42</v>
      </c>
      <c r="AS2347">
        <v>63</v>
      </c>
      <c r="AT2347">
        <v>-1088</v>
      </c>
      <c r="BB2347" t="str">
        <f t="shared" si="894"/>
        <v>1200</v>
      </c>
      <c r="BC2347">
        <v>1</v>
      </c>
      <c r="BD2347" t="str">
        <f t="shared" si="895"/>
        <v xml:space="preserve">N1839R  </v>
      </c>
      <c r="BE2347">
        <v>1</v>
      </c>
      <c r="BG2347">
        <v>0</v>
      </c>
      <c r="BH2347">
        <v>0</v>
      </c>
      <c r="BI2347">
        <v>0</v>
      </c>
      <c r="BJ2347">
        <v>900</v>
      </c>
      <c r="BK2347">
        <v>-100</v>
      </c>
      <c r="BL2347" t="s">
        <v>130</v>
      </c>
      <c r="BM2347">
        <v>1</v>
      </c>
      <c r="BN2347">
        <v>1</v>
      </c>
      <c r="BO2347">
        <v>0</v>
      </c>
      <c r="BP2347">
        <v>0</v>
      </c>
      <c r="BS2347">
        <v>0</v>
      </c>
      <c r="BT2347">
        <v>0</v>
      </c>
      <c r="BU2347">
        <v>0</v>
      </c>
      <c r="CE2347" t="str">
        <f t="shared" si="910"/>
        <v>22:05:12.391</v>
      </c>
      <c r="CF2347">
        <v>390587871</v>
      </c>
      <c r="CS2347">
        <v>3</v>
      </c>
      <c r="CT2347">
        <v>2</v>
      </c>
      <c r="CU2347">
        <v>0</v>
      </c>
      <c r="CV2347">
        <v>2</v>
      </c>
      <c r="CW2347">
        <v>0</v>
      </c>
      <c r="CX2347">
        <v>4</v>
      </c>
      <c r="CY2347">
        <v>7</v>
      </c>
      <c r="CZ2347" t="s">
        <v>131</v>
      </c>
      <c r="DA2347">
        <v>300</v>
      </c>
      <c r="DB2347">
        <v>0</v>
      </c>
      <c r="DC2347" t="s">
        <v>157</v>
      </c>
      <c r="DD2347" t="s">
        <v>158</v>
      </c>
      <c r="DG2347">
        <v>8387924</v>
      </c>
      <c r="DI2347">
        <v>1</v>
      </c>
      <c r="DJ2347">
        <v>0</v>
      </c>
      <c r="DK2347">
        <v>1</v>
      </c>
      <c r="DL2347">
        <v>0</v>
      </c>
      <c r="DM2347">
        <v>0</v>
      </c>
      <c r="DN2347">
        <v>1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3">
      <c r="A2348" t="str">
        <f>"07/09/2023 22:05:12.741"</f>
        <v>07/09/2023 22:05:12.741</v>
      </c>
      <c r="C2348" t="str">
        <f t="shared" si="885"/>
        <v>FFDFD3C0</v>
      </c>
      <c r="D2348" t="s">
        <v>123</v>
      </c>
      <c r="E2348">
        <v>7</v>
      </c>
      <c r="F2348">
        <v>2007</v>
      </c>
      <c r="G2348" t="s">
        <v>124</v>
      </c>
      <c r="J2348" t="s">
        <v>125</v>
      </c>
      <c r="K2348">
        <v>0</v>
      </c>
      <c r="L2348">
        <v>3</v>
      </c>
      <c r="M2348">
        <v>0</v>
      </c>
      <c r="N2348">
        <v>2</v>
      </c>
      <c r="O2348">
        <v>0</v>
      </c>
      <c r="P2348">
        <v>1</v>
      </c>
      <c r="Q2348">
        <v>0</v>
      </c>
      <c r="S2348" t="str">
        <f t="shared" si="909"/>
        <v>22:05:12.000</v>
      </c>
      <c r="T2348" t="str">
        <f t="shared" si="909"/>
        <v>22:05:12.000</v>
      </c>
      <c r="U2348" t="str">
        <f t="shared" si="893"/>
        <v>A14F74</v>
      </c>
      <c r="V2348">
        <v>0</v>
      </c>
      <c r="W2348">
        <v>0</v>
      </c>
      <c r="X2348">
        <v>2</v>
      </c>
      <c r="Y2348">
        <v>0</v>
      </c>
      <c r="AA2348">
        <v>1</v>
      </c>
      <c r="AB2348">
        <v>8</v>
      </c>
      <c r="AC2348">
        <v>3</v>
      </c>
      <c r="AD2348">
        <v>0</v>
      </c>
      <c r="AE2348">
        <v>9</v>
      </c>
      <c r="AF2348" t="s">
        <v>126</v>
      </c>
      <c r="AG2348">
        <v>0</v>
      </c>
      <c r="AH2348">
        <v>3</v>
      </c>
      <c r="AI2348">
        <v>2</v>
      </c>
      <c r="AJ2348">
        <v>0</v>
      </c>
      <c r="AK2348" t="s">
        <v>750</v>
      </c>
      <c r="AL2348">
        <v>32.777966999999997</v>
      </c>
      <c r="AM2348" t="s">
        <v>751</v>
      </c>
      <c r="AN2348">
        <v>-117.03606600000001</v>
      </c>
      <c r="AO2348">
        <v>25</v>
      </c>
      <c r="AP2348">
        <v>1000</v>
      </c>
      <c r="AQ2348" t="s">
        <v>129</v>
      </c>
      <c r="AR2348">
        <v>-42</v>
      </c>
      <c r="AS2348">
        <v>63</v>
      </c>
      <c r="AT2348">
        <v>-1088</v>
      </c>
      <c r="BB2348" t="str">
        <f t="shared" si="894"/>
        <v>1200</v>
      </c>
      <c r="BC2348">
        <v>1</v>
      </c>
      <c r="BD2348" t="str">
        <f t="shared" si="895"/>
        <v xml:space="preserve">N1839R  </v>
      </c>
      <c r="BE2348">
        <v>1</v>
      </c>
      <c r="BG2348">
        <v>0</v>
      </c>
      <c r="BH2348">
        <v>0</v>
      </c>
      <c r="BI2348">
        <v>0</v>
      </c>
      <c r="BJ2348">
        <v>900</v>
      </c>
      <c r="BK2348">
        <v>-100</v>
      </c>
      <c r="BL2348" t="s">
        <v>130</v>
      </c>
      <c r="BM2348">
        <v>1</v>
      </c>
      <c r="BN2348">
        <v>1</v>
      </c>
      <c r="BO2348">
        <v>0</v>
      </c>
      <c r="BP2348">
        <v>0</v>
      </c>
      <c r="BS2348">
        <v>0</v>
      </c>
      <c r="BT2348">
        <v>0</v>
      </c>
      <c r="BU2348">
        <v>0</v>
      </c>
      <c r="CE2348" t="str">
        <f t="shared" si="910"/>
        <v>22:05:12.391</v>
      </c>
      <c r="CF2348">
        <v>390587871</v>
      </c>
      <c r="CS2348">
        <v>3</v>
      </c>
      <c r="CT2348">
        <v>2</v>
      </c>
      <c r="CU2348">
        <v>0</v>
      </c>
      <c r="CV2348">
        <v>2</v>
      </c>
      <c r="CW2348">
        <v>0</v>
      </c>
      <c r="CX2348">
        <v>4</v>
      </c>
      <c r="CY2348">
        <v>7</v>
      </c>
      <c r="CZ2348" t="s">
        <v>131</v>
      </c>
      <c r="DA2348">
        <v>300</v>
      </c>
      <c r="DB2348">
        <v>0</v>
      </c>
      <c r="DC2348" t="s">
        <v>157</v>
      </c>
      <c r="DD2348" t="s">
        <v>158</v>
      </c>
      <c r="DG2348">
        <v>8387924</v>
      </c>
      <c r="DI2348">
        <v>1</v>
      </c>
      <c r="DJ2348">
        <v>0</v>
      </c>
      <c r="DK2348">
        <v>1</v>
      </c>
      <c r="DL2348">
        <v>0</v>
      </c>
      <c r="DM2348">
        <v>0</v>
      </c>
      <c r="DN2348">
        <v>1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3">
      <c r="A2349" t="str">
        <f>"07/09/2023 22:05:12.741"</f>
        <v>07/09/2023 22:05:12.741</v>
      </c>
      <c r="C2349" t="str">
        <f t="shared" si="885"/>
        <v>FFDFD3C0</v>
      </c>
      <c r="D2349" t="s">
        <v>138</v>
      </c>
      <c r="E2349">
        <v>20</v>
      </c>
      <c r="F2349">
        <v>1020</v>
      </c>
      <c r="G2349" t="s">
        <v>139</v>
      </c>
      <c r="J2349" t="s">
        <v>140</v>
      </c>
      <c r="K2349">
        <v>0</v>
      </c>
      <c r="L2349">
        <v>3</v>
      </c>
      <c r="M2349">
        <v>0</v>
      </c>
      <c r="N2349">
        <v>2</v>
      </c>
      <c r="O2349">
        <v>0</v>
      </c>
      <c r="P2349">
        <v>1</v>
      </c>
      <c r="Q2349">
        <v>0</v>
      </c>
      <c r="S2349" t="str">
        <f t="shared" si="909"/>
        <v>22:05:12.000</v>
      </c>
      <c r="T2349" t="str">
        <f t="shared" si="909"/>
        <v>22:05:12.000</v>
      </c>
      <c r="U2349" t="str">
        <f t="shared" si="893"/>
        <v>A14F74</v>
      </c>
      <c r="V2349">
        <v>0</v>
      </c>
      <c r="W2349">
        <v>0</v>
      </c>
      <c r="X2349">
        <v>2</v>
      </c>
      <c r="Y2349">
        <v>0</v>
      </c>
      <c r="AA2349">
        <v>1</v>
      </c>
      <c r="AB2349">
        <v>8</v>
      </c>
      <c r="AC2349">
        <v>3</v>
      </c>
      <c r="AD2349">
        <v>0</v>
      </c>
      <c r="AE2349">
        <v>9</v>
      </c>
      <c r="AF2349" t="s">
        <v>126</v>
      </c>
      <c r="AG2349">
        <v>0</v>
      </c>
      <c r="AH2349">
        <v>3</v>
      </c>
      <c r="AI2349">
        <v>2</v>
      </c>
      <c r="AJ2349">
        <v>0</v>
      </c>
      <c r="AK2349" t="s">
        <v>750</v>
      </c>
      <c r="AL2349">
        <v>32.777966999999997</v>
      </c>
      <c r="AM2349" t="s">
        <v>751</v>
      </c>
      <c r="AN2349">
        <v>-117.03606600000001</v>
      </c>
      <c r="AO2349">
        <v>25</v>
      </c>
      <c r="AP2349">
        <v>1000</v>
      </c>
      <c r="AQ2349" t="s">
        <v>129</v>
      </c>
      <c r="AR2349">
        <v>-42</v>
      </c>
      <c r="AS2349">
        <v>63</v>
      </c>
      <c r="AT2349">
        <v>-1088</v>
      </c>
      <c r="BB2349" t="str">
        <f t="shared" si="894"/>
        <v>1200</v>
      </c>
      <c r="BC2349">
        <v>1</v>
      </c>
      <c r="BD2349" t="str">
        <f t="shared" si="895"/>
        <v xml:space="preserve">N1839R  </v>
      </c>
      <c r="BE2349">
        <v>1</v>
      </c>
      <c r="BG2349">
        <v>0</v>
      </c>
      <c r="BH2349">
        <v>0</v>
      </c>
      <c r="BI2349">
        <v>0</v>
      </c>
      <c r="BJ2349">
        <v>900</v>
      </c>
      <c r="BK2349">
        <v>-100</v>
      </c>
      <c r="BL2349" t="s">
        <v>130</v>
      </c>
      <c r="BM2349">
        <v>1</v>
      </c>
      <c r="BN2349">
        <v>1</v>
      </c>
      <c r="BO2349">
        <v>0</v>
      </c>
      <c r="BP2349">
        <v>0</v>
      </c>
      <c r="BS2349">
        <v>0</v>
      </c>
      <c r="BT2349">
        <v>0</v>
      </c>
      <c r="BU2349">
        <v>0</v>
      </c>
      <c r="CE2349" t="str">
        <f t="shared" si="910"/>
        <v>22:05:12.391</v>
      </c>
      <c r="CF2349">
        <v>390587871</v>
      </c>
      <c r="CS2349">
        <v>3</v>
      </c>
      <c r="CT2349">
        <v>2</v>
      </c>
      <c r="CU2349">
        <v>0</v>
      </c>
      <c r="CV2349">
        <v>2</v>
      </c>
      <c r="CW2349">
        <v>0</v>
      </c>
      <c r="CX2349">
        <v>4</v>
      </c>
      <c r="CY2349">
        <v>7</v>
      </c>
      <c r="CZ2349" t="s">
        <v>131</v>
      </c>
      <c r="DA2349">
        <v>300</v>
      </c>
      <c r="DB2349">
        <v>0</v>
      </c>
      <c r="DC2349" t="s">
        <v>157</v>
      </c>
      <c r="DD2349" t="s">
        <v>158</v>
      </c>
      <c r="DG2349">
        <v>8387924</v>
      </c>
      <c r="DI2349">
        <v>1</v>
      </c>
      <c r="DJ2349">
        <v>0</v>
      </c>
      <c r="DK2349">
        <v>1</v>
      </c>
      <c r="DL2349">
        <v>0</v>
      </c>
      <c r="DM2349">
        <v>0</v>
      </c>
      <c r="DN2349">
        <v>1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3">
      <c r="A2350" t="str">
        <f>"07/09/2023 22:05:12.741"</f>
        <v>07/09/2023 22:05:12.741</v>
      </c>
      <c r="C2350" t="str">
        <f t="shared" ref="C2350:C2413" si="911">"FFDFD3C0"</f>
        <v>FFDFD3C0</v>
      </c>
      <c r="D2350" t="s">
        <v>134</v>
      </c>
      <c r="E2350">
        <v>4</v>
      </c>
      <c r="H2350">
        <v>4</v>
      </c>
      <c r="I2350" t="s">
        <v>143</v>
      </c>
      <c r="J2350" t="s">
        <v>126</v>
      </c>
      <c r="K2350">
        <v>0</v>
      </c>
      <c r="L2350">
        <v>3</v>
      </c>
      <c r="M2350">
        <v>0</v>
      </c>
      <c r="N2350">
        <v>2</v>
      </c>
      <c r="O2350">
        <v>0</v>
      </c>
      <c r="P2350">
        <v>1</v>
      </c>
      <c r="Q2350">
        <v>0</v>
      </c>
      <c r="S2350" t="str">
        <f t="shared" si="909"/>
        <v>22:05:12.000</v>
      </c>
      <c r="T2350" t="str">
        <f t="shared" si="909"/>
        <v>22:05:12.000</v>
      </c>
      <c r="U2350" t="str">
        <f t="shared" si="893"/>
        <v>A14F74</v>
      </c>
      <c r="V2350">
        <v>0</v>
      </c>
      <c r="W2350">
        <v>0</v>
      </c>
      <c r="X2350">
        <v>2</v>
      </c>
      <c r="Y2350">
        <v>0</v>
      </c>
      <c r="AA2350">
        <v>1</v>
      </c>
      <c r="AB2350">
        <v>8</v>
      </c>
      <c r="AC2350">
        <v>3</v>
      </c>
      <c r="AD2350">
        <v>0</v>
      </c>
      <c r="AE2350">
        <v>9</v>
      </c>
      <c r="AF2350" t="s">
        <v>126</v>
      </c>
      <c r="AG2350">
        <v>0</v>
      </c>
      <c r="AH2350">
        <v>3</v>
      </c>
      <c r="AI2350">
        <v>2</v>
      </c>
      <c r="AJ2350">
        <v>0</v>
      </c>
      <c r="AK2350" t="s">
        <v>750</v>
      </c>
      <c r="AL2350">
        <v>32.777966999999997</v>
      </c>
      <c r="AM2350" t="s">
        <v>751</v>
      </c>
      <c r="AN2350">
        <v>-117.03606600000001</v>
      </c>
      <c r="AO2350">
        <v>25</v>
      </c>
      <c r="AP2350">
        <v>1000</v>
      </c>
      <c r="AQ2350" t="s">
        <v>129</v>
      </c>
      <c r="AR2350">
        <v>-42</v>
      </c>
      <c r="AS2350">
        <v>63</v>
      </c>
      <c r="AT2350">
        <v>-1088</v>
      </c>
      <c r="BB2350" t="str">
        <f t="shared" si="894"/>
        <v>1200</v>
      </c>
      <c r="BC2350">
        <v>1</v>
      </c>
      <c r="BD2350" t="str">
        <f t="shared" si="895"/>
        <v xml:space="preserve">N1839R  </v>
      </c>
      <c r="BE2350">
        <v>1</v>
      </c>
      <c r="BG2350">
        <v>0</v>
      </c>
      <c r="BH2350">
        <v>0</v>
      </c>
      <c r="BI2350">
        <v>0</v>
      </c>
      <c r="BJ2350">
        <v>900</v>
      </c>
      <c r="BK2350">
        <v>-100</v>
      </c>
      <c r="BL2350" t="s">
        <v>130</v>
      </c>
      <c r="BM2350">
        <v>1</v>
      </c>
      <c r="BN2350">
        <v>1</v>
      </c>
      <c r="BO2350">
        <v>0</v>
      </c>
      <c r="BP2350">
        <v>0</v>
      </c>
      <c r="BS2350">
        <v>0</v>
      </c>
      <c r="BT2350">
        <v>0</v>
      </c>
      <c r="BU2350">
        <v>0</v>
      </c>
      <c r="CE2350" t="str">
        <f t="shared" si="910"/>
        <v>22:05:12.391</v>
      </c>
      <c r="CF2350">
        <v>390587871</v>
      </c>
      <c r="CS2350">
        <v>3</v>
      </c>
      <c r="CT2350">
        <v>2</v>
      </c>
      <c r="CU2350">
        <v>0</v>
      </c>
      <c r="CV2350">
        <v>2</v>
      </c>
      <c r="CW2350">
        <v>0</v>
      </c>
      <c r="CX2350">
        <v>4</v>
      </c>
      <c r="CY2350">
        <v>7</v>
      </c>
      <c r="CZ2350" t="s">
        <v>131</v>
      </c>
      <c r="DA2350">
        <v>300</v>
      </c>
      <c r="DB2350">
        <v>0</v>
      </c>
      <c r="DC2350" t="s">
        <v>157</v>
      </c>
      <c r="DD2350" t="s">
        <v>158</v>
      </c>
      <c r="DG2350">
        <v>8387924</v>
      </c>
      <c r="DI2350">
        <v>1</v>
      </c>
      <c r="DJ2350">
        <v>0</v>
      </c>
      <c r="DK2350">
        <v>1</v>
      </c>
      <c r="DL2350">
        <v>0</v>
      </c>
      <c r="DM2350">
        <v>0</v>
      </c>
      <c r="DN2350">
        <v>1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3">
      <c r="A2351" t="str">
        <f>"07/09/2023 22:05:12.741"</f>
        <v>07/09/2023 22:05:12.741</v>
      </c>
      <c r="C2351" t="str">
        <f t="shared" si="911"/>
        <v>FFDFD3C0</v>
      </c>
      <c r="D2351" t="s">
        <v>134</v>
      </c>
      <c r="E2351">
        <v>3</v>
      </c>
      <c r="H2351">
        <v>3</v>
      </c>
      <c r="I2351" t="s">
        <v>135</v>
      </c>
      <c r="J2351" t="s">
        <v>126</v>
      </c>
      <c r="K2351">
        <v>0</v>
      </c>
      <c r="L2351">
        <v>3</v>
      </c>
      <c r="M2351">
        <v>0</v>
      </c>
      <c r="N2351">
        <v>2</v>
      </c>
      <c r="O2351">
        <v>0</v>
      </c>
      <c r="P2351">
        <v>1</v>
      </c>
      <c r="Q2351">
        <v>0</v>
      </c>
      <c r="S2351" t="str">
        <f t="shared" si="909"/>
        <v>22:05:12.000</v>
      </c>
      <c r="T2351" t="str">
        <f t="shared" si="909"/>
        <v>22:05:12.000</v>
      </c>
      <c r="U2351" t="str">
        <f t="shared" si="893"/>
        <v>A14F74</v>
      </c>
      <c r="V2351">
        <v>0</v>
      </c>
      <c r="W2351">
        <v>0</v>
      </c>
      <c r="X2351">
        <v>2</v>
      </c>
      <c r="Y2351">
        <v>0</v>
      </c>
      <c r="AA2351">
        <v>1</v>
      </c>
      <c r="AB2351">
        <v>8</v>
      </c>
      <c r="AC2351">
        <v>3</v>
      </c>
      <c r="AD2351">
        <v>0</v>
      </c>
      <c r="AE2351">
        <v>9</v>
      </c>
      <c r="AF2351" t="s">
        <v>126</v>
      </c>
      <c r="AG2351">
        <v>0</v>
      </c>
      <c r="AH2351">
        <v>3</v>
      </c>
      <c r="AI2351">
        <v>2</v>
      </c>
      <c r="AJ2351">
        <v>0</v>
      </c>
      <c r="AK2351" t="s">
        <v>750</v>
      </c>
      <c r="AL2351">
        <v>32.777966999999997</v>
      </c>
      <c r="AM2351" t="s">
        <v>751</v>
      </c>
      <c r="AN2351">
        <v>-117.03606600000001</v>
      </c>
      <c r="AO2351">
        <v>25</v>
      </c>
      <c r="AP2351">
        <v>1000</v>
      </c>
      <c r="AQ2351" t="s">
        <v>129</v>
      </c>
      <c r="AR2351">
        <v>-42</v>
      </c>
      <c r="AS2351">
        <v>63</v>
      </c>
      <c r="AT2351">
        <v>-1088</v>
      </c>
      <c r="BB2351" t="str">
        <f t="shared" si="894"/>
        <v>1200</v>
      </c>
      <c r="BC2351">
        <v>1</v>
      </c>
      <c r="BD2351" t="str">
        <f t="shared" si="895"/>
        <v xml:space="preserve">N1839R  </v>
      </c>
      <c r="BE2351">
        <v>1</v>
      </c>
      <c r="BG2351">
        <v>0</v>
      </c>
      <c r="BH2351">
        <v>0</v>
      </c>
      <c r="BI2351">
        <v>0</v>
      </c>
      <c r="BJ2351">
        <v>900</v>
      </c>
      <c r="BK2351">
        <v>-100</v>
      </c>
      <c r="BL2351" t="s">
        <v>130</v>
      </c>
      <c r="BM2351">
        <v>1</v>
      </c>
      <c r="BN2351">
        <v>1</v>
      </c>
      <c r="BO2351">
        <v>0</v>
      </c>
      <c r="BP2351">
        <v>0</v>
      </c>
      <c r="BS2351">
        <v>0</v>
      </c>
      <c r="BT2351">
        <v>0</v>
      </c>
      <c r="BU2351">
        <v>0</v>
      </c>
      <c r="CE2351" t="str">
        <f t="shared" si="910"/>
        <v>22:05:12.391</v>
      </c>
      <c r="CF2351">
        <v>390587871</v>
      </c>
      <c r="CS2351">
        <v>3</v>
      </c>
      <c r="CT2351">
        <v>2</v>
      </c>
      <c r="CU2351">
        <v>0</v>
      </c>
      <c r="CV2351">
        <v>2</v>
      </c>
      <c r="CW2351">
        <v>0</v>
      </c>
      <c r="CX2351">
        <v>4</v>
      </c>
      <c r="CY2351">
        <v>7</v>
      </c>
      <c r="CZ2351" t="s">
        <v>131</v>
      </c>
      <c r="DA2351">
        <v>300</v>
      </c>
      <c r="DB2351">
        <v>0</v>
      </c>
      <c r="DC2351" t="s">
        <v>157</v>
      </c>
      <c r="DD2351" t="s">
        <v>158</v>
      </c>
      <c r="DG2351">
        <v>8387924</v>
      </c>
      <c r="DI2351">
        <v>1</v>
      </c>
      <c r="DJ2351">
        <v>0</v>
      </c>
      <c r="DK2351">
        <v>1</v>
      </c>
      <c r="DL2351">
        <v>0</v>
      </c>
      <c r="DM2351">
        <v>0</v>
      </c>
      <c r="DN2351">
        <v>1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3">
      <c r="A2352" t="str">
        <f>"07/09/2023 22:05:14.256"</f>
        <v>07/09/2023 22:05:14.256</v>
      </c>
      <c r="C2352" t="str">
        <f t="shared" si="911"/>
        <v>FFDFD3C0</v>
      </c>
      <c r="D2352" t="s">
        <v>141</v>
      </c>
      <c r="E2352">
        <v>15</v>
      </c>
      <c r="J2352" t="s">
        <v>142</v>
      </c>
      <c r="K2352">
        <v>0</v>
      </c>
      <c r="L2352">
        <v>3</v>
      </c>
      <c r="M2352">
        <v>0</v>
      </c>
      <c r="N2352">
        <v>2</v>
      </c>
      <c r="O2352">
        <v>0</v>
      </c>
      <c r="P2352">
        <v>1</v>
      </c>
      <c r="Q2352">
        <v>0</v>
      </c>
      <c r="S2352" t="str">
        <f t="shared" ref="S2352:T2358" si="912">"22:05:13.000"</f>
        <v>22:05:13.000</v>
      </c>
      <c r="T2352" t="str">
        <f t="shared" si="912"/>
        <v>22:05:13.000</v>
      </c>
      <c r="U2352" t="str">
        <f t="shared" si="893"/>
        <v>A14F74</v>
      </c>
      <c r="V2352">
        <v>0</v>
      </c>
      <c r="W2352">
        <v>0</v>
      </c>
      <c r="X2352">
        <v>2</v>
      </c>
      <c r="Y2352">
        <v>0</v>
      </c>
      <c r="AA2352">
        <v>1</v>
      </c>
      <c r="AB2352">
        <v>8</v>
      </c>
      <c r="AC2352">
        <v>3</v>
      </c>
      <c r="AD2352">
        <v>0</v>
      </c>
      <c r="AE2352">
        <v>9</v>
      </c>
      <c r="AF2352" t="s">
        <v>126</v>
      </c>
      <c r="AG2352">
        <v>0</v>
      </c>
      <c r="AH2352">
        <v>3</v>
      </c>
      <c r="AI2352">
        <v>2</v>
      </c>
      <c r="AJ2352">
        <v>0</v>
      </c>
      <c r="AK2352" t="s">
        <v>752</v>
      </c>
      <c r="AL2352">
        <v>32.778289000000001</v>
      </c>
      <c r="AM2352" t="s">
        <v>753</v>
      </c>
      <c r="AN2352">
        <v>-117.036281</v>
      </c>
      <c r="AO2352">
        <v>25</v>
      </c>
      <c r="AP2352">
        <v>1000</v>
      </c>
      <c r="AQ2352" t="s">
        <v>129</v>
      </c>
      <c r="AR2352">
        <v>-26</v>
      </c>
      <c r="AS2352">
        <v>73</v>
      </c>
      <c r="AT2352">
        <v>-1088</v>
      </c>
      <c r="BB2352" t="str">
        <f t="shared" si="894"/>
        <v>1200</v>
      </c>
      <c r="BC2352">
        <v>1</v>
      </c>
      <c r="BD2352" t="str">
        <f t="shared" si="895"/>
        <v xml:space="preserve">N1839R  </v>
      </c>
      <c r="BE2352">
        <v>1</v>
      </c>
      <c r="BG2352">
        <v>0</v>
      </c>
      <c r="BH2352">
        <v>0</v>
      </c>
      <c r="BI2352">
        <v>0</v>
      </c>
      <c r="BJ2352">
        <v>900</v>
      </c>
      <c r="BK2352">
        <v>-100</v>
      </c>
      <c r="BL2352" t="s">
        <v>130</v>
      </c>
      <c r="BM2352">
        <v>1</v>
      </c>
      <c r="BN2352">
        <v>1</v>
      </c>
      <c r="BO2352">
        <v>0</v>
      </c>
      <c r="BP2352">
        <v>0</v>
      </c>
      <c r="BS2352">
        <v>0</v>
      </c>
      <c r="BT2352">
        <v>0</v>
      </c>
      <c r="BU2352">
        <v>0</v>
      </c>
      <c r="CE2352" t="str">
        <f t="shared" ref="CE2352:CE2358" si="913">"22:05:13.957"</f>
        <v>22:05:13.957</v>
      </c>
      <c r="CF2352">
        <v>957338417</v>
      </c>
      <c r="CS2352">
        <v>3</v>
      </c>
      <c r="CT2352">
        <v>2</v>
      </c>
      <c r="CU2352">
        <v>0</v>
      </c>
      <c r="CV2352">
        <v>2</v>
      </c>
      <c r="CW2352">
        <v>0</v>
      </c>
      <c r="CX2352">
        <v>0</v>
      </c>
      <c r="CY2352">
        <v>7</v>
      </c>
      <c r="CZ2352" t="s">
        <v>131</v>
      </c>
      <c r="DA2352">
        <v>300</v>
      </c>
      <c r="DB2352">
        <v>0</v>
      </c>
      <c r="DC2352" t="s">
        <v>157</v>
      </c>
      <c r="DD2352" t="s">
        <v>158</v>
      </c>
      <c r="DG2352">
        <v>8388271</v>
      </c>
      <c r="DI2352">
        <v>1</v>
      </c>
      <c r="DJ2352">
        <v>0</v>
      </c>
      <c r="DK2352">
        <v>0</v>
      </c>
      <c r="DL2352">
        <v>0</v>
      </c>
      <c r="DM2352">
        <v>0</v>
      </c>
      <c r="DN2352">
        <v>1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3">
      <c r="A2353" t="str">
        <f>"07/09/2023 22:05:14.256"</f>
        <v>07/09/2023 22:05:14.256</v>
      </c>
      <c r="C2353" t="str">
        <f t="shared" si="911"/>
        <v>FFDFD3C0</v>
      </c>
      <c r="D2353" t="s">
        <v>149</v>
      </c>
      <c r="E2353">
        <v>3</v>
      </c>
      <c r="H2353">
        <v>166</v>
      </c>
      <c r="I2353" t="s">
        <v>139</v>
      </c>
      <c r="J2353" t="s">
        <v>150</v>
      </c>
      <c r="K2353">
        <v>0</v>
      </c>
      <c r="L2353">
        <v>3</v>
      </c>
      <c r="M2353">
        <v>0</v>
      </c>
      <c r="N2353">
        <v>2</v>
      </c>
      <c r="O2353">
        <v>0</v>
      </c>
      <c r="P2353">
        <v>1</v>
      </c>
      <c r="Q2353">
        <v>0</v>
      </c>
      <c r="S2353" t="str">
        <f t="shared" si="912"/>
        <v>22:05:13.000</v>
      </c>
      <c r="T2353" t="str">
        <f t="shared" si="912"/>
        <v>22:05:13.000</v>
      </c>
      <c r="U2353" t="str">
        <f t="shared" si="893"/>
        <v>A14F74</v>
      </c>
      <c r="V2353">
        <v>0</v>
      </c>
      <c r="W2353">
        <v>0</v>
      </c>
      <c r="X2353">
        <v>2</v>
      </c>
      <c r="Y2353">
        <v>0</v>
      </c>
      <c r="AA2353">
        <v>1</v>
      </c>
      <c r="AB2353">
        <v>8</v>
      </c>
      <c r="AC2353">
        <v>3</v>
      </c>
      <c r="AD2353">
        <v>0</v>
      </c>
      <c r="AE2353">
        <v>9</v>
      </c>
      <c r="AF2353" t="s">
        <v>126</v>
      </c>
      <c r="AG2353">
        <v>0</v>
      </c>
      <c r="AH2353">
        <v>3</v>
      </c>
      <c r="AI2353">
        <v>2</v>
      </c>
      <c r="AJ2353">
        <v>0</v>
      </c>
      <c r="AK2353" t="s">
        <v>752</v>
      </c>
      <c r="AL2353">
        <v>32.778289000000001</v>
      </c>
      <c r="AM2353" t="s">
        <v>753</v>
      </c>
      <c r="AN2353">
        <v>-117.036281</v>
      </c>
      <c r="AO2353">
        <v>25</v>
      </c>
      <c r="AP2353">
        <v>1000</v>
      </c>
      <c r="AQ2353" t="s">
        <v>129</v>
      </c>
      <c r="AR2353">
        <v>-26</v>
      </c>
      <c r="AS2353">
        <v>73</v>
      </c>
      <c r="AT2353">
        <v>-1088</v>
      </c>
      <c r="BB2353" t="str">
        <f t="shared" si="894"/>
        <v>1200</v>
      </c>
      <c r="BC2353">
        <v>1</v>
      </c>
      <c r="BD2353" t="str">
        <f t="shared" si="895"/>
        <v xml:space="preserve">N1839R  </v>
      </c>
      <c r="BE2353">
        <v>1</v>
      </c>
      <c r="BG2353">
        <v>0</v>
      </c>
      <c r="BH2353">
        <v>0</v>
      </c>
      <c r="BI2353">
        <v>0</v>
      </c>
      <c r="BJ2353">
        <v>900</v>
      </c>
      <c r="BK2353">
        <v>-100</v>
      </c>
      <c r="BL2353" t="s">
        <v>130</v>
      </c>
      <c r="BM2353">
        <v>1</v>
      </c>
      <c r="BN2353">
        <v>1</v>
      </c>
      <c r="BO2353">
        <v>0</v>
      </c>
      <c r="BP2353">
        <v>0</v>
      </c>
      <c r="BS2353">
        <v>0</v>
      </c>
      <c r="BT2353">
        <v>0</v>
      </c>
      <c r="BU2353">
        <v>0</v>
      </c>
      <c r="CE2353" t="str">
        <f t="shared" si="913"/>
        <v>22:05:13.957</v>
      </c>
      <c r="CF2353">
        <v>957338417</v>
      </c>
      <c r="CS2353">
        <v>3</v>
      </c>
      <c r="CT2353">
        <v>2</v>
      </c>
      <c r="CU2353">
        <v>0</v>
      </c>
      <c r="CV2353">
        <v>2</v>
      </c>
      <c r="CW2353">
        <v>0</v>
      </c>
      <c r="CX2353">
        <v>0</v>
      </c>
      <c r="CY2353">
        <v>7</v>
      </c>
      <c r="CZ2353" t="s">
        <v>131</v>
      </c>
      <c r="DA2353">
        <v>300</v>
      </c>
      <c r="DB2353">
        <v>0</v>
      </c>
      <c r="DC2353" t="s">
        <v>157</v>
      </c>
      <c r="DD2353" t="s">
        <v>158</v>
      </c>
      <c r="DG2353">
        <v>8388271</v>
      </c>
      <c r="DI2353">
        <v>1</v>
      </c>
      <c r="DJ2353">
        <v>0</v>
      </c>
      <c r="DK2353">
        <v>1</v>
      </c>
      <c r="DL2353">
        <v>0</v>
      </c>
      <c r="DM2353">
        <v>0</v>
      </c>
      <c r="DN2353">
        <v>1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3">
      <c r="A2354" t="str">
        <f>"07/09/2023 22:05:14.272"</f>
        <v>07/09/2023 22:05:14.272</v>
      </c>
      <c r="C2354" t="str">
        <f t="shared" si="911"/>
        <v>FFDFD3C0</v>
      </c>
      <c r="D2354" t="s">
        <v>147</v>
      </c>
      <c r="E2354">
        <v>8</v>
      </c>
      <c r="H2354">
        <v>225</v>
      </c>
      <c r="I2354" t="s">
        <v>148</v>
      </c>
      <c r="J2354" t="s">
        <v>126</v>
      </c>
      <c r="K2354">
        <v>0</v>
      </c>
      <c r="L2354">
        <v>3</v>
      </c>
      <c r="M2354">
        <v>0</v>
      </c>
      <c r="N2354">
        <v>2</v>
      </c>
      <c r="O2354">
        <v>0</v>
      </c>
      <c r="P2354">
        <v>1</v>
      </c>
      <c r="Q2354">
        <v>0</v>
      </c>
      <c r="S2354" t="str">
        <f t="shared" si="912"/>
        <v>22:05:13.000</v>
      </c>
      <c r="T2354" t="str">
        <f t="shared" si="912"/>
        <v>22:05:13.000</v>
      </c>
      <c r="U2354" t="str">
        <f t="shared" si="893"/>
        <v>A14F74</v>
      </c>
      <c r="V2354">
        <v>0</v>
      </c>
      <c r="W2354">
        <v>0</v>
      </c>
      <c r="X2354">
        <v>2</v>
      </c>
      <c r="Y2354">
        <v>0</v>
      </c>
      <c r="AA2354">
        <v>1</v>
      </c>
      <c r="AB2354">
        <v>8</v>
      </c>
      <c r="AC2354">
        <v>3</v>
      </c>
      <c r="AD2354">
        <v>0</v>
      </c>
      <c r="AE2354">
        <v>9</v>
      </c>
      <c r="AF2354" t="s">
        <v>126</v>
      </c>
      <c r="AG2354">
        <v>0</v>
      </c>
      <c r="AH2354">
        <v>3</v>
      </c>
      <c r="AI2354">
        <v>2</v>
      </c>
      <c r="AJ2354">
        <v>0</v>
      </c>
      <c r="AK2354" t="s">
        <v>752</v>
      </c>
      <c r="AL2354">
        <v>32.778289000000001</v>
      </c>
      <c r="AM2354" t="s">
        <v>753</v>
      </c>
      <c r="AN2354">
        <v>-117.036281</v>
      </c>
      <c r="AO2354">
        <v>25</v>
      </c>
      <c r="AP2354">
        <v>1000</v>
      </c>
      <c r="AQ2354" t="s">
        <v>129</v>
      </c>
      <c r="AR2354">
        <v>-26</v>
      </c>
      <c r="AS2354">
        <v>73</v>
      </c>
      <c r="AT2354">
        <v>-1088</v>
      </c>
      <c r="BB2354" t="str">
        <f t="shared" si="894"/>
        <v>1200</v>
      </c>
      <c r="BC2354">
        <v>1</v>
      </c>
      <c r="BD2354" t="str">
        <f t="shared" si="895"/>
        <v xml:space="preserve">N1839R  </v>
      </c>
      <c r="BE2354">
        <v>1</v>
      </c>
      <c r="BG2354">
        <v>0</v>
      </c>
      <c r="BH2354">
        <v>0</v>
      </c>
      <c r="BI2354">
        <v>0</v>
      </c>
      <c r="BJ2354">
        <v>900</v>
      </c>
      <c r="BK2354">
        <v>-100</v>
      </c>
      <c r="BL2354" t="s">
        <v>130</v>
      </c>
      <c r="BM2354">
        <v>1</v>
      </c>
      <c r="BN2354">
        <v>1</v>
      </c>
      <c r="BO2354">
        <v>0</v>
      </c>
      <c r="BP2354">
        <v>0</v>
      </c>
      <c r="BS2354">
        <v>0</v>
      </c>
      <c r="BT2354">
        <v>0</v>
      </c>
      <c r="BU2354">
        <v>0</v>
      </c>
      <c r="CE2354" t="str">
        <f t="shared" si="913"/>
        <v>22:05:13.957</v>
      </c>
      <c r="CF2354">
        <v>957338417</v>
      </c>
      <c r="CS2354">
        <v>3</v>
      </c>
      <c r="CT2354">
        <v>2</v>
      </c>
      <c r="CU2354">
        <v>0</v>
      </c>
      <c r="CV2354">
        <v>2</v>
      </c>
      <c r="CW2354">
        <v>0</v>
      </c>
      <c r="CX2354">
        <v>0</v>
      </c>
      <c r="CY2354">
        <v>7</v>
      </c>
      <c r="CZ2354" t="s">
        <v>131</v>
      </c>
      <c r="DA2354">
        <v>300</v>
      </c>
      <c r="DB2354">
        <v>0</v>
      </c>
      <c r="DC2354" t="s">
        <v>157</v>
      </c>
      <c r="DD2354" t="s">
        <v>158</v>
      </c>
      <c r="DG2354">
        <v>8388271</v>
      </c>
      <c r="DI2354">
        <v>1</v>
      </c>
      <c r="DJ2354">
        <v>0</v>
      </c>
      <c r="DK2354">
        <v>1</v>
      </c>
      <c r="DL2354">
        <v>0</v>
      </c>
      <c r="DM2354">
        <v>0</v>
      </c>
      <c r="DN2354">
        <v>1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3">
      <c r="A2355" t="str">
        <f>"07/09/2023 22:05:14.272"</f>
        <v>07/09/2023 22:05:14.272</v>
      </c>
      <c r="C2355" t="str">
        <f t="shared" si="911"/>
        <v>FFDFD3C0</v>
      </c>
      <c r="D2355" t="s">
        <v>123</v>
      </c>
      <c r="E2355">
        <v>7</v>
      </c>
      <c r="F2355">
        <v>2007</v>
      </c>
      <c r="G2355" t="s">
        <v>124</v>
      </c>
      <c r="J2355" t="s">
        <v>125</v>
      </c>
      <c r="K2355">
        <v>0</v>
      </c>
      <c r="L2355">
        <v>3</v>
      </c>
      <c r="M2355">
        <v>0</v>
      </c>
      <c r="N2355">
        <v>2</v>
      </c>
      <c r="O2355">
        <v>0</v>
      </c>
      <c r="P2355">
        <v>1</v>
      </c>
      <c r="Q2355">
        <v>0</v>
      </c>
      <c r="S2355" t="str">
        <f t="shared" si="912"/>
        <v>22:05:13.000</v>
      </c>
      <c r="T2355" t="str">
        <f t="shared" si="912"/>
        <v>22:05:13.000</v>
      </c>
      <c r="U2355" t="str">
        <f t="shared" si="893"/>
        <v>A14F74</v>
      </c>
      <c r="V2355">
        <v>0</v>
      </c>
      <c r="W2355">
        <v>0</v>
      </c>
      <c r="X2355">
        <v>2</v>
      </c>
      <c r="Y2355">
        <v>0</v>
      </c>
      <c r="AA2355">
        <v>1</v>
      </c>
      <c r="AB2355">
        <v>8</v>
      </c>
      <c r="AC2355">
        <v>3</v>
      </c>
      <c r="AD2355">
        <v>0</v>
      </c>
      <c r="AE2355">
        <v>9</v>
      </c>
      <c r="AF2355" t="s">
        <v>126</v>
      </c>
      <c r="AG2355">
        <v>0</v>
      </c>
      <c r="AH2355">
        <v>3</v>
      </c>
      <c r="AI2355">
        <v>2</v>
      </c>
      <c r="AJ2355">
        <v>0</v>
      </c>
      <c r="AK2355" t="s">
        <v>752</v>
      </c>
      <c r="AL2355">
        <v>32.778289000000001</v>
      </c>
      <c r="AM2355" t="s">
        <v>753</v>
      </c>
      <c r="AN2355">
        <v>-117.036281</v>
      </c>
      <c r="AO2355">
        <v>25</v>
      </c>
      <c r="AP2355">
        <v>1000</v>
      </c>
      <c r="AQ2355" t="s">
        <v>129</v>
      </c>
      <c r="AR2355">
        <v>-26</v>
      </c>
      <c r="AS2355">
        <v>73</v>
      </c>
      <c r="AT2355">
        <v>-1088</v>
      </c>
      <c r="BB2355" t="str">
        <f t="shared" si="894"/>
        <v>1200</v>
      </c>
      <c r="BC2355">
        <v>1</v>
      </c>
      <c r="BD2355" t="str">
        <f t="shared" si="895"/>
        <v xml:space="preserve">N1839R  </v>
      </c>
      <c r="BE2355">
        <v>1</v>
      </c>
      <c r="BG2355">
        <v>0</v>
      </c>
      <c r="BH2355">
        <v>0</v>
      </c>
      <c r="BI2355">
        <v>0</v>
      </c>
      <c r="BJ2355">
        <v>900</v>
      </c>
      <c r="BK2355">
        <v>-100</v>
      </c>
      <c r="BL2355" t="s">
        <v>130</v>
      </c>
      <c r="BM2355">
        <v>1</v>
      </c>
      <c r="BN2355">
        <v>1</v>
      </c>
      <c r="BO2355">
        <v>0</v>
      </c>
      <c r="BP2355">
        <v>0</v>
      </c>
      <c r="BS2355">
        <v>0</v>
      </c>
      <c r="BT2355">
        <v>0</v>
      </c>
      <c r="BU2355">
        <v>0</v>
      </c>
      <c r="CE2355" t="str">
        <f t="shared" si="913"/>
        <v>22:05:13.957</v>
      </c>
      <c r="CF2355">
        <v>957338417</v>
      </c>
      <c r="CS2355">
        <v>3</v>
      </c>
      <c r="CT2355">
        <v>2</v>
      </c>
      <c r="CU2355">
        <v>0</v>
      </c>
      <c r="CV2355">
        <v>2</v>
      </c>
      <c r="CW2355">
        <v>0</v>
      </c>
      <c r="CX2355">
        <v>0</v>
      </c>
      <c r="CY2355">
        <v>7</v>
      </c>
      <c r="CZ2355" t="s">
        <v>131</v>
      </c>
      <c r="DA2355">
        <v>300</v>
      </c>
      <c r="DB2355">
        <v>0</v>
      </c>
      <c r="DC2355" t="s">
        <v>157</v>
      </c>
      <c r="DD2355" t="s">
        <v>158</v>
      </c>
      <c r="DG2355">
        <v>8388271</v>
      </c>
      <c r="DI2355">
        <v>1</v>
      </c>
      <c r="DJ2355">
        <v>0</v>
      </c>
      <c r="DK2355">
        <v>1</v>
      </c>
      <c r="DL2355">
        <v>0</v>
      </c>
      <c r="DM2355">
        <v>0</v>
      </c>
      <c r="DN2355">
        <v>1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3">
      <c r="A2356" t="str">
        <f>"07/09/2023 22:05:14.272"</f>
        <v>07/09/2023 22:05:14.272</v>
      </c>
      <c r="C2356" t="str">
        <f t="shared" si="911"/>
        <v>FFDFD3C0</v>
      </c>
      <c r="D2356" t="s">
        <v>138</v>
      </c>
      <c r="E2356">
        <v>20</v>
      </c>
      <c r="F2356">
        <v>1020</v>
      </c>
      <c r="G2356" t="s">
        <v>139</v>
      </c>
      <c r="J2356" t="s">
        <v>140</v>
      </c>
      <c r="K2356">
        <v>0</v>
      </c>
      <c r="L2356">
        <v>3</v>
      </c>
      <c r="M2356">
        <v>0</v>
      </c>
      <c r="N2356">
        <v>2</v>
      </c>
      <c r="O2356">
        <v>0</v>
      </c>
      <c r="P2356">
        <v>1</v>
      </c>
      <c r="Q2356">
        <v>0</v>
      </c>
      <c r="S2356" t="str">
        <f t="shared" si="912"/>
        <v>22:05:13.000</v>
      </c>
      <c r="T2356" t="str">
        <f t="shared" si="912"/>
        <v>22:05:13.000</v>
      </c>
      <c r="U2356" t="str">
        <f t="shared" si="893"/>
        <v>A14F74</v>
      </c>
      <c r="V2356">
        <v>0</v>
      </c>
      <c r="W2356">
        <v>0</v>
      </c>
      <c r="X2356">
        <v>2</v>
      </c>
      <c r="Y2356">
        <v>0</v>
      </c>
      <c r="AA2356">
        <v>1</v>
      </c>
      <c r="AB2356">
        <v>8</v>
      </c>
      <c r="AC2356">
        <v>3</v>
      </c>
      <c r="AD2356">
        <v>0</v>
      </c>
      <c r="AE2356">
        <v>9</v>
      </c>
      <c r="AF2356" t="s">
        <v>126</v>
      </c>
      <c r="AG2356">
        <v>0</v>
      </c>
      <c r="AH2356">
        <v>3</v>
      </c>
      <c r="AI2356">
        <v>2</v>
      </c>
      <c r="AJ2356">
        <v>0</v>
      </c>
      <c r="AK2356" t="s">
        <v>752</v>
      </c>
      <c r="AL2356">
        <v>32.778289000000001</v>
      </c>
      <c r="AM2356" t="s">
        <v>753</v>
      </c>
      <c r="AN2356">
        <v>-117.036281</v>
      </c>
      <c r="AO2356">
        <v>25</v>
      </c>
      <c r="AP2356">
        <v>1000</v>
      </c>
      <c r="AQ2356" t="s">
        <v>129</v>
      </c>
      <c r="AR2356">
        <v>-26</v>
      </c>
      <c r="AS2356">
        <v>73</v>
      </c>
      <c r="AT2356">
        <v>-1088</v>
      </c>
      <c r="BB2356" t="str">
        <f t="shared" si="894"/>
        <v>1200</v>
      </c>
      <c r="BC2356">
        <v>1</v>
      </c>
      <c r="BD2356" t="str">
        <f t="shared" si="895"/>
        <v xml:space="preserve">N1839R  </v>
      </c>
      <c r="BE2356">
        <v>1</v>
      </c>
      <c r="BG2356">
        <v>0</v>
      </c>
      <c r="BH2356">
        <v>0</v>
      </c>
      <c r="BI2356">
        <v>0</v>
      </c>
      <c r="BJ2356">
        <v>900</v>
      </c>
      <c r="BK2356">
        <v>-100</v>
      </c>
      <c r="BL2356" t="s">
        <v>130</v>
      </c>
      <c r="BM2356">
        <v>1</v>
      </c>
      <c r="BN2356">
        <v>1</v>
      </c>
      <c r="BO2356">
        <v>0</v>
      </c>
      <c r="BP2356">
        <v>0</v>
      </c>
      <c r="BS2356">
        <v>0</v>
      </c>
      <c r="BT2356">
        <v>0</v>
      </c>
      <c r="BU2356">
        <v>0</v>
      </c>
      <c r="CE2356" t="str">
        <f t="shared" si="913"/>
        <v>22:05:13.957</v>
      </c>
      <c r="CF2356">
        <v>957338417</v>
      </c>
      <c r="CS2356">
        <v>3</v>
      </c>
      <c r="CT2356">
        <v>2</v>
      </c>
      <c r="CU2356">
        <v>0</v>
      </c>
      <c r="CV2356">
        <v>2</v>
      </c>
      <c r="CW2356">
        <v>0</v>
      </c>
      <c r="CX2356">
        <v>0</v>
      </c>
      <c r="CY2356">
        <v>7</v>
      </c>
      <c r="CZ2356" t="s">
        <v>131</v>
      </c>
      <c r="DA2356">
        <v>300</v>
      </c>
      <c r="DB2356">
        <v>0</v>
      </c>
      <c r="DC2356" t="s">
        <v>157</v>
      </c>
      <c r="DD2356" t="s">
        <v>158</v>
      </c>
      <c r="DG2356">
        <v>8388271</v>
      </c>
      <c r="DI2356">
        <v>1</v>
      </c>
      <c r="DJ2356">
        <v>0</v>
      </c>
      <c r="DK2356">
        <v>1</v>
      </c>
      <c r="DL2356">
        <v>0</v>
      </c>
      <c r="DM2356">
        <v>0</v>
      </c>
      <c r="DN2356">
        <v>1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3">
      <c r="A2357" t="str">
        <f>"07/09/2023 22:05:14.272"</f>
        <v>07/09/2023 22:05:14.272</v>
      </c>
      <c r="C2357" t="str">
        <f t="shared" si="911"/>
        <v>FFDFD3C0</v>
      </c>
      <c r="D2357" t="s">
        <v>134</v>
      </c>
      <c r="E2357">
        <v>4</v>
      </c>
      <c r="H2357">
        <v>4</v>
      </c>
      <c r="I2357" t="s">
        <v>143</v>
      </c>
      <c r="J2357" t="s">
        <v>126</v>
      </c>
      <c r="K2357">
        <v>0</v>
      </c>
      <c r="L2357">
        <v>3</v>
      </c>
      <c r="M2357">
        <v>0</v>
      </c>
      <c r="N2357">
        <v>2</v>
      </c>
      <c r="O2357">
        <v>0</v>
      </c>
      <c r="P2357">
        <v>1</v>
      </c>
      <c r="Q2357">
        <v>0</v>
      </c>
      <c r="S2357" t="str">
        <f t="shared" si="912"/>
        <v>22:05:13.000</v>
      </c>
      <c r="T2357" t="str">
        <f t="shared" si="912"/>
        <v>22:05:13.000</v>
      </c>
      <c r="U2357" t="str">
        <f t="shared" si="893"/>
        <v>A14F74</v>
      </c>
      <c r="V2357">
        <v>0</v>
      </c>
      <c r="W2357">
        <v>0</v>
      </c>
      <c r="X2357">
        <v>2</v>
      </c>
      <c r="Y2357">
        <v>0</v>
      </c>
      <c r="AA2357">
        <v>1</v>
      </c>
      <c r="AB2357">
        <v>8</v>
      </c>
      <c r="AC2357">
        <v>3</v>
      </c>
      <c r="AD2357">
        <v>0</v>
      </c>
      <c r="AE2357">
        <v>9</v>
      </c>
      <c r="AF2357" t="s">
        <v>126</v>
      </c>
      <c r="AG2357">
        <v>0</v>
      </c>
      <c r="AH2357">
        <v>3</v>
      </c>
      <c r="AI2357">
        <v>2</v>
      </c>
      <c r="AJ2357">
        <v>0</v>
      </c>
      <c r="AK2357" t="s">
        <v>752</v>
      </c>
      <c r="AL2357">
        <v>32.778289000000001</v>
      </c>
      <c r="AM2357" t="s">
        <v>753</v>
      </c>
      <c r="AN2357">
        <v>-117.036281</v>
      </c>
      <c r="AO2357">
        <v>25</v>
      </c>
      <c r="AP2357">
        <v>1000</v>
      </c>
      <c r="AQ2357" t="s">
        <v>129</v>
      </c>
      <c r="AR2357">
        <v>-26</v>
      </c>
      <c r="AS2357">
        <v>73</v>
      </c>
      <c r="AT2357">
        <v>-1088</v>
      </c>
      <c r="BB2357" t="str">
        <f t="shared" si="894"/>
        <v>1200</v>
      </c>
      <c r="BC2357">
        <v>1</v>
      </c>
      <c r="BD2357" t="str">
        <f t="shared" si="895"/>
        <v xml:space="preserve">N1839R  </v>
      </c>
      <c r="BE2357">
        <v>1</v>
      </c>
      <c r="BG2357">
        <v>0</v>
      </c>
      <c r="BH2357">
        <v>0</v>
      </c>
      <c r="BI2357">
        <v>0</v>
      </c>
      <c r="BJ2357">
        <v>900</v>
      </c>
      <c r="BK2357">
        <v>-100</v>
      </c>
      <c r="BL2357" t="s">
        <v>130</v>
      </c>
      <c r="BM2357">
        <v>1</v>
      </c>
      <c r="BN2357">
        <v>1</v>
      </c>
      <c r="BO2357">
        <v>0</v>
      </c>
      <c r="BP2357">
        <v>0</v>
      </c>
      <c r="BS2357">
        <v>0</v>
      </c>
      <c r="BT2357">
        <v>0</v>
      </c>
      <c r="BU2357">
        <v>0</v>
      </c>
      <c r="CE2357" t="str">
        <f t="shared" si="913"/>
        <v>22:05:13.957</v>
      </c>
      <c r="CF2357">
        <v>957338417</v>
      </c>
      <c r="CS2357">
        <v>3</v>
      </c>
      <c r="CT2357">
        <v>2</v>
      </c>
      <c r="CU2357">
        <v>0</v>
      </c>
      <c r="CV2357">
        <v>2</v>
      </c>
      <c r="CW2357">
        <v>0</v>
      </c>
      <c r="CX2357">
        <v>0</v>
      </c>
      <c r="CY2357">
        <v>7</v>
      </c>
      <c r="CZ2357" t="s">
        <v>131</v>
      </c>
      <c r="DA2357">
        <v>300</v>
      </c>
      <c r="DB2357">
        <v>0</v>
      </c>
      <c r="DC2357" t="s">
        <v>157</v>
      </c>
      <c r="DD2357" t="s">
        <v>158</v>
      </c>
      <c r="DG2357">
        <v>8388271</v>
      </c>
      <c r="DI2357">
        <v>1</v>
      </c>
      <c r="DJ2357">
        <v>0</v>
      </c>
      <c r="DK2357">
        <v>1</v>
      </c>
      <c r="DL2357">
        <v>0</v>
      </c>
      <c r="DM2357">
        <v>0</v>
      </c>
      <c r="DN2357">
        <v>1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3">
      <c r="A2358" t="str">
        <f>"07/09/2023 22:05:14.272"</f>
        <v>07/09/2023 22:05:14.272</v>
      </c>
      <c r="C2358" t="str">
        <f t="shared" si="911"/>
        <v>FFDFD3C0</v>
      </c>
      <c r="D2358" t="s">
        <v>134</v>
      </c>
      <c r="E2358">
        <v>3</v>
      </c>
      <c r="H2358">
        <v>3</v>
      </c>
      <c r="I2358" t="s">
        <v>135</v>
      </c>
      <c r="J2358" t="s">
        <v>126</v>
      </c>
      <c r="K2358">
        <v>0</v>
      </c>
      <c r="L2358">
        <v>3</v>
      </c>
      <c r="M2358">
        <v>0</v>
      </c>
      <c r="N2358">
        <v>2</v>
      </c>
      <c r="O2358">
        <v>0</v>
      </c>
      <c r="P2358">
        <v>1</v>
      </c>
      <c r="Q2358">
        <v>0</v>
      </c>
      <c r="S2358" t="str">
        <f t="shared" si="912"/>
        <v>22:05:13.000</v>
      </c>
      <c r="T2358" t="str">
        <f t="shared" si="912"/>
        <v>22:05:13.000</v>
      </c>
      <c r="U2358" t="str">
        <f t="shared" si="893"/>
        <v>A14F74</v>
      </c>
      <c r="V2358">
        <v>0</v>
      </c>
      <c r="W2358">
        <v>0</v>
      </c>
      <c r="X2358">
        <v>2</v>
      </c>
      <c r="Y2358">
        <v>0</v>
      </c>
      <c r="AA2358">
        <v>1</v>
      </c>
      <c r="AB2358">
        <v>8</v>
      </c>
      <c r="AC2358">
        <v>3</v>
      </c>
      <c r="AD2358">
        <v>0</v>
      </c>
      <c r="AE2358">
        <v>9</v>
      </c>
      <c r="AF2358" t="s">
        <v>126</v>
      </c>
      <c r="AG2358">
        <v>0</v>
      </c>
      <c r="AH2358">
        <v>3</v>
      </c>
      <c r="AI2358">
        <v>2</v>
      </c>
      <c r="AJ2358">
        <v>0</v>
      </c>
      <c r="AK2358" t="s">
        <v>752</v>
      </c>
      <c r="AL2358">
        <v>32.778289000000001</v>
      </c>
      <c r="AM2358" t="s">
        <v>753</v>
      </c>
      <c r="AN2358">
        <v>-117.036281</v>
      </c>
      <c r="AO2358">
        <v>25</v>
      </c>
      <c r="AP2358">
        <v>1000</v>
      </c>
      <c r="AQ2358" t="s">
        <v>129</v>
      </c>
      <c r="AR2358">
        <v>-26</v>
      </c>
      <c r="AS2358">
        <v>73</v>
      </c>
      <c r="AT2358">
        <v>-1088</v>
      </c>
      <c r="BB2358" t="str">
        <f t="shared" si="894"/>
        <v>1200</v>
      </c>
      <c r="BC2358">
        <v>1</v>
      </c>
      <c r="BD2358" t="str">
        <f t="shared" si="895"/>
        <v xml:space="preserve">N1839R  </v>
      </c>
      <c r="BE2358">
        <v>1</v>
      </c>
      <c r="BG2358">
        <v>0</v>
      </c>
      <c r="BH2358">
        <v>0</v>
      </c>
      <c r="BI2358">
        <v>0</v>
      </c>
      <c r="BJ2358">
        <v>900</v>
      </c>
      <c r="BK2358">
        <v>-100</v>
      </c>
      <c r="BL2358" t="s">
        <v>130</v>
      </c>
      <c r="BM2358">
        <v>1</v>
      </c>
      <c r="BN2358">
        <v>1</v>
      </c>
      <c r="BO2358">
        <v>0</v>
      </c>
      <c r="BP2358">
        <v>0</v>
      </c>
      <c r="BS2358">
        <v>0</v>
      </c>
      <c r="BT2358">
        <v>0</v>
      </c>
      <c r="BU2358">
        <v>0</v>
      </c>
      <c r="CE2358" t="str">
        <f t="shared" si="913"/>
        <v>22:05:13.957</v>
      </c>
      <c r="CF2358">
        <v>957338417</v>
      </c>
      <c r="CS2358">
        <v>3</v>
      </c>
      <c r="CT2358">
        <v>2</v>
      </c>
      <c r="CU2358">
        <v>0</v>
      </c>
      <c r="CV2358">
        <v>2</v>
      </c>
      <c r="CW2358">
        <v>0</v>
      </c>
      <c r="CX2358">
        <v>0</v>
      </c>
      <c r="CY2358">
        <v>7</v>
      </c>
      <c r="CZ2358" t="s">
        <v>131</v>
      </c>
      <c r="DA2358">
        <v>300</v>
      </c>
      <c r="DB2358">
        <v>0</v>
      </c>
      <c r="DC2358" t="s">
        <v>157</v>
      </c>
      <c r="DD2358" t="s">
        <v>158</v>
      </c>
      <c r="DG2358">
        <v>8388271</v>
      </c>
      <c r="DI2358">
        <v>1</v>
      </c>
      <c r="DJ2358">
        <v>0</v>
      </c>
      <c r="DK2358">
        <v>1</v>
      </c>
      <c r="DL2358">
        <v>0</v>
      </c>
      <c r="DM2358">
        <v>0</v>
      </c>
      <c r="DN2358">
        <v>1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3">
      <c r="A2359" t="str">
        <f>"07/09/2023 22:05:15.007"</f>
        <v>07/09/2023 22:05:15.007</v>
      </c>
      <c r="C2359" t="str">
        <f t="shared" si="911"/>
        <v>FFDFD3C0</v>
      </c>
      <c r="D2359" t="s">
        <v>147</v>
      </c>
      <c r="E2359">
        <v>8</v>
      </c>
      <c r="H2359">
        <v>225</v>
      </c>
      <c r="I2359" t="s">
        <v>148</v>
      </c>
      <c r="J2359" t="s">
        <v>126</v>
      </c>
      <c r="K2359">
        <v>0</v>
      </c>
      <c r="L2359">
        <v>3</v>
      </c>
      <c r="M2359">
        <v>0</v>
      </c>
      <c r="N2359">
        <v>2</v>
      </c>
      <c r="O2359">
        <v>0</v>
      </c>
      <c r="P2359">
        <v>1</v>
      </c>
      <c r="Q2359">
        <v>0</v>
      </c>
      <c r="S2359" t="str">
        <f t="shared" ref="S2359:T2365" si="914">"22:05:14.000"</f>
        <v>22:05:14.000</v>
      </c>
      <c r="T2359" t="str">
        <f t="shared" si="914"/>
        <v>22:05:14.000</v>
      </c>
      <c r="U2359" t="str">
        <f t="shared" si="893"/>
        <v>A14F74</v>
      </c>
      <c r="V2359">
        <v>0</v>
      </c>
      <c r="W2359">
        <v>0</v>
      </c>
      <c r="X2359">
        <v>2</v>
      </c>
      <c r="Y2359">
        <v>0</v>
      </c>
      <c r="AA2359">
        <v>1</v>
      </c>
      <c r="AB2359">
        <v>8</v>
      </c>
      <c r="AC2359">
        <v>3</v>
      </c>
      <c r="AD2359">
        <v>0</v>
      </c>
      <c r="AE2359">
        <v>9</v>
      </c>
      <c r="AF2359" t="s">
        <v>126</v>
      </c>
      <c r="AG2359">
        <v>0</v>
      </c>
      <c r="AH2359">
        <v>3</v>
      </c>
      <c r="AI2359">
        <v>2</v>
      </c>
      <c r="AJ2359">
        <v>0</v>
      </c>
      <c r="AK2359" t="s">
        <v>754</v>
      </c>
      <c r="AL2359">
        <v>32.778610999999998</v>
      </c>
      <c r="AM2359" t="s">
        <v>755</v>
      </c>
      <c r="AN2359">
        <v>-117.036452</v>
      </c>
      <c r="AO2359">
        <v>25</v>
      </c>
      <c r="AP2359">
        <v>1000</v>
      </c>
      <c r="AQ2359" t="s">
        <v>129</v>
      </c>
      <c r="AR2359">
        <v>-14</v>
      </c>
      <c r="AS2359">
        <v>76</v>
      </c>
      <c r="AT2359">
        <v>-1088</v>
      </c>
      <c r="BB2359" t="str">
        <f t="shared" si="894"/>
        <v>1200</v>
      </c>
      <c r="BC2359">
        <v>1</v>
      </c>
      <c r="BD2359" t="str">
        <f t="shared" si="895"/>
        <v xml:space="preserve">N1839R  </v>
      </c>
      <c r="BE2359">
        <v>1</v>
      </c>
      <c r="BG2359">
        <v>0</v>
      </c>
      <c r="BH2359">
        <v>0</v>
      </c>
      <c r="BI2359">
        <v>0</v>
      </c>
      <c r="BJ2359">
        <v>900</v>
      </c>
      <c r="BK2359">
        <v>-100</v>
      </c>
      <c r="BL2359" t="s">
        <v>130</v>
      </c>
      <c r="BM2359">
        <v>1</v>
      </c>
      <c r="BN2359">
        <v>1</v>
      </c>
      <c r="BO2359">
        <v>0</v>
      </c>
      <c r="BP2359">
        <v>0</v>
      </c>
      <c r="BS2359">
        <v>0</v>
      </c>
      <c r="BT2359">
        <v>0</v>
      </c>
      <c r="BU2359">
        <v>0</v>
      </c>
      <c r="CE2359" t="str">
        <f t="shared" ref="CE2359:CE2365" si="915">"22:05:14.752"</f>
        <v>22:05:14.752</v>
      </c>
      <c r="CF2359">
        <v>751838208</v>
      </c>
      <c r="CS2359">
        <v>3</v>
      </c>
      <c r="CT2359">
        <v>2</v>
      </c>
      <c r="CU2359">
        <v>0</v>
      </c>
      <c r="CV2359">
        <v>2</v>
      </c>
      <c r="CW2359">
        <v>0</v>
      </c>
      <c r="CX2359">
        <v>2</v>
      </c>
      <c r="CY2359">
        <v>7</v>
      </c>
      <c r="CZ2359" t="s">
        <v>131</v>
      </c>
      <c r="DA2359">
        <v>300</v>
      </c>
      <c r="DB2359">
        <v>0</v>
      </c>
      <c r="DC2359" t="s">
        <v>157</v>
      </c>
      <c r="DD2359" t="s">
        <v>158</v>
      </c>
      <c r="DG2359">
        <v>8388458</v>
      </c>
      <c r="DI2359">
        <v>1</v>
      </c>
      <c r="DJ2359">
        <v>0</v>
      </c>
      <c r="DK2359">
        <v>0</v>
      </c>
      <c r="DL2359">
        <v>0</v>
      </c>
      <c r="DM2359">
        <v>0</v>
      </c>
      <c r="DN2359">
        <v>1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3">
      <c r="A2360" t="str">
        <f>"07/09/2023 22:05:15.023"</f>
        <v>07/09/2023 22:05:15.023</v>
      </c>
      <c r="C2360" t="str">
        <f t="shared" si="911"/>
        <v>FFDFD3C0</v>
      </c>
      <c r="D2360" t="s">
        <v>123</v>
      </c>
      <c r="E2360">
        <v>7</v>
      </c>
      <c r="F2360">
        <v>2007</v>
      </c>
      <c r="G2360" t="s">
        <v>124</v>
      </c>
      <c r="J2360" t="s">
        <v>125</v>
      </c>
      <c r="K2360">
        <v>0</v>
      </c>
      <c r="L2360">
        <v>3</v>
      </c>
      <c r="M2360">
        <v>0</v>
      </c>
      <c r="N2360">
        <v>2</v>
      </c>
      <c r="O2360">
        <v>0</v>
      </c>
      <c r="P2360">
        <v>1</v>
      </c>
      <c r="Q2360">
        <v>0</v>
      </c>
      <c r="S2360" t="str">
        <f t="shared" si="914"/>
        <v>22:05:14.000</v>
      </c>
      <c r="T2360" t="str">
        <f t="shared" si="914"/>
        <v>22:05:14.000</v>
      </c>
      <c r="U2360" t="str">
        <f t="shared" si="893"/>
        <v>A14F74</v>
      </c>
      <c r="V2360">
        <v>0</v>
      </c>
      <c r="W2360">
        <v>0</v>
      </c>
      <c r="X2360">
        <v>2</v>
      </c>
      <c r="Y2360">
        <v>0</v>
      </c>
      <c r="AA2360">
        <v>1</v>
      </c>
      <c r="AB2360">
        <v>8</v>
      </c>
      <c r="AC2360">
        <v>3</v>
      </c>
      <c r="AD2360">
        <v>0</v>
      </c>
      <c r="AE2360">
        <v>9</v>
      </c>
      <c r="AF2360" t="s">
        <v>126</v>
      </c>
      <c r="AG2360">
        <v>0</v>
      </c>
      <c r="AH2360">
        <v>3</v>
      </c>
      <c r="AI2360">
        <v>2</v>
      </c>
      <c r="AJ2360">
        <v>0</v>
      </c>
      <c r="AK2360" t="s">
        <v>754</v>
      </c>
      <c r="AL2360">
        <v>32.778610999999998</v>
      </c>
      <c r="AM2360" t="s">
        <v>755</v>
      </c>
      <c r="AN2360">
        <v>-117.036452</v>
      </c>
      <c r="AO2360">
        <v>25</v>
      </c>
      <c r="AP2360">
        <v>1000</v>
      </c>
      <c r="AQ2360" t="s">
        <v>129</v>
      </c>
      <c r="AR2360">
        <v>-14</v>
      </c>
      <c r="AS2360">
        <v>76</v>
      </c>
      <c r="AT2360">
        <v>-1088</v>
      </c>
      <c r="BB2360" t="str">
        <f t="shared" si="894"/>
        <v>1200</v>
      </c>
      <c r="BC2360">
        <v>1</v>
      </c>
      <c r="BD2360" t="str">
        <f t="shared" si="895"/>
        <v xml:space="preserve">N1839R  </v>
      </c>
      <c r="BE2360">
        <v>1</v>
      </c>
      <c r="BG2360">
        <v>0</v>
      </c>
      <c r="BH2360">
        <v>0</v>
      </c>
      <c r="BI2360">
        <v>0</v>
      </c>
      <c r="BJ2360">
        <v>900</v>
      </c>
      <c r="BK2360">
        <v>-100</v>
      </c>
      <c r="BL2360" t="s">
        <v>130</v>
      </c>
      <c r="BM2360">
        <v>1</v>
      </c>
      <c r="BN2360">
        <v>1</v>
      </c>
      <c r="BO2360">
        <v>0</v>
      </c>
      <c r="BP2360">
        <v>0</v>
      </c>
      <c r="BS2360">
        <v>0</v>
      </c>
      <c r="BT2360">
        <v>0</v>
      </c>
      <c r="BU2360">
        <v>0</v>
      </c>
      <c r="CE2360" t="str">
        <f t="shared" si="915"/>
        <v>22:05:14.752</v>
      </c>
      <c r="CF2360">
        <v>751838208</v>
      </c>
      <c r="CS2360">
        <v>3</v>
      </c>
      <c r="CT2360">
        <v>2</v>
      </c>
      <c r="CU2360">
        <v>0</v>
      </c>
      <c r="CV2360">
        <v>2</v>
      </c>
      <c r="CW2360">
        <v>0</v>
      </c>
      <c r="CX2360">
        <v>2</v>
      </c>
      <c r="CY2360">
        <v>7</v>
      </c>
      <c r="CZ2360" t="s">
        <v>131</v>
      </c>
      <c r="DA2360">
        <v>300</v>
      </c>
      <c r="DB2360">
        <v>0</v>
      </c>
      <c r="DC2360" t="s">
        <v>157</v>
      </c>
      <c r="DD2360" t="s">
        <v>158</v>
      </c>
      <c r="DG2360">
        <v>8388458</v>
      </c>
      <c r="DI2360">
        <v>1</v>
      </c>
      <c r="DJ2360">
        <v>0</v>
      </c>
      <c r="DK2360">
        <v>1</v>
      </c>
      <c r="DL2360">
        <v>0</v>
      </c>
      <c r="DM2360">
        <v>0</v>
      </c>
      <c r="DN2360">
        <v>1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3">
      <c r="A2361" t="str">
        <f>"07/09/2023 22:05:15.054"</f>
        <v>07/09/2023 22:05:15.054</v>
      </c>
      <c r="C2361" t="str">
        <f t="shared" si="911"/>
        <v>FFDFD3C0</v>
      </c>
      <c r="D2361" t="s">
        <v>138</v>
      </c>
      <c r="E2361">
        <v>20</v>
      </c>
      <c r="F2361">
        <v>1020</v>
      </c>
      <c r="G2361" t="s">
        <v>139</v>
      </c>
      <c r="J2361" t="s">
        <v>140</v>
      </c>
      <c r="K2361">
        <v>0</v>
      </c>
      <c r="L2361">
        <v>3</v>
      </c>
      <c r="M2361">
        <v>0</v>
      </c>
      <c r="N2361">
        <v>2</v>
      </c>
      <c r="O2361">
        <v>0</v>
      </c>
      <c r="P2361">
        <v>1</v>
      </c>
      <c r="Q2361">
        <v>0</v>
      </c>
      <c r="S2361" t="str">
        <f t="shared" si="914"/>
        <v>22:05:14.000</v>
      </c>
      <c r="T2361" t="str">
        <f t="shared" si="914"/>
        <v>22:05:14.000</v>
      </c>
      <c r="U2361" t="str">
        <f t="shared" si="893"/>
        <v>A14F74</v>
      </c>
      <c r="V2361">
        <v>0</v>
      </c>
      <c r="W2361">
        <v>0</v>
      </c>
      <c r="X2361">
        <v>2</v>
      </c>
      <c r="Y2361">
        <v>0</v>
      </c>
      <c r="AA2361">
        <v>1</v>
      </c>
      <c r="AB2361">
        <v>8</v>
      </c>
      <c r="AC2361">
        <v>3</v>
      </c>
      <c r="AD2361">
        <v>0</v>
      </c>
      <c r="AE2361">
        <v>9</v>
      </c>
      <c r="AF2361" t="s">
        <v>126</v>
      </c>
      <c r="AG2361">
        <v>0</v>
      </c>
      <c r="AH2361">
        <v>3</v>
      </c>
      <c r="AI2361">
        <v>2</v>
      </c>
      <c r="AJ2361">
        <v>0</v>
      </c>
      <c r="AK2361" t="s">
        <v>754</v>
      </c>
      <c r="AL2361">
        <v>32.778610999999998</v>
      </c>
      <c r="AM2361" t="s">
        <v>755</v>
      </c>
      <c r="AN2361">
        <v>-117.036452</v>
      </c>
      <c r="AO2361">
        <v>25</v>
      </c>
      <c r="AP2361">
        <v>1000</v>
      </c>
      <c r="AQ2361" t="s">
        <v>129</v>
      </c>
      <c r="AR2361">
        <v>-14</v>
      </c>
      <c r="AS2361">
        <v>76</v>
      </c>
      <c r="AT2361">
        <v>-1088</v>
      </c>
      <c r="BB2361" t="str">
        <f t="shared" si="894"/>
        <v>1200</v>
      </c>
      <c r="BC2361">
        <v>1</v>
      </c>
      <c r="BD2361" t="str">
        <f t="shared" si="895"/>
        <v xml:space="preserve">N1839R  </v>
      </c>
      <c r="BE2361">
        <v>1</v>
      </c>
      <c r="BG2361">
        <v>0</v>
      </c>
      <c r="BH2361">
        <v>0</v>
      </c>
      <c r="BI2361">
        <v>0</v>
      </c>
      <c r="BJ2361">
        <v>900</v>
      </c>
      <c r="BK2361">
        <v>-100</v>
      </c>
      <c r="BL2361" t="s">
        <v>130</v>
      </c>
      <c r="BM2361">
        <v>1</v>
      </c>
      <c r="BN2361">
        <v>1</v>
      </c>
      <c r="BO2361">
        <v>0</v>
      </c>
      <c r="BP2361">
        <v>0</v>
      </c>
      <c r="BS2361">
        <v>0</v>
      </c>
      <c r="BT2361">
        <v>0</v>
      </c>
      <c r="BU2361">
        <v>0</v>
      </c>
      <c r="CE2361" t="str">
        <f t="shared" si="915"/>
        <v>22:05:14.752</v>
      </c>
      <c r="CF2361">
        <v>751838208</v>
      </c>
      <c r="CS2361">
        <v>3</v>
      </c>
      <c r="CT2361">
        <v>2</v>
      </c>
      <c r="CU2361">
        <v>0</v>
      </c>
      <c r="CV2361">
        <v>2</v>
      </c>
      <c r="CW2361">
        <v>0</v>
      </c>
      <c r="CX2361">
        <v>2</v>
      </c>
      <c r="CY2361">
        <v>7</v>
      </c>
      <c r="CZ2361" t="s">
        <v>131</v>
      </c>
      <c r="DA2361">
        <v>300</v>
      </c>
      <c r="DB2361">
        <v>0</v>
      </c>
      <c r="DC2361" t="s">
        <v>157</v>
      </c>
      <c r="DD2361" t="s">
        <v>158</v>
      </c>
      <c r="DG2361">
        <v>8388458</v>
      </c>
      <c r="DI2361">
        <v>1</v>
      </c>
      <c r="DJ2361">
        <v>0</v>
      </c>
      <c r="DK2361">
        <v>1</v>
      </c>
      <c r="DL2361">
        <v>0</v>
      </c>
      <c r="DM2361">
        <v>0</v>
      </c>
      <c r="DN2361">
        <v>1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3">
      <c r="A2362" t="str">
        <f>"07/09/2023 22:05:15.054"</f>
        <v>07/09/2023 22:05:15.054</v>
      </c>
      <c r="C2362" t="str">
        <f t="shared" si="911"/>
        <v>FFDFD3C0</v>
      </c>
      <c r="D2362" t="s">
        <v>134</v>
      </c>
      <c r="E2362">
        <v>4</v>
      </c>
      <c r="H2362">
        <v>4</v>
      </c>
      <c r="I2362" t="s">
        <v>143</v>
      </c>
      <c r="J2362" t="s">
        <v>126</v>
      </c>
      <c r="K2362">
        <v>0</v>
      </c>
      <c r="L2362">
        <v>3</v>
      </c>
      <c r="M2362">
        <v>0</v>
      </c>
      <c r="N2362">
        <v>2</v>
      </c>
      <c r="O2362">
        <v>0</v>
      </c>
      <c r="P2362">
        <v>1</v>
      </c>
      <c r="Q2362">
        <v>0</v>
      </c>
      <c r="S2362" t="str">
        <f t="shared" si="914"/>
        <v>22:05:14.000</v>
      </c>
      <c r="T2362" t="str">
        <f t="shared" si="914"/>
        <v>22:05:14.000</v>
      </c>
      <c r="U2362" t="str">
        <f t="shared" si="893"/>
        <v>A14F74</v>
      </c>
      <c r="V2362">
        <v>0</v>
      </c>
      <c r="W2362">
        <v>0</v>
      </c>
      <c r="X2362">
        <v>2</v>
      </c>
      <c r="Y2362">
        <v>0</v>
      </c>
      <c r="AA2362">
        <v>1</v>
      </c>
      <c r="AB2362">
        <v>8</v>
      </c>
      <c r="AC2362">
        <v>3</v>
      </c>
      <c r="AD2362">
        <v>0</v>
      </c>
      <c r="AE2362">
        <v>9</v>
      </c>
      <c r="AF2362" t="s">
        <v>126</v>
      </c>
      <c r="AG2362">
        <v>0</v>
      </c>
      <c r="AH2362">
        <v>3</v>
      </c>
      <c r="AI2362">
        <v>2</v>
      </c>
      <c r="AJ2362">
        <v>0</v>
      </c>
      <c r="AK2362" t="s">
        <v>754</v>
      </c>
      <c r="AL2362">
        <v>32.778610999999998</v>
      </c>
      <c r="AM2362" t="s">
        <v>755</v>
      </c>
      <c r="AN2362">
        <v>-117.036452</v>
      </c>
      <c r="AO2362">
        <v>25</v>
      </c>
      <c r="AP2362">
        <v>1000</v>
      </c>
      <c r="AQ2362" t="s">
        <v>129</v>
      </c>
      <c r="AR2362">
        <v>-14</v>
      </c>
      <c r="AS2362">
        <v>76</v>
      </c>
      <c r="AT2362">
        <v>-1088</v>
      </c>
      <c r="BB2362" t="str">
        <f t="shared" si="894"/>
        <v>1200</v>
      </c>
      <c r="BC2362">
        <v>1</v>
      </c>
      <c r="BD2362" t="str">
        <f t="shared" si="895"/>
        <v xml:space="preserve">N1839R  </v>
      </c>
      <c r="BE2362">
        <v>1</v>
      </c>
      <c r="BG2362">
        <v>0</v>
      </c>
      <c r="BH2362">
        <v>0</v>
      </c>
      <c r="BI2362">
        <v>0</v>
      </c>
      <c r="BJ2362">
        <v>900</v>
      </c>
      <c r="BK2362">
        <v>-100</v>
      </c>
      <c r="BL2362" t="s">
        <v>130</v>
      </c>
      <c r="BM2362">
        <v>1</v>
      </c>
      <c r="BN2362">
        <v>1</v>
      </c>
      <c r="BO2362">
        <v>0</v>
      </c>
      <c r="BP2362">
        <v>0</v>
      </c>
      <c r="BS2362">
        <v>0</v>
      </c>
      <c r="BT2362">
        <v>0</v>
      </c>
      <c r="BU2362">
        <v>0</v>
      </c>
      <c r="CE2362" t="str">
        <f t="shared" si="915"/>
        <v>22:05:14.752</v>
      </c>
      <c r="CF2362">
        <v>751838208</v>
      </c>
      <c r="CS2362">
        <v>3</v>
      </c>
      <c r="CT2362">
        <v>2</v>
      </c>
      <c r="CU2362">
        <v>0</v>
      </c>
      <c r="CV2362">
        <v>2</v>
      </c>
      <c r="CW2362">
        <v>0</v>
      </c>
      <c r="CX2362">
        <v>2</v>
      </c>
      <c r="CY2362">
        <v>7</v>
      </c>
      <c r="CZ2362" t="s">
        <v>131</v>
      </c>
      <c r="DA2362">
        <v>300</v>
      </c>
      <c r="DB2362">
        <v>0</v>
      </c>
      <c r="DC2362" t="s">
        <v>157</v>
      </c>
      <c r="DD2362" t="s">
        <v>158</v>
      </c>
      <c r="DG2362">
        <v>8388458</v>
      </c>
      <c r="DI2362">
        <v>1</v>
      </c>
      <c r="DJ2362">
        <v>0</v>
      </c>
      <c r="DK2362">
        <v>1</v>
      </c>
      <c r="DL2362">
        <v>0</v>
      </c>
      <c r="DM2362">
        <v>0</v>
      </c>
      <c r="DN2362">
        <v>1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3">
      <c r="A2363" t="str">
        <f>"07/09/2023 22:05:15.054"</f>
        <v>07/09/2023 22:05:15.054</v>
      </c>
      <c r="C2363" t="str">
        <f t="shared" si="911"/>
        <v>FFDFD3C0</v>
      </c>
      <c r="D2363" t="s">
        <v>134</v>
      </c>
      <c r="E2363">
        <v>3</v>
      </c>
      <c r="H2363">
        <v>3</v>
      </c>
      <c r="I2363" t="s">
        <v>135</v>
      </c>
      <c r="J2363" t="s">
        <v>126</v>
      </c>
      <c r="K2363">
        <v>0</v>
      </c>
      <c r="L2363">
        <v>3</v>
      </c>
      <c r="M2363">
        <v>0</v>
      </c>
      <c r="N2363">
        <v>2</v>
      </c>
      <c r="O2363">
        <v>0</v>
      </c>
      <c r="P2363">
        <v>1</v>
      </c>
      <c r="Q2363">
        <v>0</v>
      </c>
      <c r="S2363" t="str">
        <f t="shared" si="914"/>
        <v>22:05:14.000</v>
      </c>
      <c r="T2363" t="str">
        <f t="shared" si="914"/>
        <v>22:05:14.000</v>
      </c>
      <c r="U2363" t="str">
        <f t="shared" si="893"/>
        <v>A14F74</v>
      </c>
      <c r="V2363">
        <v>0</v>
      </c>
      <c r="W2363">
        <v>0</v>
      </c>
      <c r="X2363">
        <v>2</v>
      </c>
      <c r="Y2363">
        <v>0</v>
      </c>
      <c r="AA2363">
        <v>1</v>
      </c>
      <c r="AB2363">
        <v>8</v>
      </c>
      <c r="AC2363">
        <v>3</v>
      </c>
      <c r="AD2363">
        <v>0</v>
      </c>
      <c r="AE2363">
        <v>9</v>
      </c>
      <c r="AF2363" t="s">
        <v>126</v>
      </c>
      <c r="AG2363">
        <v>0</v>
      </c>
      <c r="AH2363">
        <v>3</v>
      </c>
      <c r="AI2363">
        <v>2</v>
      </c>
      <c r="AJ2363">
        <v>0</v>
      </c>
      <c r="AK2363" t="s">
        <v>754</v>
      </c>
      <c r="AL2363">
        <v>32.778610999999998</v>
      </c>
      <c r="AM2363" t="s">
        <v>755</v>
      </c>
      <c r="AN2363">
        <v>-117.036452</v>
      </c>
      <c r="AO2363">
        <v>25</v>
      </c>
      <c r="AP2363">
        <v>1000</v>
      </c>
      <c r="AQ2363" t="s">
        <v>129</v>
      </c>
      <c r="AR2363">
        <v>-14</v>
      </c>
      <c r="AS2363">
        <v>76</v>
      </c>
      <c r="AT2363">
        <v>-1088</v>
      </c>
      <c r="BB2363" t="str">
        <f t="shared" si="894"/>
        <v>1200</v>
      </c>
      <c r="BC2363">
        <v>1</v>
      </c>
      <c r="BD2363" t="str">
        <f t="shared" si="895"/>
        <v xml:space="preserve">N1839R  </v>
      </c>
      <c r="BE2363">
        <v>1</v>
      </c>
      <c r="BG2363">
        <v>0</v>
      </c>
      <c r="BH2363">
        <v>0</v>
      </c>
      <c r="BI2363">
        <v>0</v>
      </c>
      <c r="BJ2363">
        <v>900</v>
      </c>
      <c r="BK2363">
        <v>-100</v>
      </c>
      <c r="BL2363" t="s">
        <v>130</v>
      </c>
      <c r="BM2363">
        <v>1</v>
      </c>
      <c r="BN2363">
        <v>1</v>
      </c>
      <c r="BO2363">
        <v>0</v>
      </c>
      <c r="BP2363">
        <v>0</v>
      </c>
      <c r="BS2363">
        <v>0</v>
      </c>
      <c r="BT2363">
        <v>0</v>
      </c>
      <c r="BU2363">
        <v>0</v>
      </c>
      <c r="CE2363" t="str">
        <f t="shared" si="915"/>
        <v>22:05:14.752</v>
      </c>
      <c r="CF2363">
        <v>751838208</v>
      </c>
      <c r="CS2363">
        <v>3</v>
      </c>
      <c r="CT2363">
        <v>2</v>
      </c>
      <c r="CU2363">
        <v>0</v>
      </c>
      <c r="CV2363">
        <v>2</v>
      </c>
      <c r="CW2363">
        <v>0</v>
      </c>
      <c r="CX2363">
        <v>2</v>
      </c>
      <c r="CY2363">
        <v>7</v>
      </c>
      <c r="CZ2363" t="s">
        <v>131</v>
      </c>
      <c r="DA2363">
        <v>300</v>
      </c>
      <c r="DB2363">
        <v>0</v>
      </c>
      <c r="DC2363" t="s">
        <v>157</v>
      </c>
      <c r="DD2363" t="s">
        <v>158</v>
      </c>
      <c r="DG2363">
        <v>8388458</v>
      </c>
      <c r="DI2363">
        <v>1</v>
      </c>
      <c r="DJ2363">
        <v>0</v>
      </c>
      <c r="DK2363">
        <v>1</v>
      </c>
      <c r="DL2363">
        <v>0</v>
      </c>
      <c r="DM2363">
        <v>0</v>
      </c>
      <c r="DN2363">
        <v>1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3">
      <c r="A2364" t="str">
        <f>"07/09/2023 22:05:15.070"</f>
        <v>07/09/2023 22:05:15.070</v>
      </c>
      <c r="C2364" t="str">
        <f t="shared" si="911"/>
        <v>FFDFD3C0</v>
      </c>
      <c r="D2364" t="s">
        <v>141</v>
      </c>
      <c r="E2364">
        <v>15</v>
      </c>
      <c r="J2364" t="s">
        <v>142</v>
      </c>
      <c r="K2364">
        <v>0</v>
      </c>
      <c r="L2364">
        <v>3</v>
      </c>
      <c r="M2364">
        <v>0</v>
      </c>
      <c r="N2364">
        <v>2</v>
      </c>
      <c r="O2364">
        <v>0</v>
      </c>
      <c r="P2364">
        <v>1</v>
      </c>
      <c r="Q2364">
        <v>0</v>
      </c>
      <c r="S2364" t="str">
        <f t="shared" si="914"/>
        <v>22:05:14.000</v>
      </c>
      <c r="T2364" t="str">
        <f t="shared" si="914"/>
        <v>22:05:14.000</v>
      </c>
      <c r="U2364" t="str">
        <f t="shared" si="893"/>
        <v>A14F74</v>
      </c>
      <c r="V2364">
        <v>0</v>
      </c>
      <c r="W2364">
        <v>0</v>
      </c>
      <c r="X2364">
        <v>2</v>
      </c>
      <c r="Y2364">
        <v>0</v>
      </c>
      <c r="AA2364">
        <v>1</v>
      </c>
      <c r="AB2364">
        <v>8</v>
      </c>
      <c r="AC2364">
        <v>3</v>
      </c>
      <c r="AD2364">
        <v>0</v>
      </c>
      <c r="AE2364">
        <v>9</v>
      </c>
      <c r="AF2364" t="s">
        <v>126</v>
      </c>
      <c r="AG2364">
        <v>0</v>
      </c>
      <c r="AH2364">
        <v>3</v>
      </c>
      <c r="AI2364">
        <v>2</v>
      </c>
      <c r="AJ2364">
        <v>0</v>
      </c>
      <c r="AK2364" t="s">
        <v>754</v>
      </c>
      <c r="AL2364">
        <v>32.778610999999998</v>
      </c>
      <c r="AM2364" t="s">
        <v>755</v>
      </c>
      <c r="AN2364">
        <v>-117.036452</v>
      </c>
      <c r="AO2364">
        <v>25</v>
      </c>
      <c r="AP2364">
        <v>1000</v>
      </c>
      <c r="AQ2364" t="s">
        <v>129</v>
      </c>
      <c r="AR2364">
        <v>-14</v>
      </c>
      <c r="AS2364">
        <v>76</v>
      </c>
      <c r="AT2364">
        <v>-1088</v>
      </c>
      <c r="BB2364" t="str">
        <f t="shared" si="894"/>
        <v>1200</v>
      </c>
      <c r="BC2364">
        <v>1</v>
      </c>
      <c r="BD2364" t="str">
        <f t="shared" si="895"/>
        <v xml:space="preserve">N1839R  </v>
      </c>
      <c r="BE2364">
        <v>1</v>
      </c>
      <c r="BG2364">
        <v>0</v>
      </c>
      <c r="BH2364">
        <v>0</v>
      </c>
      <c r="BI2364">
        <v>0</v>
      </c>
      <c r="BJ2364">
        <v>900</v>
      </c>
      <c r="BK2364">
        <v>-100</v>
      </c>
      <c r="BL2364" t="s">
        <v>130</v>
      </c>
      <c r="BM2364">
        <v>1</v>
      </c>
      <c r="BN2364">
        <v>1</v>
      </c>
      <c r="BO2364">
        <v>0</v>
      </c>
      <c r="BP2364">
        <v>0</v>
      </c>
      <c r="BS2364">
        <v>0</v>
      </c>
      <c r="BT2364">
        <v>0</v>
      </c>
      <c r="BU2364">
        <v>0</v>
      </c>
      <c r="CE2364" t="str">
        <f t="shared" si="915"/>
        <v>22:05:14.752</v>
      </c>
      <c r="CF2364">
        <v>751838208</v>
      </c>
      <c r="CS2364">
        <v>3</v>
      </c>
      <c r="CT2364">
        <v>2</v>
      </c>
      <c r="CU2364">
        <v>0</v>
      </c>
      <c r="CV2364">
        <v>2</v>
      </c>
      <c r="CW2364">
        <v>0</v>
      </c>
      <c r="CX2364">
        <v>2</v>
      </c>
      <c r="CY2364">
        <v>7</v>
      </c>
      <c r="CZ2364" t="s">
        <v>131</v>
      </c>
      <c r="DA2364">
        <v>300</v>
      </c>
      <c r="DB2364">
        <v>0</v>
      </c>
      <c r="DC2364" t="s">
        <v>157</v>
      </c>
      <c r="DD2364" t="s">
        <v>158</v>
      </c>
      <c r="DG2364">
        <v>8388458</v>
      </c>
      <c r="DI2364">
        <v>1</v>
      </c>
      <c r="DJ2364">
        <v>0</v>
      </c>
      <c r="DK2364">
        <v>1</v>
      </c>
      <c r="DL2364">
        <v>0</v>
      </c>
      <c r="DM2364">
        <v>0</v>
      </c>
      <c r="DN2364">
        <v>1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3">
      <c r="A2365" t="str">
        <f>"07/09/2023 22:05:15.070"</f>
        <v>07/09/2023 22:05:15.070</v>
      </c>
      <c r="C2365" t="str">
        <f t="shared" si="911"/>
        <v>FFDFD3C0</v>
      </c>
      <c r="D2365" t="s">
        <v>149</v>
      </c>
      <c r="E2365">
        <v>3</v>
      </c>
      <c r="H2365">
        <v>166</v>
      </c>
      <c r="I2365" t="s">
        <v>139</v>
      </c>
      <c r="J2365" t="s">
        <v>150</v>
      </c>
      <c r="K2365">
        <v>0</v>
      </c>
      <c r="L2365">
        <v>3</v>
      </c>
      <c r="M2365">
        <v>0</v>
      </c>
      <c r="N2365">
        <v>2</v>
      </c>
      <c r="O2365">
        <v>0</v>
      </c>
      <c r="P2365">
        <v>1</v>
      </c>
      <c r="Q2365">
        <v>0</v>
      </c>
      <c r="S2365" t="str">
        <f t="shared" si="914"/>
        <v>22:05:14.000</v>
      </c>
      <c r="T2365" t="str">
        <f t="shared" si="914"/>
        <v>22:05:14.000</v>
      </c>
      <c r="U2365" t="str">
        <f t="shared" si="893"/>
        <v>A14F74</v>
      </c>
      <c r="V2365">
        <v>0</v>
      </c>
      <c r="W2365">
        <v>0</v>
      </c>
      <c r="X2365">
        <v>2</v>
      </c>
      <c r="Y2365">
        <v>0</v>
      </c>
      <c r="AA2365">
        <v>1</v>
      </c>
      <c r="AB2365">
        <v>8</v>
      </c>
      <c r="AC2365">
        <v>3</v>
      </c>
      <c r="AD2365">
        <v>0</v>
      </c>
      <c r="AE2365">
        <v>9</v>
      </c>
      <c r="AF2365" t="s">
        <v>126</v>
      </c>
      <c r="AG2365">
        <v>0</v>
      </c>
      <c r="AH2365">
        <v>3</v>
      </c>
      <c r="AI2365">
        <v>2</v>
      </c>
      <c r="AJ2365">
        <v>0</v>
      </c>
      <c r="AK2365" t="s">
        <v>754</v>
      </c>
      <c r="AL2365">
        <v>32.778610999999998</v>
      </c>
      <c r="AM2365" t="s">
        <v>755</v>
      </c>
      <c r="AN2365">
        <v>-117.036452</v>
      </c>
      <c r="AO2365">
        <v>25</v>
      </c>
      <c r="AP2365">
        <v>1000</v>
      </c>
      <c r="AQ2365" t="s">
        <v>129</v>
      </c>
      <c r="AR2365">
        <v>-14</v>
      </c>
      <c r="AS2365">
        <v>76</v>
      </c>
      <c r="AT2365">
        <v>-1088</v>
      </c>
      <c r="BB2365" t="str">
        <f t="shared" si="894"/>
        <v>1200</v>
      </c>
      <c r="BC2365">
        <v>1</v>
      </c>
      <c r="BD2365" t="str">
        <f t="shared" si="895"/>
        <v xml:space="preserve">N1839R  </v>
      </c>
      <c r="BE2365">
        <v>1</v>
      </c>
      <c r="BG2365">
        <v>0</v>
      </c>
      <c r="BH2365">
        <v>0</v>
      </c>
      <c r="BI2365">
        <v>0</v>
      </c>
      <c r="BJ2365">
        <v>900</v>
      </c>
      <c r="BK2365">
        <v>-100</v>
      </c>
      <c r="BL2365" t="s">
        <v>130</v>
      </c>
      <c r="BM2365">
        <v>1</v>
      </c>
      <c r="BN2365">
        <v>1</v>
      </c>
      <c r="BO2365">
        <v>0</v>
      </c>
      <c r="BP2365">
        <v>0</v>
      </c>
      <c r="BS2365">
        <v>0</v>
      </c>
      <c r="BT2365">
        <v>0</v>
      </c>
      <c r="BU2365">
        <v>0</v>
      </c>
      <c r="CE2365" t="str">
        <f t="shared" si="915"/>
        <v>22:05:14.752</v>
      </c>
      <c r="CF2365">
        <v>751838208</v>
      </c>
      <c r="CS2365">
        <v>3</v>
      </c>
      <c r="CT2365">
        <v>2</v>
      </c>
      <c r="CU2365">
        <v>0</v>
      </c>
      <c r="CV2365">
        <v>2</v>
      </c>
      <c r="CW2365">
        <v>0</v>
      </c>
      <c r="CX2365">
        <v>2</v>
      </c>
      <c r="CY2365">
        <v>7</v>
      </c>
      <c r="CZ2365" t="s">
        <v>131</v>
      </c>
      <c r="DA2365">
        <v>300</v>
      </c>
      <c r="DB2365">
        <v>0</v>
      </c>
      <c r="DC2365" t="s">
        <v>157</v>
      </c>
      <c r="DD2365" t="s">
        <v>158</v>
      </c>
      <c r="DG2365">
        <v>8388458</v>
      </c>
      <c r="DI2365">
        <v>1</v>
      </c>
      <c r="DJ2365">
        <v>0</v>
      </c>
      <c r="DK2365">
        <v>1</v>
      </c>
      <c r="DL2365">
        <v>0</v>
      </c>
      <c r="DM2365">
        <v>0</v>
      </c>
      <c r="DN2365">
        <v>1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3">
      <c r="A2366" t="str">
        <f t="shared" ref="A2366:A2372" si="916">"07/09/2023 22:05:19.224"</f>
        <v>07/09/2023 22:05:19.224</v>
      </c>
      <c r="C2366" t="str">
        <f t="shared" si="911"/>
        <v>FFDFD3C0</v>
      </c>
      <c r="D2366" t="s">
        <v>147</v>
      </c>
      <c r="E2366">
        <v>8</v>
      </c>
      <c r="H2366">
        <v>225</v>
      </c>
      <c r="I2366" t="s">
        <v>148</v>
      </c>
      <c r="J2366" t="s">
        <v>126</v>
      </c>
      <c r="K2366">
        <v>0</v>
      </c>
      <c r="L2366">
        <v>3</v>
      </c>
      <c r="M2366">
        <v>0</v>
      </c>
      <c r="N2366">
        <v>2</v>
      </c>
      <c r="O2366">
        <v>0</v>
      </c>
      <c r="P2366">
        <v>1</v>
      </c>
      <c r="Q2366">
        <v>0</v>
      </c>
      <c r="S2366" t="str">
        <f t="shared" ref="S2366:T2372" si="917">"22:05:18.000"</f>
        <v>22:05:18.000</v>
      </c>
      <c r="T2366" t="str">
        <f t="shared" si="917"/>
        <v>22:05:18.000</v>
      </c>
      <c r="U2366" t="str">
        <f t="shared" si="893"/>
        <v>A14F74</v>
      </c>
      <c r="V2366">
        <v>0</v>
      </c>
      <c r="W2366">
        <v>0</v>
      </c>
      <c r="X2366">
        <v>2</v>
      </c>
      <c r="Y2366">
        <v>0</v>
      </c>
      <c r="AA2366">
        <v>1</v>
      </c>
      <c r="AB2366">
        <v>8</v>
      </c>
      <c r="AC2366">
        <v>3</v>
      </c>
      <c r="AD2366">
        <v>0</v>
      </c>
      <c r="AE2366">
        <v>9</v>
      </c>
      <c r="AF2366" t="s">
        <v>126</v>
      </c>
      <c r="AG2366">
        <v>0</v>
      </c>
      <c r="AH2366">
        <v>3</v>
      </c>
      <c r="AI2366">
        <v>2</v>
      </c>
      <c r="AJ2366">
        <v>0</v>
      </c>
      <c r="AK2366" t="s">
        <v>756</v>
      </c>
      <c r="AL2366">
        <v>32.779963000000002</v>
      </c>
      <c r="AM2366" t="s">
        <v>757</v>
      </c>
      <c r="AN2366">
        <v>-117.036366</v>
      </c>
      <c r="AO2366">
        <v>25</v>
      </c>
      <c r="AP2366">
        <v>900</v>
      </c>
      <c r="AQ2366" t="s">
        <v>129</v>
      </c>
      <c r="AR2366">
        <v>49</v>
      </c>
      <c r="AS2366">
        <v>60</v>
      </c>
      <c r="AT2366">
        <v>-704</v>
      </c>
      <c r="BB2366" t="str">
        <f t="shared" si="894"/>
        <v>1200</v>
      </c>
      <c r="BC2366">
        <v>1</v>
      </c>
      <c r="BD2366" t="str">
        <f t="shared" si="895"/>
        <v xml:space="preserve">N1839R  </v>
      </c>
      <c r="BE2366">
        <v>1</v>
      </c>
      <c r="BG2366">
        <v>0</v>
      </c>
      <c r="BH2366">
        <v>0</v>
      </c>
      <c r="BI2366">
        <v>0</v>
      </c>
      <c r="BJ2366">
        <v>850</v>
      </c>
      <c r="BK2366">
        <v>-50</v>
      </c>
      <c r="BL2366" t="s">
        <v>130</v>
      </c>
      <c r="BM2366">
        <v>1</v>
      </c>
      <c r="BN2366">
        <v>1</v>
      </c>
      <c r="BO2366">
        <v>0</v>
      </c>
      <c r="BP2366">
        <v>0</v>
      </c>
      <c r="BS2366">
        <v>0</v>
      </c>
      <c r="BT2366">
        <v>0</v>
      </c>
      <c r="BU2366">
        <v>0</v>
      </c>
      <c r="CE2366" t="str">
        <f t="shared" ref="CE2366:CE2372" si="918">"22:05:18.898"</f>
        <v>22:05:18.898</v>
      </c>
      <c r="CF2366">
        <v>897592130</v>
      </c>
      <c r="CS2366">
        <v>3</v>
      </c>
      <c r="CT2366">
        <v>2</v>
      </c>
      <c r="CU2366">
        <v>0</v>
      </c>
      <c r="CV2366">
        <v>2</v>
      </c>
      <c r="CW2366">
        <v>0</v>
      </c>
      <c r="CX2366">
        <v>3</v>
      </c>
      <c r="CY2366">
        <v>7</v>
      </c>
      <c r="CZ2366" t="s">
        <v>131</v>
      </c>
      <c r="DA2366">
        <v>286</v>
      </c>
      <c r="DB2366">
        <v>0</v>
      </c>
      <c r="DC2366" t="s">
        <v>132</v>
      </c>
      <c r="DD2366" t="s">
        <v>133</v>
      </c>
      <c r="DG2366">
        <v>16229001</v>
      </c>
      <c r="DI2366">
        <v>1</v>
      </c>
      <c r="DJ2366">
        <v>0</v>
      </c>
      <c r="DK2366">
        <v>0</v>
      </c>
      <c r="DL2366">
        <v>0</v>
      </c>
      <c r="DM2366">
        <v>0</v>
      </c>
      <c r="DN2366">
        <v>1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3">
      <c r="A2367" t="str">
        <f t="shared" si="916"/>
        <v>07/09/2023 22:05:19.224</v>
      </c>
      <c r="C2367" t="str">
        <f t="shared" si="911"/>
        <v>FFDFD3C0</v>
      </c>
      <c r="D2367" t="s">
        <v>123</v>
      </c>
      <c r="E2367">
        <v>7</v>
      </c>
      <c r="F2367">
        <v>2007</v>
      </c>
      <c r="G2367" t="s">
        <v>124</v>
      </c>
      <c r="J2367" t="s">
        <v>125</v>
      </c>
      <c r="K2367">
        <v>0</v>
      </c>
      <c r="L2367">
        <v>3</v>
      </c>
      <c r="M2367">
        <v>0</v>
      </c>
      <c r="N2367">
        <v>2</v>
      </c>
      <c r="O2367">
        <v>0</v>
      </c>
      <c r="P2367">
        <v>1</v>
      </c>
      <c r="Q2367">
        <v>0</v>
      </c>
      <c r="S2367" t="str">
        <f t="shared" si="917"/>
        <v>22:05:18.000</v>
      </c>
      <c r="T2367" t="str">
        <f t="shared" si="917"/>
        <v>22:05:18.000</v>
      </c>
      <c r="U2367" t="str">
        <f t="shared" si="893"/>
        <v>A14F74</v>
      </c>
      <c r="V2367">
        <v>0</v>
      </c>
      <c r="W2367">
        <v>0</v>
      </c>
      <c r="X2367">
        <v>2</v>
      </c>
      <c r="Y2367">
        <v>0</v>
      </c>
      <c r="AA2367">
        <v>1</v>
      </c>
      <c r="AB2367">
        <v>8</v>
      </c>
      <c r="AC2367">
        <v>3</v>
      </c>
      <c r="AD2367">
        <v>0</v>
      </c>
      <c r="AE2367">
        <v>9</v>
      </c>
      <c r="AF2367" t="s">
        <v>126</v>
      </c>
      <c r="AG2367">
        <v>0</v>
      </c>
      <c r="AH2367">
        <v>3</v>
      </c>
      <c r="AI2367">
        <v>2</v>
      </c>
      <c r="AJ2367">
        <v>0</v>
      </c>
      <c r="AK2367" t="s">
        <v>756</v>
      </c>
      <c r="AL2367">
        <v>32.779963000000002</v>
      </c>
      <c r="AM2367" t="s">
        <v>757</v>
      </c>
      <c r="AN2367">
        <v>-117.036366</v>
      </c>
      <c r="AO2367">
        <v>25</v>
      </c>
      <c r="AP2367">
        <v>900</v>
      </c>
      <c r="AQ2367" t="s">
        <v>129</v>
      </c>
      <c r="AR2367">
        <v>49</v>
      </c>
      <c r="AS2367">
        <v>60</v>
      </c>
      <c r="AT2367">
        <v>-704</v>
      </c>
      <c r="BB2367" t="str">
        <f t="shared" si="894"/>
        <v>1200</v>
      </c>
      <c r="BC2367">
        <v>1</v>
      </c>
      <c r="BD2367" t="str">
        <f t="shared" si="895"/>
        <v xml:space="preserve">N1839R  </v>
      </c>
      <c r="BE2367">
        <v>1</v>
      </c>
      <c r="BG2367">
        <v>0</v>
      </c>
      <c r="BH2367">
        <v>0</v>
      </c>
      <c r="BI2367">
        <v>0</v>
      </c>
      <c r="BJ2367">
        <v>850</v>
      </c>
      <c r="BK2367">
        <v>-50</v>
      </c>
      <c r="BL2367" t="s">
        <v>130</v>
      </c>
      <c r="BM2367">
        <v>1</v>
      </c>
      <c r="BN2367">
        <v>1</v>
      </c>
      <c r="BO2367">
        <v>0</v>
      </c>
      <c r="BP2367">
        <v>0</v>
      </c>
      <c r="BS2367">
        <v>0</v>
      </c>
      <c r="BT2367">
        <v>0</v>
      </c>
      <c r="BU2367">
        <v>0</v>
      </c>
      <c r="CE2367" t="str">
        <f t="shared" si="918"/>
        <v>22:05:18.898</v>
      </c>
      <c r="CF2367">
        <v>897592130</v>
      </c>
      <c r="CS2367">
        <v>3</v>
      </c>
      <c r="CT2367">
        <v>2</v>
      </c>
      <c r="CU2367">
        <v>0</v>
      </c>
      <c r="CV2367">
        <v>2</v>
      </c>
      <c r="CW2367">
        <v>0</v>
      </c>
      <c r="CX2367">
        <v>3</v>
      </c>
      <c r="CY2367">
        <v>7</v>
      </c>
      <c r="CZ2367" t="s">
        <v>131</v>
      </c>
      <c r="DA2367">
        <v>286</v>
      </c>
      <c r="DB2367">
        <v>0</v>
      </c>
      <c r="DC2367" t="s">
        <v>132</v>
      </c>
      <c r="DD2367" t="s">
        <v>133</v>
      </c>
      <c r="DG2367">
        <v>16229001</v>
      </c>
      <c r="DI2367">
        <v>1</v>
      </c>
      <c r="DJ2367">
        <v>0</v>
      </c>
      <c r="DK2367">
        <v>1</v>
      </c>
      <c r="DL2367">
        <v>0</v>
      </c>
      <c r="DM2367">
        <v>0</v>
      </c>
      <c r="DN2367">
        <v>1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3">
      <c r="A2368" t="str">
        <f t="shared" si="916"/>
        <v>07/09/2023 22:05:19.224</v>
      </c>
      <c r="C2368" t="str">
        <f t="shared" si="911"/>
        <v>FFDFD3C0</v>
      </c>
      <c r="D2368" t="s">
        <v>138</v>
      </c>
      <c r="E2368">
        <v>20</v>
      </c>
      <c r="F2368">
        <v>1020</v>
      </c>
      <c r="G2368" t="s">
        <v>139</v>
      </c>
      <c r="J2368" t="s">
        <v>140</v>
      </c>
      <c r="K2368">
        <v>0</v>
      </c>
      <c r="L2368">
        <v>3</v>
      </c>
      <c r="M2368">
        <v>0</v>
      </c>
      <c r="N2368">
        <v>2</v>
      </c>
      <c r="O2368">
        <v>0</v>
      </c>
      <c r="P2368">
        <v>1</v>
      </c>
      <c r="Q2368">
        <v>0</v>
      </c>
      <c r="S2368" t="str">
        <f t="shared" si="917"/>
        <v>22:05:18.000</v>
      </c>
      <c r="T2368" t="str">
        <f t="shared" si="917"/>
        <v>22:05:18.000</v>
      </c>
      <c r="U2368" t="str">
        <f t="shared" si="893"/>
        <v>A14F74</v>
      </c>
      <c r="V2368">
        <v>0</v>
      </c>
      <c r="W2368">
        <v>0</v>
      </c>
      <c r="X2368">
        <v>2</v>
      </c>
      <c r="Y2368">
        <v>0</v>
      </c>
      <c r="AA2368">
        <v>1</v>
      </c>
      <c r="AB2368">
        <v>8</v>
      </c>
      <c r="AC2368">
        <v>3</v>
      </c>
      <c r="AD2368">
        <v>0</v>
      </c>
      <c r="AE2368">
        <v>9</v>
      </c>
      <c r="AF2368" t="s">
        <v>126</v>
      </c>
      <c r="AG2368">
        <v>0</v>
      </c>
      <c r="AH2368">
        <v>3</v>
      </c>
      <c r="AI2368">
        <v>2</v>
      </c>
      <c r="AJ2368">
        <v>0</v>
      </c>
      <c r="AK2368" t="s">
        <v>756</v>
      </c>
      <c r="AL2368">
        <v>32.779963000000002</v>
      </c>
      <c r="AM2368" t="s">
        <v>757</v>
      </c>
      <c r="AN2368">
        <v>-117.036366</v>
      </c>
      <c r="AO2368">
        <v>25</v>
      </c>
      <c r="AP2368">
        <v>900</v>
      </c>
      <c r="AQ2368" t="s">
        <v>129</v>
      </c>
      <c r="AR2368">
        <v>49</v>
      </c>
      <c r="AS2368">
        <v>60</v>
      </c>
      <c r="AT2368">
        <v>-704</v>
      </c>
      <c r="BB2368" t="str">
        <f t="shared" si="894"/>
        <v>1200</v>
      </c>
      <c r="BC2368">
        <v>1</v>
      </c>
      <c r="BD2368" t="str">
        <f t="shared" si="895"/>
        <v xml:space="preserve">N1839R  </v>
      </c>
      <c r="BE2368">
        <v>1</v>
      </c>
      <c r="BG2368">
        <v>0</v>
      </c>
      <c r="BH2368">
        <v>0</v>
      </c>
      <c r="BI2368">
        <v>0</v>
      </c>
      <c r="BJ2368">
        <v>850</v>
      </c>
      <c r="BK2368">
        <v>-50</v>
      </c>
      <c r="BL2368" t="s">
        <v>130</v>
      </c>
      <c r="BM2368">
        <v>1</v>
      </c>
      <c r="BN2368">
        <v>1</v>
      </c>
      <c r="BO2368">
        <v>0</v>
      </c>
      <c r="BP2368">
        <v>0</v>
      </c>
      <c r="BS2368">
        <v>0</v>
      </c>
      <c r="BT2368">
        <v>0</v>
      </c>
      <c r="BU2368">
        <v>0</v>
      </c>
      <c r="CE2368" t="str">
        <f t="shared" si="918"/>
        <v>22:05:18.898</v>
      </c>
      <c r="CF2368">
        <v>897592130</v>
      </c>
      <c r="CS2368">
        <v>3</v>
      </c>
      <c r="CT2368">
        <v>2</v>
      </c>
      <c r="CU2368">
        <v>0</v>
      </c>
      <c r="CV2368">
        <v>2</v>
      </c>
      <c r="CW2368">
        <v>0</v>
      </c>
      <c r="CX2368">
        <v>3</v>
      </c>
      <c r="CY2368">
        <v>7</v>
      </c>
      <c r="CZ2368" t="s">
        <v>131</v>
      </c>
      <c r="DA2368">
        <v>286</v>
      </c>
      <c r="DB2368">
        <v>0</v>
      </c>
      <c r="DC2368" t="s">
        <v>132</v>
      </c>
      <c r="DD2368" t="s">
        <v>133</v>
      </c>
      <c r="DG2368">
        <v>16229001</v>
      </c>
      <c r="DI2368">
        <v>1</v>
      </c>
      <c r="DJ2368">
        <v>0</v>
      </c>
      <c r="DK2368">
        <v>1</v>
      </c>
      <c r="DL2368">
        <v>0</v>
      </c>
      <c r="DM2368">
        <v>0</v>
      </c>
      <c r="DN2368">
        <v>1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3">
      <c r="A2369" t="str">
        <f t="shared" si="916"/>
        <v>07/09/2023 22:05:19.224</v>
      </c>
      <c r="C2369" t="str">
        <f t="shared" si="911"/>
        <v>FFDFD3C0</v>
      </c>
      <c r="D2369" t="s">
        <v>134</v>
      </c>
      <c r="E2369">
        <v>4</v>
      </c>
      <c r="H2369">
        <v>4</v>
      </c>
      <c r="I2369" t="s">
        <v>143</v>
      </c>
      <c r="J2369" t="s">
        <v>126</v>
      </c>
      <c r="K2369">
        <v>0</v>
      </c>
      <c r="L2369">
        <v>3</v>
      </c>
      <c r="M2369">
        <v>0</v>
      </c>
      <c r="N2369">
        <v>2</v>
      </c>
      <c r="O2369">
        <v>0</v>
      </c>
      <c r="P2369">
        <v>1</v>
      </c>
      <c r="Q2369">
        <v>0</v>
      </c>
      <c r="S2369" t="str">
        <f t="shared" si="917"/>
        <v>22:05:18.000</v>
      </c>
      <c r="T2369" t="str">
        <f t="shared" si="917"/>
        <v>22:05:18.000</v>
      </c>
      <c r="U2369" t="str">
        <f t="shared" si="893"/>
        <v>A14F74</v>
      </c>
      <c r="V2369">
        <v>0</v>
      </c>
      <c r="W2369">
        <v>0</v>
      </c>
      <c r="X2369">
        <v>2</v>
      </c>
      <c r="Y2369">
        <v>0</v>
      </c>
      <c r="AA2369">
        <v>1</v>
      </c>
      <c r="AB2369">
        <v>8</v>
      </c>
      <c r="AC2369">
        <v>3</v>
      </c>
      <c r="AD2369">
        <v>0</v>
      </c>
      <c r="AE2369">
        <v>9</v>
      </c>
      <c r="AF2369" t="s">
        <v>126</v>
      </c>
      <c r="AG2369">
        <v>0</v>
      </c>
      <c r="AH2369">
        <v>3</v>
      </c>
      <c r="AI2369">
        <v>2</v>
      </c>
      <c r="AJ2369">
        <v>0</v>
      </c>
      <c r="AK2369" t="s">
        <v>756</v>
      </c>
      <c r="AL2369">
        <v>32.779963000000002</v>
      </c>
      <c r="AM2369" t="s">
        <v>757</v>
      </c>
      <c r="AN2369">
        <v>-117.036366</v>
      </c>
      <c r="AO2369">
        <v>25</v>
      </c>
      <c r="AP2369">
        <v>900</v>
      </c>
      <c r="AQ2369" t="s">
        <v>129</v>
      </c>
      <c r="AR2369">
        <v>49</v>
      </c>
      <c r="AS2369">
        <v>60</v>
      </c>
      <c r="AT2369">
        <v>-704</v>
      </c>
      <c r="BB2369" t="str">
        <f t="shared" si="894"/>
        <v>1200</v>
      </c>
      <c r="BC2369">
        <v>1</v>
      </c>
      <c r="BD2369" t="str">
        <f t="shared" si="895"/>
        <v xml:space="preserve">N1839R  </v>
      </c>
      <c r="BE2369">
        <v>1</v>
      </c>
      <c r="BG2369">
        <v>0</v>
      </c>
      <c r="BH2369">
        <v>0</v>
      </c>
      <c r="BI2369">
        <v>0</v>
      </c>
      <c r="BJ2369">
        <v>850</v>
      </c>
      <c r="BK2369">
        <v>-50</v>
      </c>
      <c r="BL2369" t="s">
        <v>130</v>
      </c>
      <c r="BM2369">
        <v>1</v>
      </c>
      <c r="BN2369">
        <v>1</v>
      </c>
      <c r="BO2369">
        <v>0</v>
      </c>
      <c r="BP2369">
        <v>0</v>
      </c>
      <c r="BS2369">
        <v>0</v>
      </c>
      <c r="BT2369">
        <v>0</v>
      </c>
      <c r="BU2369">
        <v>0</v>
      </c>
      <c r="CE2369" t="str">
        <f t="shared" si="918"/>
        <v>22:05:18.898</v>
      </c>
      <c r="CF2369">
        <v>897592130</v>
      </c>
      <c r="CS2369">
        <v>3</v>
      </c>
      <c r="CT2369">
        <v>2</v>
      </c>
      <c r="CU2369">
        <v>0</v>
      </c>
      <c r="CV2369">
        <v>2</v>
      </c>
      <c r="CW2369">
        <v>0</v>
      </c>
      <c r="CX2369">
        <v>3</v>
      </c>
      <c r="CY2369">
        <v>7</v>
      </c>
      <c r="CZ2369" t="s">
        <v>131</v>
      </c>
      <c r="DA2369">
        <v>286</v>
      </c>
      <c r="DB2369">
        <v>0</v>
      </c>
      <c r="DC2369" t="s">
        <v>132</v>
      </c>
      <c r="DD2369" t="s">
        <v>133</v>
      </c>
      <c r="DG2369">
        <v>16229001</v>
      </c>
      <c r="DI2369">
        <v>1</v>
      </c>
      <c r="DJ2369">
        <v>0</v>
      </c>
      <c r="DK2369">
        <v>1</v>
      </c>
      <c r="DL2369">
        <v>0</v>
      </c>
      <c r="DM2369">
        <v>0</v>
      </c>
      <c r="DN2369">
        <v>1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3">
      <c r="A2370" t="str">
        <f t="shared" si="916"/>
        <v>07/09/2023 22:05:19.224</v>
      </c>
      <c r="C2370" t="str">
        <f t="shared" si="911"/>
        <v>FFDFD3C0</v>
      </c>
      <c r="D2370" t="s">
        <v>134</v>
      </c>
      <c r="E2370">
        <v>3</v>
      </c>
      <c r="H2370">
        <v>3</v>
      </c>
      <c r="I2370" t="s">
        <v>135</v>
      </c>
      <c r="J2370" t="s">
        <v>126</v>
      </c>
      <c r="K2370">
        <v>0</v>
      </c>
      <c r="L2370">
        <v>3</v>
      </c>
      <c r="M2370">
        <v>0</v>
      </c>
      <c r="N2370">
        <v>2</v>
      </c>
      <c r="O2370">
        <v>0</v>
      </c>
      <c r="P2370">
        <v>1</v>
      </c>
      <c r="Q2370">
        <v>0</v>
      </c>
      <c r="S2370" t="str">
        <f t="shared" si="917"/>
        <v>22:05:18.000</v>
      </c>
      <c r="T2370" t="str">
        <f t="shared" si="917"/>
        <v>22:05:18.000</v>
      </c>
      <c r="U2370" t="str">
        <f t="shared" ref="U2370:U2433" si="919">"A14F74"</f>
        <v>A14F74</v>
      </c>
      <c r="V2370">
        <v>0</v>
      </c>
      <c r="W2370">
        <v>0</v>
      </c>
      <c r="X2370">
        <v>2</v>
      </c>
      <c r="Y2370">
        <v>0</v>
      </c>
      <c r="AA2370">
        <v>1</v>
      </c>
      <c r="AB2370">
        <v>8</v>
      </c>
      <c r="AC2370">
        <v>3</v>
      </c>
      <c r="AD2370">
        <v>0</v>
      </c>
      <c r="AE2370">
        <v>9</v>
      </c>
      <c r="AF2370" t="s">
        <v>126</v>
      </c>
      <c r="AG2370">
        <v>0</v>
      </c>
      <c r="AH2370">
        <v>3</v>
      </c>
      <c r="AI2370">
        <v>2</v>
      </c>
      <c r="AJ2370">
        <v>0</v>
      </c>
      <c r="AK2370" t="s">
        <v>756</v>
      </c>
      <c r="AL2370">
        <v>32.779963000000002</v>
      </c>
      <c r="AM2370" t="s">
        <v>757</v>
      </c>
      <c r="AN2370">
        <v>-117.036366</v>
      </c>
      <c r="AO2370">
        <v>25</v>
      </c>
      <c r="AP2370">
        <v>900</v>
      </c>
      <c r="AQ2370" t="s">
        <v>129</v>
      </c>
      <c r="AR2370">
        <v>49</v>
      </c>
      <c r="AS2370">
        <v>60</v>
      </c>
      <c r="AT2370">
        <v>-704</v>
      </c>
      <c r="BB2370" t="str">
        <f t="shared" ref="BB2370:BB2433" si="920">"1200"</f>
        <v>1200</v>
      </c>
      <c r="BC2370">
        <v>1</v>
      </c>
      <c r="BD2370" t="str">
        <f t="shared" ref="BD2370:BD2433" si="921">"N1839R  "</f>
        <v xml:space="preserve">N1839R  </v>
      </c>
      <c r="BE2370">
        <v>1</v>
      </c>
      <c r="BG2370">
        <v>0</v>
      </c>
      <c r="BH2370">
        <v>0</v>
      </c>
      <c r="BI2370">
        <v>0</v>
      </c>
      <c r="BJ2370">
        <v>850</v>
      </c>
      <c r="BK2370">
        <v>-50</v>
      </c>
      <c r="BL2370" t="s">
        <v>130</v>
      </c>
      <c r="BM2370">
        <v>1</v>
      </c>
      <c r="BN2370">
        <v>1</v>
      </c>
      <c r="BO2370">
        <v>0</v>
      </c>
      <c r="BP2370">
        <v>0</v>
      </c>
      <c r="BS2370">
        <v>0</v>
      </c>
      <c r="BT2370">
        <v>0</v>
      </c>
      <c r="BU2370">
        <v>0</v>
      </c>
      <c r="CE2370" t="str">
        <f t="shared" si="918"/>
        <v>22:05:18.898</v>
      </c>
      <c r="CF2370">
        <v>897592130</v>
      </c>
      <c r="CS2370">
        <v>3</v>
      </c>
      <c r="CT2370">
        <v>2</v>
      </c>
      <c r="CU2370">
        <v>0</v>
      </c>
      <c r="CV2370">
        <v>2</v>
      </c>
      <c r="CW2370">
        <v>0</v>
      </c>
      <c r="CX2370">
        <v>3</v>
      </c>
      <c r="CY2370">
        <v>7</v>
      </c>
      <c r="CZ2370" t="s">
        <v>131</v>
      </c>
      <c r="DA2370">
        <v>286</v>
      </c>
      <c r="DB2370">
        <v>0</v>
      </c>
      <c r="DC2370" t="s">
        <v>132</v>
      </c>
      <c r="DD2370" t="s">
        <v>133</v>
      </c>
      <c r="DG2370">
        <v>16229001</v>
      </c>
      <c r="DI2370">
        <v>1</v>
      </c>
      <c r="DJ2370">
        <v>0</v>
      </c>
      <c r="DK2370">
        <v>1</v>
      </c>
      <c r="DL2370">
        <v>0</v>
      </c>
      <c r="DM2370">
        <v>0</v>
      </c>
      <c r="DN2370">
        <v>1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3">
      <c r="A2371" t="str">
        <f t="shared" si="916"/>
        <v>07/09/2023 22:05:19.224</v>
      </c>
      <c r="C2371" t="str">
        <f t="shared" si="911"/>
        <v>FFDFD3C0</v>
      </c>
      <c r="D2371" t="s">
        <v>141</v>
      </c>
      <c r="E2371">
        <v>15</v>
      </c>
      <c r="J2371" t="s">
        <v>142</v>
      </c>
      <c r="K2371">
        <v>0</v>
      </c>
      <c r="L2371">
        <v>3</v>
      </c>
      <c r="M2371">
        <v>0</v>
      </c>
      <c r="N2371">
        <v>2</v>
      </c>
      <c r="O2371">
        <v>0</v>
      </c>
      <c r="P2371">
        <v>1</v>
      </c>
      <c r="Q2371">
        <v>0</v>
      </c>
      <c r="S2371" t="str">
        <f t="shared" si="917"/>
        <v>22:05:18.000</v>
      </c>
      <c r="T2371" t="str">
        <f t="shared" si="917"/>
        <v>22:05:18.000</v>
      </c>
      <c r="U2371" t="str">
        <f t="shared" si="919"/>
        <v>A14F74</v>
      </c>
      <c r="V2371">
        <v>0</v>
      </c>
      <c r="W2371">
        <v>0</v>
      </c>
      <c r="X2371">
        <v>2</v>
      </c>
      <c r="Y2371">
        <v>0</v>
      </c>
      <c r="AA2371">
        <v>1</v>
      </c>
      <c r="AB2371">
        <v>8</v>
      </c>
      <c r="AC2371">
        <v>3</v>
      </c>
      <c r="AD2371">
        <v>0</v>
      </c>
      <c r="AE2371">
        <v>9</v>
      </c>
      <c r="AF2371" t="s">
        <v>126</v>
      </c>
      <c r="AG2371">
        <v>0</v>
      </c>
      <c r="AH2371">
        <v>3</v>
      </c>
      <c r="AI2371">
        <v>2</v>
      </c>
      <c r="AJ2371">
        <v>0</v>
      </c>
      <c r="AK2371" t="s">
        <v>756</v>
      </c>
      <c r="AL2371">
        <v>32.779963000000002</v>
      </c>
      <c r="AM2371" t="s">
        <v>757</v>
      </c>
      <c r="AN2371">
        <v>-117.036366</v>
      </c>
      <c r="AO2371">
        <v>25</v>
      </c>
      <c r="AP2371">
        <v>900</v>
      </c>
      <c r="AQ2371" t="s">
        <v>129</v>
      </c>
      <c r="AR2371">
        <v>49</v>
      </c>
      <c r="AS2371">
        <v>60</v>
      </c>
      <c r="AT2371">
        <v>-704</v>
      </c>
      <c r="BB2371" t="str">
        <f t="shared" si="920"/>
        <v>1200</v>
      </c>
      <c r="BC2371">
        <v>1</v>
      </c>
      <c r="BD2371" t="str">
        <f t="shared" si="921"/>
        <v xml:space="preserve">N1839R  </v>
      </c>
      <c r="BE2371">
        <v>1</v>
      </c>
      <c r="BG2371">
        <v>0</v>
      </c>
      <c r="BH2371">
        <v>0</v>
      </c>
      <c r="BI2371">
        <v>0</v>
      </c>
      <c r="BJ2371">
        <v>850</v>
      </c>
      <c r="BK2371">
        <v>-50</v>
      </c>
      <c r="BL2371" t="s">
        <v>130</v>
      </c>
      <c r="BM2371">
        <v>1</v>
      </c>
      <c r="BN2371">
        <v>1</v>
      </c>
      <c r="BO2371">
        <v>0</v>
      </c>
      <c r="BP2371">
        <v>0</v>
      </c>
      <c r="BS2371">
        <v>0</v>
      </c>
      <c r="BT2371">
        <v>0</v>
      </c>
      <c r="BU2371">
        <v>0</v>
      </c>
      <c r="CE2371" t="str">
        <f t="shared" si="918"/>
        <v>22:05:18.898</v>
      </c>
      <c r="CF2371">
        <v>897592130</v>
      </c>
      <c r="CS2371">
        <v>3</v>
      </c>
      <c r="CT2371">
        <v>2</v>
      </c>
      <c r="CU2371">
        <v>0</v>
      </c>
      <c r="CV2371">
        <v>2</v>
      </c>
      <c r="CW2371">
        <v>0</v>
      </c>
      <c r="CX2371">
        <v>3</v>
      </c>
      <c r="CY2371">
        <v>7</v>
      </c>
      <c r="CZ2371" t="s">
        <v>131</v>
      </c>
      <c r="DA2371">
        <v>286</v>
      </c>
      <c r="DB2371">
        <v>0</v>
      </c>
      <c r="DC2371" t="s">
        <v>132</v>
      </c>
      <c r="DD2371" t="s">
        <v>133</v>
      </c>
      <c r="DG2371">
        <v>16229001</v>
      </c>
      <c r="DI2371">
        <v>1</v>
      </c>
      <c r="DJ2371">
        <v>0</v>
      </c>
      <c r="DK2371">
        <v>1</v>
      </c>
      <c r="DL2371">
        <v>0</v>
      </c>
      <c r="DM2371">
        <v>0</v>
      </c>
      <c r="DN2371">
        <v>1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3">
      <c r="A2372" t="str">
        <f t="shared" si="916"/>
        <v>07/09/2023 22:05:19.224</v>
      </c>
      <c r="C2372" t="str">
        <f t="shared" si="911"/>
        <v>FFDFD3C0</v>
      </c>
      <c r="D2372" t="s">
        <v>149</v>
      </c>
      <c r="E2372">
        <v>3</v>
      </c>
      <c r="H2372">
        <v>166</v>
      </c>
      <c r="I2372" t="s">
        <v>139</v>
      </c>
      <c r="J2372" t="s">
        <v>150</v>
      </c>
      <c r="K2372">
        <v>0</v>
      </c>
      <c r="L2372">
        <v>3</v>
      </c>
      <c r="M2372">
        <v>0</v>
      </c>
      <c r="N2372">
        <v>2</v>
      </c>
      <c r="O2372">
        <v>0</v>
      </c>
      <c r="P2372">
        <v>1</v>
      </c>
      <c r="Q2372">
        <v>0</v>
      </c>
      <c r="S2372" t="str">
        <f t="shared" si="917"/>
        <v>22:05:18.000</v>
      </c>
      <c r="T2372" t="str">
        <f t="shared" si="917"/>
        <v>22:05:18.000</v>
      </c>
      <c r="U2372" t="str">
        <f t="shared" si="919"/>
        <v>A14F74</v>
      </c>
      <c r="V2372">
        <v>0</v>
      </c>
      <c r="W2372">
        <v>0</v>
      </c>
      <c r="X2372">
        <v>2</v>
      </c>
      <c r="Y2372">
        <v>0</v>
      </c>
      <c r="AA2372">
        <v>1</v>
      </c>
      <c r="AB2372">
        <v>8</v>
      </c>
      <c r="AC2372">
        <v>3</v>
      </c>
      <c r="AD2372">
        <v>0</v>
      </c>
      <c r="AE2372">
        <v>9</v>
      </c>
      <c r="AF2372" t="s">
        <v>126</v>
      </c>
      <c r="AG2372">
        <v>0</v>
      </c>
      <c r="AH2372">
        <v>3</v>
      </c>
      <c r="AI2372">
        <v>2</v>
      </c>
      <c r="AJ2372">
        <v>0</v>
      </c>
      <c r="AK2372" t="s">
        <v>756</v>
      </c>
      <c r="AL2372">
        <v>32.779963000000002</v>
      </c>
      <c r="AM2372" t="s">
        <v>757</v>
      </c>
      <c r="AN2372">
        <v>-117.036366</v>
      </c>
      <c r="AO2372">
        <v>25</v>
      </c>
      <c r="AP2372">
        <v>900</v>
      </c>
      <c r="AQ2372" t="s">
        <v>129</v>
      </c>
      <c r="AR2372">
        <v>49</v>
      </c>
      <c r="AS2372">
        <v>60</v>
      </c>
      <c r="AT2372">
        <v>-704</v>
      </c>
      <c r="BB2372" t="str">
        <f t="shared" si="920"/>
        <v>1200</v>
      </c>
      <c r="BC2372">
        <v>1</v>
      </c>
      <c r="BD2372" t="str">
        <f t="shared" si="921"/>
        <v xml:space="preserve">N1839R  </v>
      </c>
      <c r="BE2372">
        <v>1</v>
      </c>
      <c r="BG2372">
        <v>0</v>
      </c>
      <c r="BH2372">
        <v>0</v>
      </c>
      <c r="BI2372">
        <v>0</v>
      </c>
      <c r="BJ2372">
        <v>850</v>
      </c>
      <c r="BK2372">
        <v>-50</v>
      </c>
      <c r="BL2372" t="s">
        <v>130</v>
      </c>
      <c r="BM2372">
        <v>1</v>
      </c>
      <c r="BN2372">
        <v>1</v>
      </c>
      <c r="BO2372">
        <v>0</v>
      </c>
      <c r="BP2372">
        <v>0</v>
      </c>
      <c r="BS2372">
        <v>0</v>
      </c>
      <c r="BT2372">
        <v>0</v>
      </c>
      <c r="BU2372">
        <v>0</v>
      </c>
      <c r="CE2372" t="str">
        <f t="shared" si="918"/>
        <v>22:05:18.898</v>
      </c>
      <c r="CF2372">
        <v>897592130</v>
      </c>
      <c r="CS2372">
        <v>3</v>
      </c>
      <c r="CT2372">
        <v>2</v>
      </c>
      <c r="CU2372">
        <v>0</v>
      </c>
      <c r="CV2372">
        <v>2</v>
      </c>
      <c r="CW2372">
        <v>0</v>
      </c>
      <c r="CX2372">
        <v>3</v>
      </c>
      <c r="CY2372">
        <v>7</v>
      </c>
      <c r="CZ2372" t="s">
        <v>131</v>
      </c>
      <c r="DA2372">
        <v>286</v>
      </c>
      <c r="DB2372">
        <v>0</v>
      </c>
      <c r="DC2372" t="s">
        <v>132</v>
      </c>
      <c r="DD2372" t="s">
        <v>133</v>
      </c>
      <c r="DG2372">
        <v>16229001</v>
      </c>
      <c r="DI2372">
        <v>1</v>
      </c>
      <c r="DJ2372">
        <v>0</v>
      </c>
      <c r="DK2372">
        <v>1</v>
      </c>
      <c r="DL2372">
        <v>0</v>
      </c>
      <c r="DM2372">
        <v>0</v>
      </c>
      <c r="DN2372">
        <v>1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3">
      <c r="A2373" t="str">
        <f>"07/09/2023 22:05:19.927"</f>
        <v>07/09/2023 22:05:19.927</v>
      </c>
      <c r="C2373" t="str">
        <f t="shared" si="911"/>
        <v>FFDFD3C0</v>
      </c>
      <c r="D2373" t="s">
        <v>147</v>
      </c>
      <c r="E2373">
        <v>8</v>
      </c>
      <c r="H2373">
        <v>225</v>
      </c>
      <c r="I2373" t="s">
        <v>148</v>
      </c>
      <c r="J2373" t="s">
        <v>126</v>
      </c>
      <c r="K2373">
        <v>0</v>
      </c>
      <c r="L2373">
        <v>3</v>
      </c>
      <c r="M2373">
        <v>0</v>
      </c>
      <c r="N2373">
        <v>2</v>
      </c>
      <c r="O2373">
        <v>0</v>
      </c>
      <c r="P2373">
        <v>1</v>
      </c>
      <c r="Q2373">
        <v>0</v>
      </c>
      <c r="S2373" t="str">
        <f t="shared" ref="S2373:T2379" si="922">"22:05:19.000"</f>
        <v>22:05:19.000</v>
      </c>
      <c r="T2373" t="str">
        <f t="shared" si="922"/>
        <v>22:05:19.000</v>
      </c>
      <c r="U2373" t="str">
        <f t="shared" si="919"/>
        <v>A14F74</v>
      </c>
      <c r="V2373">
        <v>0</v>
      </c>
      <c r="W2373">
        <v>0</v>
      </c>
      <c r="X2373">
        <v>2</v>
      </c>
      <c r="Y2373">
        <v>0</v>
      </c>
      <c r="AA2373">
        <v>1</v>
      </c>
      <c r="AB2373">
        <v>8</v>
      </c>
      <c r="AC2373">
        <v>3</v>
      </c>
      <c r="AD2373">
        <v>0</v>
      </c>
      <c r="AE2373">
        <v>9</v>
      </c>
      <c r="AF2373" t="s">
        <v>126</v>
      </c>
      <c r="AG2373">
        <v>0</v>
      </c>
      <c r="AH2373">
        <v>3</v>
      </c>
      <c r="AI2373">
        <v>2</v>
      </c>
      <c r="AJ2373">
        <v>0</v>
      </c>
      <c r="AK2373" t="s">
        <v>758</v>
      </c>
      <c r="AL2373">
        <v>32.780262999999998</v>
      </c>
      <c r="AM2373" t="s">
        <v>759</v>
      </c>
      <c r="AN2373">
        <v>-117.036152</v>
      </c>
      <c r="AO2373">
        <v>25</v>
      </c>
      <c r="AP2373">
        <v>900</v>
      </c>
      <c r="AQ2373" t="s">
        <v>129</v>
      </c>
      <c r="AR2373">
        <v>57</v>
      </c>
      <c r="AS2373">
        <v>50</v>
      </c>
      <c r="AT2373">
        <v>-512</v>
      </c>
      <c r="BB2373" t="str">
        <f t="shared" si="920"/>
        <v>1200</v>
      </c>
      <c r="BC2373">
        <v>1</v>
      </c>
      <c r="BD2373" t="str">
        <f t="shared" si="921"/>
        <v xml:space="preserve">N1839R  </v>
      </c>
      <c r="BE2373">
        <v>1</v>
      </c>
      <c r="BG2373">
        <v>0</v>
      </c>
      <c r="BH2373">
        <v>0</v>
      </c>
      <c r="BI2373">
        <v>0</v>
      </c>
      <c r="BJ2373">
        <v>850</v>
      </c>
      <c r="BK2373">
        <v>-50</v>
      </c>
      <c r="BL2373" t="s">
        <v>130</v>
      </c>
      <c r="BM2373">
        <v>1</v>
      </c>
      <c r="BN2373">
        <v>1</v>
      </c>
      <c r="BO2373">
        <v>0</v>
      </c>
      <c r="BP2373">
        <v>0</v>
      </c>
      <c r="BS2373">
        <v>0</v>
      </c>
      <c r="BT2373">
        <v>0</v>
      </c>
      <c r="BU2373">
        <v>0</v>
      </c>
      <c r="CE2373" t="str">
        <f t="shared" ref="CE2373:CE2379" si="923">"22:05:19.687"</f>
        <v>22:05:19.687</v>
      </c>
      <c r="CF2373">
        <v>687341876</v>
      </c>
      <c r="CS2373">
        <v>3</v>
      </c>
      <c r="CT2373">
        <v>2</v>
      </c>
      <c r="CU2373">
        <v>0</v>
      </c>
      <c r="CV2373">
        <v>2</v>
      </c>
      <c r="CW2373">
        <v>0</v>
      </c>
      <c r="CX2373">
        <v>1</v>
      </c>
      <c r="CY2373">
        <v>7</v>
      </c>
      <c r="CZ2373" t="s">
        <v>131</v>
      </c>
      <c r="DA2373">
        <v>286</v>
      </c>
      <c r="DB2373">
        <v>0</v>
      </c>
      <c r="DC2373" t="s">
        <v>132</v>
      </c>
      <c r="DD2373" t="s">
        <v>133</v>
      </c>
      <c r="DG2373">
        <v>16229263</v>
      </c>
      <c r="DI2373">
        <v>1</v>
      </c>
      <c r="DJ2373">
        <v>0</v>
      </c>
      <c r="DK2373">
        <v>0</v>
      </c>
      <c r="DL2373">
        <v>0</v>
      </c>
      <c r="DM2373">
        <v>0</v>
      </c>
      <c r="DN2373">
        <v>1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3">
      <c r="A2374" t="str">
        <f>"07/09/2023 22:05:19.927"</f>
        <v>07/09/2023 22:05:19.927</v>
      </c>
      <c r="C2374" t="str">
        <f t="shared" si="911"/>
        <v>FFDFD3C0</v>
      </c>
      <c r="D2374" t="s">
        <v>123</v>
      </c>
      <c r="E2374">
        <v>7</v>
      </c>
      <c r="F2374">
        <v>2007</v>
      </c>
      <c r="G2374" t="s">
        <v>124</v>
      </c>
      <c r="J2374" t="s">
        <v>125</v>
      </c>
      <c r="K2374">
        <v>0</v>
      </c>
      <c r="L2374">
        <v>3</v>
      </c>
      <c r="M2374">
        <v>0</v>
      </c>
      <c r="N2374">
        <v>2</v>
      </c>
      <c r="O2374">
        <v>0</v>
      </c>
      <c r="P2374">
        <v>1</v>
      </c>
      <c r="Q2374">
        <v>0</v>
      </c>
      <c r="S2374" t="str">
        <f t="shared" si="922"/>
        <v>22:05:19.000</v>
      </c>
      <c r="T2374" t="str">
        <f t="shared" si="922"/>
        <v>22:05:19.000</v>
      </c>
      <c r="U2374" t="str">
        <f t="shared" si="919"/>
        <v>A14F74</v>
      </c>
      <c r="V2374">
        <v>0</v>
      </c>
      <c r="W2374">
        <v>0</v>
      </c>
      <c r="X2374">
        <v>2</v>
      </c>
      <c r="Y2374">
        <v>0</v>
      </c>
      <c r="AA2374">
        <v>1</v>
      </c>
      <c r="AB2374">
        <v>8</v>
      </c>
      <c r="AC2374">
        <v>3</v>
      </c>
      <c r="AD2374">
        <v>0</v>
      </c>
      <c r="AE2374">
        <v>9</v>
      </c>
      <c r="AF2374" t="s">
        <v>126</v>
      </c>
      <c r="AG2374">
        <v>0</v>
      </c>
      <c r="AH2374">
        <v>3</v>
      </c>
      <c r="AI2374">
        <v>2</v>
      </c>
      <c r="AJ2374">
        <v>0</v>
      </c>
      <c r="AK2374" t="s">
        <v>758</v>
      </c>
      <c r="AL2374">
        <v>32.780262999999998</v>
      </c>
      <c r="AM2374" t="s">
        <v>759</v>
      </c>
      <c r="AN2374">
        <v>-117.036152</v>
      </c>
      <c r="AO2374">
        <v>25</v>
      </c>
      <c r="AP2374">
        <v>900</v>
      </c>
      <c r="AQ2374" t="s">
        <v>129</v>
      </c>
      <c r="AR2374">
        <v>57</v>
      </c>
      <c r="AS2374">
        <v>50</v>
      </c>
      <c r="AT2374">
        <v>-512</v>
      </c>
      <c r="BB2374" t="str">
        <f t="shared" si="920"/>
        <v>1200</v>
      </c>
      <c r="BC2374">
        <v>1</v>
      </c>
      <c r="BD2374" t="str">
        <f t="shared" si="921"/>
        <v xml:space="preserve">N1839R  </v>
      </c>
      <c r="BE2374">
        <v>1</v>
      </c>
      <c r="BG2374">
        <v>0</v>
      </c>
      <c r="BH2374">
        <v>0</v>
      </c>
      <c r="BI2374">
        <v>0</v>
      </c>
      <c r="BJ2374">
        <v>850</v>
      </c>
      <c r="BK2374">
        <v>-50</v>
      </c>
      <c r="BL2374" t="s">
        <v>130</v>
      </c>
      <c r="BM2374">
        <v>1</v>
      </c>
      <c r="BN2374">
        <v>1</v>
      </c>
      <c r="BO2374">
        <v>0</v>
      </c>
      <c r="BP2374">
        <v>0</v>
      </c>
      <c r="BS2374">
        <v>0</v>
      </c>
      <c r="BT2374">
        <v>0</v>
      </c>
      <c r="BU2374">
        <v>0</v>
      </c>
      <c r="CE2374" t="str">
        <f t="shared" si="923"/>
        <v>22:05:19.687</v>
      </c>
      <c r="CF2374">
        <v>687341876</v>
      </c>
      <c r="CS2374">
        <v>3</v>
      </c>
      <c r="CT2374">
        <v>2</v>
      </c>
      <c r="CU2374">
        <v>0</v>
      </c>
      <c r="CV2374">
        <v>2</v>
      </c>
      <c r="CW2374">
        <v>0</v>
      </c>
      <c r="CX2374">
        <v>1</v>
      </c>
      <c r="CY2374">
        <v>7</v>
      </c>
      <c r="CZ2374" t="s">
        <v>131</v>
      </c>
      <c r="DA2374">
        <v>286</v>
      </c>
      <c r="DB2374">
        <v>0</v>
      </c>
      <c r="DC2374" t="s">
        <v>132</v>
      </c>
      <c r="DD2374" t="s">
        <v>133</v>
      </c>
      <c r="DG2374">
        <v>16229263</v>
      </c>
      <c r="DI2374">
        <v>1</v>
      </c>
      <c r="DJ2374">
        <v>0</v>
      </c>
      <c r="DK2374">
        <v>1</v>
      </c>
      <c r="DL2374">
        <v>0</v>
      </c>
      <c r="DM2374">
        <v>0</v>
      </c>
      <c r="DN2374">
        <v>1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3">
      <c r="A2375" t="str">
        <f>"07/09/2023 22:05:19.927"</f>
        <v>07/09/2023 22:05:19.927</v>
      </c>
      <c r="C2375" t="str">
        <f t="shared" si="911"/>
        <v>FFDFD3C0</v>
      </c>
      <c r="D2375" t="s">
        <v>138</v>
      </c>
      <c r="E2375">
        <v>20</v>
      </c>
      <c r="F2375">
        <v>1020</v>
      </c>
      <c r="G2375" t="s">
        <v>139</v>
      </c>
      <c r="J2375" t="s">
        <v>140</v>
      </c>
      <c r="K2375">
        <v>0</v>
      </c>
      <c r="L2375">
        <v>3</v>
      </c>
      <c r="M2375">
        <v>0</v>
      </c>
      <c r="N2375">
        <v>2</v>
      </c>
      <c r="O2375">
        <v>0</v>
      </c>
      <c r="P2375">
        <v>1</v>
      </c>
      <c r="Q2375">
        <v>0</v>
      </c>
      <c r="S2375" t="str">
        <f t="shared" si="922"/>
        <v>22:05:19.000</v>
      </c>
      <c r="T2375" t="str">
        <f t="shared" si="922"/>
        <v>22:05:19.000</v>
      </c>
      <c r="U2375" t="str">
        <f t="shared" si="919"/>
        <v>A14F74</v>
      </c>
      <c r="V2375">
        <v>0</v>
      </c>
      <c r="W2375">
        <v>0</v>
      </c>
      <c r="X2375">
        <v>2</v>
      </c>
      <c r="Y2375">
        <v>0</v>
      </c>
      <c r="AA2375">
        <v>1</v>
      </c>
      <c r="AB2375">
        <v>8</v>
      </c>
      <c r="AC2375">
        <v>3</v>
      </c>
      <c r="AD2375">
        <v>0</v>
      </c>
      <c r="AE2375">
        <v>9</v>
      </c>
      <c r="AF2375" t="s">
        <v>126</v>
      </c>
      <c r="AG2375">
        <v>0</v>
      </c>
      <c r="AH2375">
        <v>3</v>
      </c>
      <c r="AI2375">
        <v>2</v>
      </c>
      <c r="AJ2375">
        <v>0</v>
      </c>
      <c r="AK2375" t="s">
        <v>758</v>
      </c>
      <c r="AL2375">
        <v>32.780262999999998</v>
      </c>
      <c r="AM2375" t="s">
        <v>759</v>
      </c>
      <c r="AN2375">
        <v>-117.036152</v>
      </c>
      <c r="AO2375">
        <v>25</v>
      </c>
      <c r="AP2375">
        <v>900</v>
      </c>
      <c r="AQ2375" t="s">
        <v>129</v>
      </c>
      <c r="AR2375">
        <v>57</v>
      </c>
      <c r="AS2375">
        <v>50</v>
      </c>
      <c r="AT2375">
        <v>-512</v>
      </c>
      <c r="BB2375" t="str">
        <f t="shared" si="920"/>
        <v>1200</v>
      </c>
      <c r="BC2375">
        <v>1</v>
      </c>
      <c r="BD2375" t="str">
        <f t="shared" si="921"/>
        <v xml:space="preserve">N1839R  </v>
      </c>
      <c r="BE2375">
        <v>1</v>
      </c>
      <c r="BG2375">
        <v>0</v>
      </c>
      <c r="BH2375">
        <v>0</v>
      </c>
      <c r="BI2375">
        <v>0</v>
      </c>
      <c r="BJ2375">
        <v>850</v>
      </c>
      <c r="BK2375">
        <v>-50</v>
      </c>
      <c r="BL2375" t="s">
        <v>130</v>
      </c>
      <c r="BM2375">
        <v>1</v>
      </c>
      <c r="BN2375">
        <v>1</v>
      </c>
      <c r="BO2375">
        <v>0</v>
      </c>
      <c r="BP2375">
        <v>0</v>
      </c>
      <c r="BS2375">
        <v>0</v>
      </c>
      <c r="BT2375">
        <v>0</v>
      </c>
      <c r="BU2375">
        <v>0</v>
      </c>
      <c r="CE2375" t="str">
        <f t="shared" si="923"/>
        <v>22:05:19.687</v>
      </c>
      <c r="CF2375">
        <v>687341876</v>
      </c>
      <c r="CS2375">
        <v>3</v>
      </c>
      <c r="CT2375">
        <v>2</v>
      </c>
      <c r="CU2375">
        <v>0</v>
      </c>
      <c r="CV2375">
        <v>2</v>
      </c>
      <c r="CW2375">
        <v>0</v>
      </c>
      <c r="CX2375">
        <v>1</v>
      </c>
      <c r="CY2375">
        <v>7</v>
      </c>
      <c r="CZ2375" t="s">
        <v>131</v>
      </c>
      <c r="DA2375">
        <v>286</v>
      </c>
      <c r="DB2375">
        <v>0</v>
      </c>
      <c r="DC2375" t="s">
        <v>132</v>
      </c>
      <c r="DD2375" t="s">
        <v>133</v>
      </c>
      <c r="DG2375">
        <v>16229263</v>
      </c>
      <c r="DI2375">
        <v>1</v>
      </c>
      <c r="DJ2375">
        <v>0</v>
      </c>
      <c r="DK2375">
        <v>1</v>
      </c>
      <c r="DL2375">
        <v>0</v>
      </c>
      <c r="DM2375">
        <v>0</v>
      </c>
      <c r="DN2375">
        <v>1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3">
      <c r="A2376" t="str">
        <f>"07/09/2023 22:05:19.927"</f>
        <v>07/09/2023 22:05:19.927</v>
      </c>
      <c r="C2376" t="str">
        <f t="shared" si="911"/>
        <v>FFDFD3C0</v>
      </c>
      <c r="D2376" t="s">
        <v>134</v>
      </c>
      <c r="E2376">
        <v>3</v>
      </c>
      <c r="H2376">
        <v>3</v>
      </c>
      <c r="I2376" t="s">
        <v>135</v>
      </c>
      <c r="J2376" t="s">
        <v>126</v>
      </c>
      <c r="K2376">
        <v>0</v>
      </c>
      <c r="L2376">
        <v>3</v>
      </c>
      <c r="M2376">
        <v>0</v>
      </c>
      <c r="N2376">
        <v>2</v>
      </c>
      <c r="O2376">
        <v>0</v>
      </c>
      <c r="P2376">
        <v>1</v>
      </c>
      <c r="Q2376">
        <v>0</v>
      </c>
      <c r="S2376" t="str">
        <f t="shared" si="922"/>
        <v>22:05:19.000</v>
      </c>
      <c r="T2376" t="str">
        <f t="shared" si="922"/>
        <v>22:05:19.000</v>
      </c>
      <c r="U2376" t="str">
        <f t="shared" si="919"/>
        <v>A14F74</v>
      </c>
      <c r="V2376">
        <v>0</v>
      </c>
      <c r="W2376">
        <v>0</v>
      </c>
      <c r="X2376">
        <v>2</v>
      </c>
      <c r="Y2376">
        <v>0</v>
      </c>
      <c r="AA2376">
        <v>1</v>
      </c>
      <c r="AB2376">
        <v>8</v>
      </c>
      <c r="AC2376">
        <v>3</v>
      </c>
      <c r="AD2376">
        <v>0</v>
      </c>
      <c r="AE2376">
        <v>9</v>
      </c>
      <c r="AF2376" t="s">
        <v>126</v>
      </c>
      <c r="AG2376">
        <v>0</v>
      </c>
      <c r="AH2376">
        <v>3</v>
      </c>
      <c r="AI2376">
        <v>2</v>
      </c>
      <c r="AJ2376">
        <v>0</v>
      </c>
      <c r="AK2376" t="s">
        <v>758</v>
      </c>
      <c r="AL2376">
        <v>32.780262999999998</v>
      </c>
      <c r="AM2376" t="s">
        <v>759</v>
      </c>
      <c r="AN2376">
        <v>-117.036152</v>
      </c>
      <c r="AO2376">
        <v>25</v>
      </c>
      <c r="AP2376">
        <v>900</v>
      </c>
      <c r="AQ2376" t="s">
        <v>129</v>
      </c>
      <c r="AR2376">
        <v>57</v>
      </c>
      <c r="AS2376">
        <v>50</v>
      </c>
      <c r="AT2376">
        <v>-512</v>
      </c>
      <c r="BB2376" t="str">
        <f t="shared" si="920"/>
        <v>1200</v>
      </c>
      <c r="BC2376">
        <v>1</v>
      </c>
      <c r="BD2376" t="str">
        <f t="shared" si="921"/>
        <v xml:space="preserve">N1839R  </v>
      </c>
      <c r="BE2376">
        <v>1</v>
      </c>
      <c r="BG2376">
        <v>0</v>
      </c>
      <c r="BH2376">
        <v>0</v>
      </c>
      <c r="BI2376">
        <v>0</v>
      </c>
      <c r="BJ2376">
        <v>850</v>
      </c>
      <c r="BK2376">
        <v>-50</v>
      </c>
      <c r="BL2376" t="s">
        <v>130</v>
      </c>
      <c r="BM2376">
        <v>1</v>
      </c>
      <c r="BN2376">
        <v>1</v>
      </c>
      <c r="BO2376">
        <v>0</v>
      </c>
      <c r="BP2376">
        <v>0</v>
      </c>
      <c r="BS2376">
        <v>0</v>
      </c>
      <c r="BT2376">
        <v>0</v>
      </c>
      <c r="BU2376">
        <v>0</v>
      </c>
      <c r="CE2376" t="str">
        <f t="shared" si="923"/>
        <v>22:05:19.687</v>
      </c>
      <c r="CF2376">
        <v>687341876</v>
      </c>
      <c r="CS2376">
        <v>3</v>
      </c>
      <c r="CT2376">
        <v>2</v>
      </c>
      <c r="CU2376">
        <v>0</v>
      </c>
      <c r="CV2376">
        <v>2</v>
      </c>
      <c r="CW2376">
        <v>0</v>
      </c>
      <c r="CX2376">
        <v>1</v>
      </c>
      <c r="CY2376">
        <v>7</v>
      </c>
      <c r="CZ2376" t="s">
        <v>131</v>
      </c>
      <c r="DA2376">
        <v>286</v>
      </c>
      <c r="DB2376">
        <v>0</v>
      </c>
      <c r="DC2376" t="s">
        <v>132</v>
      </c>
      <c r="DD2376" t="s">
        <v>133</v>
      </c>
      <c r="DG2376">
        <v>16229263</v>
      </c>
      <c r="DI2376">
        <v>1</v>
      </c>
      <c r="DJ2376">
        <v>0</v>
      </c>
      <c r="DK2376">
        <v>1</v>
      </c>
      <c r="DL2376">
        <v>0</v>
      </c>
      <c r="DM2376">
        <v>0</v>
      </c>
      <c r="DN2376">
        <v>1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3">
      <c r="A2377" t="str">
        <f>"07/09/2023 22:05:19.927"</f>
        <v>07/09/2023 22:05:19.927</v>
      </c>
      <c r="C2377" t="str">
        <f t="shared" si="911"/>
        <v>FFDFD3C0</v>
      </c>
      <c r="D2377" t="s">
        <v>134</v>
      </c>
      <c r="E2377">
        <v>4</v>
      </c>
      <c r="H2377">
        <v>4</v>
      </c>
      <c r="I2377" t="s">
        <v>143</v>
      </c>
      <c r="J2377" t="s">
        <v>126</v>
      </c>
      <c r="K2377">
        <v>0</v>
      </c>
      <c r="L2377">
        <v>3</v>
      </c>
      <c r="M2377">
        <v>0</v>
      </c>
      <c r="N2377">
        <v>2</v>
      </c>
      <c r="O2377">
        <v>0</v>
      </c>
      <c r="P2377">
        <v>1</v>
      </c>
      <c r="Q2377">
        <v>0</v>
      </c>
      <c r="S2377" t="str">
        <f t="shared" si="922"/>
        <v>22:05:19.000</v>
      </c>
      <c r="T2377" t="str">
        <f t="shared" si="922"/>
        <v>22:05:19.000</v>
      </c>
      <c r="U2377" t="str">
        <f t="shared" si="919"/>
        <v>A14F74</v>
      </c>
      <c r="V2377">
        <v>0</v>
      </c>
      <c r="W2377">
        <v>0</v>
      </c>
      <c r="X2377">
        <v>2</v>
      </c>
      <c r="Y2377">
        <v>0</v>
      </c>
      <c r="AA2377">
        <v>1</v>
      </c>
      <c r="AB2377">
        <v>8</v>
      </c>
      <c r="AC2377">
        <v>3</v>
      </c>
      <c r="AD2377">
        <v>0</v>
      </c>
      <c r="AE2377">
        <v>9</v>
      </c>
      <c r="AF2377" t="s">
        <v>126</v>
      </c>
      <c r="AG2377">
        <v>0</v>
      </c>
      <c r="AH2377">
        <v>3</v>
      </c>
      <c r="AI2377">
        <v>2</v>
      </c>
      <c r="AJ2377">
        <v>0</v>
      </c>
      <c r="AK2377" t="s">
        <v>758</v>
      </c>
      <c r="AL2377">
        <v>32.780262999999998</v>
      </c>
      <c r="AM2377" t="s">
        <v>759</v>
      </c>
      <c r="AN2377">
        <v>-117.036152</v>
      </c>
      <c r="AO2377">
        <v>25</v>
      </c>
      <c r="AP2377">
        <v>900</v>
      </c>
      <c r="AQ2377" t="s">
        <v>129</v>
      </c>
      <c r="AR2377">
        <v>57</v>
      </c>
      <c r="AS2377">
        <v>50</v>
      </c>
      <c r="AT2377">
        <v>-512</v>
      </c>
      <c r="BB2377" t="str">
        <f t="shared" si="920"/>
        <v>1200</v>
      </c>
      <c r="BC2377">
        <v>1</v>
      </c>
      <c r="BD2377" t="str">
        <f t="shared" si="921"/>
        <v xml:space="preserve">N1839R  </v>
      </c>
      <c r="BE2377">
        <v>1</v>
      </c>
      <c r="BG2377">
        <v>0</v>
      </c>
      <c r="BH2377">
        <v>0</v>
      </c>
      <c r="BI2377">
        <v>0</v>
      </c>
      <c r="BJ2377">
        <v>850</v>
      </c>
      <c r="BK2377">
        <v>-50</v>
      </c>
      <c r="BL2377" t="s">
        <v>130</v>
      </c>
      <c r="BM2377">
        <v>1</v>
      </c>
      <c r="BN2377">
        <v>1</v>
      </c>
      <c r="BO2377">
        <v>0</v>
      </c>
      <c r="BP2377">
        <v>0</v>
      </c>
      <c r="BS2377">
        <v>0</v>
      </c>
      <c r="BT2377">
        <v>0</v>
      </c>
      <c r="BU2377">
        <v>0</v>
      </c>
      <c r="CE2377" t="str">
        <f t="shared" si="923"/>
        <v>22:05:19.687</v>
      </c>
      <c r="CF2377">
        <v>687341876</v>
      </c>
      <c r="CS2377">
        <v>3</v>
      </c>
      <c r="CT2377">
        <v>2</v>
      </c>
      <c r="CU2377">
        <v>0</v>
      </c>
      <c r="CV2377">
        <v>2</v>
      </c>
      <c r="CW2377">
        <v>0</v>
      </c>
      <c r="CX2377">
        <v>1</v>
      </c>
      <c r="CY2377">
        <v>7</v>
      </c>
      <c r="CZ2377" t="s">
        <v>131</v>
      </c>
      <c r="DA2377">
        <v>286</v>
      </c>
      <c r="DB2377">
        <v>0</v>
      </c>
      <c r="DC2377" t="s">
        <v>132</v>
      </c>
      <c r="DD2377" t="s">
        <v>133</v>
      </c>
      <c r="DG2377">
        <v>16229263</v>
      </c>
      <c r="DI2377">
        <v>1</v>
      </c>
      <c r="DJ2377">
        <v>0</v>
      </c>
      <c r="DK2377">
        <v>1</v>
      </c>
      <c r="DL2377">
        <v>0</v>
      </c>
      <c r="DM2377">
        <v>0</v>
      </c>
      <c r="DN2377">
        <v>1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3">
      <c r="A2378" t="str">
        <f>"07/09/2023 22:05:19.960"</f>
        <v>07/09/2023 22:05:19.960</v>
      </c>
      <c r="C2378" t="str">
        <f t="shared" si="911"/>
        <v>FFDFD3C0</v>
      </c>
      <c r="D2378" t="s">
        <v>141</v>
      </c>
      <c r="E2378">
        <v>15</v>
      </c>
      <c r="J2378" t="s">
        <v>142</v>
      </c>
      <c r="K2378">
        <v>0</v>
      </c>
      <c r="L2378">
        <v>3</v>
      </c>
      <c r="M2378">
        <v>0</v>
      </c>
      <c r="N2378">
        <v>2</v>
      </c>
      <c r="O2378">
        <v>0</v>
      </c>
      <c r="P2378">
        <v>1</v>
      </c>
      <c r="Q2378">
        <v>0</v>
      </c>
      <c r="S2378" t="str">
        <f t="shared" si="922"/>
        <v>22:05:19.000</v>
      </c>
      <c r="T2378" t="str">
        <f t="shared" si="922"/>
        <v>22:05:19.000</v>
      </c>
      <c r="U2378" t="str">
        <f t="shared" si="919"/>
        <v>A14F74</v>
      </c>
      <c r="V2378">
        <v>0</v>
      </c>
      <c r="W2378">
        <v>0</v>
      </c>
      <c r="X2378">
        <v>2</v>
      </c>
      <c r="Y2378">
        <v>0</v>
      </c>
      <c r="AA2378">
        <v>1</v>
      </c>
      <c r="AB2378">
        <v>8</v>
      </c>
      <c r="AC2378">
        <v>3</v>
      </c>
      <c r="AD2378">
        <v>0</v>
      </c>
      <c r="AE2378">
        <v>9</v>
      </c>
      <c r="AF2378" t="s">
        <v>126</v>
      </c>
      <c r="AG2378">
        <v>0</v>
      </c>
      <c r="AH2378">
        <v>3</v>
      </c>
      <c r="AI2378">
        <v>2</v>
      </c>
      <c r="AJ2378">
        <v>0</v>
      </c>
      <c r="AK2378" t="s">
        <v>758</v>
      </c>
      <c r="AL2378">
        <v>32.780262999999998</v>
      </c>
      <c r="AM2378" t="s">
        <v>759</v>
      </c>
      <c r="AN2378">
        <v>-117.036152</v>
      </c>
      <c r="AO2378">
        <v>25</v>
      </c>
      <c r="AP2378">
        <v>900</v>
      </c>
      <c r="AQ2378" t="s">
        <v>129</v>
      </c>
      <c r="AR2378">
        <v>57</v>
      </c>
      <c r="AS2378">
        <v>50</v>
      </c>
      <c r="AT2378">
        <v>-512</v>
      </c>
      <c r="BB2378" t="str">
        <f t="shared" si="920"/>
        <v>1200</v>
      </c>
      <c r="BC2378">
        <v>1</v>
      </c>
      <c r="BD2378" t="str">
        <f t="shared" si="921"/>
        <v xml:space="preserve">N1839R  </v>
      </c>
      <c r="BE2378">
        <v>1</v>
      </c>
      <c r="BG2378">
        <v>0</v>
      </c>
      <c r="BH2378">
        <v>0</v>
      </c>
      <c r="BI2378">
        <v>0</v>
      </c>
      <c r="BJ2378">
        <v>850</v>
      </c>
      <c r="BK2378">
        <v>-50</v>
      </c>
      <c r="BL2378" t="s">
        <v>130</v>
      </c>
      <c r="BM2378">
        <v>1</v>
      </c>
      <c r="BN2378">
        <v>1</v>
      </c>
      <c r="BO2378">
        <v>0</v>
      </c>
      <c r="BP2378">
        <v>0</v>
      </c>
      <c r="BS2378">
        <v>0</v>
      </c>
      <c r="BT2378">
        <v>0</v>
      </c>
      <c r="BU2378">
        <v>0</v>
      </c>
      <c r="CE2378" t="str">
        <f t="shared" si="923"/>
        <v>22:05:19.687</v>
      </c>
      <c r="CF2378">
        <v>687341876</v>
      </c>
      <c r="CS2378">
        <v>3</v>
      </c>
      <c r="CT2378">
        <v>2</v>
      </c>
      <c r="CU2378">
        <v>0</v>
      </c>
      <c r="CV2378">
        <v>2</v>
      </c>
      <c r="CW2378">
        <v>0</v>
      </c>
      <c r="CX2378">
        <v>1</v>
      </c>
      <c r="CY2378">
        <v>7</v>
      </c>
      <c r="CZ2378" t="s">
        <v>131</v>
      </c>
      <c r="DA2378">
        <v>286</v>
      </c>
      <c r="DB2378">
        <v>0</v>
      </c>
      <c r="DC2378" t="s">
        <v>132</v>
      </c>
      <c r="DD2378" t="s">
        <v>133</v>
      </c>
      <c r="DG2378">
        <v>16229263</v>
      </c>
      <c r="DI2378">
        <v>1</v>
      </c>
      <c r="DJ2378">
        <v>0</v>
      </c>
      <c r="DK2378">
        <v>1</v>
      </c>
      <c r="DL2378">
        <v>0</v>
      </c>
      <c r="DM2378">
        <v>0</v>
      </c>
      <c r="DN2378">
        <v>1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3">
      <c r="A2379" t="str">
        <f>"07/09/2023 22:05:19.960"</f>
        <v>07/09/2023 22:05:19.960</v>
      </c>
      <c r="C2379" t="str">
        <f t="shared" si="911"/>
        <v>FFDFD3C0</v>
      </c>
      <c r="D2379" t="s">
        <v>149</v>
      </c>
      <c r="E2379">
        <v>3</v>
      </c>
      <c r="H2379">
        <v>166</v>
      </c>
      <c r="I2379" t="s">
        <v>139</v>
      </c>
      <c r="J2379" t="s">
        <v>150</v>
      </c>
      <c r="K2379">
        <v>0</v>
      </c>
      <c r="L2379">
        <v>3</v>
      </c>
      <c r="M2379">
        <v>0</v>
      </c>
      <c r="N2379">
        <v>2</v>
      </c>
      <c r="O2379">
        <v>0</v>
      </c>
      <c r="P2379">
        <v>1</v>
      </c>
      <c r="Q2379">
        <v>0</v>
      </c>
      <c r="S2379" t="str">
        <f t="shared" si="922"/>
        <v>22:05:19.000</v>
      </c>
      <c r="T2379" t="str">
        <f t="shared" si="922"/>
        <v>22:05:19.000</v>
      </c>
      <c r="U2379" t="str">
        <f t="shared" si="919"/>
        <v>A14F74</v>
      </c>
      <c r="V2379">
        <v>0</v>
      </c>
      <c r="W2379">
        <v>0</v>
      </c>
      <c r="X2379">
        <v>2</v>
      </c>
      <c r="Y2379">
        <v>0</v>
      </c>
      <c r="AA2379">
        <v>1</v>
      </c>
      <c r="AB2379">
        <v>8</v>
      </c>
      <c r="AC2379">
        <v>3</v>
      </c>
      <c r="AD2379">
        <v>0</v>
      </c>
      <c r="AE2379">
        <v>9</v>
      </c>
      <c r="AF2379" t="s">
        <v>126</v>
      </c>
      <c r="AG2379">
        <v>0</v>
      </c>
      <c r="AH2379">
        <v>3</v>
      </c>
      <c r="AI2379">
        <v>2</v>
      </c>
      <c r="AJ2379">
        <v>0</v>
      </c>
      <c r="AK2379" t="s">
        <v>758</v>
      </c>
      <c r="AL2379">
        <v>32.780262999999998</v>
      </c>
      <c r="AM2379" t="s">
        <v>759</v>
      </c>
      <c r="AN2379">
        <v>-117.036152</v>
      </c>
      <c r="AO2379">
        <v>25</v>
      </c>
      <c r="AP2379">
        <v>900</v>
      </c>
      <c r="AQ2379" t="s">
        <v>129</v>
      </c>
      <c r="AR2379">
        <v>57</v>
      </c>
      <c r="AS2379">
        <v>50</v>
      </c>
      <c r="AT2379">
        <v>-512</v>
      </c>
      <c r="BB2379" t="str">
        <f t="shared" si="920"/>
        <v>1200</v>
      </c>
      <c r="BC2379">
        <v>1</v>
      </c>
      <c r="BD2379" t="str">
        <f t="shared" si="921"/>
        <v xml:space="preserve">N1839R  </v>
      </c>
      <c r="BE2379">
        <v>1</v>
      </c>
      <c r="BG2379">
        <v>0</v>
      </c>
      <c r="BH2379">
        <v>0</v>
      </c>
      <c r="BI2379">
        <v>0</v>
      </c>
      <c r="BJ2379">
        <v>850</v>
      </c>
      <c r="BK2379">
        <v>-50</v>
      </c>
      <c r="BL2379" t="s">
        <v>130</v>
      </c>
      <c r="BM2379">
        <v>1</v>
      </c>
      <c r="BN2379">
        <v>1</v>
      </c>
      <c r="BO2379">
        <v>0</v>
      </c>
      <c r="BP2379">
        <v>0</v>
      </c>
      <c r="BS2379">
        <v>0</v>
      </c>
      <c r="BT2379">
        <v>0</v>
      </c>
      <c r="BU2379">
        <v>0</v>
      </c>
      <c r="CE2379" t="str">
        <f t="shared" si="923"/>
        <v>22:05:19.687</v>
      </c>
      <c r="CF2379">
        <v>687341876</v>
      </c>
      <c r="CS2379">
        <v>3</v>
      </c>
      <c r="CT2379">
        <v>2</v>
      </c>
      <c r="CU2379">
        <v>0</v>
      </c>
      <c r="CV2379">
        <v>2</v>
      </c>
      <c r="CW2379">
        <v>0</v>
      </c>
      <c r="CX2379">
        <v>1</v>
      </c>
      <c r="CY2379">
        <v>7</v>
      </c>
      <c r="CZ2379" t="s">
        <v>131</v>
      </c>
      <c r="DA2379">
        <v>286</v>
      </c>
      <c r="DB2379">
        <v>0</v>
      </c>
      <c r="DC2379" t="s">
        <v>132</v>
      </c>
      <c r="DD2379" t="s">
        <v>133</v>
      </c>
      <c r="DG2379">
        <v>16229263</v>
      </c>
      <c r="DI2379">
        <v>1</v>
      </c>
      <c r="DJ2379">
        <v>0</v>
      </c>
      <c r="DK2379">
        <v>1</v>
      </c>
      <c r="DL2379">
        <v>0</v>
      </c>
      <c r="DM2379">
        <v>0</v>
      </c>
      <c r="DN2379">
        <v>1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3">
      <c r="A2380" t="str">
        <f>"07/09/2023 22:05:20.741"</f>
        <v>07/09/2023 22:05:20.741</v>
      </c>
      <c r="C2380" t="str">
        <f t="shared" si="911"/>
        <v>FFDFD3C0</v>
      </c>
      <c r="D2380" t="s">
        <v>134</v>
      </c>
      <c r="E2380">
        <v>3</v>
      </c>
      <c r="H2380">
        <v>3</v>
      </c>
      <c r="I2380" t="s">
        <v>135</v>
      </c>
      <c r="J2380" t="s">
        <v>126</v>
      </c>
      <c r="K2380">
        <v>0</v>
      </c>
      <c r="L2380">
        <v>3</v>
      </c>
      <c r="M2380">
        <v>0</v>
      </c>
      <c r="N2380">
        <v>2</v>
      </c>
      <c r="O2380">
        <v>0</v>
      </c>
      <c r="P2380">
        <v>1</v>
      </c>
      <c r="Q2380">
        <v>0</v>
      </c>
      <c r="S2380" t="str">
        <f t="shared" ref="S2380:T2386" si="924">"22:05:20.000"</f>
        <v>22:05:20.000</v>
      </c>
      <c r="T2380" t="str">
        <f t="shared" si="924"/>
        <v>22:05:20.000</v>
      </c>
      <c r="U2380" t="str">
        <f t="shared" si="919"/>
        <v>A14F74</v>
      </c>
      <c r="V2380">
        <v>0</v>
      </c>
      <c r="W2380">
        <v>0</v>
      </c>
      <c r="X2380">
        <v>2</v>
      </c>
      <c r="Y2380">
        <v>0</v>
      </c>
      <c r="AA2380">
        <v>1</v>
      </c>
      <c r="AB2380">
        <v>8</v>
      </c>
      <c r="AC2380">
        <v>3</v>
      </c>
      <c r="AD2380">
        <v>0</v>
      </c>
      <c r="AE2380">
        <v>9</v>
      </c>
      <c r="AF2380" t="s">
        <v>126</v>
      </c>
      <c r="AG2380">
        <v>0</v>
      </c>
      <c r="AH2380">
        <v>3</v>
      </c>
      <c r="AI2380">
        <v>2</v>
      </c>
      <c r="AJ2380">
        <v>0</v>
      </c>
      <c r="AK2380" t="s">
        <v>760</v>
      </c>
      <c r="AL2380">
        <v>32.780521</v>
      </c>
      <c r="AM2380" t="s">
        <v>761</v>
      </c>
      <c r="AN2380">
        <v>-117.03585099999999</v>
      </c>
      <c r="AO2380">
        <v>25</v>
      </c>
      <c r="AP2380">
        <v>900</v>
      </c>
      <c r="AQ2380" t="s">
        <v>129</v>
      </c>
      <c r="AR2380">
        <v>61</v>
      </c>
      <c r="AS2380">
        <v>46</v>
      </c>
      <c r="AT2380">
        <v>-640</v>
      </c>
      <c r="BB2380" t="str">
        <f t="shared" si="920"/>
        <v>1200</v>
      </c>
      <c r="BC2380">
        <v>1</v>
      </c>
      <c r="BD2380" t="str">
        <f t="shared" si="921"/>
        <v xml:space="preserve">N1839R  </v>
      </c>
      <c r="BE2380">
        <v>1</v>
      </c>
      <c r="BG2380">
        <v>0</v>
      </c>
      <c r="BH2380">
        <v>0</v>
      </c>
      <c r="BI2380">
        <v>0</v>
      </c>
      <c r="BJ2380">
        <v>825</v>
      </c>
      <c r="BK2380">
        <v>-75</v>
      </c>
      <c r="BL2380" t="s">
        <v>130</v>
      </c>
      <c r="BM2380">
        <v>1</v>
      </c>
      <c r="BN2380">
        <v>1</v>
      </c>
      <c r="BO2380">
        <v>0</v>
      </c>
      <c r="BP2380">
        <v>0</v>
      </c>
      <c r="BS2380">
        <v>0</v>
      </c>
      <c r="BT2380">
        <v>0</v>
      </c>
      <c r="BU2380">
        <v>0</v>
      </c>
      <c r="CE2380" t="str">
        <f t="shared" ref="CE2380:CE2386" si="925">"22:05:20.489"</f>
        <v>22:05:20.489</v>
      </c>
      <c r="CF2380">
        <v>488841619</v>
      </c>
      <c r="CS2380">
        <v>3</v>
      </c>
      <c r="CT2380">
        <v>2</v>
      </c>
      <c r="CU2380">
        <v>0</v>
      </c>
      <c r="CV2380">
        <v>2</v>
      </c>
      <c r="CW2380">
        <v>0</v>
      </c>
      <c r="CX2380">
        <v>1</v>
      </c>
      <c r="CY2380">
        <v>7</v>
      </c>
      <c r="CZ2380" t="s">
        <v>131</v>
      </c>
      <c r="DA2380">
        <v>286</v>
      </c>
      <c r="DB2380">
        <v>0</v>
      </c>
      <c r="DC2380" t="s">
        <v>132</v>
      </c>
      <c r="DD2380" t="s">
        <v>133</v>
      </c>
      <c r="DG2380">
        <v>16229523</v>
      </c>
      <c r="DI2380">
        <v>1</v>
      </c>
      <c r="DJ2380">
        <v>0</v>
      </c>
      <c r="DK2380">
        <v>0</v>
      </c>
      <c r="DL2380">
        <v>0</v>
      </c>
      <c r="DM2380">
        <v>0</v>
      </c>
      <c r="DN2380">
        <v>1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3">
      <c r="A2381" t="str">
        <f>"07/09/2023 22:05:20.741"</f>
        <v>07/09/2023 22:05:20.741</v>
      </c>
      <c r="C2381" t="str">
        <f t="shared" si="911"/>
        <v>FFDFD3C0</v>
      </c>
      <c r="D2381" t="s">
        <v>141</v>
      </c>
      <c r="E2381">
        <v>15</v>
      </c>
      <c r="J2381" t="s">
        <v>142</v>
      </c>
      <c r="K2381">
        <v>0</v>
      </c>
      <c r="L2381">
        <v>3</v>
      </c>
      <c r="M2381">
        <v>0</v>
      </c>
      <c r="N2381">
        <v>2</v>
      </c>
      <c r="O2381">
        <v>0</v>
      </c>
      <c r="P2381">
        <v>1</v>
      </c>
      <c r="Q2381">
        <v>0</v>
      </c>
      <c r="S2381" t="str">
        <f t="shared" si="924"/>
        <v>22:05:20.000</v>
      </c>
      <c r="T2381" t="str">
        <f t="shared" si="924"/>
        <v>22:05:20.000</v>
      </c>
      <c r="U2381" t="str">
        <f t="shared" si="919"/>
        <v>A14F74</v>
      </c>
      <c r="V2381">
        <v>0</v>
      </c>
      <c r="W2381">
        <v>0</v>
      </c>
      <c r="X2381">
        <v>2</v>
      </c>
      <c r="Y2381">
        <v>0</v>
      </c>
      <c r="AA2381">
        <v>1</v>
      </c>
      <c r="AB2381">
        <v>8</v>
      </c>
      <c r="AC2381">
        <v>3</v>
      </c>
      <c r="AD2381">
        <v>0</v>
      </c>
      <c r="AE2381">
        <v>9</v>
      </c>
      <c r="AF2381" t="s">
        <v>126</v>
      </c>
      <c r="AG2381">
        <v>0</v>
      </c>
      <c r="AH2381">
        <v>3</v>
      </c>
      <c r="AI2381">
        <v>2</v>
      </c>
      <c r="AJ2381">
        <v>0</v>
      </c>
      <c r="AK2381" t="s">
        <v>760</v>
      </c>
      <c r="AL2381">
        <v>32.780521</v>
      </c>
      <c r="AM2381" t="s">
        <v>761</v>
      </c>
      <c r="AN2381">
        <v>-117.03585099999999</v>
      </c>
      <c r="AO2381">
        <v>25</v>
      </c>
      <c r="AP2381">
        <v>900</v>
      </c>
      <c r="AQ2381" t="s">
        <v>129</v>
      </c>
      <c r="AR2381">
        <v>61</v>
      </c>
      <c r="AS2381">
        <v>46</v>
      </c>
      <c r="AT2381">
        <v>-640</v>
      </c>
      <c r="BB2381" t="str">
        <f t="shared" si="920"/>
        <v>1200</v>
      </c>
      <c r="BC2381">
        <v>1</v>
      </c>
      <c r="BD2381" t="str">
        <f t="shared" si="921"/>
        <v xml:space="preserve">N1839R  </v>
      </c>
      <c r="BE2381">
        <v>1</v>
      </c>
      <c r="BG2381">
        <v>0</v>
      </c>
      <c r="BH2381">
        <v>0</v>
      </c>
      <c r="BI2381">
        <v>0</v>
      </c>
      <c r="BJ2381">
        <v>825</v>
      </c>
      <c r="BK2381">
        <v>-75</v>
      </c>
      <c r="BL2381" t="s">
        <v>130</v>
      </c>
      <c r="BM2381">
        <v>1</v>
      </c>
      <c r="BN2381">
        <v>1</v>
      </c>
      <c r="BO2381">
        <v>0</v>
      </c>
      <c r="BP2381">
        <v>0</v>
      </c>
      <c r="BS2381">
        <v>0</v>
      </c>
      <c r="BT2381">
        <v>0</v>
      </c>
      <c r="BU2381">
        <v>0</v>
      </c>
      <c r="CE2381" t="str">
        <f t="shared" si="925"/>
        <v>22:05:20.489</v>
      </c>
      <c r="CF2381">
        <v>488841619</v>
      </c>
      <c r="CS2381">
        <v>3</v>
      </c>
      <c r="CT2381">
        <v>2</v>
      </c>
      <c r="CU2381">
        <v>0</v>
      </c>
      <c r="CV2381">
        <v>2</v>
      </c>
      <c r="CW2381">
        <v>0</v>
      </c>
      <c r="CX2381">
        <v>1</v>
      </c>
      <c r="CY2381">
        <v>7</v>
      </c>
      <c r="CZ2381" t="s">
        <v>131</v>
      </c>
      <c r="DA2381">
        <v>286</v>
      </c>
      <c r="DB2381">
        <v>0</v>
      </c>
      <c r="DC2381" t="s">
        <v>132</v>
      </c>
      <c r="DD2381" t="s">
        <v>133</v>
      </c>
      <c r="DG2381">
        <v>16229523</v>
      </c>
      <c r="DI2381">
        <v>1</v>
      </c>
      <c r="DJ2381">
        <v>0</v>
      </c>
      <c r="DK2381">
        <v>1</v>
      </c>
      <c r="DL2381">
        <v>0</v>
      </c>
      <c r="DM2381">
        <v>0</v>
      </c>
      <c r="DN2381">
        <v>1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3">
      <c r="A2382" t="str">
        <f>"07/09/2023 22:05:20.772"</f>
        <v>07/09/2023 22:05:20.772</v>
      </c>
      <c r="C2382" t="str">
        <f t="shared" si="911"/>
        <v>FFDFD3C0</v>
      </c>
      <c r="D2382" t="s">
        <v>149</v>
      </c>
      <c r="E2382">
        <v>3</v>
      </c>
      <c r="H2382">
        <v>166</v>
      </c>
      <c r="I2382" t="s">
        <v>139</v>
      </c>
      <c r="J2382" t="s">
        <v>150</v>
      </c>
      <c r="K2382">
        <v>0</v>
      </c>
      <c r="L2382">
        <v>3</v>
      </c>
      <c r="M2382">
        <v>0</v>
      </c>
      <c r="N2382">
        <v>2</v>
      </c>
      <c r="O2382">
        <v>0</v>
      </c>
      <c r="P2382">
        <v>1</v>
      </c>
      <c r="Q2382">
        <v>0</v>
      </c>
      <c r="S2382" t="str">
        <f t="shared" si="924"/>
        <v>22:05:20.000</v>
      </c>
      <c r="T2382" t="str">
        <f t="shared" si="924"/>
        <v>22:05:20.000</v>
      </c>
      <c r="U2382" t="str">
        <f t="shared" si="919"/>
        <v>A14F74</v>
      </c>
      <c r="V2382">
        <v>0</v>
      </c>
      <c r="W2382">
        <v>0</v>
      </c>
      <c r="X2382">
        <v>2</v>
      </c>
      <c r="Y2382">
        <v>0</v>
      </c>
      <c r="AA2382">
        <v>1</v>
      </c>
      <c r="AB2382">
        <v>8</v>
      </c>
      <c r="AC2382">
        <v>3</v>
      </c>
      <c r="AD2382">
        <v>0</v>
      </c>
      <c r="AE2382">
        <v>9</v>
      </c>
      <c r="AF2382" t="s">
        <v>126</v>
      </c>
      <c r="AG2382">
        <v>0</v>
      </c>
      <c r="AH2382">
        <v>3</v>
      </c>
      <c r="AI2382">
        <v>2</v>
      </c>
      <c r="AJ2382">
        <v>0</v>
      </c>
      <c r="AK2382" t="s">
        <v>760</v>
      </c>
      <c r="AL2382">
        <v>32.780521</v>
      </c>
      <c r="AM2382" t="s">
        <v>761</v>
      </c>
      <c r="AN2382">
        <v>-117.03585099999999</v>
      </c>
      <c r="AO2382">
        <v>25</v>
      </c>
      <c r="AP2382">
        <v>900</v>
      </c>
      <c r="AQ2382" t="s">
        <v>129</v>
      </c>
      <c r="AR2382">
        <v>61</v>
      </c>
      <c r="AS2382">
        <v>46</v>
      </c>
      <c r="AT2382">
        <v>-640</v>
      </c>
      <c r="BB2382" t="str">
        <f t="shared" si="920"/>
        <v>1200</v>
      </c>
      <c r="BC2382">
        <v>1</v>
      </c>
      <c r="BD2382" t="str">
        <f t="shared" si="921"/>
        <v xml:space="preserve">N1839R  </v>
      </c>
      <c r="BE2382">
        <v>1</v>
      </c>
      <c r="BG2382">
        <v>0</v>
      </c>
      <c r="BH2382">
        <v>0</v>
      </c>
      <c r="BI2382">
        <v>0</v>
      </c>
      <c r="BJ2382">
        <v>825</v>
      </c>
      <c r="BK2382">
        <v>-75</v>
      </c>
      <c r="BL2382" t="s">
        <v>130</v>
      </c>
      <c r="BM2382">
        <v>1</v>
      </c>
      <c r="BN2382">
        <v>1</v>
      </c>
      <c r="BO2382">
        <v>0</v>
      </c>
      <c r="BP2382">
        <v>0</v>
      </c>
      <c r="BS2382">
        <v>0</v>
      </c>
      <c r="BT2382">
        <v>0</v>
      </c>
      <c r="BU2382">
        <v>0</v>
      </c>
      <c r="CE2382" t="str">
        <f t="shared" si="925"/>
        <v>22:05:20.489</v>
      </c>
      <c r="CF2382">
        <v>488841619</v>
      </c>
      <c r="CS2382">
        <v>3</v>
      </c>
      <c r="CT2382">
        <v>2</v>
      </c>
      <c r="CU2382">
        <v>0</v>
      </c>
      <c r="CV2382">
        <v>2</v>
      </c>
      <c r="CW2382">
        <v>0</v>
      </c>
      <c r="CX2382">
        <v>1</v>
      </c>
      <c r="CY2382">
        <v>7</v>
      </c>
      <c r="CZ2382" t="s">
        <v>131</v>
      </c>
      <c r="DA2382">
        <v>286</v>
      </c>
      <c r="DB2382">
        <v>0</v>
      </c>
      <c r="DC2382" t="s">
        <v>132</v>
      </c>
      <c r="DD2382" t="s">
        <v>133</v>
      </c>
      <c r="DG2382">
        <v>16229523</v>
      </c>
      <c r="DI2382">
        <v>1</v>
      </c>
      <c r="DJ2382">
        <v>0</v>
      </c>
      <c r="DK2382">
        <v>1</v>
      </c>
      <c r="DL2382">
        <v>0</v>
      </c>
      <c r="DM2382">
        <v>0</v>
      </c>
      <c r="DN2382">
        <v>1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3">
      <c r="A2383" t="str">
        <f>"07/09/2023 22:05:20.819"</f>
        <v>07/09/2023 22:05:20.819</v>
      </c>
      <c r="C2383" t="str">
        <f t="shared" si="911"/>
        <v>FFDFD3C0</v>
      </c>
      <c r="D2383" t="s">
        <v>147</v>
      </c>
      <c r="E2383">
        <v>8</v>
      </c>
      <c r="H2383">
        <v>225</v>
      </c>
      <c r="I2383" t="s">
        <v>148</v>
      </c>
      <c r="J2383" t="s">
        <v>126</v>
      </c>
      <c r="K2383">
        <v>0</v>
      </c>
      <c r="L2383">
        <v>3</v>
      </c>
      <c r="M2383">
        <v>0</v>
      </c>
      <c r="N2383">
        <v>2</v>
      </c>
      <c r="O2383">
        <v>0</v>
      </c>
      <c r="P2383">
        <v>1</v>
      </c>
      <c r="Q2383">
        <v>0</v>
      </c>
      <c r="S2383" t="str">
        <f t="shared" si="924"/>
        <v>22:05:20.000</v>
      </c>
      <c r="T2383" t="str">
        <f t="shared" si="924"/>
        <v>22:05:20.000</v>
      </c>
      <c r="U2383" t="str">
        <f t="shared" si="919"/>
        <v>A14F74</v>
      </c>
      <c r="V2383">
        <v>0</v>
      </c>
      <c r="W2383">
        <v>0</v>
      </c>
      <c r="X2383">
        <v>2</v>
      </c>
      <c r="Y2383">
        <v>0</v>
      </c>
      <c r="AA2383">
        <v>1</v>
      </c>
      <c r="AB2383">
        <v>8</v>
      </c>
      <c r="AC2383">
        <v>3</v>
      </c>
      <c r="AD2383">
        <v>0</v>
      </c>
      <c r="AE2383">
        <v>9</v>
      </c>
      <c r="AF2383" t="s">
        <v>126</v>
      </c>
      <c r="AG2383">
        <v>0</v>
      </c>
      <c r="AH2383">
        <v>3</v>
      </c>
      <c r="AI2383">
        <v>2</v>
      </c>
      <c r="AJ2383">
        <v>0</v>
      </c>
      <c r="AK2383" t="s">
        <v>760</v>
      </c>
      <c r="AL2383">
        <v>32.780521</v>
      </c>
      <c r="AM2383" t="s">
        <v>761</v>
      </c>
      <c r="AN2383">
        <v>-117.03585099999999</v>
      </c>
      <c r="AO2383">
        <v>25</v>
      </c>
      <c r="AP2383">
        <v>900</v>
      </c>
      <c r="AQ2383" t="s">
        <v>129</v>
      </c>
      <c r="AR2383">
        <v>61</v>
      </c>
      <c r="AS2383">
        <v>46</v>
      </c>
      <c r="AT2383">
        <v>-640</v>
      </c>
      <c r="BB2383" t="str">
        <f t="shared" si="920"/>
        <v>1200</v>
      </c>
      <c r="BC2383">
        <v>1</v>
      </c>
      <c r="BD2383" t="str">
        <f t="shared" si="921"/>
        <v xml:space="preserve">N1839R  </v>
      </c>
      <c r="BE2383">
        <v>1</v>
      </c>
      <c r="BG2383">
        <v>0</v>
      </c>
      <c r="BH2383">
        <v>0</v>
      </c>
      <c r="BI2383">
        <v>0</v>
      </c>
      <c r="BJ2383">
        <v>825</v>
      </c>
      <c r="BK2383">
        <v>-75</v>
      </c>
      <c r="BL2383" t="s">
        <v>130</v>
      </c>
      <c r="BM2383">
        <v>1</v>
      </c>
      <c r="BN2383">
        <v>1</v>
      </c>
      <c r="BO2383">
        <v>0</v>
      </c>
      <c r="BP2383">
        <v>0</v>
      </c>
      <c r="BS2383">
        <v>0</v>
      </c>
      <c r="BT2383">
        <v>0</v>
      </c>
      <c r="BU2383">
        <v>0</v>
      </c>
      <c r="CE2383" t="str">
        <f t="shared" si="925"/>
        <v>22:05:20.489</v>
      </c>
      <c r="CF2383">
        <v>488841619</v>
      </c>
      <c r="CS2383">
        <v>3</v>
      </c>
      <c r="CT2383">
        <v>2</v>
      </c>
      <c r="CU2383">
        <v>0</v>
      </c>
      <c r="CV2383">
        <v>2</v>
      </c>
      <c r="CW2383">
        <v>0</v>
      </c>
      <c r="CX2383">
        <v>1</v>
      </c>
      <c r="CY2383">
        <v>7</v>
      </c>
      <c r="CZ2383" t="s">
        <v>131</v>
      </c>
      <c r="DA2383">
        <v>286</v>
      </c>
      <c r="DB2383">
        <v>0</v>
      </c>
      <c r="DC2383" t="s">
        <v>132</v>
      </c>
      <c r="DD2383" t="s">
        <v>133</v>
      </c>
      <c r="DG2383">
        <v>16229523</v>
      </c>
      <c r="DI2383">
        <v>1</v>
      </c>
      <c r="DJ2383">
        <v>0</v>
      </c>
      <c r="DK2383">
        <v>1</v>
      </c>
      <c r="DL2383">
        <v>0</v>
      </c>
      <c r="DM2383">
        <v>0</v>
      </c>
      <c r="DN2383">
        <v>1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3">
      <c r="A2384" t="str">
        <f>"07/09/2023 22:05:20.819"</f>
        <v>07/09/2023 22:05:20.819</v>
      </c>
      <c r="C2384" t="str">
        <f t="shared" si="911"/>
        <v>FFDFD3C0</v>
      </c>
      <c r="D2384" t="s">
        <v>123</v>
      </c>
      <c r="E2384">
        <v>7</v>
      </c>
      <c r="F2384">
        <v>2007</v>
      </c>
      <c r="G2384" t="s">
        <v>124</v>
      </c>
      <c r="J2384" t="s">
        <v>125</v>
      </c>
      <c r="K2384">
        <v>0</v>
      </c>
      <c r="L2384">
        <v>3</v>
      </c>
      <c r="M2384">
        <v>0</v>
      </c>
      <c r="N2384">
        <v>2</v>
      </c>
      <c r="O2384">
        <v>0</v>
      </c>
      <c r="P2384">
        <v>1</v>
      </c>
      <c r="Q2384">
        <v>0</v>
      </c>
      <c r="S2384" t="str">
        <f t="shared" si="924"/>
        <v>22:05:20.000</v>
      </c>
      <c r="T2384" t="str">
        <f t="shared" si="924"/>
        <v>22:05:20.000</v>
      </c>
      <c r="U2384" t="str">
        <f t="shared" si="919"/>
        <v>A14F74</v>
      </c>
      <c r="V2384">
        <v>0</v>
      </c>
      <c r="W2384">
        <v>0</v>
      </c>
      <c r="X2384">
        <v>2</v>
      </c>
      <c r="Y2384">
        <v>0</v>
      </c>
      <c r="AA2384">
        <v>1</v>
      </c>
      <c r="AB2384">
        <v>8</v>
      </c>
      <c r="AC2384">
        <v>3</v>
      </c>
      <c r="AD2384">
        <v>0</v>
      </c>
      <c r="AE2384">
        <v>9</v>
      </c>
      <c r="AF2384" t="s">
        <v>126</v>
      </c>
      <c r="AG2384">
        <v>0</v>
      </c>
      <c r="AH2384">
        <v>3</v>
      </c>
      <c r="AI2384">
        <v>2</v>
      </c>
      <c r="AJ2384">
        <v>0</v>
      </c>
      <c r="AK2384" t="s">
        <v>760</v>
      </c>
      <c r="AL2384">
        <v>32.780521</v>
      </c>
      <c r="AM2384" t="s">
        <v>761</v>
      </c>
      <c r="AN2384">
        <v>-117.03585099999999</v>
      </c>
      <c r="AO2384">
        <v>25</v>
      </c>
      <c r="AP2384">
        <v>900</v>
      </c>
      <c r="AQ2384" t="s">
        <v>129</v>
      </c>
      <c r="AR2384">
        <v>61</v>
      </c>
      <c r="AS2384">
        <v>46</v>
      </c>
      <c r="AT2384">
        <v>-640</v>
      </c>
      <c r="BB2384" t="str">
        <f t="shared" si="920"/>
        <v>1200</v>
      </c>
      <c r="BC2384">
        <v>1</v>
      </c>
      <c r="BD2384" t="str">
        <f t="shared" si="921"/>
        <v xml:space="preserve">N1839R  </v>
      </c>
      <c r="BE2384">
        <v>1</v>
      </c>
      <c r="BG2384">
        <v>0</v>
      </c>
      <c r="BH2384">
        <v>0</v>
      </c>
      <c r="BI2384">
        <v>0</v>
      </c>
      <c r="BJ2384">
        <v>825</v>
      </c>
      <c r="BK2384">
        <v>-75</v>
      </c>
      <c r="BL2384" t="s">
        <v>130</v>
      </c>
      <c r="BM2384">
        <v>1</v>
      </c>
      <c r="BN2384">
        <v>1</v>
      </c>
      <c r="BO2384">
        <v>0</v>
      </c>
      <c r="BP2384">
        <v>0</v>
      </c>
      <c r="BS2384">
        <v>0</v>
      </c>
      <c r="BT2384">
        <v>0</v>
      </c>
      <c r="BU2384">
        <v>0</v>
      </c>
      <c r="CE2384" t="str">
        <f t="shared" si="925"/>
        <v>22:05:20.489</v>
      </c>
      <c r="CF2384">
        <v>488841619</v>
      </c>
      <c r="CS2384">
        <v>3</v>
      </c>
      <c r="CT2384">
        <v>2</v>
      </c>
      <c r="CU2384">
        <v>0</v>
      </c>
      <c r="CV2384">
        <v>2</v>
      </c>
      <c r="CW2384">
        <v>0</v>
      </c>
      <c r="CX2384">
        <v>1</v>
      </c>
      <c r="CY2384">
        <v>7</v>
      </c>
      <c r="CZ2384" t="s">
        <v>131</v>
      </c>
      <c r="DA2384">
        <v>286</v>
      </c>
      <c r="DB2384">
        <v>0</v>
      </c>
      <c r="DC2384" t="s">
        <v>132</v>
      </c>
      <c r="DD2384" t="s">
        <v>133</v>
      </c>
      <c r="DG2384">
        <v>16229523</v>
      </c>
      <c r="DI2384">
        <v>1</v>
      </c>
      <c r="DJ2384">
        <v>0</v>
      </c>
      <c r="DK2384">
        <v>1</v>
      </c>
      <c r="DL2384">
        <v>0</v>
      </c>
      <c r="DM2384">
        <v>0</v>
      </c>
      <c r="DN2384">
        <v>1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3">
      <c r="A2385" t="str">
        <f>"07/09/2023 22:05:20.819"</f>
        <v>07/09/2023 22:05:20.819</v>
      </c>
      <c r="C2385" t="str">
        <f t="shared" si="911"/>
        <v>FFDFD3C0</v>
      </c>
      <c r="D2385" t="s">
        <v>134</v>
      </c>
      <c r="E2385">
        <v>4</v>
      </c>
      <c r="H2385">
        <v>4</v>
      </c>
      <c r="I2385" t="s">
        <v>143</v>
      </c>
      <c r="J2385" t="s">
        <v>126</v>
      </c>
      <c r="K2385">
        <v>0</v>
      </c>
      <c r="L2385">
        <v>3</v>
      </c>
      <c r="M2385">
        <v>0</v>
      </c>
      <c r="N2385">
        <v>2</v>
      </c>
      <c r="O2385">
        <v>0</v>
      </c>
      <c r="P2385">
        <v>1</v>
      </c>
      <c r="Q2385">
        <v>0</v>
      </c>
      <c r="S2385" t="str">
        <f t="shared" si="924"/>
        <v>22:05:20.000</v>
      </c>
      <c r="T2385" t="str">
        <f t="shared" si="924"/>
        <v>22:05:20.000</v>
      </c>
      <c r="U2385" t="str">
        <f t="shared" si="919"/>
        <v>A14F74</v>
      </c>
      <c r="V2385">
        <v>0</v>
      </c>
      <c r="W2385">
        <v>0</v>
      </c>
      <c r="X2385">
        <v>2</v>
      </c>
      <c r="Y2385">
        <v>0</v>
      </c>
      <c r="AA2385">
        <v>1</v>
      </c>
      <c r="AB2385">
        <v>8</v>
      </c>
      <c r="AC2385">
        <v>3</v>
      </c>
      <c r="AD2385">
        <v>0</v>
      </c>
      <c r="AE2385">
        <v>9</v>
      </c>
      <c r="AF2385" t="s">
        <v>126</v>
      </c>
      <c r="AG2385">
        <v>0</v>
      </c>
      <c r="AH2385">
        <v>3</v>
      </c>
      <c r="AI2385">
        <v>2</v>
      </c>
      <c r="AJ2385">
        <v>0</v>
      </c>
      <c r="AK2385" t="s">
        <v>760</v>
      </c>
      <c r="AL2385">
        <v>32.780521</v>
      </c>
      <c r="AM2385" t="s">
        <v>761</v>
      </c>
      <c r="AN2385">
        <v>-117.03585099999999</v>
      </c>
      <c r="AO2385">
        <v>25</v>
      </c>
      <c r="AP2385">
        <v>900</v>
      </c>
      <c r="AQ2385" t="s">
        <v>129</v>
      </c>
      <c r="AR2385">
        <v>61</v>
      </c>
      <c r="AS2385">
        <v>46</v>
      </c>
      <c r="AT2385">
        <v>-640</v>
      </c>
      <c r="BB2385" t="str">
        <f t="shared" si="920"/>
        <v>1200</v>
      </c>
      <c r="BC2385">
        <v>1</v>
      </c>
      <c r="BD2385" t="str">
        <f t="shared" si="921"/>
        <v xml:space="preserve">N1839R  </v>
      </c>
      <c r="BE2385">
        <v>1</v>
      </c>
      <c r="BG2385">
        <v>0</v>
      </c>
      <c r="BH2385">
        <v>0</v>
      </c>
      <c r="BI2385">
        <v>0</v>
      </c>
      <c r="BJ2385">
        <v>825</v>
      </c>
      <c r="BK2385">
        <v>-75</v>
      </c>
      <c r="BL2385" t="s">
        <v>130</v>
      </c>
      <c r="BM2385">
        <v>1</v>
      </c>
      <c r="BN2385">
        <v>1</v>
      </c>
      <c r="BO2385">
        <v>0</v>
      </c>
      <c r="BP2385">
        <v>0</v>
      </c>
      <c r="BS2385">
        <v>0</v>
      </c>
      <c r="BT2385">
        <v>0</v>
      </c>
      <c r="BU2385">
        <v>0</v>
      </c>
      <c r="CE2385" t="str">
        <f t="shared" si="925"/>
        <v>22:05:20.489</v>
      </c>
      <c r="CF2385">
        <v>488841619</v>
      </c>
      <c r="CS2385">
        <v>3</v>
      </c>
      <c r="CT2385">
        <v>2</v>
      </c>
      <c r="CU2385">
        <v>0</v>
      </c>
      <c r="CV2385">
        <v>2</v>
      </c>
      <c r="CW2385">
        <v>0</v>
      </c>
      <c r="CX2385">
        <v>1</v>
      </c>
      <c r="CY2385">
        <v>7</v>
      </c>
      <c r="CZ2385" t="s">
        <v>131</v>
      </c>
      <c r="DA2385">
        <v>286</v>
      </c>
      <c r="DB2385">
        <v>0</v>
      </c>
      <c r="DC2385" t="s">
        <v>132</v>
      </c>
      <c r="DD2385" t="s">
        <v>133</v>
      </c>
      <c r="DG2385">
        <v>16229523</v>
      </c>
      <c r="DI2385">
        <v>1</v>
      </c>
      <c r="DJ2385">
        <v>0</v>
      </c>
      <c r="DK2385">
        <v>1</v>
      </c>
      <c r="DL2385">
        <v>0</v>
      </c>
      <c r="DM2385">
        <v>0</v>
      </c>
      <c r="DN2385">
        <v>1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3">
      <c r="A2386" t="str">
        <f>"07/09/2023 22:05:20.819"</f>
        <v>07/09/2023 22:05:20.819</v>
      </c>
      <c r="C2386" t="str">
        <f t="shared" si="911"/>
        <v>FFDFD3C0</v>
      </c>
      <c r="D2386" t="s">
        <v>138</v>
      </c>
      <c r="E2386">
        <v>20</v>
      </c>
      <c r="F2386">
        <v>1020</v>
      </c>
      <c r="G2386" t="s">
        <v>139</v>
      </c>
      <c r="J2386" t="s">
        <v>140</v>
      </c>
      <c r="K2386">
        <v>0</v>
      </c>
      <c r="L2386">
        <v>3</v>
      </c>
      <c r="M2386">
        <v>0</v>
      </c>
      <c r="N2386">
        <v>2</v>
      </c>
      <c r="O2386">
        <v>0</v>
      </c>
      <c r="P2386">
        <v>1</v>
      </c>
      <c r="Q2386">
        <v>0</v>
      </c>
      <c r="S2386" t="str">
        <f t="shared" si="924"/>
        <v>22:05:20.000</v>
      </c>
      <c r="T2386" t="str">
        <f t="shared" si="924"/>
        <v>22:05:20.000</v>
      </c>
      <c r="U2386" t="str">
        <f t="shared" si="919"/>
        <v>A14F74</v>
      </c>
      <c r="V2386">
        <v>0</v>
      </c>
      <c r="W2386">
        <v>0</v>
      </c>
      <c r="X2386">
        <v>2</v>
      </c>
      <c r="Y2386">
        <v>0</v>
      </c>
      <c r="AA2386">
        <v>1</v>
      </c>
      <c r="AB2386">
        <v>8</v>
      </c>
      <c r="AC2386">
        <v>3</v>
      </c>
      <c r="AD2386">
        <v>0</v>
      </c>
      <c r="AE2386">
        <v>9</v>
      </c>
      <c r="AF2386" t="s">
        <v>126</v>
      </c>
      <c r="AG2386">
        <v>0</v>
      </c>
      <c r="AH2386">
        <v>3</v>
      </c>
      <c r="AI2386">
        <v>2</v>
      </c>
      <c r="AJ2386">
        <v>0</v>
      </c>
      <c r="AK2386" t="s">
        <v>760</v>
      </c>
      <c r="AL2386">
        <v>32.780521</v>
      </c>
      <c r="AM2386" t="s">
        <v>761</v>
      </c>
      <c r="AN2386">
        <v>-117.03585099999999</v>
      </c>
      <c r="AO2386">
        <v>25</v>
      </c>
      <c r="AP2386">
        <v>900</v>
      </c>
      <c r="AQ2386" t="s">
        <v>129</v>
      </c>
      <c r="AR2386">
        <v>61</v>
      </c>
      <c r="AS2386">
        <v>46</v>
      </c>
      <c r="AT2386">
        <v>-640</v>
      </c>
      <c r="BB2386" t="str">
        <f t="shared" si="920"/>
        <v>1200</v>
      </c>
      <c r="BC2386">
        <v>1</v>
      </c>
      <c r="BD2386" t="str">
        <f t="shared" si="921"/>
        <v xml:space="preserve">N1839R  </v>
      </c>
      <c r="BE2386">
        <v>1</v>
      </c>
      <c r="BG2386">
        <v>0</v>
      </c>
      <c r="BH2386">
        <v>0</v>
      </c>
      <c r="BI2386">
        <v>0</v>
      </c>
      <c r="BJ2386">
        <v>825</v>
      </c>
      <c r="BK2386">
        <v>-75</v>
      </c>
      <c r="BL2386" t="s">
        <v>130</v>
      </c>
      <c r="BM2386">
        <v>1</v>
      </c>
      <c r="BN2386">
        <v>1</v>
      </c>
      <c r="BO2386">
        <v>0</v>
      </c>
      <c r="BP2386">
        <v>0</v>
      </c>
      <c r="BS2386">
        <v>0</v>
      </c>
      <c r="BT2386">
        <v>0</v>
      </c>
      <c r="BU2386">
        <v>0</v>
      </c>
      <c r="CE2386" t="str">
        <f t="shared" si="925"/>
        <v>22:05:20.489</v>
      </c>
      <c r="CF2386">
        <v>488841619</v>
      </c>
      <c r="CS2386">
        <v>3</v>
      </c>
      <c r="CT2386">
        <v>2</v>
      </c>
      <c r="CU2386">
        <v>0</v>
      </c>
      <c r="CV2386">
        <v>2</v>
      </c>
      <c r="CW2386">
        <v>0</v>
      </c>
      <c r="CX2386">
        <v>1</v>
      </c>
      <c r="CY2386">
        <v>7</v>
      </c>
      <c r="CZ2386" t="s">
        <v>131</v>
      </c>
      <c r="DA2386">
        <v>286</v>
      </c>
      <c r="DB2386">
        <v>0</v>
      </c>
      <c r="DC2386" t="s">
        <v>132</v>
      </c>
      <c r="DD2386" t="s">
        <v>133</v>
      </c>
      <c r="DG2386">
        <v>16229523</v>
      </c>
      <c r="DI2386">
        <v>1</v>
      </c>
      <c r="DJ2386">
        <v>0</v>
      </c>
      <c r="DK2386">
        <v>1</v>
      </c>
      <c r="DL2386">
        <v>0</v>
      </c>
      <c r="DM2386">
        <v>0</v>
      </c>
      <c r="DN2386">
        <v>1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3">
      <c r="A2387" t="str">
        <f>"07/09/2023 22:05:21.772"</f>
        <v>07/09/2023 22:05:21.772</v>
      </c>
      <c r="C2387" t="str">
        <f t="shared" si="911"/>
        <v>FFDFD3C0</v>
      </c>
      <c r="D2387" t="s">
        <v>141</v>
      </c>
      <c r="E2387">
        <v>15</v>
      </c>
      <c r="J2387" t="s">
        <v>142</v>
      </c>
      <c r="K2387">
        <v>0</v>
      </c>
      <c r="L2387">
        <v>3</v>
      </c>
      <c r="M2387">
        <v>0</v>
      </c>
      <c r="N2387">
        <v>2</v>
      </c>
      <c r="O2387">
        <v>0</v>
      </c>
      <c r="P2387">
        <v>1</v>
      </c>
      <c r="Q2387">
        <v>0</v>
      </c>
      <c r="S2387" t="str">
        <f t="shared" ref="S2387:T2393" si="926">"22:05:21.000"</f>
        <v>22:05:21.000</v>
      </c>
      <c r="T2387" t="str">
        <f t="shared" si="926"/>
        <v>22:05:21.000</v>
      </c>
      <c r="U2387" t="str">
        <f t="shared" si="919"/>
        <v>A14F74</v>
      </c>
      <c r="V2387">
        <v>0</v>
      </c>
      <c r="W2387">
        <v>0</v>
      </c>
      <c r="X2387">
        <v>2</v>
      </c>
      <c r="Y2387">
        <v>0</v>
      </c>
      <c r="AA2387">
        <v>1</v>
      </c>
      <c r="AB2387">
        <v>8</v>
      </c>
      <c r="AC2387">
        <v>3</v>
      </c>
      <c r="AD2387">
        <v>0</v>
      </c>
      <c r="AE2387">
        <v>9</v>
      </c>
      <c r="AF2387" t="s">
        <v>126</v>
      </c>
      <c r="AG2387">
        <v>0</v>
      </c>
      <c r="AH2387">
        <v>3</v>
      </c>
      <c r="AI2387">
        <v>2</v>
      </c>
      <c r="AJ2387">
        <v>0</v>
      </c>
      <c r="AK2387" t="s">
        <v>762</v>
      </c>
      <c r="AL2387">
        <v>32.780777999999998</v>
      </c>
      <c r="AM2387" t="s">
        <v>763</v>
      </c>
      <c r="AN2387">
        <v>-117.03552999999999</v>
      </c>
      <c r="AO2387">
        <v>25</v>
      </c>
      <c r="AP2387">
        <v>900</v>
      </c>
      <c r="AQ2387" t="s">
        <v>129</v>
      </c>
      <c r="AR2387">
        <v>69</v>
      </c>
      <c r="AS2387">
        <v>34</v>
      </c>
      <c r="AT2387">
        <v>-768</v>
      </c>
      <c r="BB2387" t="str">
        <f t="shared" si="920"/>
        <v>1200</v>
      </c>
      <c r="BC2387">
        <v>1</v>
      </c>
      <c r="BD2387" t="str">
        <f t="shared" si="921"/>
        <v xml:space="preserve">N1839R  </v>
      </c>
      <c r="BE2387">
        <v>1</v>
      </c>
      <c r="BG2387">
        <v>0</v>
      </c>
      <c r="BH2387">
        <v>0</v>
      </c>
      <c r="BI2387">
        <v>0</v>
      </c>
      <c r="BJ2387">
        <v>825</v>
      </c>
      <c r="BK2387">
        <v>-75</v>
      </c>
      <c r="BL2387" t="s">
        <v>130</v>
      </c>
      <c r="BM2387">
        <v>1</v>
      </c>
      <c r="BN2387">
        <v>1</v>
      </c>
      <c r="BO2387">
        <v>0</v>
      </c>
      <c r="BP2387">
        <v>0</v>
      </c>
      <c r="BS2387">
        <v>0</v>
      </c>
      <c r="BT2387">
        <v>0</v>
      </c>
      <c r="BU2387">
        <v>0</v>
      </c>
      <c r="CE2387" t="str">
        <f t="shared" ref="CE2387:CE2393" si="927">"22:05:21.485"</f>
        <v>22:05:21.485</v>
      </c>
      <c r="CF2387">
        <v>484591525</v>
      </c>
      <c r="CS2387">
        <v>3</v>
      </c>
      <c r="CT2387">
        <v>2</v>
      </c>
      <c r="CU2387">
        <v>0</v>
      </c>
      <c r="CV2387">
        <v>2</v>
      </c>
      <c r="CW2387">
        <v>0</v>
      </c>
      <c r="CX2387">
        <v>4</v>
      </c>
      <c r="CY2387">
        <v>7</v>
      </c>
      <c r="CZ2387" t="s">
        <v>131</v>
      </c>
      <c r="DA2387">
        <v>286</v>
      </c>
      <c r="DB2387">
        <v>0</v>
      </c>
      <c r="DC2387" t="s">
        <v>132</v>
      </c>
      <c r="DD2387" t="s">
        <v>133</v>
      </c>
      <c r="DG2387">
        <v>16229876</v>
      </c>
      <c r="DI2387">
        <v>1</v>
      </c>
      <c r="DJ2387">
        <v>0</v>
      </c>
      <c r="DK2387">
        <v>0</v>
      </c>
      <c r="DL2387">
        <v>0</v>
      </c>
      <c r="DM2387">
        <v>0</v>
      </c>
      <c r="DN2387">
        <v>1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3">
      <c r="A2388" t="str">
        <f t="shared" ref="A2388:A2393" si="928">"07/09/2023 22:05:21.788"</f>
        <v>07/09/2023 22:05:21.788</v>
      </c>
      <c r="C2388" t="str">
        <f t="shared" si="911"/>
        <v>FFDFD3C0</v>
      </c>
      <c r="D2388" t="s">
        <v>149</v>
      </c>
      <c r="E2388">
        <v>3</v>
      </c>
      <c r="H2388">
        <v>166</v>
      </c>
      <c r="I2388" t="s">
        <v>139</v>
      </c>
      <c r="J2388" t="s">
        <v>150</v>
      </c>
      <c r="K2388">
        <v>0</v>
      </c>
      <c r="L2388">
        <v>3</v>
      </c>
      <c r="M2388">
        <v>0</v>
      </c>
      <c r="N2388">
        <v>2</v>
      </c>
      <c r="O2388">
        <v>0</v>
      </c>
      <c r="P2388">
        <v>1</v>
      </c>
      <c r="Q2388">
        <v>0</v>
      </c>
      <c r="S2388" t="str">
        <f t="shared" si="926"/>
        <v>22:05:21.000</v>
      </c>
      <c r="T2388" t="str">
        <f t="shared" si="926"/>
        <v>22:05:21.000</v>
      </c>
      <c r="U2388" t="str">
        <f t="shared" si="919"/>
        <v>A14F74</v>
      </c>
      <c r="V2388">
        <v>0</v>
      </c>
      <c r="W2388">
        <v>0</v>
      </c>
      <c r="X2388">
        <v>2</v>
      </c>
      <c r="Y2388">
        <v>0</v>
      </c>
      <c r="AA2388">
        <v>1</v>
      </c>
      <c r="AB2388">
        <v>8</v>
      </c>
      <c r="AC2388">
        <v>3</v>
      </c>
      <c r="AD2388">
        <v>0</v>
      </c>
      <c r="AE2388">
        <v>9</v>
      </c>
      <c r="AF2388" t="s">
        <v>126</v>
      </c>
      <c r="AG2388">
        <v>0</v>
      </c>
      <c r="AH2388">
        <v>3</v>
      </c>
      <c r="AI2388">
        <v>2</v>
      </c>
      <c r="AJ2388">
        <v>0</v>
      </c>
      <c r="AK2388" t="s">
        <v>762</v>
      </c>
      <c r="AL2388">
        <v>32.780777999999998</v>
      </c>
      <c r="AM2388" t="s">
        <v>763</v>
      </c>
      <c r="AN2388">
        <v>-117.03552999999999</v>
      </c>
      <c r="AO2388">
        <v>25</v>
      </c>
      <c r="AP2388">
        <v>900</v>
      </c>
      <c r="AQ2388" t="s">
        <v>129</v>
      </c>
      <c r="AR2388">
        <v>69</v>
      </c>
      <c r="AS2388">
        <v>34</v>
      </c>
      <c r="AT2388">
        <v>-768</v>
      </c>
      <c r="BB2388" t="str">
        <f t="shared" si="920"/>
        <v>1200</v>
      </c>
      <c r="BC2388">
        <v>1</v>
      </c>
      <c r="BD2388" t="str">
        <f t="shared" si="921"/>
        <v xml:space="preserve">N1839R  </v>
      </c>
      <c r="BE2388">
        <v>1</v>
      </c>
      <c r="BG2388">
        <v>0</v>
      </c>
      <c r="BH2388">
        <v>0</v>
      </c>
      <c r="BI2388">
        <v>0</v>
      </c>
      <c r="BJ2388">
        <v>825</v>
      </c>
      <c r="BK2388">
        <v>-75</v>
      </c>
      <c r="BL2388" t="s">
        <v>130</v>
      </c>
      <c r="BM2388">
        <v>1</v>
      </c>
      <c r="BN2388">
        <v>1</v>
      </c>
      <c r="BO2388">
        <v>0</v>
      </c>
      <c r="BP2388">
        <v>0</v>
      </c>
      <c r="BS2388">
        <v>0</v>
      </c>
      <c r="BT2388">
        <v>0</v>
      </c>
      <c r="BU2388">
        <v>0</v>
      </c>
      <c r="CE2388" t="str">
        <f t="shared" si="927"/>
        <v>22:05:21.485</v>
      </c>
      <c r="CF2388">
        <v>484591525</v>
      </c>
      <c r="CS2388">
        <v>3</v>
      </c>
      <c r="CT2388">
        <v>2</v>
      </c>
      <c r="CU2388">
        <v>0</v>
      </c>
      <c r="CV2388">
        <v>2</v>
      </c>
      <c r="CW2388">
        <v>0</v>
      </c>
      <c r="CX2388">
        <v>4</v>
      </c>
      <c r="CY2388">
        <v>7</v>
      </c>
      <c r="CZ2388" t="s">
        <v>131</v>
      </c>
      <c r="DA2388">
        <v>286</v>
      </c>
      <c r="DB2388">
        <v>0</v>
      </c>
      <c r="DC2388" t="s">
        <v>132</v>
      </c>
      <c r="DD2388" t="s">
        <v>133</v>
      </c>
      <c r="DG2388">
        <v>16229876</v>
      </c>
      <c r="DI2388">
        <v>1</v>
      </c>
      <c r="DJ2388">
        <v>0</v>
      </c>
      <c r="DK2388">
        <v>1</v>
      </c>
      <c r="DL2388">
        <v>0</v>
      </c>
      <c r="DM2388">
        <v>0</v>
      </c>
      <c r="DN2388">
        <v>1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3">
      <c r="A2389" t="str">
        <f t="shared" si="928"/>
        <v>07/09/2023 22:05:21.788</v>
      </c>
      <c r="C2389" t="str">
        <f t="shared" si="911"/>
        <v>FFDFD3C0</v>
      </c>
      <c r="D2389" t="s">
        <v>147</v>
      </c>
      <c r="E2389">
        <v>8</v>
      </c>
      <c r="H2389">
        <v>225</v>
      </c>
      <c r="I2389" t="s">
        <v>148</v>
      </c>
      <c r="J2389" t="s">
        <v>126</v>
      </c>
      <c r="K2389">
        <v>0</v>
      </c>
      <c r="L2389">
        <v>3</v>
      </c>
      <c r="M2389">
        <v>0</v>
      </c>
      <c r="N2389">
        <v>2</v>
      </c>
      <c r="O2389">
        <v>0</v>
      </c>
      <c r="P2389">
        <v>1</v>
      </c>
      <c r="Q2389">
        <v>0</v>
      </c>
      <c r="S2389" t="str">
        <f t="shared" si="926"/>
        <v>22:05:21.000</v>
      </c>
      <c r="T2389" t="str">
        <f t="shared" si="926"/>
        <v>22:05:21.000</v>
      </c>
      <c r="U2389" t="str">
        <f t="shared" si="919"/>
        <v>A14F74</v>
      </c>
      <c r="V2389">
        <v>0</v>
      </c>
      <c r="W2389">
        <v>0</v>
      </c>
      <c r="X2389">
        <v>2</v>
      </c>
      <c r="Y2389">
        <v>0</v>
      </c>
      <c r="AA2389">
        <v>1</v>
      </c>
      <c r="AB2389">
        <v>8</v>
      </c>
      <c r="AC2389">
        <v>3</v>
      </c>
      <c r="AD2389">
        <v>0</v>
      </c>
      <c r="AE2389">
        <v>9</v>
      </c>
      <c r="AF2389" t="s">
        <v>126</v>
      </c>
      <c r="AG2389">
        <v>0</v>
      </c>
      <c r="AH2389">
        <v>3</v>
      </c>
      <c r="AI2389">
        <v>2</v>
      </c>
      <c r="AJ2389">
        <v>0</v>
      </c>
      <c r="AK2389" t="s">
        <v>762</v>
      </c>
      <c r="AL2389">
        <v>32.780777999999998</v>
      </c>
      <c r="AM2389" t="s">
        <v>763</v>
      </c>
      <c r="AN2389">
        <v>-117.03552999999999</v>
      </c>
      <c r="AO2389">
        <v>25</v>
      </c>
      <c r="AP2389">
        <v>900</v>
      </c>
      <c r="AQ2389" t="s">
        <v>129</v>
      </c>
      <c r="AR2389">
        <v>69</v>
      </c>
      <c r="AS2389">
        <v>34</v>
      </c>
      <c r="AT2389">
        <v>-768</v>
      </c>
      <c r="BB2389" t="str">
        <f t="shared" si="920"/>
        <v>1200</v>
      </c>
      <c r="BC2389">
        <v>1</v>
      </c>
      <c r="BD2389" t="str">
        <f t="shared" si="921"/>
        <v xml:space="preserve">N1839R  </v>
      </c>
      <c r="BE2389">
        <v>1</v>
      </c>
      <c r="BG2389">
        <v>0</v>
      </c>
      <c r="BH2389">
        <v>0</v>
      </c>
      <c r="BI2389">
        <v>0</v>
      </c>
      <c r="BJ2389">
        <v>825</v>
      </c>
      <c r="BK2389">
        <v>-75</v>
      </c>
      <c r="BL2389" t="s">
        <v>130</v>
      </c>
      <c r="BM2389">
        <v>1</v>
      </c>
      <c r="BN2389">
        <v>1</v>
      </c>
      <c r="BO2389">
        <v>0</v>
      </c>
      <c r="BP2389">
        <v>0</v>
      </c>
      <c r="BS2389">
        <v>0</v>
      </c>
      <c r="BT2389">
        <v>0</v>
      </c>
      <c r="BU2389">
        <v>0</v>
      </c>
      <c r="CE2389" t="str">
        <f t="shared" si="927"/>
        <v>22:05:21.485</v>
      </c>
      <c r="CF2389">
        <v>484591525</v>
      </c>
      <c r="CS2389">
        <v>3</v>
      </c>
      <c r="CT2389">
        <v>2</v>
      </c>
      <c r="CU2389">
        <v>0</v>
      </c>
      <c r="CV2389">
        <v>2</v>
      </c>
      <c r="CW2389">
        <v>0</v>
      </c>
      <c r="CX2389">
        <v>4</v>
      </c>
      <c r="CY2389">
        <v>7</v>
      </c>
      <c r="CZ2389" t="s">
        <v>131</v>
      </c>
      <c r="DA2389">
        <v>286</v>
      </c>
      <c r="DB2389">
        <v>0</v>
      </c>
      <c r="DC2389" t="s">
        <v>132</v>
      </c>
      <c r="DD2389" t="s">
        <v>133</v>
      </c>
      <c r="DG2389">
        <v>16229876</v>
      </c>
      <c r="DI2389">
        <v>1</v>
      </c>
      <c r="DJ2389">
        <v>0</v>
      </c>
      <c r="DK2389">
        <v>1</v>
      </c>
      <c r="DL2389">
        <v>0</v>
      </c>
      <c r="DM2389">
        <v>0</v>
      </c>
      <c r="DN2389">
        <v>1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3">
      <c r="A2390" t="str">
        <f t="shared" si="928"/>
        <v>07/09/2023 22:05:21.788</v>
      </c>
      <c r="C2390" t="str">
        <f t="shared" si="911"/>
        <v>FFDFD3C0</v>
      </c>
      <c r="D2390" t="s">
        <v>123</v>
      </c>
      <c r="E2390">
        <v>7</v>
      </c>
      <c r="F2390">
        <v>2007</v>
      </c>
      <c r="G2390" t="s">
        <v>124</v>
      </c>
      <c r="J2390" t="s">
        <v>125</v>
      </c>
      <c r="K2390">
        <v>0</v>
      </c>
      <c r="L2390">
        <v>3</v>
      </c>
      <c r="M2390">
        <v>0</v>
      </c>
      <c r="N2390">
        <v>2</v>
      </c>
      <c r="O2390">
        <v>0</v>
      </c>
      <c r="P2390">
        <v>1</v>
      </c>
      <c r="Q2390">
        <v>0</v>
      </c>
      <c r="S2390" t="str">
        <f t="shared" si="926"/>
        <v>22:05:21.000</v>
      </c>
      <c r="T2390" t="str">
        <f t="shared" si="926"/>
        <v>22:05:21.000</v>
      </c>
      <c r="U2390" t="str">
        <f t="shared" si="919"/>
        <v>A14F74</v>
      </c>
      <c r="V2390">
        <v>0</v>
      </c>
      <c r="W2390">
        <v>0</v>
      </c>
      <c r="X2390">
        <v>2</v>
      </c>
      <c r="Y2390">
        <v>0</v>
      </c>
      <c r="AA2390">
        <v>1</v>
      </c>
      <c r="AB2390">
        <v>8</v>
      </c>
      <c r="AC2390">
        <v>3</v>
      </c>
      <c r="AD2390">
        <v>0</v>
      </c>
      <c r="AE2390">
        <v>9</v>
      </c>
      <c r="AF2390" t="s">
        <v>126</v>
      </c>
      <c r="AG2390">
        <v>0</v>
      </c>
      <c r="AH2390">
        <v>3</v>
      </c>
      <c r="AI2390">
        <v>2</v>
      </c>
      <c r="AJ2390">
        <v>0</v>
      </c>
      <c r="AK2390" t="s">
        <v>762</v>
      </c>
      <c r="AL2390">
        <v>32.780777999999998</v>
      </c>
      <c r="AM2390" t="s">
        <v>763</v>
      </c>
      <c r="AN2390">
        <v>-117.03552999999999</v>
      </c>
      <c r="AO2390">
        <v>25</v>
      </c>
      <c r="AP2390">
        <v>900</v>
      </c>
      <c r="AQ2390" t="s">
        <v>129</v>
      </c>
      <c r="AR2390">
        <v>69</v>
      </c>
      <c r="AS2390">
        <v>34</v>
      </c>
      <c r="AT2390">
        <v>-768</v>
      </c>
      <c r="BB2390" t="str">
        <f t="shared" si="920"/>
        <v>1200</v>
      </c>
      <c r="BC2390">
        <v>1</v>
      </c>
      <c r="BD2390" t="str">
        <f t="shared" si="921"/>
        <v xml:space="preserve">N1839R  </v>
      </c>
      <c r="BE2390">
        <v>1</v>
      </c>
      <c r="BG2390">
        <v>0</v>
      </c>
      <c r="BH2390">
        <v>0</v>
      </c>
      <c r="BI2390">
        <v>0</v>
      </c>
      <c r="BJ2390">
        <v>825</v>
      </c>
      <c r="BK2390">
        <v>-75</v>
      </c>
      <c r="BL2390" t="s">
        <v>130</v>
      </c>
      <c r="BM2390">
        <v>1</v>
      </c>
      <c r="BN2390">
        <v>1</v>
      </c>
      <c r="BO2390">
        <v>0</v>
      </c>
      <c r="BP2390">
        <v>0</v>
      </c>
      <c r="BS2390">
        <v>0</v>
      </c>
      <c r="BT2390">
        <v>0</v>
      </c>
      <c r="BU2390">
        <v>0</v>
      </c>
      <c r="CE2390" t="str">
        <f t="shared" si="927"/>
        <v>22:05:21.485</v>
      </c>
      <c r="CF2390">
        <v>484591525</v>
      </c>
      <c r="CS2390">
        <v>3</v>
      </c>
      <c r="CT2390">
        <v>2</v>
      </c>
      <c r="CU2390">
        <v>0</v>
      </c>
      <c r="CV2390">
        <v>2</v>
      </c>
      <c r="CW2390">
        <v>0</v>
      </c>
      <c r="CX2390">
        <v>4</v>
      </c>
      <c r="CY2390">
        <v>7</v>
      </c>
      <c r="CZ2390" t="s">
        <v>131</v>
      </c>
      <c r="DA2390">
        <v>286</v>
      </c>
      <c r="DB2390">
        <v>0</v>
      </c>
      <c r="DC2390" t="s">
        <v>132</v>
      </c>
      <c r="DD2390" t="s">
        <v>133</v>
      </c>
      <c r="DG2390">
        <v>16229876</v>
      </c>
      <c r="DI2390">
        <v>1</v>
      </c>
      <c r="DJ2390">
        <v>0</v>
      </c>
      <c r="DK2390">
        <v>1</v>
      </c>
      <c r="DL2390">
        <v>0</v>
      </c>
      <c r="DM2390">
        <v>0</v>
      </c>
      <c r="DN2390">
        <v>1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3">
      <c r="A2391" t="str">
        <f t="shared" si="928"/>
        <v>07/09/2023 22:05:21.788</v>
      </c>
      <c r="C2391" t="str">
        <f t="shared" si="911"/>
        <v>FFDFD3C0</v>
      </c>
      <c r="D2391" t="s">
        <v>134</v>
      </c>
      <c r="E2391">
        <v>3</v>
      </c>
      <c r="H2391">
        <v>3</v>
      </c>
      <c r="I2391" t="s">
        <v>135</v>
      </c>
      <c r="J2391" t="s">
        <v>126</v>
      </c>
      <c r="K2391">
        <v>0</v>
      </c>
      <c r="L2391">
        <v>3</v>
      </c>
      <c r="M2391">
        <v>0</v>
      </c>
      <c r="N2391">
        <v>2</v>
      </c>
      <c r="O2391">
        <v>0</v>
      </c>
      <c r="P2391">
        <v>1</v>
      </c>
      <c r="Q2391">
        <v>0</v>
      </c>
      <c r="S2391" t="str">
        <f t="shared" si="926"/>
        <v>22:05:21.000</v>
      </c>
      <c r="T2391" t="str">
        <f t="shared" si="926"/>
        <v>22:05:21.000</v>
      </c>
      <c r="U2391" t="str">
        <f t="shared" si="919"/>
        <v>A14F74</v>
      </c>
      <c r="V2391">
        <v>0</v>
      </c>
      <c r="W2391">
        <v>0</v>
      </c>
      <c r="X2391">
        <v>2</v>
      </c>
      <c r="Y2391">
        <v>0</v>
      </c>
      <c r="AA2391">
        <v>1</v>
      </c>
      <c r="AB2391">
        <v>8</v>
      </c>
      <c r="AC2391">
        <v>3</v>
      </c>
      <c r="AD2391">
        <v>0</v>
      </c>
      <c r="AE2391">
        <v>9</v>
      </c>
      <c r="AF2391" t="s">
        <v>126</v>
      </c>
      <c r="AG2391">
        <v>0</v>
      </c>
      <c r="AH2391">
        <v>3</v>
      </c>
      <c r="AI2391">
        <v>2</v>
      </c>
      <c r="AJ2391">
        <v>0</v>
      </c>
      <c r="AK2391" t="s">
        <v>762</v>
      </c>
      <c r="AL2391">
        <v>32.780777999999998</v>
      </c>
      <c r="AM2391" t="s">
        <v>763</v>
      </c>
      <c r="AN2391">
        <v>-117.03552999999999</v>
      </c>
      <c r="AO2391">
        <v>25</v>
      </c>
      <c r="AP2391">
        <v>900</v>
      </c>
      <c r="AQ2391" t="s">
        <v>129</v>
      </c>
      <c r="AR2391">
        <v>69</v>
      </c>
      <c r="AS2391">
        <v>34</v>
      </c>
      <c r="AT2391">
        <v>-768</v>
      </c>
      <c r="BB2391" t="str">
        <f t="shared" si="920"/>
        <v>1200</v>
      </c>
      <c r="BC2391">
        <v>1</v>
      </c>
      <c r="BD2391" t="str">
        <f t="shared" si="921"/>
        <v xml:space="preserve">N1839R  </v>
      </c>
      <c r="BE2391">
        <v>1</v>
      </c>
      <c r="BG2391">
        <v>0</v>
      </c>
      <c r="BH2391">
        <v>0</v>
      </c>
      <c r="BI2391">
        <v>0</v>
      </c>
      <c r="BJ2391">
        <v>825</v>
      </c>
      <c r="BK2391">
        <v>-75</v>
      </c>
      <c r="BL2391" t="s">
        <v>130</v>
      </c>
      <c r="BM2391">
        <v>1</v>
      </c>
      <c r="BN2391">
        <v>1</v>
      </c>
      <c r="BO2391">
        <v>0</v>
      </c>
      <c r="BP2391">
        <v>0</v>
      </c>
      <c r="BS2391">
        <v>0</v>
      </c>
      <c r="BT2391">
        <v>0</v>
      </c>
      <c r="BU2391">
        <v>0</v>
      </c>
      <c r="CE2391" t="str">
        <f t="shared" si="927"/>
        <v>22:05:21.485</v>
      </c>
      <c r="CF2391">
        <v>484591525</v>
      </c>
      <c r="CS2391">
        <v>3</v>
      </c>
      <c r="CT2391">
        <v>2</v>
      </c>
      <c r="CU2391">
        <v>0</v>
      </c>
      <c r="CV2391">
        <v>2</v>
      </c>
      <c r="CW2391">
        <v>0</v>
      </c>
      <c r="CX2391">
        <v>4</v>
      </c>
      <c r="CY2391">
        <v>7</v>
      </c>
      <c r="CZ2391" t="s">
        <v>131</v>
      </c>
      <c r="DA2391">
        <v>286</v>
      </c>
      <c r="DB2391">
        <v>0</v>
      </c>
      <c r="DC2391" t="s">
        <v>132</v>
      </c>
      <c r="DD2391" t="s">
        <v>133</v>
      </c>
      <c r="DG2391">
        <v>16229876</v>
      </c>
      <c r="DI2391">
        <v>1</v>
      </c>
      <c r="DJ2391">
        <v>0</v>
      </c>
      <c r="DK2391">
        <v>1</v>
      </c>
      <c r="DL2391">
        <v>0</v>
      </c>
      <c r="DM2391">
        <v>0</v>
      </c>
      <c r="DN2391">
        <v>1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3">
      <c r="A2392" t="str">
        <f t="shared" si="928"/>
        <v>07/09/2023 22:05:21.788</v>
      </c>
      <c r="C2392" t="str">
        <f t="shared" si="911"/>
        <v>FFDFD3C0</v>
      </c>
      <c r="D2392" t="s">
        <v>138</v>
      </c>
      <c r="E2392">
        <v>20</v>
      </c>
      <c r="F2392">
        <v>1020</v>
      </c>
      <c r="G2392" t="s">
        <v>139</v>
      </c>
      <c r="J2392" t="s">
        <v>140</v>
      </c>
      <c r="K2392">
        <v>0</v>
      </c>
      <c r="L2392">
        <v>3</v>
      </c>
      <c r="M2392">
        <v>0</v>
      </c>
      <c r="N2392">
        <v>2</v>
      </c>
      <c r="O2392">
        <v>0</v>
      </c>
      <c r="P2392">
        <v>1</v>
      </c>
      <c r="Q2392">
        <v>0</v>
      </c>
      <c r="S2392" t="str">
        <f t="shared" si="926"/>
        <v>22:05:21.000</v>
      </c>
      <c r="T2392" t="str">
        <f t="shared" si="926"/>
        <v>22:05:21.000</v>
      </c>
      <c r="U2392" t="str">
        <f t="shared" si="919"/>
        <v>A14F74</v>
      </c>
      <c r="V2392">
        <v>0</v>
      </c>
      <c r="W2392">
        <v>0</v>
      </c>
      <c r="X2392">
        <v>2</v>
      </c>
      <c r="Y2392">
        <v>0</v>
      </c>
      <c r="AA2392">
        <v>1</v>
      </c>
      <c r="AB2392">
        <v>8</v>
      </c>
      <c r="AC2392">
        <v>3</v>
      </c>
      <c r="AD2392">
        <v>0</v>
      </c>
      <c r="AE2392">
        <v>9</v>
      </c>
      <c r="AF2392" t="s">
        <v>126</v>
      </c>
      <c r="AG2392">
        <v>0</v>
      </c>
      <c r="AH2392">
        <v>3</v>
      </c>
      <c r="AI2392">
        <v>2</v>
      </c>
      <c r="AJ2392">
        <v>0</v>
      </c>
      <c r="AK2392" t="s">
        <v>762</v>
      </c>
      <c r="AL2392">
        <v>32.780777999999998</v>
      </c>
      <c r="AM2392" t="s">
        <v>763</v>
      </c>
      <c r="AN2392">
        <v>-117.03552999999999</v>
      </c>
      <c r="AO2392">
        <v>25</v>
      </c>
      <c r="AP2392">
        <v>900</v>
      </c>
      <c r="AQ2392" t="s">
        <v>129</v>
      </c>
      <c r="AR2392">
        <v>69</v>
      </c>
      <c r="AS2392">
        <v>34</v>
      </c>
      <c r="AT2392">
        <v>-768</v>
      </c>
      <c r="BB2392" t="str">
        <f t="shared" si="920"/>
        <v>1200</v>
      </c>
      <c r="BC2392">
        <v>1</v>
      </c>
      <c r="BD2392" t="str">
        <f t="shared" si="921"/>
        <v xml:space="preserve">N1839R  </v>
      </c>
      <c r="BE2392">
        <v>1</v>
      </c>
      <c r="BG2392">
        <v>0</v>
      </c>
      <c r="BH2392">
        <v>0</v>
      </c>
      <c r="BI2392">
        <v>0</v>
      </c>
      <c r="BJ2392">
        <v>825</v>
      </c>
      <c r="BK2392">
        <v>-75</v>
      </c>
      <c r="BL2392" t="s">
        <v>130</v>
      </c>
      <c r="BM2392">
        <v>1</v>
      </c>
      <c r="BN2392">
        <v>1</v>
      </c>
      <c r="BO2392">
        <v>0</v>
      </c>
      <c r="BP2392">
        <v>0</v>
      </c>
      <c r="BS2392">
        <v>0</v>
      </c>
      <c r="BT2392">
        <v>0</v>
      </c>
      <c r="BU2392">
        <v>0</v>
      </c>
      <c r="CE2392" t="str">
        <f t="shared" si="927"/>
        <v>22:05:21.485</v>
      </c>
      <c r="CF2392">
        <v>484591525</v>
      </c>
      <c r="CS2392">
        <v>3</v>
      </c>
      <c r="CT2392">
        <v>2</v>
      </c>
      <c r="CU2392">
        <v>0</v>
      </c>
      <c r="CV2392">
        <v>2</v>
      </c>
      <c r="CW2392">
        <v>0</v>
      </c>
      <c r="CX2392">
        <v>4</v>
      </c>
      <c r="CY2392">
        <v>7</v>
      </c>
      <c r="CZ2392" t="s">
        <v>131</v>
      </c>
      <c r="DA2392">
        <v>286</v>
      </c>
      <c r="DB2392">
        <v>0</v>
      </c>
      <c r="DC2392" t="s">
        <v>132</v>
      </c>
      <c r="DD2392" t="s">
        <v>133</v>
      </c>
      <c r="DG2392">
        <v>16229876</v>
      </c>
      <c r="DI2392">
        <v>1</v>
      </c>
      <c r="DJ2392">
        <v>0</v>
      </c>
      <c r="DK2392">
        <v>1</v>
      </c>
      <c r="DL2392">
        <v>0</v>
      </c>
      <c r="DM2392">
        <v>0</v>
      </c>
      <c r="DN2392">
        <v>1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3">
      <c r="A2393" t="str">
        <f t="shared" si="928"/>
        <v>07/09/2023 22:05:21.788</v>
      </c>
      <c r="C2393" t="str">
        <f t="shared" si="911"/>
        <v>FFDFD3C0</v>
      </c>
      <c r="D2393" t="s">
        <v>134</v>
      </c>
      <c r="E2393">
        <v>4</v>
      </c>
      <c r="H2393">
        <v>4</v>
      </c>
      <c r="I2393" t="s">
        <v>143</v>
      </c>
      <c r="J2393" t="s">
        <v>126</v>
      </c>
      <c r="K2393">
        <v>0</v>
      </c>
      <c r="L2393">
        <v>3</v>
      </c>
      <c r="M2393">
        <v>0</v>
      </c>
      <c r="N2393">
        <v>2</v>
      </c>
      <c r="O2393">
        <v>0</v>
      </c>
      <c r="P2393">
        <v>1</v>
      </c>
      <c r="Q2393">
        <v>0</v>
      </c>
      <c r="S2393" t="str">
        <f t="shared" si="926"/>
        <v>22:05:21.000</v>
      </c>
      <c r="T2393" t="str">
        <f t="shared" si="926"/>
        <v>22:05:21.000</v>
      </c>
      <c r="U2393" t="str">
        <f t="shared" si="919"/>
        <v>A14F74</v>
      </c>
      <c r="V2393">
        <v>0</v>
      </c>
      <c r="W2393">
        <v>0</v>
      </c>
      <c r="X2393">
        <v>2</v>
      </c>
      <c r="Y2393">
        <v>0</v>
      </c>
      <c r="AA2393">
        <v>1</v>
      </c>
      <c r="AB2393">
        <v>8</v>
      </c>
      <c r="AC2393">
        <v>3</v>
      </c>
      <c r="AD2393">
        <v>0</v>
      </c>
      <c r="AE2393">
        <v>9</v>
      </c>
      <c r="AF2393" t="s">
        <v>126</v>
      </c>
      <c r="AG2393">
        <v>0</v>
      </c>
      <c r="AH2393">
        <v>3</v>
      </c>
      <c r="AI2393">
        <v>2</v>
      </c>
      <c r="AJ2393">
        <v>0</v>
      </c>
      <c r="AK2393" t="s">
        <v>762</v>
      </c>
      <c r="AL2393">
        <v>32.780777999999998</v>
      </c>
      <c r="AM2393" t="s">
        <v>763</v>
      </c>
      <c r="AN2393">
        <v>-117.03552999999999</v>
      </c>
      <c r="AO2393">
        <v>25</v>
      </c>
      <c r="AP2393">
        <v>900</v>
      </c>
      <c r="AQ2393" t="s">
        <v>129</v>
      </c>
      <c r="AR2393">
        <v>69</v>
      </c>
      <c r="AS2393">
        <v>34</v>
      </c>
      <c r="AT2393">
        <v>-768</v>
      </c>
      <c r="BB2393" t="str">
        <f t="shared" si="920"/>
        <v>1200</v>
      </c>
      <c r="BC2393">
        <v>1</v>
      </c>
      <c r="BD2393" t="str">
        <f t="shared" si="921"/>
        <v xml:space="preserve">N1839R  </v>
      </c>
      <c r="BE2393">
        <v>1</v>
      </c>
      <c r="BG2393">
        <v>0</v>
      </c>
      <c r="BH2393">
        <v>0</v>
      </c>
      <c r="BI2393">
        <v>0</v>
      </c>
      <c r="BJ2393">
        <v>825</v>
      </c>
      <c r="BK2393">
        <v>-75</v>
      </c>
      <c r="BL2393" t="s">
        <v>130</v>
      </c>
      <c r="BM2393">
        <v>1</v>
      </c>
      <c r="BN2393">
        <v>1</v>
      </c>
      <c r="BO2393">
        <v>0</v>
      </c>
      <c r="BP2393">
        <v>0</v>
      </c>
      <c r="BS2393">
        <v>0</v>
      </c>
      <c r="BT2393">
        <v>0</v>
      </c>
      <c r="BU2393">
        <v>0</v>
      </c>
      <c r="CE2393" t="str">
        <f t="shared" si="927"/>
        <v>22:05:21.485</v>
      </c>
      <c r="CF2393">
        <v>484591525</v>
      </c>
      <c r="CS2393">
        <v>3</v>
      </c>
      <c r="CT2393">
        <v>2</v>
      </c>
      <c r="CU2393">
        <v>0</v>
      </c>
      <c r="CV2393">
        <v>2</v>
      </c>
      <c r="CW2393">
        <v>0</v>
      </c>
      <c r="CX2393">
        <v>4</v>
      </c>
      <c r="CY2393">
        <v>7</v>
      </c>
      <c r="CZ2393" t="s">
        <v>131</v>
      </c>
      <c r="DA2393">
        <v>286</v>
      </c>
      <c r="DB2393">
        <v>0</v>
      </c>
      <c r="DC2393" t="s">
        <v>132</v>
      </c>
      <c r="DD2393" t="s">
        <v>133</v>
      </c>
      <c r="DG2393">
        <v>16229876</v>
      </c>
      <c r="DI2393">
        <v>1</v>
      </c>
      <c r="DJ2393">
        <v>0</v>
      </c>
      <c r="DK2393">
        <v>1</v>
      </c>
      <c r="DL2393">
        <v>0</v>
      </c>
      <c r="DM2393">
        <v>0</v>
      </c>
      <c r="DN2393">
        <v>1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3">
      <c r="A2394" t="str">
        <f>"07/09/2023 22:05:22.741"</f>
        <v>07/09/2023 22:05:22.741</v>
      </c>
      <c r="C2394" t="str">
        <f t="shared" si="911"/>
        <v>FFDFD3C0</v>
      </c>
      <c r="D2394" t="s">
        <v>147</v>
      </c>
      <c r="E2394">
        <v>8</v>
      </c>
      <c r="H2394">
        <v>225</v>
      </c>
      <c r="I2394" t="s">
        <v>148</v>
      </c>
      <c r="J2394" t="s">
        <v>126</v>
      </c>
      <c r="K2394">
        <v>0</v>
      </c>
      <c r="L2394">
        <v>3</v>
      </c>
      <c r="M2394">
        <v>0</v>
      </c>
      <c r="N2394">
        <v>2</v>
      </c>
      <c r="O2394">
        <v>0</v>
      </c>
      <c r="P2394">
        <v>1</v>
      </c>
      <c r="Q2394">
        <v>0</v>
      </c>
      <c r="S2394" t="str">
        <f t="shared" ref="S2394:T2400" si="929">"22:05:22.000"</f>
        <v>22:05:22.000</v>
      </c>
      <c r="T2394" t="str">
        <f t="shared" si="929"/>
        <v>22:05:22.000</v>
      </c>
      <c r="U2394" t="str">
        <f t="shared" si="919"/>
        <v>A14F74</v>
      </c>
      <c r="V2394">
        <v>0</v>
      </c>
      <c r="W2394">
        <v>0</v>
      </c>
      <c r="X2394">
        <v>2</v>
      </c>
      <c r="Y2394">
        <v>0</v>
      </c>
      <c r="AA2394">
        <v>1</v>
      </c>
      <c r="AB2394">
        <v>8</v>
      </c>
      <c r="AC2394">
        <v>3</v>
      </c>
      <c r="AD2394">
        <v>0</v>
      </c>
      <c r="AE2394">
        <v>9</v>
      </c>
      <c r="AF2394" t="s">
        <v>126</v>
      </c>
      <c r="AG2394">
        <v>0</v>
      </c>
      <c r="AH2394">
        <v>3</v>
      </c>
      <c r="AI2394">
        <v>2</v>
      </c>
      <c r="AJ2394">
        <v>0</v>
      </c>
      <c r="AK2394" t="s">
        <v>764</v>
      </c>
      <c r="AL2394">
        <v>32.780971999999998</v>
      </c>
      <c r="AM2394" t="s">
        <v>765</v>
      </c>
      <c r="AN2394">
        <v>-117.03514300000001</v>
      </c>
      <c r="AO2394">
        <v>25</v>
      </c>
      <c r="AP2394">
        <v>900</v>
      </c>
      <c r="AQ2394" t="s">
        <v>129</v>
      </c>
      <c r="AR2394">
        <v>73</v>
      </c>
      <c r="AS2394">
        <v>26</v>
      </c>
      <c r="AT2394">
        <v>-768</v>
      </c>
      <c r="BB2394" t="str">
        <f t="shared" si="920"/>
        <v>1200</v>
      </c>
      <c r="BC2394">
        <v>1</v>
      </c>
      <c r="BD2394" t="str">
        <f t="shared" si="921"/>
        <v xml:space="preserve">N1839R  </v>
      </c>
      <c r="BE2394">
        <v>1</v>
      </c>
      <c r="BG2394">
        <v>0</v>
      </c>
      <c r="BH2394">
        <v>0</v>
      </c>
      <c r="BI2394">
        <v>0</v>
      </c>
      <c r="BJ2394">
        <v>825</v>
      </c>
      <c r="BK2394">
        <v>-75</v>
      </c>
      <c r="BL2394" t="s">
        <v>130</v>
      </c>
      <c r="BM2394">
        <v>1</v>
      </c>
      <c r="BN2394">
        <v>1</v>
      </c>
      <c r="BO2394">
        <v>0</v>
      </c>
      <c r="BP2394">
        <v>0</v>
      </c>
      <c r="BS2394">
        <v>0</v>
      </c>
      <c r="BT2394">
        <v>0</v>
      </c>
      <c r="BU2394">
        <v>0</v>
      </c>
      <c r="CE2394" t="str">
        <f t="shared" ref="CE2394:CE2400" si="930">"22:05:22.494"</f>
        <v>22:05:22.494</v>
      </c>
      <c r="CF2394">
        <v>494341461</v>
      </c>
      <c r="CS2394">
        <v>3</v>
      </c>
      <c r="CT2394">
        <v>2</v>
      </c>
      <c r="CU2394">
        <v>0</v>
      </c>
      <c r="CV2394">
        <v>2</v>
      </c>
      <c r="CW2394">
        <v>0</v>
      </c>
      <c r="CX2394">
        <v>4</v>
      </c>
      <c r="CY2394">
        <v>7</v>
      </c>
      <c r="CZ2394" t="s">
        <v>131</v>
      </c>
      <c r="DA2394">
        <v>286</v>
      </c>
      <c r="DB2394">
        <v>0</v>
      </c>
      <c r="DC2394" t="s">
        <v>132</v>
      </c>
      <c r="DD2394" t="s">
        <v>133</v>
      </c>
      <c r="DG2394">
        <v>16230216</v>
      </c>
      <c r="DI2394">
        <v>1</v>
      </c>
      <c r="DJ2394">
        <v>0</v>
      </c>
      <c r="DK2394">
        <v>0</v>
      </c>
      <c r="DL2394">
        <v>0</v>
      </c>
      <c r="DM2394">
        <v>0</v>
      </c>
      <c r="DN2394">
        <v>1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3">
      <c r="A2395" t="str">
        <f>"07/09/2023 22:05:22.741"</f>
        <v>07/09/2023 22:05:22.741</v>
      </c>
      <c r="C2395" t="str">
        <f t="shared" si="911"/>
        <v>FFDFD3C0</v>
      </c>
      <c r="D2395" t="s">
        <v>123</v>
      </c>
      <c r="E2395">
        <v>7</v>
      </c>
      <c r="F2395">
        <v>2007</v>
      </c>
      <c r="G2395" t="s">
        <v>124</v>
      </c>
      <c r="J2395" t="s">
        <v>125</v>
      </c>
      <c r="K2395">
        <v>0</v>
      </c>
      <c r="L2395">
        <v>3</v>
      </c>
      <c r="M2395">
        <v>0</v>
      </c>
      <c r="N2395">
        <v>2</v>
      </c>
      <c r="O2395">
        <v>0</v>
      </c>
      <c r="P2395">
        <v>1</v>
      </c>
      <c r="Q2395">
        <v>0</v>
      </c>
      <c r="S2395" t="str">
        <f t="shared" si="929"/>
        <v>22:05:22.000</v>
      </c>
      <c r="T2395" t="str">
        <f t="shared" si="929"/>
        <v>22:05:22.000</v>
      </c>
      <c r="U2395" t="str">
        <f t="shared" si="919"/>
        <v>A14F74</v>
      </c>
      <c r="V2395">
        <v>0</v>
      </c>
      <c r="W2395">
        <v>0</v>
      </c>
      <c r="X2395">
        <v>2</v>
      </c>
      <c r="Y2395">
        <v>0</v>
      </c>
      <c r="AA2395">
        <v>1</v>
      </c>
      <c r="AB2395">
        <v>8</v>
      </c>
      <c r="AC2395">
        <v>3</v>
      </c>
      <c r="AD2395">
        <v>0</v>
      </c>
      <c r="AE2395">
        <v>9</v>
      </c>
      <c r="AF2395" t="s">
        <v>126</v>
      </c>
      <c r="AG2395">
        <v>0</v>
      </c>
      <c r="AH2395">
        <v>3</v>
      </c>
      <c r="AI2395">
        <v>2</v>
      </c>
      <c r="AJ2395">
        <v>0</v>
      </c>
      <c r="AK2395" t="s">
        <v>764</v>
      </c>
      <c r="AL2395">
        <v>32.780971999999998</v>
      </c>
      <c r="AM2395" t="s">
        <v>765</v>
      </c>
      <c r="AN2395">
        <v>-117.03514300000001</v>
      </c>
      <c r="AO2395">
        <v>25</v>
      </c>
      <c r="AP2395">
        <v>900</v>
      </c>
      <c r="AQ2395" t="s">
        <v>129</v>
      </c>
      <c r="AR2395">
        <v>73</v>
      </c>
      <c r="AS2395">
        <v>26</v>
      </c>
      <c r="AT2395">
        <v>-768</v>
      </c>
      <c r="BB2395" t="str">
        <f t="shared" si="920"/>
        <v>1200</v>
      </c>
      <c r="BC2395">
        <v>1</v>
      </c>
      <c r="BD2395" t="str">
        <f t="shared" si="921"/>
        <v xml:space="preserve">N1839R  </v>
      </c>
      <c r="BE2395">
        <v>1</v>
      </c>
      <c r="BG2395">
        <v>0</v>
      </c>
      <c r="BH2395">
        <v>0</v>
      </c>
      <c r="BI2395">
        <v>0</v>
      </c>
      <c r="BJ2395">
        <v>825</v>
      </c>
      <c r="BK2395">
        <v>-75</v>
      </c>
      <c r="BL2395" t="s">
        <v>130</v>
      </c>
      <c r="BM2395">
        <v>1</v>
      </c>
      <c r="BN2395">
        <v>1</v>
      </c>
      <c r="BO2395">
        <v>0</v>
      </c>
      <c r="BP2395">
        <v>0</v>
      </c>
      <c r="BS2395">
        <v>0</v>
      </c>
      <c r="BT2395">
        <v>0</v>
      </c>
      <c r="BU2395">
        <v>0</v>
      </c>
      <c r="CE2395" t="str">
        <f t="shared" si="930"/>
        <v>22:05:22.494</v>
      </c>
      <c r="CF2395">
        <v>494341461</v>
      </c>
      <c r="CS2395">
        <v>3</v>
      </c>
      <c r="CT2395">
        <v>2</v>
      </c>
      <c r="CU2395">
        <v>0</v>
      </c>
      <c r="CV2395">
        <v>2</v>
      </c>
      <c r="CW2395">
        <v>0</v>
      </c>
      <c r="CX2395">
        <v>4</v>
      </c>
      <c r="CY2395">
        <v>7</v>
      </c>
      <c r="CZ2395" t="s">
        <v>131</v>
      </c>
      <c r="DA2395">
        <v>286</v>
      </c>
      <c r="DB2395">
        <v>0</v>
      </c>
      <c r="DC2395" t="s">
        <v>132</v>
      </c>
      <c r="DD2395" t="s">
        <v>133</v>
      </c>
      <c r="DG2395">
        <v>16230216</v>
      </c>
      <c r="DI2395">
        <v>1</v>
      </c>
      <c r="DJ2395">
        <v>0</v>
      </c>
      <c r="DK2395">
        <v>1</v>
      </c>
      <c r="DL2395">
        <v>0</v>
      </c>
      <c r="DM2395">
        <v>0</v>
      </c>
      <c r="DN2395">
        <v>1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3">
      <c r="A2396" t="str">
        <f>"07/09/2023 22:05:22.741"</f>
        <v>07/09/2023 22:05:22.741</v>
      </c>
      <c r="C2396" t="str">
        <f t="shared" si="911"/>
        <v>FFDFD3C0</v>
      </c>
      <c r="D2396" t="s">
        <v>138</v>
      </c>
      <c r="E2396">
        <v>20</v>
      </c>
      <c r="F2396">
        <v>1020</v>
      </c>
      <c r="G2396" t="s">
        <v>139</v>
      </c>
      <c r="J2396" t="s">
        <v>140</v>
      </c>
      <c r="K2396">
        <v>0</v>
      </c>
      <c r="L2396">
        <v>3</v>
      </c>
      <c r="M2396">
        <v>0</v>
      </c>
      <c r="N2396">
        <v>2</v>
      </c>
      <c r="O2396">
        <v>0</v>
      </c>
      <c r="P2396">
        <v>1</v>
      </c>
      <c r="Q2396">
        <v>0</v>
      </c>
      <c r="S2396" t="str">
        <f t="shared" si="929"/>
        <v>22:05:22.000</v>
      </c>
      <c r="T2396" t="str">
        <f t="shared" si="929"/>
        <v>22:05:22.000</v>
      </c>
      <c r="U2396" t="str">
        <f t="shared" si="919"/>
        <v>A14F74</v>
      </c>
      <c r="V2396">
        <v>0</v>
      </c>
      <c r="W2396">
        <v>0</v>
      </c>
      <c r="X2396">
        <v>2</v>
      </c>
      <c r="Y2396">
        <v>0</v>
      </c>
      <c r="AA2396">
        <v>1</v>
      </c>
      <c r="AB2396">
        <v>8</v>
      </c>
      <c r="AC2396">
        <v>3</v>
      </c>
      <c r="AD2396">
        <v>0</v>
      </c>
      <c r="AE2396">
        <v>9</v>
      </c>
      <c r="AF2396" t="s">
        <v>126</v>
      </c>
      <c r="AG2396">
        <v>0</v>
      </c>
      <c r="AH2396">
        <v>3</v>
      </c>
      <c r="AI2396">
        <v>2</v>
      </c>
      <c r="AJ2396">
        <v>0</v>
      </c>
      <c r="AK2396" t="s">
        <v>764</v>
      </c>
      <c r="AL2396">
        <v>32.780971999999998</v>
      </c>
      <c r="AM2396" t="s">
        <v>765</v>
      </c>
      <c r="AN2396">
        <v>-117.03514300000001</v>
      </c>
      <c r="AO2396">
        <v>25</v>
      </c>
      <c r="AP2396">
        <v>900</v>
      </c>
      <c r="AQ2396" t="s">
        <v>129</v>
      </c>
      <c r="AR2396">
        <v>73</v>
      </c>
      <c r="AS2396">
        <v>26</v>
      </c>
      <c r="AT2396">
        <v>-768</v>
      </c>
      <c r="BB2396" t="str">
        <f t="shared" si="920"/>
        <v>1200</v>
      </c>
      <c r="BC2396">
        <v>1</v>
      </c>
      <c r="BD2396" t="str">
        <f t="shared" si="921"/>
        <v xml:space="preserve">N1839R  </v>
      </c>
      <c r="BE2396">
        <v>1</v>
      </c>
      <c r="BG2396">
        <v>0</v>
      </c>
      <c r="BH2396">
        <v>0</v>
      </c>
      <c r="BI2396">
        <v>0</v>
      </c>
      <c r="BJ2396">
        <v>825</v>
      </c>
      <c r="BK2396">
        <v>-75</v>
      </c>
      <c r="BL2396" t="s">
        <v>130</v>
      </c>
      <c r="BM2396">
        <v>1</v>
      </c>
      <c r="BN2396">
        <v>1</v>
      </c>
      <c r="BO2396">
        <v>0</v>
      </c>
      <c r="BP2396">
        <v>0</v>
      </c>
      <c r="BS2396">
        <v>0</v>
      </c>
      <c r="BT2396">
        <v>0</v>
      </c>
      <c r="BU2396">
        <v>0</v>
      </c>
      <c r="CE2396" t="str">
        <f t="shared" si="930"/>
        <v>22:05:22.494</v>
      </c>
      <c r="CF2396">
        <v>494341461</v>
      </c>
      <c r="CS2396">
        <v>3</v>
      </c>
      <c r="CT2396">
        <v>2</v>
      </c>
      <c r="CU2396">
        <v>0</v>
      </c>
      <c r="CV2396">
        <v>2</v>
      </c>
      <c r="CW2396">
        <v>0</v>
      </c>
      <c r="CX2396">
        <v>4</v>
      </c>
      <c r="CY2396">
        <v>7</v>
      </c>
      <c r="CZ2396" t="s">
        <v>131</v>
      </c>
      <c r="DA2396">
        <v>286</v>
      </c>
      <c r="DB2396">
        <v>0</v>
      </c>
      <c r="DC2396" t="s">
        <v>132</v>
      </c>
      <c r="DD2396" t="s">
        <v>133</v>
      </c>
      <c r="DG2396">
        <v>16230216</v>
      </c>
      <c r="DI2396">
        <v>1</v>
      </c>
      <c r="DJ2396">
        <v>0</v>
      </c>
      <c r="DK2396">
        <v>1</v>
      </c>
      <c r="DL2396">
        <v>0</v>
      </c>
      <c r="DM2396">
        <v>0</v>
      </c>
      <c r="DN2396">
        <v>1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3">
      <c r="A2397" t="str">
        <f>"07/09/2023 22:05:22.741"</f>
        <v>07/09/2023 22:05:22.741</v>
      </c>
      <c r="C2397" t="str">
        <f t="shared" si="911"/>
        <v>FFDFD3C0</v>
      </c>
      <c r="D2397" t="s">
        <v>134</v>
      </c>
      <c r="E2397">
        <v>4</v>
      </c>
      <c r="H2397">
        <v>4</v>
      </c>
      <c r="I2397" t="s">
        <v>143</v>
      </c>
      <c r="J2397" t="s">
        <v>126</v>
      </c>
      <c r="K2397">
        <v>0</v>
      </c>
      <c r="L2397">
        <v>3</v>
      </c>
      <c r="M2397">
        <v>0</v>
      </c>
      <c r="N2397">
        <v>2</v>
      </c>
      <c r="O2397">
        <v>0</v>
      </c>
      <c r="P2397">
        <v>1</v>
      </c>
      <c r="Q2397">
        <v>0</v>
      </c>
      <c r="S2397" t="str">
        <f t="shared" si="929"/>
        <v>22:05:22.000</v>
      </c>
      <c r="T2397" t="str">
        <f t="shared" si="929"/>
        <v>22:05:22.000</v>
      </c>
      <c r="U2397" t="str">
        <f t="shared" si="919"/>
        <v>A14F74</v>
      </c>
      <c r="V2397">
        <v>0</v>
      </c>
      <c r="W2397">
        <v>0</v>
      </c>
      <c r="X2397">
        <v>2</v>
      </c>
      <c r="Y2397">
        <v>0</v>
      </c>
      <c r="AA2397">
        <v>1</v>
      </c>
      <c r="AB2397">
        <v>8</v>
      </c>
      <c r="AC2397">
        <v>3</v>
      </c>
      <c r="AD2397">
        <v>0</v>
      </c>
      <c r="AE2397">
        <v>9</v>
      </c>
      <c r="AF2397" t="s">
        <v>126</v>
      </c>
      <c r="AG2397">
        <v>0</v>
      </c>
      <c r="AH2397">
        <v>3</v>
      </c>
      <c r="AI2397">
        <v>2</v>
      </c>
      <c r="AJ2397">
        <v>0</v>
      </c>
      <c r="AK2397" t="s">
        <v>764</v>
      </c>
      <c r="AL2397">
        <v>32.780971999999998</v>
      </c>
      <c r="AM2397" t="s">
        <v>765</v>
      </c>
      <c r="AN2397">
        <v>-117.03514300000001</v>
      </c>
      <c r="AO2397">
        <v>25</v>
      </c>
      <c r="AP2397">
        <v>900</v>
      </c>
      <c r="AQ2397" t="s">
        <v>129</v>
      </c>
      <c r="AR2397">
        <v>73</v>
      </c>
      <c r="AS2397">
        <v>26</v>
      </c>
      <c r="AT2397">
        <v>-768</v>
      </c>
      <c r="BB2397" t="str">
        <f t="shared" si="920"/>
        <v>1200</v>
      </c>
      <c r="BC2397">
        <v>1</v>
      </c>
      <c r="BD2397" t="str">
        <f t="shared" si="921"/>
        <v xml:space="preserve">N1839R  </v>
      </c>
      <c r="BE2397">
        <v>1</v>
      </c>
      <c r="BG2397">
        <v>0</v>
      </c>
      <c r="BH2397">
        <v>0</v>
      </c>
      <c r="BI2397">
        <v>0</v>
      </c>
      <c r="BJ2397">
        <v>825</v>
      </c>
      <c r="BK2397">
        <v>-75</v>
      </c>
      <c r="BL2397" t="s">
        <v>130</v>
      </c>
      <c r="BM2397">
        <v>1</v>
      </c>
      <c r="BN2397">
        <v>1</v>
      </c>
      <c r="BO2397">
        <v>0</v>
      </c>
      <c r="BP2397">
        <v>0</v>
      </c>
      <c r="BS2397">
        <v>0</v>
      </c>
      <c r="BT2397">
        <v>0</v>
      </c>
      <c r="BU2397">
        <v>0</v>
      </c>
      <c r="CE2397" t="str">
        <f t="shared" si="930"/>
        <v>22:05:22.494</v>
      </c>
      <c r="CF2397">
        <v>494341461</v>
      </c>
      <c r="CS2397">
        <v>3</v>
      </c>
      <c r="CT2397">
        <v>2</v>
      </c>
      <c r="CU2397">
        <v>0</v>
      </c>
      <c r="CV2397">
        <v>2</v>
      </c>
      <c r="CW2397">
        <v>0</v>
      </c>
      <c r="CX2397">
        <v>4</v>
      </c>
      <c r="CY2397">
        <v>7</v>
      </c>
      <c r="CZ2397" t="s">
        <v>131</v>
      </c>
      <c r="DA2397">
        <v>286</v>
      </c>
      <c r="DB2397">
        <v>0</v>
      </c>
      <c r="DC2397" t="s">
        <v>132</v>
      </c>
      <c r="DD2397" t="s">
        <v>133</v>
      </c>
      <c r="DG2397">
        <v>16230216</v>
      </c>
      <c r="DI2397">
        <v>1</v>
      </c>
      <c r="DJ2397">
        <v>0</v>
      </c>
      <c r="DK2397">
        <v>1</v>
      </c>
      <c r="DL2397">
        <v>0</v>
      </c>
      <c r="DM2397">
        <v>0</v>
      </c>
      <c r="DN2397">
        <v>1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3">
      <c r="A2398" t="str">
        <f>"07/09/2023 22:05:22.741"</f>
        <v>07/09/2023 22:05:22.741</v>
      </c>
      <c r="C2398" t="str">
        <f t="shared" si="911"/>
        <v>FFDFD3C0</v>
      </c>
      <c r="D2398" t="s">
        <v>134</v>
      </c>
      <c r="E2398">
        <v>3</v>
      </c>
      <c r="H2398">
        <v>3</v>
      </c>
      <c r="I2398" t="s">
        <v>135</v>
      </c>
      <c r="J2398" t="s">
        <v>126</v>
      </c>
      <c r="K2398">
        <v>0</v>
      </c>
      <c r="L2398">
        <v>3</v>
      </c>
      <c r="M2398">
        <v>0</v>
      </c>
      <c r="N2398">
        <v>2</v>
      </c>
      <c r="O2398">
        <v>0</v>
      </c>
      <c r="P2398">
        <v>1</v>
      </c>
      <c r="Q2398">
        <v>0</v>
      </c>
      <c r="S2398" t="str">
        <f t="shared" si="929"/>
        <v>22:05:22.000</v>
      </c>
      <c r="T2398" t="str">
        <f t="shared" si="929"/>
        <v>22:05:22.000</v>
      </c>
      <c r="U2398" t="str">
        <f t="shared" si="919"/>
        <v>A14F74</v>
      </c>
      <c r="V2398">
        <v>0</v>
      </c>
      <c r="W2398">
        <v>0</v>
      </c>
      <c r="X2398">
        <v>2</v>
      </c>
      <c r="Y2398">
        <v>0</v>
      </c>
      <c r="AA2398">
        <v>1</v>
      </c>
      <c r="AB2398">
        <v>8</v>
      </c>
      <c r="AC2398">
        <v>3</v>
      </c>
      <c r="AD2398">
        <v>0</v>
      </c>
      <c r="AE2398">
        <v>9</v>
      </c>
      <c r="AF2398" t="s">
        <v>126</v>
      </c>
      <c r="AG2398">
        <v>0</v>
      </c>
      <c r="AH2398">
        <v>3</v>
      </c>
      <c r="AI2398">
        <v>2</v>
      </c>
      <c r="AJ2398">
        <v>0</v>
      </c>
      <c r="AK2398" t="s">
        <v>764</v>
      </c>
      <c r="AL2398">
        <v>32.780971999999998</v>
      </c>
      <c r="AM2398" t="s">
        <v>765</v>
      </c>
      <c r="AN2398">
        <v>-117.03514300000001</v>
      </c>
      <c r="AO2398">
        <v>25</v>
      </c>
      <c r="AP2398">
        <v>900</v>
      </c>
      <c r="AQ2398" t="s">
        <v>129</v>
      </c>
      <c r="AR2398">
        <v>73</v>
      </c>
      <c r="AS2398">
        <v>26</v>
      </c>
      <c r="AT2398">
        <v>-768</v>
      </c>
      <c r="BB2398" t="str">
        <f t="shared" si="920"/>
        <v>1200</v>
      </c>
      <c r="BC2398">
        <v>1</v>
      </c>
      <c r="BD2398" t="str">
        <f t="shared" si="921"/>
        <v xml:space="preserve">N1839R  </v>
      </c>
      <c r="BE2398">
        <v>1</v>
      </c>
      <c r="BG2398">
        <v>0</v>
      </c>
      <c r="BH2398">
        <v>0</v>
      </c>
      <c r="BI2398">
        <v>0</v>
      </c>
      <c r="BJ2398">
        <v>825</v>
      </c>
      <c r="BK2398">
        <v>-75</v>
      </c>
      <c r="BL2398" t="s">
        <v>130</v>
      </c>
      <c r="BM2398">
        <v>1</v>
      </c>
      <c r="BN2398">
        <v>1</v>
      </c>
      <c r="BO2398">
        <v>0</v>
      </c>
      <c r="BP2398">
        <v>0</v>
      </c>
      <c r="BS2398">
        <v>0</v>
      </c>
      <c r="BT2398">
        <v>0</v>
      </c>
      <c r="BU2398">
        <v>0</v>
      </c>
      <c r="CE2398" t="str">
        <f t="shared" si="930"/>
        <v>22:05:22.494</v>
      </c>
      <c r="CF2398">
        <v>494341461</v>
      </c>
      <c r="CS2398">
        <v>3</v>
      </c>
      <c r="CT2398">
        <v>2</v>
      </c>
      <c r="CU2398">
        <v>0</v>
      </c>
      <c r="CV2398">
        <v>2</v>
      </c>
      <c r="CW2398">
        <v>0</v>
      </c>
      <c r="CX2398">
        <v>4</v>
      </c>
      <c r="CY2398">
        <v>7</v>
      </c>
      <c r="CZ2398" t="s">
        <v>131</v>
      </c>
      <c r="DA2398">
        <v>286</v>
      </c>
      <c r="DB2398">
        <v>0</v>
      </c>
      <c r="DC2398" t="s">
        <v>132</v>
      </c>
      <c r="DD2398" t="s">
        <v>133</v>
      </c>
      <c r="DG2398">
        <v>16230216</v>
      </c>
      <c r="DI2398">
        <v>1</v>
      </c>
      <c r="DJ2398">
        <v>0</v>
      </c>
      <c r="DK2398">
        <v>1</v>
      </c>
      <c r="DL2398">
        <v>0</v>
      </c>
      <c r="DM2398">
        <v>0</v>
      </c>
      <c r="DN2398">
        <v>1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3">
      <c r="A2399" t="str">
        <f>"07/09/2023 22:05:22.772"</f>
        <v>07/09/2023 22:05:22.772</v>
      </c>
      <c r="C2399" t="str">
        <f t="shared" si="911"/>
        <v>FFDFD3C0</v>
      </c>
      <c r="D2399" t="s">
        <v>141</v>
      </c>
      <c r="E2399">
        <v>15</v>
      </c>
      <c r="J2399" t="s">
        <v>142</v>
      </c>
      <c r="K2399">
        <v>0</v>
      </c>
      <c r="L2399">
        <v>3</v>
      </c>
      <c r="M2399">
        <v>0</v>
      </c>
      <c r="N2399">
        <v>2</v>
      </c>
      <c r="O2399">
        <v>0</v>
      </c>
      <c r="P2399">
        <v>1</v>
      </c>
      <c r="Q2399">
        <v>0</v>
      </c>
      <c r="S2399" t="str">
        <f t="shared" si="929"/>
        <v>22:05:22.000</v>
      </c>
      <c r="T2399" t="str">
        <f t="shared" si="929"/>
        <v>22:05:22.000</v>
      </c>
      <c r="U2399" t="str">
        <f t="shared" si="919"/>
        <v>A14F74</v>
      </c>
      <c r="V2399">
        <v>0</v>
      </c>
      <c r="W2399">
        <v>0</v>
      </c>
      <c r="X2399">
        <v>2</v>
      </c>
      <c r="Y2399">
        <v>0</v>
      </c>
      <c r="AA2399">
        <v>1</v>
      </c>
      <c r="AB2399">
        <v>8</v>
      </c>
      <c r="AC2399">
        <v>3</v>
      </c>
      <c r="AD2399">
        <v>0</v>
      </c>
      <c r="AE2399">
        <v>9</v>
      </c>
      <c r="AF2399" t="s">
        <v>126</v>
      </c>
      <c r="AG2399">
        <v>0</v>
      </c>
      <c r="AH2399">
        <v>3</v>
      </c>
      <c r="AI2399">
        <v>2</v>
      </c>
      <c r="AJ2399">
        <v>0</v>
      </c>
      <c r="AK2399" t="s">
        <v>764</v>
      </c>
      <c r="AL2399">
        <v>32.780971999999998</v>
      </c>
      <c r="AM2399" t="s">
        <v>765</v>
      </c>
      <c r="AN2399">
        <v>-117.03514300000001</v>
      </c>
      <c r="AO2399">
        <v>25</v>
      </c>
      <c r="AP2399">
        <v>900</v>
      </c>
      <c r="AQ2399" t="s">
        <v>129</v>
      </c>
      <c r="AR2399">
        <v>73</v>
      </c>
      <c r="AS2399">
        <v>26</v>
      </c>
      <c r="AT2399">
        <v>-768</v>
      </c>
      <c r="BB2399" t="str">
        <f t="shared" si="920"/>
        <v>1200</v>
      </c>
      <c r="BC2399">
        <v>1</v>
      </c>
      <c r="BD2399" t="str">
        <f t="shared" si="921"/>
        <v xml:space="preserve">N1839R  </v>
      </c>
      <c r="BE2399">
        <v>1</v>
      </c>
      <c r="BG2399">
        <v>0</v>
      </c>
      <c r="BH2399">
        <v>0</v>
      </c>
      <c r="BI2399">
        <v>0</v>
      </c>
      <c r="BJ2399">
        <v>825</v>
      </c>
      <c r="BK2399">
        <v>-75</v>
      </c>
      <c r="BL2399" t="s">
        <v>130</v>
      </c>
      <c r="BM2399">
        <v>1</v>
      </c>
      <c r="BN2399">
        <v>1</v>
      </c>
      <c r="BO2399">
        <v>0</v>
      </c>
      <c r="BP2399">
        <v>0</v>
      </c>
      <c r="BS2399">
        <v>0</v>
      </c>
      <c r="BT2399">
        <v>0</v>
      </c>
      <c r="BU2399">
        <v>0</v>
      </c>
      <c r="CE2399" t="str">
        <f t="shared" si="930"/>
        <v>22:05:22.494</v>
      </c>
      <c r="CF2399">
        <v>494341461</v>
      </c>
      <c r="CS2399">
        <v>3</v>
      </c>
      <c r="CT2399">
        <v>2</v>
      </c>
      <c r="CU2399">
        <v>0</v>
      </c>
      <c r="CV2399">
        <v>2</v>
      </c>
      <c r="CW2399">
        <v>0</v>
      </c>
      <c r="CX2399">
        <v>4</v>
      </c>
      <c r="CY2399">
        <v>7</v>
      </c>
      <c r="CZ2399" t="s">
        <v>131</v>
      </c>
      <c r="DA2399">
        <v>286</v>
      </c>
      <c r="DB2399">
        <v>0</v>
      </c>
      <c r="DC2399" t="s">
        <v>132</v>
      </c>
      <c r="DD2399" t="s">
        <v>133</v>
      </c>
      <c r="DG2399">
        <v>16230216</v>
      </c>
      <c r="DI2399">
        <v>1</v>
      </c>
      <c r="DJ2399">
        <v>0</v>
      </c>
      <c r="DK2399">
        <v>1</v>
      </c>
      <c r="DL2399">
        <v>0</v>
      </c>
      <c r="DM2399">
        <v>0</v>
      </c>
      <c r="DN2399">
        <v>1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3">
      <c r="A2400" t="str">
        <f>"07/09/2023 22:05:22.772"</f>
        <v>07/09/2023 22:05:22.772</v>
      </c>
      <c r="C2400" t="str">
        <f t="shared" si="911"/>
        <v>FFDFD3C0</v>
      </c>
      <c r="D2400" t="s">
        <v>149</v>
      </c>
      <c r="E2400">
        <v>3</v>
      </c>
      <c r="H2400">
        <v>166</v>
      </c>
      <c r="I2400" t="s">
        <v>139</v>
      </c>
      <c r="J2400" t="s">
        <v>150</v>
      </c>
      <c r="K2400">
        <v>0</v>
      </c>
      <c r="L2400">
        <v>3</v>
      </c>
      <c r="M2400">
        <v>0</v>
      </c>
      <c r="N2400">
        <v>2</v>
      </c>
      <c r="O2400">
        <v>0</v>
      </c>
      <c r="P2400">
        <v>1</v>
      </c>
      <c r="Q2400">
        <v>0</v>
      </c>
      <c r="S2400" t="str">
        <f t="shared" si="929"/>
        <v>22:05:22.000</v>
      </c>
      <c r="T2400" t="str">
        <f t="shared" si="929"/>
        <v>22:05:22.000</v>
      </c>
      <c r="U2400" t="str">
        <f t="shared" si="919"/>
        <v>A14F74</v>
      </c>
      <c r="V2400">
        <v>0</v>
      </c>
      <c r="W2400">
        <v>0</v>
      </c>
      <c r="X2400">
        <v>2</v>
      </c>
      <c r="Y2400">
        <v>0</v>
      </c>
      <c r="AA2400">
        <v>1</v>
      </c>
      <c r="AB2400">
        <v>8</v>
      </c>
      <c r="AC2400">
        <v>3</v>
      </c>
      <c r="AD2400">
        <v>0</v>
      </c>
      <c r="AE2400">
        <v>9</v>
      </c>
      <c r="AF2400" t="s">
        <v>126</v>
      </c>
      <c r="AG2400">
        <v>0</v>
      </c>
      <c r="AH2400">
        <v>3</v>
      </c>
      <c r="AI2400">
        <v>2</v>
      </c>
      <c r="AJ2400">
        <v>0</v>
      </c>
      <c r="AK2400" t="s">
        <v>764</v>
      </c>
      <c r="AL2400">
        <v>32.780971999999998</v>
      </c>
      <c r="AM2400" t="s">
        <v>765</v>
      </c>
      <c r="AN2400">
        <v>-117.03514300000001</v>
      </c>
      <c r="AO2400">
        <v>25</v>
      </c>
      <c r="AP2400">
        <v>900</v>
      </c>
      <c r="AQ2400" t="s">
        <v>129</v>
      </c>
      <c r="AR2400">
        <v>73</v>
      </c>
      <c r="AS2400">
        <v>26</v>
      </c>
      <c r="AT2400">
        <v>-768</v>
      </c>
      <c r="BB2400" t="str">
        <f t="shared" si="920"/>
        <v>1200</v>
      </c>
      <c r="BC2400">
        <v>1</v>
      </c>
      <c r="BD2400" t="str">
        <f t="shared" si="921"/>
        <v xml:space="preserve">N1839R  </v>
      </c>
      <c r="BE2400">
        <v>1</v>
      </c>
      <c r="BG2400">
        <v>0</v>
      </c>
      <c r="BH2400">
        <v>0</v>
      </c>
      <c r="BI2400">
        <v>0</v>
      </c>
      <c r="BJ2400">
        <v>825</v>
      </c>
      <c r="BK2400">
        <v>-75</v>
      </c>
      <c r="BL2400" t="s">
        <v>130</v>
      </c>
      <c r="BM2400">
        <v>1</v>
      </c>
      <c r="BN2400">
        <v>1</v>
      </c>
      <c r="BO2400">
        <v>0</v>
      </c>
      <c r="BP2400">
        <v>0</v>
      </c>
      <c r="BS2400">
        <v>0</v>
      </c>
      <c r="BT2400">
        <v>0</v>
      </c>
      <c r="BU2400">
        <v>0</v>
      </c>
      <c r="CE2400" t="str">
        <f t="shared" si="930"/>
        <v>22:05:22.494</v>
      </c>
      <c r="CF2400">
        <v>494341461</v>
      </c>
      <c r="CS2400">
        <v>3</v>
      </c>
      <c r="CT2400">
        <v>2</v>
      </c>
      <c r="CU2400">
        <v>0</v>
      </c>
      <c r="CV2400">
        <v>2</v>
      </c>
      <c r="CW2400">
        <v>0</v>
      </c>
      <c r="CX2400">
        <v>4</v>
      </c>
      <c r="CY2400">
        <v>7</v>
      </c>
      <c r="CZ2400" t="s">
        <v>131</v>
      </c>
      <c r="DA2400">
        <v>286</v>
      </c>
      <c r="DB2400">
        <v>0</v>
      </c>
      <c r="DC2400" t="s">
        <v>132</v>
      </c>
      <c r="DD2400" t="s">
        <v>133</v>
      </c>
      <c r="DG2400">
        <v>16230216</v>
      </c>
      <c r="DI2400">
        <v>1</v>
      </c>
      <c r="DJ2400">
        <v>0</v>
      </c>
      <c r="DK2400">
        <v>1</v>
      </c>
      <c r="DL2400">
        <v>0</v>
      </c>
      <c r="DM2400">
        <v>0</v>
      </c>
      <c r="DN2400">
        <v>1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3">
      <c r="A2401" t="str">
        <f>"07/09/2023 22:05:24.131"</f>
        <v>07/09/2023 22:05:24.131</v>
      </c>
      <c r="C2401" t="str">
        <f t="shared" si="911"/>
        <v>FFDFD3C0</v>
      </c>
      <c r="D2401" t="s">
        <v>147</v>
      </c>
      <c r="E2401">
        <v>8</v>
      </c>
      <c r="H2401">
        <v>225</v>
      </c>
      <c r="I2401" t="s">
        <v>148</v>
      </c>
      <c r="J2401" t="s">
        <v>126</v>
      </c>
      <c r="K2401">
        <v>0</v>
      </c>
      <c r="L2401">
        <v>3</v>
      </c>
      <c r="M2401">
        <v>0</v>
      </c>
      <c r="N2401">
        <v>2</v>
      </c>
      <c r="O2401">
        <v>0</v>
      </c>
      <c r="P2401">
        <v>1</v>
      </c>
      <c r="Q2401">
        <v>0</v>
      </c>
      <c r="S2401" t="str">
        <f t="shared" ref="S2401:T2407" si="931">"22:05:23.000"</f>
        <v>22:05:23.000</v>
      </c>
      <c r="T2401" t="str">
        <f t="shared" si="931"/>
        <v>22:05:23.000</v>
      </c>
      <c r="U2401" t="str">
        <f t="shared" si="919"/>
        <v>A14F74</v>
      </c>
      <c r="V2401">
        <v>0</v>
      </c>
      <c r="W2401">
        <v>0</v>
      </c>
      <c r="X2401">
        <v>2</v>
      </c>
      <c r="Y2401">
        <v>0</v>
      </c>
      <c r="AA2401">
        <v>1</v>
      </c>
      <c r="AB2401">
        <v>8</v>
      </c>
      <c r="AC2401">
        <v>3</v>
      </c>
      <c r="AD2401">
        <v>0</v>
      </c>
      <c r="AE2401">
        <v>9</v>
      </c>
      <c r="AF2401" t="s">
        <v>126</v>
      </c>
      <c r="AG2401">
        <v>0</v>
      </c>
      <c r="AH2401">
        <v>3</v>
      </c>
      <c r="AI2401">
        <v>2</v>
      </c>
      <c r="AJ2401">
        <v>0</v>
      </c>
      <c r="AK2401" t="s">
        <v>766</v>
      </c>
      <c r="AL2401">
        <v>32.781078999999998</v>
      </c>
      <c r="AM2401" t="s">
        <v>767</v>
      </c>
      <c r="AN2401">
        <v>-117.034736</v>
      </c>
      <c r="AO2401">
        <v>25</v>
      </c>
      <c r="AP2401">
        <v>900</v>
      </c>
      <c r="AQ2401" t="s">
        <v>129</v>
      </c>
      <c r="AR2401">
        <v>75</v>
      </c>
      <c r="AS2401">
        <v>19</v>
      </c>
      <c r="AT2401">
        <v>-832</v>
      </c>
      <c r="BB2401" t="str">
        <f t="shared" si="920"/>
        <v>1200</v>
      </c>
      <c r="BC2401">
        <v>1</v>
      </c>
      <c r="BD2401" t="str">
        <f t="shared" si="921"/>
        <v xml:space="preserve">N1839R  </v>
      </c>
      <c r="BE2401">
        <v>1</v>
      </c>
      <c r="BG2401">
        <v>0</v>
      </c>
      <c r="BH2401">
        <v>0</v>
      </c>
      <c r="BI2401">
        <v>0</v>
      </c>
      <c r="BJ2401">
        <v>800</v>
      </c>
      <c r="BK2401">
        <v>-100</v>
      </c>
      <c r="BL2401" t="s">
        <v>130</v>
      </c>
      <c r="BM2401">
        <v>1</v>
      </c>
      <c r="BN2401">
        <v>1</v>
      </c>
      <c r="BO2401">
        <v>0</v>
      </c>
      <c r="BP2401">
        <v>0</v>
      </c>
      <c r="BS2401">
        <v>0</v>
      </c>
      <c r="BT2401">
        <v>0</v>
      </c>
      <c r="BU2401">
        <v>0</v>
      </c>
      <c r="CE2401" t="str">
        <f t="shared" ref="CE2401:CE2407" si="932">"22:05:23.894"</f>
        <v>22:05:23.894</v>
      </c>
      <c r="CF2401">
        <v>893587268</v>
      </c>
      <c r="CS2401">
        <v>3</v>
      </c>
      <c r="CT2401">
        <v>2</v>
      </c>
      <c r="CU2401">
        <v>0</v>
      </c>
      <c r="CV2401">
        <v>2</v>
      </c>
      <c r="CW2401">
        <v>0</v>
      </c>
      <c r="CX2401">
        <v>1</v>
      </c>
      <c r="CY2401">
        <v>7</v>
      </c>
      <c r="CZ2401" t="s">
        <v>131</v>
      </c>
      <c r="DA2401">
        <v>300</v>
      </c>
      <c r="DB2401">
        <v>0</v>
      </c>
      <c r="DC2401" t="s">
        <v>157</v>
      </c>
      <c r="DD2401" t="s">
        <v>158</v>
      </c>
      <c r="DG2401">
        <v>8390471</v>
      </c>
      <c r="DI2401">
        <v>1</v>
      </c>
      <c r="DJ2401">
        <v>0</v>
      </c>
      <c r="DK2401">
        <v>0</v>
      </c>
      <c r="DL2401">
        <v>0</v>
      </c>
      <c r="DM2401">
        <v>0</v>
      </c>
      <c r="DN2401">
        <v>1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3">
      <c r="A2402" t="str">
        <f>"07/09/2023 22:05:24.131"</f>
        <v>07/09/2023 22:05:24.131</v>
      </c>
      <c r="C2402" t="str">
        <f t="shared" si="911"/>
        <v>FFDFD3C0</v>
      </c>
      <c r="D2402" t="s">
        <v>123</v>
      </c>
      <c r="E2402">
        <v>7</v>
      </c>
      <c r="F2402">
        <v>2007</v>
      </c>
      <c r="G2402" t="s">
        <v>124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0</v>
      </c>
      <c r="P2402">
        <v>1</v>
      </c>
      <c r="Q2402">
        <v>0</v>
      </c>
      <c r="S2402" t="str">
        <f t="shared" si="931"/>
        <v>22:05:23.000</v>
      </c>
      <c r="T2402" t="str">
        <f t="shared" si="931"/>
        <v>22:05:23.000</v>
      </c>
      <c r="U2402" t="str">
        <f t="shared" si="919"/>
        <v>A14F74</v>
      </c>
      <c r="V2402">
        <v>0</v>
      </c>
      <c r="W2402">
        <v>0</v>
      </c>
      <c r="X2402">
        <v>2</v>
      </c>
      <c r="Y2402">
        <v>0</v>
      </c>
      <c r="AA2402">
        <v>1</v>
      </c>
      <c r="AB2402">
        <v>8</v>
      </c>
      <c r="AC2402">
        <v>3</v>
      </c>
      <c r="AD2402">
        <v>0</v>
      </c>
      <c r="AE2402">
        <v>9</v>
      </c>
      <c r="AF2402" t="s">
        <v>126</v>
      </c>
      <c r="AG2402">
        <v>0</v>
      </c>
      <c r="AH2402">
        <v>3</v>
      </c>
      <c r="AI2402">
        <v>2</v>
      </c>
      <c r="AJ2402">
        <v>0</v>
      </c>
      <c r="AK2402" t="s">
        <v>766</v>
      </c>
      <c r="AL2402">
        <v>32.781078999999998</v>
      </c>
      <c r="AM2402" t="s">
        <v>767</v>
      </c>
      <c r="AN2402">
        <v>-117.034736</v>
      </c>
      <c r="AO2402">
        <v>25</v>
      </c>
      <c r="AP2402">
        <v>900</v>
      </c>
      <c r="AQ2402" t="s">
        <v>129</v>
      </c>
      <c r="AR2402">
        <v>75</v>
      </c>
      <c r="AS2402">
        <v>19</v>
      </c>
      <c r="AT2402">
        <v>-832</v>
      </c>
      <c r="BB2402" t="str">
        <f t="shared" si="920"/>
        <v>1200</v>
      </c>
      <c r="BC2402">
        <v>1</v>
      </c>
      <c r="BD2402" t="str">
        <f t="shared" si="921"/>
        <v xml:space="preserve">N1839R  </v>
      </c>
      <c r="BE2402">
        <v>1</v>
      </c>
      <c r="BG2402">
        <v>0</v>
      </c>
      <c r="BH2402">
        <v>0</v>
      </c>
      <c r="BI2402">
        <v>0</v>
      </c>
      <c r="BJ2402">
        <v>800</v>
      </c>
      <c r="BK2402">
        <v>-100</v>
      </c>
      <c r="BL2402" t="s">
        <v>130</v>
      </c>
      <c r="BM2402">
        <v>1</v>
      </c>
      <c r="BN2402">
        <v>1</v>
      </c>
      <c r="BO2402">
        <v>0</v>
      </c>
      <c r="BP2402">
        <v>0</v>
      </c>
      <c r="BS2402">
        <v>0</v>
      </c>
      <c r="BT2402">
        <v>0</v>
      </c>
      <c r="BU2402">
        <v>0</v>
      </c>
      <c r="CE2402" t="str">
        <f t="shared" si="932"/>
        <v>22:05:23.894</v>
      </c>
      <c r="CF2402">
        <v>893587268</v>
      </c>
      <c r="CS2402">
        <v>3</v>
      </c>
      <c r="CT2402">
        <v>2</v>
      </c>
      <c r="CU2402">
        <v>0</v>
      </c>
      <c r="CV2402">
        <v>2</v>
      </c>
      <c r="CW2402">
        <v>0</v>
      </c>
      <c r="CX2402">
        <v>1</v>
      </c>
      <c r="CY2402">
        <v>7</v>
      </c>
      <c r="CZ2402" t="s">
        <v>131</v>
      </c>
      <c r="DA2402">
        <v>300</v>
      </c>
      <c r="DB2402">
        <v>0</v>
      </c>
      <c r="DC2402" t="s">
        <v>157</v>
      </c>
      <c r="DD2402" t="s">
        <v>158</v>
      </c>
      <c r="DG2402">
        <v>8390471</v>
      </c>
      <c r="DI2402">
        <v>1</v>
      </c>
      <c r="DJ2402">
        <v>0</v>
      </c>
      <c r="DK2402">
        <v>1</v>
      </c>
      <c r="DL2402">
        <v>0</v>
      </c>
      <c r="DM2402">
        <v>0</v>
      </c>
      <c r="DN2402">
        <v>1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3">
      <c r="A2403" t="str">
        <f>"07/09/2023 22:05:24.131"</f>
        <v>07/09/2023 22:05:24.131</v>
      </c>
      <c r="C2403" t="str">
        <f t="shared" si="911"/>
        <v>FFDFD3C0</v>
      </c>
      <c r="D2403" t="s">
        <v>138</v>
      </c>
      <c r="E2403">
        <v>20</v>
      </c>
      <c r="F2403">
        <v>1020</v>
      </c>
      <c r="G2403" t="s">
        <v>139</v>
      </c>
      <c r="J2403" t="s">
        <v>140</v>
      </c>
      <c r="K2403">
        <v>0</v>
      </c>
      <c r="L2403">
        <v>3</v>
      </c>
      <c r="M2403">
        <v>0</v>
      </c>
      <c r="N2403">
        <v>2</v>
      </c>
      <c r="O2403">
        <v>0</v>
      </c>
      <c r="P2403">
        <v>1</v>
      </c>
      <c r="Q2403">
        <v>0</v>
      </c>
      <c r="S2403" t="str">
        <f t="shared" si="931"/>
        <v>22:05:23.000</v>
      </c>
      <c r="T2403" t="str">
        <f t="shared" si="931"/>
        <v>22:05:23.000</v>
      </c>
      <c r="U2403" t="str">
        <f t="shared" si="919"/>
        <v>A14F74</v>
      </c>
      <c r="V2403">
        <v>0</v>
      </c>
      <c r="W2403">
        <v>0</v>
      </c>
      <c r="X2403">
        <v>2</v>
      </c>
      <c r="Y2403">
        <v>0</v>
      </c>
      <c r="AA2403">
        <v>1</v>
      </c>
      <c r="AB2403">
        <v>8</v>
      </c>
      <c r="AC2403">
        <v>3</v>
      </c>
      <c r="AD2403">
        <v>0</v>
      </c>
      <c r="AE2403">
        <v>9</v>
      </c>
      <c r="AF2403" t="s">
        <v>126</v>
      </c>
      <c r="AG2403">
        <v>0</v>
      </c>
      <c r="AH2403">
        <v>3</v>
      </c>
      <c r="AI2403">
        <v>2</v>
      </c>
      <c r="AJ2403">
        <v>0</v>
      </c>
      <c r="AK2403" t="s">
        <v>766</v>
      </c>
      <c r="AL2403">
        <v>32.781078999999998</v>
      </c>
      <c r="AM2403" t="s">
        <v>767</v>
      </c>
      <c r="AN2403">
        <v>-117.034736</v>
      </c>
      <c r="AO2403">
        <v>25</v>
      </c>
      <c r="AP2403">
        <v>900</v>
      </c>
      <c r="AQ2403" t="s">
        <v>129</v>
      </c>
      <c r="AR2403">
        <v>75</v>
      </c>
      <c r="AS2403">
        <v>19</v>
      </c>
      <c r="AT2403">
        <v>-832</v>
      </c>
      <c r="BB2403" t="str">
        <f t="shared" si="920"/>
        <v>1200</v>
      </c>
      <c r="BC2403">
        <v>1</v>
      </c>
      <c r="BD2403" t="str">
        <f t="shared" si="921"/>
        <v xml:space="preserve">N1839R  </v>
      </c>
      <c r="BE2403">
        <v>1</v>
      </c>
      <c r="BG2403">
        <v>0</v>
      </c>
      <c r="BH2403">
        <v>0</v>
      </c>
      <c r="BI2403">
        <v>0</v>
      </c>
      <c r="BJ2403">
        <v>800</v>
      </c>
      <c r="BK2403">
        <v>-100</v>
      </c>
      <c r="BL2403" t="s">
        <v>130</v>
      </c>
      <c r="BM2403">
        <v>1</v>
      </c>
      <c r="BN2403">
        <v>1</v>
      </c>
      <c r="BO2403">
        <v>0</v>
      </c>
      <c r="BP2403">
        <v>0</v>
      </c>
      <c r="BS2403">
        <v>0</v>
      </c>
      <c r="BT2403">
        <v>0</v>
      </c>
      <c r="BU2403">
        <v>0</v>
      </c>
      <c r="CE2403" t="str">
        <f t="shared" si="932"/>
        <v>22:05:23.894</v>
      </c>
      <c r="CF2403">
        <v>893587268</v>
      </c>
      <c r="CS2403">
        <v>3</v>
      </c>
      <c r="CT2403">
        <v>2</v>
      </c>
      <c r="CU2403">
        <v>0</v>
      </c>
      <c r="CV2403">
        <v>2</v>
      </c>
      <c r="CW2403">
        <v>0</v>
      </c>
      <c r="CX2403">
        <v>1</v>
      </c>
      <c r="CY2403">
        <v>7</v>
      </c>
      <c r="CZ2403" t="s">
        <v>131</v>
      </c>
      <c r="DA2403">
        <v>300</v>
      </c>
      <c r="DB2403">
        <v>0</v>
      </c>
      <c r="DC2403" t="s">
        <v>157</v>
      </c>
      <c r="DD2403" t="s">
        <v>158</v>
      </c>
      <c r="DG2403">
        <v>8390471</v>
      </c>
      <c r="DI2403">
        <v>1</v>
      </c>
      <c r="DJ2403">
        <v>0</v>
      </c>
      <c r="DK2403">
        <v>1</v>
      </c>
      <c r="DL2403">
        <v>0</v>
      </c>
      <c r="DM2403">
        <v>0</v>
      </c>
      <c r="DN2403">
        <v>1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3">
      <c r="A2404" t="str">
        <f>"07/09/2023 22:05:24.131"</f>
        <v>07/09/2023 22:05:24.131</v>
      </c>
      <c r="C2404" t="str">
        <f t="shared" si="911"/>
        <v>FFDFD3C0</v>
      </c>
      <c r="D2404" t="s">
        <v>134</v>
      </c>
      <c r="E2404">
        <v>4</v>
      </c>
      <c r="H2404">
        <v>4</v>
      </c>
      <c r="I2404" t="s">
        <v>143</v>
      </c>
      <c r="J2404" t="s">
        <v>126</v>
      </c>
      <c r="K2404">
        <v>0</v>
      </c>
      <c r="L2404">
        <v>3</v>
      </c>
      <c r="M2404">
        <v>0</v>
      </c>
      <c r="N2404">
        <v>2</v>
      </c>
      <c r="O2404">
        <v>0</v>
      </c>
      <c r="P2404">
        <v>1</v>
      </c>
      <c r="Q2404">
        <v>0</v>
      </c>
      <c r="S2404" t="str">
        <f t="shared" si="931"/>
        <v>22:05:23.000</v>
      </c>
      <c r="T2404" t="str">
        <f t="shared" si="931"/>
        <v>22:05:23.000</v>
      </c>
      <c r="U2404" t="str">
        <f t="shared" si="919"/>
        <v>A14F74</v>
      </c>
      <c r="V2404">
        <v>0</v>
      </c>
      <c r="W2404">
        <v>0</v>
      </c>
      <c r="X2404">
        <v>2</v>
      </c>
      <c r="Y2404">
        <v>0</v>
      </c>
      <c r="AA2404">
        <v>1</v>
      </c>
      <c r="AB2404">
        <v>8</v>
      </c>
      <c r="AC2404">
        <v>3</v>
      </c>
      <c r="AD2404">
        <v>0</v>
      </c>
      <c r="AE2404">
        <v>9</v>
      </c>
      <c r="AF2404" t="s">
        <v>126</v>
      </c>
      <c r="AG2404">
        <v>0</v>
      </c>
      <c r="AH2404">
        <v>3</v>
      </c>
      <c r="AI2404">
        <v>2</v>
      </c>
      <c r="AJ2404">
        <v>0</v>
      </c>
      <c r="AK2404" t="s">
        <v>766</v>
      </c>
      <c r="AL2404">
        <v>32.781078999999998</v>
      </c>
      <c r="AM2404" t="s">
        <v>767</v>
      </c>
      <c r="AN2404">
        <v>-117.034736</v>
      </c>
      <c r="AO2404">
        <v>25</v>
      </c>
      <c r="AP2404">
        <v>900</v>
      </c>
      <c r="AQ2404" t="s">
        <v>129</v>
      </c>
      <c r="AR2404">
        <v>75</v>
      </c>
      <c r="AS2404">
        <v>19</v>
      </c>
      <c r="AT2404">
        <v>-832</v>
      </c>
      <c r="BB2404" t="str">
        <f t="shared" si="920"/>
        <v>1200</v>
      </c>
      <c r="BC2404">
        <v>1</v>
      </c>
      <c r="BD2404" t="str">
        <f t="shared" si="921"/>
        <v xml:space="preserve">N1839R  </v>
      </c>
      <c r="BE2404">
        <v>1</v>
      </c>
      <c r="BG2404">
        <v>0</v>
      </c>
      <c r="BH2404">
        <v>0</v>
      </c>
      <c r="BI2404">
        <v>0</v>
      </c>
      <c r="BJ2404">
        <v>800</v>
      </c>
      <c r="BK2404">
        <v>-100</v>
      </c>
      <c r="BL2404" t="s">
        <v>130</v>
      </c>
      <c r="BM2404">
        <v>1</v>
      </c>
      <c r="BN2404">
        <v>1</v>
      </c>
      <c r="BO2404">
        <v>0</v>
      </c>
      <c r="BP2404">
        <v>0</v>
      </c>
      <c r="BS2404">
        <v>0</v>
      </c>
      <c r="BT2404">
        <v>0</v>
      </c>
      <c r="BU2404">
        <v>0</v>
      </c>
      <c r="CE2404" t="str">
        <f t="shared" si="932"/>
        <v>22:05:23.894</v>
      </c>
      <c r="CF2404">
        <v>893587268</v>
      </c>
      <c r="CS2404">
        <v>3</v>
      </c>
      <c r="CT2404">
        <v>2</v>
      </c>
      <c r="CU2404">
        <v>0</v>
      </c>
      <c r="CV2404">
        <v>2</v>
      </c>
      <c r="CW2404">
        <v>0</v>
      </c>
      <c r="CX2404">
        <v>1</v>
      </c>
      <c r="CY2404">
        <v>7</v>
      </c>
      <c r="CZ2404" t="s">
        <v>131</v>
      </c>
      <c r="DA2404">
        <v>300</v>
      </c>
      <c r="DB2404">
        <v>0</v>
      </c>
      <c r="DC2404" t="s">
        <v>157</v>
      </c>
      <c r="DD2404" t="s">
        <v>158</v>
      </c>
      <c r="DG2404">
        <v>8390471</v>
      </c>
      <c r="DI2404">
        <v>1</v>
      </c>
      <c r="DJ2404">
        <v>0</v>
      </c>
      <c r="DK2404">
        <v>1</v>
      </c>
      <c r="DL2404">
        <v>0</v>
      </c>
      <c r="DM2404">
        <v>0</v>
      </c>
      <c r="DN2404">
        <v>1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3">
      <c r="A2405" t="str">
        <f>"07/09/2023 22:05:24.162"</f>
        <v>07/09/2023 22:05:24.162</v>
      </c>
      <c r="C2405" t="str">
        <f t="shared" si="911"/>
        <v>FFDFD3C0</v>
      </c>
      <c r="D2405" t="s">
        <v>134</v>
      </c>
      <c r="E2405">
        <v>3</v>
      </c>
      <c r="H2405">
        <v>3</v>
      </c>
      <c r="I2405" t="s">
        <v>135</v>
      </c>
      <c r="J2405" t="s">
        <v>126</v>
      </c>
      <c r="K2405">
        <v>0</v>
      </c>
      <c r="L2405">
        <v>3</v>
      </c>
      <c r="M2405">
        <v>0</v>
      </c>
      <c r="N2405">
        <v>2</v>
      </c>
      <c r="O2405">
        <v>0</v>
      </c>
      <c r="P2405">
        <v>1</v>
      </c>
      <c r="Q2405">
        <v>0</v>
      </c>
      <c r="S2405" t="str">
        <f t="shared" si="931"/>
        <v>22:05:23.000</v>
      </c>
      <c r="T2405" t="str">
        <f t="shared" si="931"/>
        <v>22:05:23.000</v>
      </c>
      <c r="U2405" t="str">
        <f t="shared" si="919"/>
        <v>A14F74</v>
      </c>
      <c r="V2405">
        <v>0</v>
      </c>
      <c r="W2405">
        <v>0</v>
      </c>
      <c r="X2405">
        <v>2</v>
      </c>
      <c r="Y2405">
        <v>0</v>
      </c>
      <c r="AA2405">
        <v>1</v>
      </c>
      <c r="AB2405">
        <v>8</v>
      </c>
      <c r="AC2405">
        <v>3</v>
      </c>
      <c r="AD2405">
        <v>0</v>
      </c>
      <c r="AE2405">
        <v>9</v>
      </c>
      <c r="AF2405" t="s">
        <v>126</v>
      </c>
      <c r="AG2405">
        <v>0</v>
      </c>
      <c r="AH2405">
        <v>3</v>
      </c>
      <c r="AI2405">
        <v>2</v>
      </c>
      <c r="AJ2405">
        <v>0</v>
      </c>
      <c r="AK2405" t="s">
        <v>766</v>
      </c>
      <c r="AL2405">
        <v>32.781078999999998</v>
      </c>
      <c r="AM2405" t="s">
        <v>767</v>
      </c>
      <c r="AN2405">
        <v>-117.034736</v>
      </c>
      <c r="AO2405">
        <v>25</v>
      </c>
      <c r="AP2405">
        <v>900</v>
      </c>
      <c r="AQ2405" t="s">
        <v>129</v>
      </c>
      <c r="AR2405">
        <v>75</v>
      </c>
      <c r="AS2405">
        <v>19</v>
      </c>
      <c r="AT2405">
        <v>-832</v>
      </c>
      <c r="BB2405" t="str">
        <f t="shared" si="920"/>
        <v>1200</v>
      </c>
      <c r="BC2405">
        <v>1</v>
      </c>
      <c r="BD2405" t="str">
        <f t="shared" si="921"/>
        <v xml:space="preserve">N1839R  </v>
      </c>
      <c r="BE2405">
        <v>1</v>
      </c>
      <c r="BG2405">
        <v>0</v>
      </c>
      <c r="BH2405">
        <v>0</v>
      </c>
      <c r="BI2405">
        <v>0</v>
      </c>
      <c r="BJ2405">
        <v>800</v>
      </c>
      <c r="BK2405">
        <v>-100</v>
      </c>
      <c r="BL2405" t="s">
        <v>130</v>
      </c>
      <c r="BM2405">
        <v>1</v>
      </c>
      <c r="BN2405">
        <v>1</v>
      </c>
      <c r="BO2405">
        <v>0</v>
      </c>
      <c r="BP2405">
        <v>0</v>
      </c>
      <c r="BS2405">
        <v>0</v>
      </c>
      <c r="BT2405">
        <v>0</v>
      </c>
      <c r="BU2405">
        <v>0</v>
      </c>
      <c r="CE2405" t="str">
        <f t="shared" si="932"/>
        <v>22:05:23.894</v>
      </c>
      <c r="CF2405">
        <v>893587268</v>
      </c>
      <c r="CS2405">
        <v>3</v>
      </c>
      <c r="CT2405">
        <v>2</v>
      </c>
      <c r="CU2405">
        <v>0</v>
      </c>
      <c r="CV2405">
        <v>2</v>
      </c>
      <c r="CW2405">
        <v>0</v>
      </c>
      <c r="CX2405">
        <v>1</v>
      </c>
      <c r="CY2405">
        <v>7</v>
      </c>
      <c r="CZ2405" t="s">
        <v>131</v>
      </c>
      <c r="DA2405">
        <v>300</v>
      </c>
      <c r="DB2405">
        <v>0</v>
      </c>
      <c r="DC2405" t="s">
        <v>157</v>
      </c>
      <c r="DD2405" t="s">
        <v>158</v>
      </c>
      <c r="DG2405">
        <v>8390471</v>
      </c>
      <c r="DI2405">
        <v>1</v>
      </c>
      <c r="DJ2405">
        <v>0</v>
      </c>
      <c r="DK2405">
        <v>1</v>
      </c>
      <c r="DL2405">
        <v>0</v>
      </c>
      <c r="DM2405">
        <v>0</v>
      </c>
      <c r="DN2405">
        <v>1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3">
      <c r="A2406" t="str">
        <f>"07/09/2023 22:05:24.178"</f>
        <v>07/09/2023 22:05:24.178</v>
      </c>
      <c r="C2406" t="str">
        <f t="shared" si="911"/>
        <v>FFDFD3C0</v>
      </c>
      <c r="D2406" t="s">
        <v>141</v>
      </c>
      <c r="E2406">
        <v>15</v>
      </c>
      <c r="J2406" t="s">
        <v>142</v>
      </c>
      <c r="K2406">
        <v>0</v>
      </c>
      <c r="L2406">
        <v>3</v>
      </c>
      <c r="M2406">
        <v>0</v>
      </c>
      <c r="N2406">
        <v>2</v>
      </c>
      <c r="O2406">
        <v>0</v>
      </c>
      <c r="P2406">
        <v>1</v>
      </c>
      <c r="Q2406">
        <v>0</v>
      </c>
      <c r="S2406" t="str">
        <f t="shared" si="931"/>
        <v>22:05:23.000</v>
      </c>
      <c r="T2406" t="str">
        <f t="shared" si="931"/>
        <v>22:05:23.000</v>
      </c>
      <c r="U2406" t="str">
        <f t="shared" si="919"/>
        <v>A14F74</v>
      </c>
      <c r="V2406">
        <v>0</v>
      </c>
      <c r="W2406">
        <v>0</v>
      </c>
      <c r="X2406">
        <v>2</v>
      </c>
      <c r="Y2406">
        <v>0</v>
      </c>
      <c r="AA2406">
        <v>1</v>
      </c>
      <c r="AB2406">
        <v>8</v>
      </c>
      <c r="AC2406">
        <v>3</v>
      </c>
      <c r="AD2406">
        <v>0</v>
      </c>
      <c r="AE2406">
        <v>9</v>
      </c>
      <c r="AF2406" t="s">
        <v>126</v>
      </c>
      <c r="AG2406">
        <v>0</v>
      </c>
      <c r="AH2406">
        <v>3</v>
      </c>
      <c r="AI2406">
        <v>2</v>
      </c>
      <c r="AJ2406">
        <v>0</v>
      </c>
      <c r="AK2406" t="s">
        <v>766</v>
      </c>
      <c r="AL2406">
        <v>32.781078999999998</v>
      </c>
      <c r="AM2406" t="s">
        <v>767</v>
      </c>
      <c r="AN2406">
        <v>-117.034736</v>
      </c>
      <c r="AO2406">
        <v>25</v>
      </c>
      <c r="AP2406">
        <v>900</v>
      </c>
      <c r="AQ2406" t="s">
        <v>129</v>
      </c>
      <c r="AR2406">
        <v>75</v>
      </c>
      <c r="AS2406">
        <v>19</v>
      </c>
      <c r="AT2406">
        <v>-832</v>
      </c>
      <c r="BB2406" t="str">
        <f t="shared" si="920"/>
        <v>1200</v>
      </c>
      <c r="BC2406">
        <v>1</v>
      </c>
      <c r="BD2406" t="str">
        <f t="shared" si="921"/>
        <v xml:space="preserve">N1839R  </v>
      </c>
      <c r="BE2406">
        <v>1</v>
      </c>
      <c r="BG2406">
        <v>0</v>
      </c>
      <c r="BH2406">
        <v>0</v>
      </c>
      <c r="BI2406">
        <v>0</v>
      </c>
      <c r="BJ2406">
        <v>800</v>
      </c>
      <c r="BK2406">
        <v>-100</v>
      </c>
      <c r="BL2406" t="s">
        <v>130</v>
      </c>
      <c r="BM2406">
        <v>1</v>
      </c>
      <c r="BN2406">
        <v>1</v>
      </c>
      <c r="BO2406">
        <v>0</v>
      </c>
      <c r="BP2406">
        <v>0</v>
      </c>
      <c r="BS2406">
        <v>0</v>
      </c>
      <c r="BT2406">
        <v>0</v>
      </c>
      <c r="BU2406">
        <v>0</v>
      </c>
      <c r="CE2406" t="str">
        <f t="shared" si="932"/>
        <v>22:05:23.894</v>
      </c>
      <c r="CF2406">
        <v>893587268</v>
      </c>
      <c r="CS2406">
        <v>3</v>
      </c>
      <c r="CT2406">
        <v>2</v>
      </c>
      <c r="CU2406">
        <v>0</v>
      </c>
      <c r="CV2406">
        <v>2</v>
      </c>
      <c r="CW2406">
        <v>0</v>
      </c>
      <c r="CX2406">
        <v>1</v>
      </c>
      <c r="CY2406">
        <v>7</v>
      </c>
      <c r="CZ2406" t="s">
        <v>131</v>
      </c>
      <c r="DA2406">
        <v>300</v>
      </c>
      <c r="DB2406">
        <v>0</v>
      </c>
      <c r="DC2406" t="s">
        <v>157</v>
      </c>
      <c r="DD2406" t="s">
        <v>158</v>
      </c>
      <c r="DG2406">
        <v>8390471</v>
      </c>
      <c r="DI2406">
        <v>1</v>
      </c>
      <c r="DJ2406">
        <v>0</v>
      </c>
      <c r="DK2406">
        <v>1</v>
      </c>
      <c r="DL2406">
        <v>0</v>
      </c>
      <c r="DM2406">
        <v>0</v>
      </c>
      <c r="DN2406">
        <v>1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3">
      <c r="A2407" t="str">
        <f>"07/09/2023 22:05:24.178"</f>
        <v>07/09/2023 22:05:24.178</v>
      </c>
      <c r="C2407" t="str">
        <f t="shared" si="911"/>
        <v>FFDFD3C0</v>
      </c>
      <c r="D2407" t="s">
        <v>149</v>
      </c>
      <c r="E2407">
        <v>3</v>
      </c>
      <c r="H2407">
        <v>166</v>
      </c>
      <c r="I2407" t="s">
        <v>139</v>
      </c>
      <c r="J2407" t="s">
        <v>150</v>
      </c>
      <c r="K2407">
        <v>0</v>
      </c>
      <c r="L2407">
        <v>3</v>
      </c>
      <c r="M2407">
        <v>0</v>
      </c>
      <c r="N2407">
        <v>2</v>
      </c>
      <c r="O2407">
        <v>0</v>
      </c>
      <c r="P2407">
        <v>1</v>
      </c>
      <c r="Q2407">
        <v>0</v>
      </c>
      <c r="S2407" t="str">
        <f t="shared" si="931"/>
        <v>22:05:23.000</v>
      </c>
      <c r="T2407" t="str">
        <f t="shared" si="931"/>
        <v>22:05:23.000</v>
      </c>
      <c r="U2407" t="str">
        <f t="shared" si="919"/>
        <v>A14F74</v>
      </c>
      <c r="V2407">
        <v>0</v>
      </c>
      <c r="W2407">
        <v>0</v>
      </c>
      <c r="X2407">
        <v>2</v>
      </c>
      <c r="Y2407">
        <v>0</v>
      </c>
      <c r="AA2407">
        <v>1</v>
      </c>
      <c r="AB2407">
        <v>8</v>
      </c>
      <c r="AC2407">
        <v>3</v>
      </c>
      <c r="AD2407">
        <v>0</v>
      </c>
      <c r="AE2407">
        <v>9</v>
      </c>
      <c r="AF2407" t="s">
        <v>126</v>
      </c>
      <c r="AG2407">
        <v>0</v>
      </c>
      <c r="AH2407">
        <v>3</v>
      </c>
      <c r="AI2407">
        <v>2</v>
      </c>
      <c r="AJ2407">
        <v>0</v>
      </c>
      <c r="AK2407" t="s">
        <v>766</v>
      </c>
      <c r="AL2407">
        <v>32.781078999999998</v>
      </c>
      <c r="AM2407" t="s">
        <v>767</v>
      </c>
      <c r="AN2407">
        <v>-117.034736</v>
      </c>
      <c r="AO2407">
        <v>25</v>
      </c>
      <c r="AP2407">
        <v>900</v>
      </c>
      <c r="AQ2407" t="s">
        <v>129</v>
      </c>
      <c r="AR2407">
        <v>75</v>
      </c>
      <c r="AS2407">
        <v>19</v>
      </c>
      <c r="AT2407">
        <v>-832</v>
      </c>
      <c r="BB2407" t="str">
        <f t="shared" si="920"/>
        <v>1200</v>
      </c>
      <c r="BC2407">
        <v>1</v>
      </c>
      <c r="BD2407" t="str">
        <f t="shared" si="921"/>
        <v xml:space="preserve">N1839R  </v>
      </c>
      <c r="BE2407">
        <v>1</v>
      </c>
      <c r="BG2407">
        <v>0</v>
      </c>
      <c r="BH2407">
        <v>0</v>
      </c>
      <c r="BI2407">
        <v>0</v>
      </c>
      <c r="BJ2407">
        <v>800</v>
      </c>
      <c r="BK2407">
        <v>-100</v>
      </c>
      <c r="BL2407" t="s">
        <v>130</v>
      </c>
      <c r="BM2407">
        <v>1</v>
      </c>
      <c r="BN2407">
        <v>1</v>
      </c>
      <c r="BO2407">
        <v>0</v>
      </c>
      <c r="BP2407">
        <v>0</v>
      </c>
      <c r="BS2407">
        <v>0</v>
      </c>
      <c r="BT2407">
        <v>0</v>
      </c>
      <c r="BU2407">
        <v>0</v>
      </c>
      <c r="CE2407" t="str">
        <f t="shared" si="932"/>
        <v>22:05:23.894</v>
      </c>
      <c r="CF2407">
        <v>893587268</v>
      </c>
      <c r="CS2407">
        <v>3</v>
      </c>
      <c r="CT2407">
        <v>2</v>
      </c>
      <c r="CU2407">
        <v>0</v>
      </c>
      <c r="CV2407">
        <v>2</v>
      </c>
      <c r="CW2407">
        <v>0</v>
      </c>
      <c r="CX2407">
        <v>1</v>
      </c>
      <c r="CY2407">
        <v>7</v>
      </c>
      <c r="CZ2407" t="s">
        <v>131</v>
      </c>
      <c r="DA2407">
        <v>300</v>
      </c>
      <c r="DB2407">
        <v>0</v>
      </c>
      <c r="DC2407" t="s">
        <v>157</v>
      </c>
      <c r="DD2407" t="s">
        <v>158</v>
      </c>
      <c r="DG2407">
        <v>8390471</v>
      </c>
      <c r="DI2407">
        <v>1</v>
      </c>
      <c r="DJ2407">
        <v>0</v>
      </c>
      <c r="DK2407">
        <v>1</v>
      </c>
      <c r="DL2407">
        <v>0</v>
      </c>
      <c r="DM2407">
        <v>0</v>
      </c>
      <c r="DN2407">
        <v>1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3">
      <c r="A2408" t="str">
        <f t="shared" ref="A2408:A2414" si="933">"07/09/2023 22:05:25.242"</f>
        <v>07/09/2023 22:05:25.242</v>
      </c>
      <c r="C2408" t="str">
        <f t="shared" si="911"/>
        <v>FFDFD3C0</v>
      </c>
      <c r="D2408" t="s">
        <v>147</v>
      </c>
      <c r="E2408">
        <v>8</v>
      </c>
      <c r="H2408">
        <v>225</v>
      </c>
      <c r="I2408" t="s">
        <v>148</v>
      </c>
      <c r="J2408" t="s">
        <v>126</v>
      </c>
      <c r="K2408">
        <v>0</v>
      </c>
      <c r="L2408">
        <v>3</v>
      </c>
      <c r="M2408">
        <v>0</v>
      </c>
      <c r="N2408">
        <v>2</v>
      </c>
      <c r="O2408">
        <v>0</v>
      </c>
      <c r="P2408">
        <v>1</v>
      </c>
      <c r="Q2408">
        <v>0</v>
      </c>
      <c r="S2408" t="str">
        <f t="shared" ref="S2408:T2414" si="934">"22:05:24.000"</f>
        <v>22:05:24.000</v>
      </c>
      <c r="T2408" t="str">
        <f t="shared" si="934"/>
        <v>22:05:24.000</v>
      </c>
      <c r="U2408" t="str">
        <f t="shared" si="919"/>
        <v>A14F74</v>
      </c>
      <c r="V2408">
        <v>0</v>
      </c>
      <c r="W2408">
        <v>0</v>
      </c>
      <c r="X2408">
        <v>2</v>
      </c>
      <c r="Y2408">
        <v>0</v>
      </c>
      <c r="AA2408">
        <v>1</v>
      </c>
      <c r="AB2408">
        <v>8</v>
      </c>
      <c r="AC2408">
        <v>3</v>
      </c>
      <c r="AD2408">
        <v>0</v>
      </c>
      <c r="AE2408">
        <v>9</v>
      </c>
      <c r="AF2408" t="s">
        <v>126</v>
      </c>
      <c r="AG2408">
        <v>0</v>
      </c>
      <c r="AH2408">
        <v>3</v>
      </c>
      <c r="AI2408">
        <v>2</v>
      </c>
      <c r="AJ2408">
        <v>0</v>
      </c>
      <c r="AK2408" t="s">
        <v>579</v>
      </c>
      <c r="AL2408">
        <v>32.781165000000001</v>
      </c>
      <c r="AM2408" t="s">
        <v>768</v>
      </c>
      <c r="AN2408">
        <v>-117.034328</v>
      </c>
      <c r="AO2408">
        <v>25</v>
      </c>
      <c r="AP2408">
        <v>800</v>
      </c>
      <c r="AQ2408" t="s">
        <v>129</v>
      </c>
      <c r="AR2408">
        <v>76</v>
      </c>
      <c r="AS2408">
        <v>15</v>
      </c>
      <c r="AT2408">
        <v>-896</v>
      </c>
      <c r="BB2408" t="str">
        <f t="shared" si="920"/>
        <v>1200</v>
      </c>
      <c r="BC2408">
        <v>1</v>
      </c>
      <c r="BD2408" t="str">
        <f t="shared" si="921"/>
        <v xml:space="preserve">N1839R  </v>
      </c>
      <c r="BE2408">
        <v>1</v>
      </c>
      <c r="BG2408">
        <v>0</v>
      </c>
      <c r="BH2408">
        <v>0</v>
      </c>
      <c r="BI2408">
        <v>0</v>
      </c>
      <c r="BJ2408">
        <v>800</v>
      </c>
      <c r="BK2408">
        <v>0</v>
      </c>
      <c r="BL2408" t="s">
        <v>130</v>
      </c>
      <c r="BM2408">
        <v>1</v>
      </c>
      <c r="BN2408">
        <v>1</v>
      </c>
      <c r="BO2408">
        <v>0</v>
      </c>
      <c r="BP2408">
        <v>0</v>
      </c>
      <c r="BS2408">
        <v>0</v>
      </c>
      <c r="BT2408">
        <v>0</v>
      </c>
      <c r="BU2408">
        <v>0</v>
      </c>
      <c r="CE2408" t="str">
        <f t="shared" ref="CE2408:CE2414" si="935">"22:05:24.913"</f>
        <v>22:05:24.913</v>
      </c>
      <c r="CF2408">
        <v>912842065</v>
      </c>
      <c r="CS2408">
        <v>3</v>
      </c>
      <c r="CT2408">
        <v>2</v>
      </c>
      <c r="CU2408">
        <v>0</v>
      </c>
      <c r="CV2408">
        <v>2</v>
      </c>
      <c r="CW2408">
        <v>0</v>
      </c>
      <c r="CX2408">
        <v>2</v>
      </c>
      <c r="CY2408">
        <v>7</v>
      </c>
      <c r="CZ2408" t="s">
        <v>131</v>
      </c>
      <c r="DA2408">
        <v>286</v>
      </c>
      <c r="DB2408">
        <v>0</v>
      </c>
      <c r="DC2408" t="s">
        <v>132</v>
      </c>
      <c r="DD2408" t="s">
        <v>133</v>
      </c>
      <c r="DG2408">
        <v>16231057</v>
      </c>
      <c r="DI2408">
        <v>1</v>
      </c>
      <c r="DJ2408">
        <v>0</v>
      </c>
      <c r="DK2408">
        <v>0</v>
      </c>
      <c r="DL2408">
        <v>0</v>
      </c>
      <c r="DM2408">
        <v>0</v>
      </c>
      <c r="DN2408">
        <v>1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3">
      <c r="A2409" t="str">
        <f t="shared" si="933"/>
        <v>07/09/2023 22:05:25.242</v>
      </c>
      <c r="C2409" t="str">
        <f t="shared" si="911"/>
        <v>FFDFD3C0</v>
      </c>
      <c r="D2409" t="s">
        <v>123</v>
      </c>
      <c r="E2409">
        <v>7</v>
      </c>
      <c r="F2409">
        <v>2007</v>
      </c>
      <c r="G2409" t="s">
        <v>124</v>
      </c>
      <c r="J2409" t="s">
        <v>125</v>
      </c>
      <c r="K2409">
        <v>0</v>
      </c>
      <c r="L2409">
        <v>3</v>
      </c>
      <c r="M2409">
        <v>0</v>
      </c>
      <c r="N2409">
        <v>2</v>
      </c>
      <c r="O2409">
        <v>0</v>
      </c>
      <c r="P2409">
        <v>1</v>
      </c>
      <c r="Q2409">
        <v>0</v>
      </c>
      <c r="S2409" t="str">
        <f t="shared" si="934"/>
        <v>22:05:24.000</v>
      </c>
      <c r="T2409" t="str">
        <f t="shared" si="934"/>
        <v>22:05:24.000</v>
      </c>
      <c r="U2409" t="str">
        <f t="shared" si="919"/>
        <v>A14F74</v>
      </c>
      <c r="V2409">
        <v>0</v>
      </c>
      <c r="W2409">
        <v>0</v>
      </c>
      <c r="X2409">
        <v>2</v>
      </c>
      <c r="Y2409">
        <v>0</v>
      </c>
      <c r="AA2409">
        <v>1</v>
      </c>
      <c r="AB2409">
        <v>8</v>
      </c>
      <c r="AC2409">
        <v>3</v>
      </c>
      <c r="AD2409">
        <v>0</v>
      </c>
      <c r="AE2409">
        <v>9</v>
      </c>
      <c r="AF2409" t="s">
        <v>126</v>
      </c>
      <c r="AG2409">
        <v>0</v>
      </c>
      <c r="AH2409">
        <v>3</v>
      </c>
      <c r="AI2409">
        <v>2</v>
      </c>
      <c r="AJ2409">
        <v>0</v>
      </c>
      <c r="AK2409" t="s">
        <v>579</v>
      </c>
      <c r="AL2409">
        <v>32.781165000000001</v>
      </c>
      <c r="AM2409" t="s">
        <v>768</v>
      </c>
      <c r="AN2409">
        <v>-117.034328</v>
      </c>
      <c r="AO2409">
        <v>25</v>
      </c>
      <c r="AP2409">
        <v>800</v>
      </c>
      <c r="AQ2409" t="s">
        <v>129</v>
      </c>
      <c r="AR2409">
        <v>76</v>
      </c>
      <c r="AS2409">
        <v>15</v>
      </c>
      <c r="AT2409">
        <v>-896</v>
      </c>
      <c r="BB2409" t="str">
        <f t="shared" si="920"/>
        <v>1200</v>
      </c>
      <c r="BC2409">
        <v>1</v>
      </c>
      <c r="BD2409" t="str">
        <f t="shared" si="921"/>
        <v xml:space="preserve">N1839R  </v>
      </c>
      <c r="BE2409">
        <v>1</v>
      </c>
      <c r="BG2409">
        <v>0</v>
      </c>
      <c r="BH2409">
        <v>0</v>
      </c>
      <c r="BI2409">
        <v>0</v>
      </c>
      <c r="BJ2409">
        <v>800</v>
      </c>
      <c r="BK2409">
        <v>0</v>
      </c>
      <c r="BL2409" t="s">
        <v>130</v>
      </c>
      <c r="BM2409">
        <v>1</v>
      </c>
      <c r="BN2409">
        <v>1</v>
      </c>
      <c r="BO2409">
        <v>0</v>
      </c>
      <c r="BP2409">
        <v>0</v>
      </c>
      <c r="BS2409">
        <v>0</v>
      </c>
      <c r="BT2409">
        <v>0</v>
      </c>
      <c r="BU2409">
        <v>0</v>
      </c>
      <c r="CE2409" t="str">
        <f t="shared" si="935"/>
        <v>22:05:24.913</v>
      </c>
      <c r="CF2409">
        <v>912842065</v>
      </c>
      <c r="CS2409">
        <v>3</v>
      </c>
      <c r="CT2409">
        <v>2</v>
      </c>
      <c r="CU2409">
        <v>0</v>
      </c>
      <c r="CV2409">
        <v>2</v>
      </c>
      <c r="CW2409">
        <v>0</v>
      </c>
      <c r="CX2409">
        <v>2</v>
      </c>
      <c r="CY2409">
        <v>7</v>
      </c>
      <c r="CZ2409" t="s">
        <v>131</v>
      </c>
      <c r="DA2409">
        <v>286</v>
      </c>
      <c r="DB2409">
        <v>0</v>
      </c>
      <c r="DC2409" t="s">
        <v>132</v>
      </c>
      <c r="DD2409" t="s">
        <v>133</v>
      </c>
      <c r="DG2409">
        <v>16231057</v>
      </c>
      <c r="DI2409">
        <v>1</v>
      </c>
      <c r="DJ2409">
        <v>0</v>
      </c>
      <c r="DK2409">
        <v>1</v>
      </c>
      <c r="DL2409">
        <v>0</v>
      </c>
      <c r="DM2409">
        <v>0</v>
      </c>
      <c r="DN2409">
        <v>1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3">
      <c r="A2410" t="str">
        <f t="shared" si="933"/>
        <v>07/09/2023 22:05:25.242</v>
      </c>
      <c r="C2410" t="str">
        <f t="shared" si="911"/>
        <v>FFDFD3C0</v>
      </c>
      <c r="D2410" t="s">
        <v>138</v>
      </c>
      <c r="E2410">
        <v>20</v>
      </c>
      <c r="F2410">
        <v>1020</v>
      </c>
      <c r="G2410" t="s">
        <v>139</v>
      </c>
      <c r="J2410" t="s">
        <v>140</v>
      </c>
      <c r="K2410">
        <v>0</v>
      </c>
      <c r="L2410">
        <v>3</v>
      </c>
      <c r="M2410">
        <v>0</v>
      </c>
      <c r="N2410">
        <v>2</v>
      </c>
      <c r="O2410">
        <v>0</v>
      </c>
      <c r="P2410">
        <v>1</v>
      </c>
      <c r="Q2410">
        <v>0</v>
      </c>
      <c r="S2410" t="str">
        <f t="shared" si="934"/>
        <v>22:05:24.000</v>
      </c>
      <c r="T2410" t="str">
        <f t="shared" si="934"/>
        <v>22:05:24.000</v>
      </c>
      <c r="U2410" t="str">
        <f t="shared" si="919"/>
        <v>A14F74</v>
      </c>
      <c r="V2410">
        <v>0</v>
      </c>
      <c r="W2410">
        <v>0</v>
      </c>
      <c r="X2410">
        <v>2</v>
      </c>
      <c r="Y2410">
        <v>0</v>
      </c>
      <c r="AA2410">
        <v>1</v>
      </c>
      <c r="AB2410">
        <v>8</v>
      </c>
      <c r="AC2410">
        <v>3</v>
      </c>
      <c r="AD2410">
        <v>0</v>
      </c>
      <c r="AE2410">
        <v>9</v>
      </c>
      <c r="AF2410" t="s">
        <v>126</v>
      </c>
      <c r="AG2410">
        <v>0</v>
      </c>
      <c r="AH2410">
        <v>3</v>
      </c>
      <c r="AI2410">
        <v>2</v>
      </c>
      <c r="AJ2410">
        <v>0</v>
      </c>
      <c r="AK2410" t="s">
        <v>579</v>
      </c>
      <c r="AL2410">
        <v>32.781165000000001</v>
      </c>
      <c r="AM2410" t="s">
        <v>768</v>
      </c>
      <c r="AN2410">
        <v>-117.034328</v>
      </c>
      <c r="AO2410">
        <v>25</v>
      </c>
      <c r="AP2410">
        <v>800</v>
      </c>
      <c r="AQ2410" t="s">
        <v>129</v>
      </c>
      <c r="AR2410">
        <v>76</v>
      </c>
      <c r="AS2410">
        <v>15</v>
      </c>
      <c r="AT2410">
        <v>-896</v>
      </c>
      <c r="BB2410" t="str">
        <f t="shared" si="920"/>
        <v>1200</v>
      </c>
      <c r="BC2410">
        <v>1</v>
      </c>
      <c r="BD2410" t="str">
        <f t="shared" si="921"/>
        <v xml:space="preserve">N1839R  </v>
      </c>
      <c r="BE2410">
        <v>1</v>
      </c>
      <c r="BG2410">
        <v>0</v>
      </c>
      <c r="BH2410">
        <v>0</v>
      </c>
      <c r="BI2410">
        <v>0</v>
      </c>
      <c r="BJ2410">
        <v>800</v>
      </c>
      <c r="BK2410">
        <v>0</v>
      </c>
      <c r="BL2410" t="s">
        <v>130</v>
      </c>
      <c r="BM2410">
        <v>1</v>
      </c>
      <c r="BN2410">
        <v>1</v>
      </c>
      <c r="BO2410">
        <v>0</v>
      </c>
      <c r="BP2410">
        <v>0</v>
      </c>
      <c r="BS2410">
        <v>0</v>
      </c>
      <c r="BT2410">
        <v>0</v>
      </c>
      <c r="BU2410">
        <v>0</v>
      </c>
      <c r="CE2410" t="str">
        <f t="shared" si="935"/>
        <v>22:05:24.913</v>
      </c>
      <c r="CF2410">
        <v>912842065</v>
      </c>
      <c r="CS2410">
        <v>3</v>
      </c>
      <c r="CT2410">
        <v>2</v>
      </c>
      <c r="CU2410">
        <v>0</v>
      </c>
      <c r="CV2410">
        <v>2</v>
      </c>
      <c r="CW2410">
        <v>0</v>
      </c>
      <c r="CX2410">
        <v>2</v>
      </c>
      <c r="CY2410">
        <v>7</v>
      </c>
      <c r="CZ2410" t="s">
        <v>131</v>
      </c>
      <c r="DA2410">
        <v>286</v>
      </c>
      <c r="DB2410">
        <v>0</v>
      </c>
      <c r="DC2410" t="s">
        <v>132</v>
      </c>
      <c r="DD2410" t="s">
        <v>133</v>
      </c>
      <c r="DG2410">
        <v>16231057</v>
      </c>
      <c r="DI2410">
        <v>1</v>
      </c>
      <c r="DJ2410">
        <v>0</v>
      </c>
      <c r="DK2410">
        <v>1</v>
      </c>
      <c r="DL2410">
        <v>0</v>
      </c>
      <c r="DM2410">
        <v>0</v>
      </c>
      <c r="DN2410">
        <v>1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3">
      <c r="A2411" t="str">
        <f t="shared" si="933"/>
        <v>07/09/2023 22:05:25.242</v>
      </c>
      <c r="C2411" t="str">
        <f t="shared" si="911"/>
        <v>FFDFD3C0</v>
      </c>
      <c r="D2411" t="s">
        <v>134</v>
      </c>
      <c r="E2411">
        <v>4</v>
      </c>
      <c r="H2411">
        <v>4</v>
      </c>
      <c r="I2411" t="s">
        <v>143</v>
      </c>
      <c r="J2411" t="s">
        <v>126</v>
      </c>
      <c r="K2411">
        <v>0</v>
      </c>
      <c r="L2411">
        <v>3</v>
      </c>
      <c r="M2411">
        <v>0</v>
      </c>
      <c r="N2411">
        <v>2</v>
      </c>
      <c r="O2411">
        <v>0</v>
      </c>
      <c r="P2411">
        <v>1</v>
      </c>
      <c r="Q2411">
        <v>0</v>
      </c>
      <c r="S2411" t="str">
        <f t="shared" si="934"/>
        <v>22:05:24.000</v>
      </c>
      <c r="T2411" t="str">
        <f t="shared" si="934"/>
        <v>22:05:24.000</v>
      </c>
      <c r="U2411" t="str">
        <f t="shared" si="919"/>
        <v>A14F74</v>
      </c>
      <c r="V2411">
        <v>0</v>
      </c>
      <c r="W2411">
        <v>0</v>
      </c>
      <c r="X2411">
        <v>2</v>
      </c>
      <c r="Y2411">
        <v>0</v>
      </c>
      <c r="AA2411">
        <v>1</v>
      </c>
      <c r="AB2411">
        <v>8</v>
      </c>
      <c r="AC2411">
        <v>3</v>
      </c>
      <c r="AD2411">
        <v>0</v>
      </c>
      <c r="AE2411">
        <v>9</v>
      </c>
      <c r="AF2411" t="s">
        <v>126</v>
      </c>
      <c r="AG2411">
        <v>0</v>
      </c>
      <c r="AH2411">
        <v>3</v>
      </c>
      <c r="AI2411">
        <v>2</v>
      </c>
      <c r="AJ2411">
        <v>0</v>
      </c>
      <c r="AK2411" t="s">
        <v>579</v>
      </c>
      <c r="AL2411">
        <v>32.781165000000001</v>
      </c>
      <c r="AM2411" t="s">
        <v>768</v>
      </c>
      <c r="AN2411">
        <v>-117.034328</v>
      </c>
      <c r="AO2411">
        <v>25</v>
      </c>
      <c r="AP2411">
        <v>800</v>
      </c>
      <c r="AQ2411" t="s">
        <v>129</v>
      </c>
      <c r="AR2411">
        <v>76</v>
      </c>
      <c r="AS2411">
        <v>15</v>
      </c>
      <c r="AT2411">
        <v>-896</v>
      </c>
      <c r="BB2411" t="str">
        <f t="shared" si="920"/>
        <v>1200</v>
      </c>
      <c r="BC2411">
        <v>1</v>
      </c>
      <c r="BD2411" t="str">
        <f t="shared" si="921"/>
        <v xml:space="preserve">N1839R  </v>
      </c>
      <c r="BE2411">
        <v>1</v>
      </c>
      <c r="BG2411">
        <v>0</v>
      </c>
      <c r="BH2411">
        <v>0</v>
      </c>
      <c r="BI2411">
        <v>0</v>
      </c>
      <c r="BJ2411">
        <v>800</v>
      </c>
      <c r="BK2411">
        <v>0</v>
      </c>
      <c r="BL2411" t="s">
        <v>130</v>
      </c>
      <c r="BM2411">
        <v>1</v>
      </c>
      <c r="BN2411">
        <v>1</v>
      </c>
      <c r="BO2411">
        <v>0</v>
      </c>
      <c r="BP2411">
        <v>0</v>
      </c>
      <c r="BS2411">
        <v>0</v>
      </c>
      <c r="BT2411">
        <v>0</v>
      </c>
      <c r="BU2411">
        <v>0</v>
      </c>
      <c r="CE2411" t="str">
        <f t="shared" si="935"/>
        <v>22:05:24.913</v>
      </c>
      <c r="CF2411">
        <v>912842065</v>
      </c>
      <c r="CS2411">
        <v>3</v>
      </c>
      <c r="CT2411">
        <v>2</v>
      </c>
      <c r="CU2411">
        <v>0</v>
      </c>
      <c r="CV2411">
        <v>2</v>
      </c>
      <c r="CW2411">
        <v>0</v>
      </c>
      <c r="CX2411">
        <v>2</v>
      </c>
      <c r="CY2411">
        <v>7</v>
      </c>
      <c r="CZ2411" t="s">
        <v>131</v>
      </c>
      <c r="DA2411">
        <v>286</v>
      </c>
      <c r="DB2411">
        <v>0</v>
      </c>
      <c r="DC2411" t="s">
        <v>132</v>
      </c>
      <c r="DD2411" t="s">
        <v>133</v>
      </c>
      <c r="DG2411">
        <v>16231057</v>
      </c>
      <c r="DI2411">
        <v>1</v>
      </c>
      <c r="DJ2411">
        <v>0</v>
      </c>
      <c r="DK2411">
        <v>1</v>
      </c>
      <c r="DL2411">
        <v>0</v>
      </c>
      <c r="DM2411">
        <v>0</v>
      </c>
      <c r="DN2411">
        <v>1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3">
      <c r="A2412" t="str">
        <f t="shared" si="933"/>
        <v>07/09/2023 22:05:25.242</v>
      </c>
      <c r="C2412" t="str">
        <f t="shared" si="911"/>
        <v>FFDFD3C0</v>
      </c>
      <c r="D2412" t="s">
        <v>134</v>
      </c>
      <c r="E2412">
        <v>3</v>
      </c>
      <c r="H2412">
        <v>3</v>
      </c>
      <c r="I2412" t="s">
        <v>135</v>
      </c>
      <c r="J2412" t="s">
        <v>126</v>
      </c>
      <c r="K2412">
        <v>0</v>
      </c>
      <c r="L2412">
        <v>3</v>
      </c>
      <c r="M2412">
        <v>0</v>
      </c>
      <c r="N2412">
        <v>2</v>
      </c>
      <c r="O2412">
        <v>0</v>
      </c>
      <c r="P2412">
        <v>1</v>
      </c>
      <c r="Q2412">
        <v>0</v>
      </c>
      <c r="S2412" t="str">
        <f t="shared" si="934"/>
        <v>22:05:24.000</v>
      </c>
      <c r="T2412" t="str">
        <f t="shared" si="934"/>
        <v>22:05:24.000</v>
      </c>
      <c r="U2412" t="str">
        <f t="shared" si="919"/>
        <v>A14F74</v>
      </c>
      <c r="V2412">
        <v>0</v>
      </c>
      <c r="W2412">
        <v>0</v>
      </c>
      <c r="X2412">
        <v>2</v>
      </c>
      <c r="Y2412">
        <v>0</v>
      </c>
      <c r="AA2412">
        <v>1</v>
      </c>
      <c r="AB2412">
        <v>8</v>
      </c>
      <c r="AC2412">
        <v>3</v>
      </c>
      <c r="AD2412">
        <v>0</v>
      </c>
      <c r="AE2412">
        <v>9</v>
      </c>
      <c r="AF2412" t="s">
        <v>126</v>
      </c>
      <c r="AG2412">
        <v>0</v>
      </c>
      <c r="AH2412">
        <v>3</v>
      </c>
      <c r="AI2412">
        <v>2</v>
      </c>
      <c r="AJ2412">
        <v>0</v>
      </c>
      <c r="AK2412" t="s">
        <v>579</v>
      </c>
      <c r="AL2412">
        <v>32.781165000000001</v>
      </c>
      <c r="AM2412" t="s">
        <v>768</v>
      </c>
      <c r="AN2412">
        <v>-117.034328</v>
      </c>
      <c r="AO2412">
        <v>25</v>
      </c>
      <c r="AP2412">
        <v>800</v>
      </c>
      <c r="AQ2412" t="s">
        <v>129</v>
      </c>
      <c r="AR2412">
        <v>76</v>
      </c>
      <c r="AS2412">
        <v>15</v>
      </c>
      <c r="AT2412">
        <v>-896</v>
      </c>
      <c r="BB2412" t="str">
        <f t="shared" si="920"/>
        <v>1200</v>
      </c>
      <c r="BC2412">
        <v>1</v>
      </c>
      <c r="BD2412" t="str">
        <f t="shared" si="921"/>
        <v xml:space="preserve">N1839R  </v>
      </c>
      <c r="BE2412">
        <v>1</v>
      </c>
      <c r="BG2412">
        <v>0</v>
      </c>
      <c r="BH2412">
        <v>0</v>
      </c>
      <c r="BI2412">
        <v>0</v>
      </c>
      <c r="BJ2412">
        <v>800</v>
      </c>
      <c r="BK2412">
        <v>0</v>
      </c>
      <c r="BL2412" t="s">
        <v>130</v>
      </c>
      <c r="BM2412">
        <v>1</v>
      </c>
      <c r="BN2412">
        <v>1</v>
      </c>
      <c r="BO2412">
        <v>0</v>
      </c>
      <c r="BP2412">
        <v>0</v>
      </c>
      <c r="BS2412">
        <v>0</v>
      </c>
      <c r="BT2412">
        <v>0</v>
      </c>
      <c r="BU2412">
        <v>0</v>
      </c>
      <c r="CE2412" t="str">
        <f t="shared" si="935"/>
        <v>22:05:24.913</v>
      </c>
      <c r="CF2412">
        <v>912842065</v>
      </c>
      <c r="CS2412">
        <v>3</v>
      </c>
      <c r="CT2412">
        <v>2</v>
      </c>
      <c r="CU2412">
        <v>0</v>
      </c>
      <c r="CV2412">
        <v>2</v>
      </c>
      <c r="CW2412">
        <v>0</v>
      </c>
      <c r="CX2412">
        <v>2</v>
      </c>
      <c r="CY2412">
        <v>7</v>
      </c>
      <c r="CZ2412" t="s">
        <v>131</v>
      </c>
      <c r="DA2412">
        <v>286</v>
      </c>
      <c r="DB2412">
        <v>0</v>
      </c>
      <c r="DC2412" t="s">
        <v>132</v>
      </c>
      <c r="DD2412" t="s">
        <v>133</v>
      </c>
      <c r="DG2412">
        <v>16231057</v>
      </c>
      <c r="DI2412">
        <v>1</v>
      </c>
      <c r="DJ2412">
        <v>0</v>
      </c>
      <c r="DK2412">
        <v>1</v>
      </c>
      <c r="DL2412">
        <v>0</v>
      </c>
      <c r="DM2412">
        <v>0</v>
      </c>
      <c r="DN2412">
        <v>1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3">
      <c r="A2413" t="str">
        <f t="shared" si="933"/>
        <v>07/09/2023 22:05:25.242</v>
      </c>
      <c r="C2413" t="str">
        <f t="shared" si="911"/>
        <v>FFDFD3C0</v>
      </c>
      <c r="D2413" t="s">
        <v>141</v>
      </c>
      <c r="E2413">
        <v>15</v>
      </c>
      <c r="J2413" t="s">
        <v>142</v>
      </c>
      <c r="K2413">
        <v>0</v>
      </c>
      <c r="L2413">
        <v>3</v>
      </c>
      <c r="M2413">
        <v>0</v>
      </c>
      <c r="N2413">
        <v>2</v>
      </c>
      <c r="O2413">
        <v>0</v>
      </c>
      <c r="P2413">
        <v>1</v>
      </c>
      <c r="Q2413">
        <v>0</v>
      </c>
      <c r="S2413" t="str">
        <f t="shared" si="934"/>
        <v>22:05:24.000</v>
      </c>
      <c r="T2413" t="str">
        <f t="shared" si="934"/>
        <v>22:05:24.000</v>
      </c>
      <c r="U2413" t="str">
        <f t="shared" si="919"/>
        <v>A14F74</v>
      </c>
      <c r="V2413">
        <v>0</v>
      </c>
      <c r="W2413">
        <v>0</v>
      </c>
      <c r="X2413">
        <v>2</v>
      </c>
      <c r="Y2413">
        <v>0</v>
      </c>
      <c r="AA2413">
        <v>1</v>
      </c>
      <c r="AB2413">
        <v>8</v>
      </c>
      <c r="AC2413">
        <v>3</v>
      </c>
      <c r="AD2413">
        <v>0</v>
      </c>
      <c r="AE2413">
        <v>9</v>
      </c>
      <c r="AF2413" t="s">
        <v>126</v>
      </c>
      <c r="AG2413">
        <v>0</v>
      </c>
      <c r="AH2413">
        <v>3</v>
      </c>
      <c r="AI2413">
        <v>2</v>
      </c>
      <c r="AJ2413">
        <v>0</v>
      </c>
      <c r="AK2413" t="s">
        <v>579</v>
      </c>
      <c r="AL2413">
        <v>32.781165000000001</v>
      </c>
      <c r="AM2413" t="s">
        <v>768</v>
      </c>
      <c r="AN2413">
        <v>-117.034328</v>
      </c>
      <c r="AO2413">
        <v>25</v>
      </c>
      <c r="AP2413">
        <v>800</v>
      </c>
      <c r="AQ2413" t="s">
        <v>129</v>
      </c>
      <c r="AR2413">
        <v>76</v>
      </c>
      <c r="AS2413">
        <v>15</v>
      </c>
      <c r="AT2413">
        <v>-896</v>
      </c>
      <c r="BB2413" t="str">
        <f t="shared" si="920"/>
        <v>1200</v>
      </c>
      <c r="BC2413">
        <v>1</v>
      </c>
      <c r="BD2413" t="str">
        <f t="shared" si="921"/>
        <v xml:space="preserve">N1839R  </v>
      </c>
      <c r="BE2413">
        <v>1</v>
      </c>
      <c r="BG2413">
        <v>0</v>
      </c>
      <c r="BH2413">
        <v>0</v>
      </c>
      <c r="BI2413">
        <v>0</v>
      </c>
      <c r="BJ2413">
        <v>800</v>
      </c>
      <c r="BK2413">
        <v>0</v>
      </c>
      <c r="BL2413" t="s">
        <v>130</v>
      </c>
      <c r="BM2413">
        <v>1</v>
      </c>
      <c r="BN2413">
        <v>1</v>
      </c>
      <c r="BO2413">
        <v>0</v>
      </c>
      <c r="BP2413">
        <v>0</v>
      </c>
      <c r="BS2413">
        <v>0</v>
      </c>
      <c r="BT2413">
        <v>0</v>
      </c>
      <c r="BU2413">
        <v>0</v>
      </c>
      <c r="CE2413" t="str">
        <f t="shared" si="935"/>
        <v>22:05:24.913</v>
      </c>
      <c r="CF2413">
        <v>912842065</v>
      </c>
      <c r="CS2413">
        <v>3</v>
      </c>
      <c r="CT2413">
        <v>2</v>
      </c>
      <c r="CU2413">
        <v>0</v>
      </c>
      <c r="CV2413">
        <v>2</v>
      </c>
      <c r="CW2413">
        <v>0</v>
      </c>
      <c r="CX2413">
        <v>2</v>
      </c>
      <c r="CY2413">
        <v>7</v>
      </c>
      <c r="CZ2413" t="s">
        <v>131</v>
      </c>
      <c r="DA2413">
        <v>286</v>
      </c>
      <c r="DB2413">
        <v>0</v>
      </c>
      <c r="DC2413" t="s">
        <v>132</v>
      </c>
      <c r="DD2413" t="s">
        <v>133</v>
      </c>
      <c r="DG2413">
        <v>16231057</v>
      </c>
      <c r="DI2413">
        <v>1</v>
      </c>
      <c r="DJ2413">
        <v>0</v>
      </c>
      <c r="DK2413">
        <v>1</v>
      </c>
      <c r="DL2413">
        <v>0</v>
      </c>
      <c r="DM2413">
        <v>0</v>
      </c>
      <c r="DN2413">
        <v>1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3">
      <c r="A2414" t="str">
        <f t="shared" si="933"/>
        <v>07/09/2023 22:05:25.242</v>
      </c>
      <c r="C2414" t="str">
        <f t="shared" ref="C2414:C2477" si="936">"FFDFD3C0"</f>
        <v>FFDFD3C0</v>
      </c>
      <c r="D2414" t="s">
        <v>149</v>
      </c>
      <c r="E2414">
        <v>3</v>
      </c>
      <c r="H2414">
        <v>166</v>
      </c>
      <c r="I2414" t="s">
        <v>139</v>
      </c>
      <c r="J2414" t="s">
        <v>150</v>
      </c>
      <c r="K2414">
        <v>0</v>
      </c>
      <c r="L2414">
        <v>3</v>
      </c>
      <c r="M2414">
        <v>0</v>
      </c>
      <c r="N2414">
        <v>2</v>
      </c>
      <c r="O2414">
        <v>0</v>
      </c>
      <c r="P2414">
        <v>1</v>
      </c>
      <c r="Q2414">
        <v>0</v>
      </c>
      <c r="S2414" t="str">
        <f t="shared" si="934"/>
        <v>22:05:24.000</v>
      </c>
      <c r="T2414" t="str">
        <f t="shared" si="934"/>
        <v>22:05:24.000</v>
      </c>
      <c r="U2414" t="str">
        <f t="shared" si="919"/>
        <v>A14F74</v>
      </c>
      <c r="V2414">
        <v>0</v>
      </c>
      <c r="W2414">
        <v>0</v>
      </c>
      <c r="X2414">
        <v>2</v>
      </c>
      <c r="Y2414">
        <v>0</v>
      </c>
      <c r="AA2414">
        <v>1</v>
      </c>
      <c r="AB2414">
        <v>8</v>
      </c>
      <c r="AC2414">
        <v>3</v>
      </c>
      <c r="AD2414">
        <v>0</v>
      </c>
      <c r="AE2414">
        <v>9</v>
      </c>
      <c r="AF2414" t="s">
        <v>126</v>
      </c>
      <c r="AG2414">
        <v>0</v>
      </c>
      <c r="AH2414">
        <v>3</v>
      </c>
      <c r="AI2414">
        <v>2</v>
      </c>
      <c r="AJ2414">
        <v>0</v>
      </c>
      <c r="AK2414" t="s">
        <v>579</v>
      </c>
      <c r="AL2414">
        <v>32.781165000000001</v>
      </c>
      <c r="AM2414" t="s">
        <v>768</v>
      </c>
      <c r="AN2414">
        <v>-117.034328</v>
      </c>
      <c r="AO2414">
        <v>25</v>
      </c>
      <c r="AP2414">
        <v>800</v>
      </c>
      <c r="AQ2414" t="s">
        <v>129</v>
      </c>
      <c r="AR2414">
        <v>76</v>
      </c>
      <c r="AS2414">
        <v>15</v>
      </c>
      <c r="AT2414">
        <v>-896</v>
      </c>
      <c r="BB2414" t="str">
        <f t="shared" si="920"/>
        <v>1200</v>
      </c>
      <c r="BC2414">
        <v>1</v>
      </c>
      <c r="BD2414" t="str">
        <f t="shared" si="921"/>
        <v xml:space="preserve">N1839R  </v>
      </c>
      <c r="BE2414">
        <v>1</v>
      </c>
      <c r="BG2414">
        <v>0</v>
      </c>
      <c r="BH2414">
        <v>0</v>
      </c>
      <c r="BI2414">
        <v>0</v>
      </c>
      <c r="BJ2414">
        <v>800</v>
      </c>
      <c r="BK2414">
        <v>0</v>
      </c>
      <c r="BL2414" t="s">
        <v>130</v>
      </c>
      <c r="BM2414">
        <v>1</v>
      </c>
      <c r="BN2414">
        <v>1</v>
      </c>
      <c r="BO2414">
        <v>0</v>
      </c>
      <c r="BP2414">
        <v>0</v>
      </c>
      <c r="BS2414">
        <v>0</v>
      </c>
      <c r="BT2414">
        <v>0</v>
      </c>
      <c r="BU2414">
        <v>0</v>
      </c>
      <c r="CE2414" t="str">
        <f t="shared" si="935"/>
        <v>22:05:24.913</v>
      </c>
      <c r="CF2414">
        <v>912842065</v>
      </c>
      <c r="CS2414">
        <v>3</v>
      </c>
      <c r="CT2414">
        <v>2</v>
      </c>
      <c r="CU2414">
        <v>0</v>
      </c>
      <c r="CV2414">
        <v>2</v>
      </c>
      <c r="CW2414">
        <v>0</v>
      </c>
      <c r="CX2414">
        <v>2</v>
      </c>
      <c r="CY2414">
        <v>7</v>
      </c>
      <c r="CZ2414" t="s">
        <v>131</v>
      </c>
      <c r="DA2414">
        <v>286</v>
      </c>
      <c r="DB2414">
        <v>0</v>
      </c>
      <c r="DC2414" t="s">
        <v>132</v>
      </c>
      <c r="DD2414" t="s">
        <v>133</v>
      </c>
      <c r="DG2414">
        <v>16231057</v>
      </c>
      <c r="DI2414">
        <v>1</v>
      </c>
      <c r="DJ2414">
        <v>0</v>
      </c>
      <c r="DK2414">
        <v>1</v>
      </c>
      <c r="DL2414">
        <v>0</v>
      </c>
      <c r="DM2414">
        <v>0</v>
      </c>
      <c r="DN2414">
        <v>1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3">
      <c r="A2415" t="str">
        <f t="shared" ref="A2415:A2421" si="937">"07/09/2023 22:05:26.289"</f>
        <v>07/09/2023 22:05:26.289</v>
      </c>
      <c r="C2415" t="str">
        <f t="shared" si="936"/>
        <v>FFDFD3C0</v>
      </c>
      <c r="D2415" t="s">
        <v>123</v>
      </c>
      <c r="E2415">
        <v>7</v>
      </c>
      <c r="F2415">
        <v>2007</v>
      </c>
      <c r="G2415" t="s">
        <v>124</v>
      </c>
      <c r="J2415" t="s">
        <v>125</v>
      </c>
      <c r="K2415">
        <v>0</v>
      </c>
      <c r="L2415">
        <v>3</v>
      </c>
      <c r="M2415">
        <v>0</v>
      </c>
      <c r="N2415">
        <v>2</v>
      </c>
      <c r="O2415">
        <v>0</v>
      </c>
      <c r="P2415">
        <v>1</v>
      </c>
      <c r="Q2415">
        <v>0</v>
      </c>
      <c r="S2415" t="str">
        <f t="shared" ref="S2415:T2421" si="938">"22:05:25.000"</f>
        <v>22:05:25.000</v>
      </c>
      <c r="T2415" t="str">
        <f t="shared" si="938"/>
        <v>22:05:25.000</v>
      </c>
      <c r="U2415" t="str">
        <f t="shared" si="919"/>
        <v>A14F74</v>
      </c>
      <c r="V2415">
        <v>0</v>
      </c>
      <c r="W2415">
        <v>0</v>
      </c>
      <c r="X2415">
        <v>2</v>
      </c>
      <c r="Y2415">
        <v>0</v>
      </c>
      <c r="AA2415">
        <v>1</v>
      </c>
      <c r="AB2415">
        <v>8</v>
      </c>
      <c r="AC2415">
        <v>3</v>
      </c>
      <c r="AD2415">
        <v>0</v>
      </c>
      <c r="AE2415">
        <v>9</v>
      </c>
      <c r="AF2415" t="s">
        <v>126</v>
      </c>
      <c r="AG2415">
        <v>0</v>
      </c>
      <c r="AH2415">
        <v>3</v>
      </c>
      <c r="AI2415">
        <v>2</v>
      </c>
      <c r="AJ2415">
        <v>0</v>
      </c>
      <c r="AK2415" t="s">
        <v>769</v>
      </c>
      <c r="AL2415">
        <v>32.781229000000003</v>
      </c>
      <c r="AM2415" t="s">
        <v>770</v>
      </c>
      <c r="AN2415">
        <v>-117.033877</v>
      </c>
      <c r="AO2415">
        <v>25</v>
      </c>
      <c r="AP2415">
        <v>800</v>
      </c>
      <c r="AQ2415" t="s">
        <v>129</v>
      </c>
      <c r="AR2415">
        <v>77</v>
      </c>
      <c r="AS2415">
        <v>13</v>
      </c>
      <c r="AT2415">
        <v>-768</v>
      </c>
      <c r="BB2415" t="str">
        <f t="shared" si="920"/>
        <v>1200</v>
      </c>
      <c r="BC2415">
        <v>1</v>
      </c>
      <c r="BD2415" t="str">
        <f t="shared" si="921"/>
        <v xml:space="preserve">N1839R  </v>
      </c>
      <c r="BE2415">
        <v>1</v>
      </c>
      <c r="BG2415">
        <v>0</v>
      </c>
      <c r="BH2415">
        <v>0</v>
      </c>
      <c r="BI2415">
        <v>0</v>
      </c>
      <c r="BJ2415">
        <v>750</v>
      </c>
      <c r="BK2415">
        <v>-50</v>
      </c>
      <c r="BL2415" t="s">
        <v>130</v>
      </c>
      <c r="BM2415">
        <v>1</v>
      </c>
      <c r="BN2415">
        <v>1</v>
      </c>
      <c r="BO2415">
        <v>0</v>
      </c>
      <c r="BP2415">
        <v>0</v>
      </c>
      <c r="BS2415">
        <v>0</v>
      </c>
      <c r="BT2415">
        <v>0</v>
      </c>
      <c r="BU2415">
        <v>0</v>
      </c>
      <c r="CE2415" t="str">
        <f t="shared" ref="CE2415:CE2421" si="939">"22:05:25.914"</f>
        <v>22:05:25.914</v>
      </c>
      <c r="CF2415">
        <v>913841872</v>
      </c>
      <c r="CS2415">
        <v>3</v>
      </c>
      <c r="CT2415">
        <v>2</v>
      </c>
      <c r="CU2415">
        <v>0</v>
      </c>
      <c r="CV2415">
        <v>2</v>
      </c>
      <c r="CW2415">
        <v>0</v>
      </c>
      <c r="CX2415">
        <v>4</v>
      </c>
      <c r="CY2415">
        <v>7</v>
      </c>
      <c r="CZ2415" t="s">
        <v>131</v>
      </c>
      <c r="DA2415">
        <v>286</v>
      </c>
      <c r="DB2415">
        <v>0</v>
      </c>
      <c r="DC2415" t="s">
        <v>132</v>
      </c>
      <c r="DD2415" t="s">
        <v>133</v>
      </c>
      <c r="DG2415">
        <v>16231442</v>
      </c>
      <c r="DI2415">
        <v>0</v>
      </c>
      <c r="DJ2415">
        <v>0</v>
      </c>
      <c r="DK2415">
        <v>0</v>
      </c>
      <c r="DL2415">
        <v>0</v>
      </c>
      <c r="DM2415">
        <v>0</v>
      </c>
      <c r="DN2415">
        <v>1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3">
      <c r="A2416" t="str">
        <f t="shared" si="937"/>
        <v>07/09/2023 22:05:26.289</v>
      </c>
      <c r="C2416" t="str">
        <f t="shared" si="936"/>
        <v>FFDFD3C0</v>
      </c>
      <c r="D2416" t="s">
        <v>138</v>
      </c>
      <c r="E2416">
        <v>20</v>
      </c>
      <c r="F2416">
        <v>1020</v>
      </c>
      <c r="G2416" t="s">
        <v>139</v>
      </c>
      <c r="J2416" t="s">
        <v>140</v>
      </c>
      <c r="K2416">
        <v>0</v>
      </c>
      <c r="L2416">
        <v>3</v>
      </c>
      <c r="M2416">
        <v>0</v>
      </c>
      <c r="N2416">
        <v>2</v>
      </c>
      <c r="O2416">
        <v>0</v>
      </c>
      <c r="P2416">
        <v>1</v>
      </c>
      <c r="Q2416">
        <v>0</v>
      </c>
      <c r="S2416" t="str">
        <f t="shared" si="938"/>
        <v>22:05:25.000</v>
      </c>
      <c r="T2416" t="str">
        <f t="shared" si="938"/>
        <v>22:05:25.000</v>
      </c>
      <c r="U2416" t="str">
        <f t="shared" si="919"/>
        <v>A14F74</v>
      </c>
      <c r="V2416">
        <v>0</v>
      </c>
      <c r="W2416">
        <v>0</v>
      </c>
      <c r="X2416">
        <v>2</v>
      </c>
      <c r="Y2416">
        <v>0</v>
      </c>
      <c r="AA2416">
        <v>1</v>
      </c>
      <c r="AB2416">
        <v>8</v>
      </c>
      <c r="AC2416">
        <v>3</v>
      </c>
      <c r="AD2416">
        <v>0</v>
      </c>
      <c r="AE2416">
        <v>9</v>
      </c>
      <c r="AF2416" t="s">
        <v>126</v>
      </c>
      <c r="AG2416">
        <v>0</v>
      </c>
      <c r="AH2416">
        <v>3</v>
      </c>
      <c r="AI2416">
        <v>2</v>
      </c>
      <c r="AJ2416">
        <v>0</v>
      </c>
      <c r="AK2416" t="s">
        <v>769</v>
      </c>
      <c r="AL2416">
        <v>32.781229000000003</v>
      </c>
      <c r="AM2416" t="s">
        <v>770</v>
      </c>
      <c r="AN2416">
        <v>-117.033877</v>
      </c>
      <c r="AO2416">
        <v>25</v>
      </c>
      <c r="AP2416">
        <v>800</v>
      </c>
      <c r="AQ2416" t="s">
        <v>129</v>
      </c>
      <c r="AR2416">
        <v>77</v>
      </c>
      <c r="AS2416">
        <v>13</v>
      </c>
      <c r="AT2416">
        <v>-768</v>
      </c>
      <c r="BB2416" t="str">
        <f t="shared" si="920"/>
        <v>1200</v>
      </c>
      <c r="BC2416">
        <v>1</v>
      </c>
      <c r="BD2416" t="str">
        <f t="shared" si="921"/>
        <v xml:space="preserve">N1839R  </v>
      </c>
      <c r="BE2416">
        <v>1</v>
      </c>
      <c r="BG2416">
        <v>0</v>
      </c>
      <c r="BH2416">
        <v>0</v>
      </c>
      <c r="BI2416">
        <v>0</v>
      </c>
      <c r="BJ2416">
        <v>750</v>
      </c>
      <c r="BK2416">
        <v>-50</v>
      </c>
      <c r="BL2416" t="s">
        <v>130</v>
      </c>
      <c r="BM2416">
        <v>1</v>
      </c>
      <c r="BN2416">
        <v>1</v>
      </c>
      <c r="BO2416">
        <v>0</v>
      </c>
      <c r="BP2416">
        <v>0</v>
      </c>
      <c r="BS2416">
        <v>0</v>
      </c>
      <c r="BT2416">
        <v>0</v>
      </c>
      <c r="BU2416">
        <v>0</v>
      </c>
      <c r="CE2416" t="str">
        <f t="shared" si="939"/>
        <v>22:05:25.914</v>
      </c>
      <c r="CF2416">
        <v>913841872</v>
      </c>
      <c r="CS2416">
        <v>3</v>
      </c>
      <c r="CT2416">
        <v>2</v>
      </c>
      <c r="CU2416">
        <v>0</v>
      </c>
      <c r="CV2416">
        <v>2</v>
      </c>
      <c r="CW2416">
        <v>0</v>
      </c>
      <c r="CX2416">
        <v>4</v>
      </c>
      <c r="CY2416">
        <v>7</v>
      </c>
      <c r="CZ2416" t="s">
        <v>131</v>
      </c>
      <c r="DA2416">
        <v>286</v>
      </c>
      <c r="DB2416">
        <v>0</v>
      </c>
      <c r="DC2416" t="s">
        <v>132</v>
      </c>
      <c r="DD2416" t="s">
        <v>133</v>
      </c>
      <c r="DG2416">
        <v>16231442</v>
      </c>
      <c r="DI2416">
        <v>0</v>
      </c>
      <c r="DJ2416">
        <v>0</v>
      </c>
      <c r="DK2416">
        <v>1</v>
      </c>
      <c r="DL2416">
        <v>0</v>
      </c>
      <c r="DM2416">
        <v>0</v>
      </c>
      <c r="DN2416">
        <v>1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3">
      <c r="A2417" t="str">
        <f t="shared" si="937"/>
        <v>07/09/2023 22:05:26.289</v>
      </c>
      <c r="C2417" t="str">
        <f t="shared" si="936"/>
        <v>FFDFD3C0</v>
      </c>
      <c r="D2417" t="s">
        <v>134</v>
      </c>
      <c r="E2417">
        <v>4</v>
      </c>
      <c r="H2417">
        <v>4</v>
      </c>
      <c r="I2417" t="s">
        <v>143</v>
      </c>
      <c r="J2417" t="s">
        <v>126</v>
      </c>
      <c r="K2417">
        <v>0</v>
      </c>
      <c r="L2417">
        <v>3</v>
      </c>
      <c r="M2417">
        <v>0</v>
      </c>
      <c r="N2417">
        <v>2</v>
      </c>
      <c r="O2417">
        <v>0</v>
      </c>
      <c r="P2417">
        <v>1</v>
      </c>
      <c r="Q2417">
        <v>0</v>
      </c>
      <c r="S2417" t="str">
        <f t="shared" si="938"/>
        <v>22:05:25.000</v>
      </c>
      <c r="T2417" t="str">
        <f t="shared" si="938"/>
        <v>22:05:25.000</v>
      </c>
      <c r="U2417" t="str">
        <f t="shared" si="919"/>
        <v>A14F74</v>
      </c>
      <c r="V2417">
        <v>0</v>
      </c>
      <c r="W2417">
        <v>0</v>
      </c>
      <c r="X2417">
        <v>2</v>
      </c>
      <c r="Y2417">
        <v>0</v>
      </c>
      <c r="AA2417">
        <v>1</v>
      </c>
      <c r="AB2417">
        <v>8</v>
      </c>
      <c r="AC2417">
        <v>3</v>
      </c>
      <c r="AD2417">
        <v>0</v>
      </c>
      <c r="AE2417">
        <v>9</v>
      </c>
      <c r="AF2417" t="s">
        <v>126</v>
      </c>
      <c r="AG2417">
        <v>0</v>
      </c>
      <c r="AH2417">
        <v>3</v>
      </c>
      <c r="AI2417">
        <v>2</v>
      </c>
      <c r="AJ2417">
        <v>0</v>
      </c>
      <c r="AK2417" t="s">
        <v>769</v>
      </c>
      <c r="AL2417">
        <v>32.781229000000003</v>
      </c>
      <c r="AM2417" t="s">
        <v>770</v>
      </c>
      <c r="AN2417">
        <v>-117.033877</v>
      </c>
      <c r="AO2417">
        <v>25</v>
      </c>
      <c r="AP2417">
        <v>800</v>
      </c>
      <c r="AQ2417" t="s">
        <v>129</v>
      </c>
      <c r="AR2417">
        <v>77</v>
      </c>
      <c r="AS2417">
        <v>13</v>
      </c>
      <c r="AT2417">
        <v>-768</v>
      </c>
      <c r="BB2417" t="str">
        <f t="shared" si="920"/>
        <v>1200</v>
      </c>
      <c r="BC2417">
        <v>1</v>
      </c>
      <c r="BD2417" t="str">
        <f t="shared" si="921"/>
        <v xml:space="preserve">N1839R  </v>
      </c>
      <c r="BE2417">
        <v>1</v>
      </c>
      <c r="BG2417">
        <v>0</v>
      </c>
      <c r="BH2417">
        <v>0</v>
      </c>
      <c r="BI2417">
        <v>0</v>
      </c>
      <c r="BJ2417">
        <v>750</v>
      </c>
      <c r="BK2417">
        <v>-50</v>
      </c>
      <c r="BL2417" t="s">
        <v>130</v>
      </c>
      <c r="BM2417">
        <v>1</v>
      </c>
      <c r="BN2417">
        <v>1</v>
      </c>
      <c r="BO2417">
        <v>0</v>
      </c>
      <c r="BP2417">
        <v>0</v>
      </c>
      <c r="BS2417">
        <v>0</v>
      </c>
      <c r="BT2417">
        <v>0</v>
      </c>
      <c r="BU2417">
        <v>0</v>
      </c>
      <c r="CE2417" t="str">
        <f t="shared" si="939"/>
        <v>22:05:25.914</v>
      </c>
      <c r="CF2417">
        <v>913841872</v>
      </c>
      <c r="CS2417">
        <v>3</v>
      </c>
      <c r="CT2417">
        <v>2</v>
      </c>
      <c r="CU2417">
        <v>0</v>
      </c>
      <c r="CV2417">
        <v>2</v>
      </c>
      <c r="CW2417">
        <v>0</v>
      </c>
      <c r="CX2417">
        <v>4</v>
      </c>
      <c r="CY2417">
        <v>7</v>
      </c>
      <c r="CZ2417" t="s">
        <v>131</v>
      </c>
      <c r="DA2417">
        <v>286</v>
      </c>
      <c r="DB2417">
        <v>0</v>
      </c>
      <c r="DC2417" t="s">
        <v>132</v>
      </c>
      <c r="DD2417" t="s">
        <v>133</v>
      </c>
      <c r="DG2417">
        <v>16231442</v>
      </c>
      <c r="DI2417">
        <v>0</v>
      </c>
      <c r="DJ2417">
        <v>0</v>
      </c>
      <c r="DK2417">
        <v>1</v>
      </c>
      <c r="DL2417">
        <v>0</v>
      </c>
      <c r="DM2417">
        <v>0</v>
      </c>
      <c r="DN2417">
        <v>1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3">
      <c r="A2418" t="str">
        <f t="shared" si="937"/>
        <v>07/09/2023 22:05:26.289</v>
      </c>
      <c r="C2418" t="str">
        <f t="shared" si="936"/>
        <v>FFDFD3C0</v>
      </c>
      <c r="D2418" t="s">
        <v>134</v>
      </c>
      <c r="E2418">
        <v>3</v>
      </c>
      <c r="H2418">
        <v>3</v>
      </c>
      <c r="I2418" t="s">
        <v>135</v>
      </c>
      <c r="J2418" t="s">
        <v>126</v>
      </c>
      <c r="K2418">
        <v>0</v>
      </c>
      <c r="L2418">
        <v>3</v>
      </c>
      <c r="M2418">
        <v>0</v>
      </c>
      <c r="N2418">
        <v>2</v>
      </c>
      <c r="O2418">
        <v>0</v>
      </c>
      <c r="P2418">
        <v>1</v>
      </c>
      <c r="Q2418">
        <v>0</v>
      </c>
      <c r="S2418" t="str">
        <f t="shared" si="938"/>
        <v>22:05:25.000</v>
      </c>
      <c r="T2418" t="str">
        <f t="shared" si="938"/>
        <v>22:05:25.000</v>
      </c>
      <c r="U2418" t="str">
        <f t="shared" si="919"/>
        <v>A14F74</v>
      </c>
      <c r="V2418">
        <v>0</v>
      </c>
      <c r="W2418">
        <v>0</v>
      </c>
      <c r="X2418">
        <v>2</v>
      </c>
      <c r="Y2418">
        <v>0</v>
      </c>
      <c r="AA2418">
        <v>1</v>
      </c>
      <c r="AB2418">
        <v>8</v>
      </c>
      <c r="AC2418">
        <v>3</v>
      </c>
      <c r="AD2418">
        <v>0</v>
      </c>
      <c r="AE2418">
        <v>9</v>
      </c>
      <c r="AF2418" t="s">
        <v>126</v>
      </c>
      <c r="AG2418">
        <v>0</v>
      </c>
      <c r="AH2418">
        <v>3</v>
      </c>
      <c r="AI2418">
        <v>2</v>
      </c>
      <c r="AJ2418">
        <v>0</v>
      </c>
      <c r="AK2418" t="s">
        <v>769</v>
      </c>
      <c r="AL2418">
        <v>32.781229000000003</v>
      </c>
      <c r="AM2418" t="s">
        <v>770</v>
      </c>
      <c r="AN2418">
        <v>-117.033877</v>
      </c>
      <c r="AO2418">
        <v>25</v>
      </c>
      <c r="AP2418">
        <v>800</v>
      </c>
      <c r="AQ2418" t="s">
        <v>129</v>
      </c>
      <c r="AR2418">
        <v>77</v>
      </c>
      <c r="AS2418">
        <v>13</v>
      </c>
      <c r="AT2418">
        <v>-768</v>
      </c>
      <c r="BB2418" t="str">
        <f t="shared" si="920"/>
        <v>1200</v>
      </c>
      <c r="BC2418">
        <v>1</v>
      </c>
      <c r="BD2418" t="str">
        <f t="shared" si="921"/>
        <v xml:space="preserve">N1839R  </v>
      </c>
      <c r="BE2418">
        <v>1</v>
      </c>
      <c r="BG2418">
        <v>0</v>
      </c>
      <c r="BH2418">
        <v>0</v>
      </c>
      <c r="BI2418">
        <v>0</v>
      </c>
      <c r="BJ2418">
        <v>750</v>
      </c>
      <c r="BK2418">
        <v>-50</v>
      </c>
      <c r="BL2418" t="s">
        <v>130</v>
      </c>
      <c r="BM2418">
        <v>1</v>
      </c>
      <c r="BN2418">
        <v>1</v>
      </c>
      <c r="BO2418">
        <v>0</v>
      </c>
      <c r="BP2418">
        <v>0</v>
      </c>
      <c r="BS2418">
        <v>0</v>
      </c>
      <c r="BT2418">
        <v>0</v>
      </c>
      <c r="BU2418">
        <v>0</v>
      </c>
      <c r="CE2418" t="str">
        <f t="shared" si="939"/>
        <v>22:05:25.914</v>
      </c>
      <c r="CF2418">
        <v>913841872</v>
      </c>
      <c r="CS2418">
        <v>3</v>
      </c>
      <c r="CT2418">
        <v>2</v>
      </c>
      <c r="CU2418">
        <v>0</v>
      </c>
      <c r="CV2418">
        <v>2</v>
      </c>
      <c r="CW2418">
        <v>0</v>
      </c>
      <c r="CX2418">
        <v>4</v>
      </c>
      <c r="CY2418">
        <v>7</v>
      </c>
      <c r="CZ2418" t="s">
        <v>131</v>
      </c>
      <c r="DA2418">
        <v>286</v>
      </c>
      <c r="DB2418">
        <v>0</v>
      </c>
      <c r="DC2418" t="s">
        <v>132</v>
      </c>
      <c r="DD2418" t="s">
        <v>133</v>
      </c>
      <c r="DG2418">
        <v>16231442</v>
      </c>
      <c r="DI2418">
        <v>0</v>
      </c>
      <c r="DJ2418">
        <v>0</v>
      </c>
      <c r="DK2418">
        <v>1</v>
      </c>
      <c r="DL2418">
        <v>0</v>
      </c>
      <c r="DM2418">
        <v>0</v>
      </c>
      <c r="DN2418">
        <v>1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3">
      <c r="A2419" t="str">
        <f t="shared" si="937"/>
        <v>07/09/2023 22:05:26.289</v>
      </c>
      <c r="C2419" t="str">
        <f t="shared" si="936"/>
        <v>FFDFD3C0</v>
      </c>
      <c r="D2419" t="s">
        <v>141</v>
      </c>
      <c r="E2419">
        <v>15</v>
      </c>
      <c r="J2419" t="s">
        <v>142</v>
      </c>
      <c r="K2419">
        <v>0</v>
      </c>
      <c r="L2419">
        <v>3</v>
      </c>
      <c r="M2419">
        <v>0</v>
      </c>
      <c r="N2419">
        <v>2</v>
      </c>
      <c r="O2419">
        <v>0</v>
      </c>
      <c r="P2419">
        <v>1</v>
      </c>
      <c r="Q2419">
        <v>0</v>
      </c>
      <c r="S2419" t="str">
        <f t="shared" si="938"/>
        <v>22:05:25.000</v>
      </c>
      <c r="T2419" t="str">
        <f t="shared" si="938"/>
        <v>22:05:25.000</v>
      </c>
      <c r="U2419" t="str">
        <f t="shared" si="919"/>
        <v>A14F74</v>
      </c>
      <c r="V2419">
        <v>0</v>
      </c>
      <c r="W2419">
        <v>0</v>
      </c>
      <c r="X2419">
        <v>2</v>
      </c>
      <c r="Y2419">
        <v>0</v>
      </c>
      <c r="AA2419">
        <v>1</v>
      </c>
      <c r="AB2419">
        <v>8</v>
      </c>
      <c r="AC2419">
        <v>3</v>
      </c>
      <c r="AD2419">
        <v>0</v>
      </c>
      <c r="AE2419">
        <v>9</v>
      </c>
      <c r="AF2419" t="s">
        <v>126</v>
      </c>
      <c r="AG2419">
        <v>0</v>
      </c>
      <c r="AH2419">
        <v>3</v>
      </c>
      <c r="AI2419">
        <v>2</v>
      </c>
      <c r="AJ2419">
        <v>0</v>
      </c>
      <c r="AK2419" t="s">
        <v>769</v>
      </c>
      <c r="AL2419">
        <v>32.781229000000003</v>
      </c>
      <c r="AM2419" t="s">
        <v>770</v>
      </c>
      <c r="AN2419">
        <v>-117.033877</v>
      </c>
      <c r="AO2419">
        <v>25</v>
      </c>
      <c r="AP2419">
        <v>800</v>
      </c>
      <c r="AQ2419" t="s">
        <v>129</v>
      </c>
      <c r="AR2419">
        <v>77</v>
      </c>
      <c r="AS2419">
        <v>13</v>
      </c>
      <c r="AT2419">
        <v>-768</v>
      </c>
      <c r="BB2419" t="str">
        <f t="shared" si="920"/>
        <v>1200</v>
      </c>
      <c r="BC2419">
        <v>1</v>
      </c>
      <c r="BD2419" t="str">
        <f t="shared" si="921"/>
        <v xml:space="preserve">N1839R  </v>
      </c>
      <c r="BE2419">
        <v>1</v>
      </c>
      <c r="BG2419">
        <v>0</v>
      </c>
      <c r="BH2419">
        <v>0</v>
      </c>
      <c r="BI2419">
        <v>0</v>
      </c>
      <c r="BJ2419">
        <v>750</v>
      </c>
      <c r="BK2419">
        <v>-50</v>
      </c>
      <c r="BL2419" t="s">
        <v>130</v>
      </c>
      <c r="BM2419">
        <v>1</v>
      </c>
      <c r="BN2419">
        <v>1</v>
      </c>
      <c r="BO2419">
        <v>0</v>
      </c>
      <c r="BP2419">
        <v>0</v>
      </c>
      <c r="BS2419">
        <v>0</v>
      </c>
      <c r="BT2419">
        <v>0</v>
      </c>
      <c r="BU2419">
        <v>0</v>
      </c>
      <c r="CE2419" t="str">
        <f t="shared" si="939"/>
        <v>22:05:25.914</v>
      </c>
      <c r="CF2419">
        <v>913841872</v>
      </c>
      <c r="CS2419">
        <v>3</v>
      </c>
      <c r="CT2419">
        <v>2</v>
      </c>
      <c r="CU2419">
        <v>0</v>
      </c>
      <c r="CV2419">
        <v>2</v>
      </c>
      <c r="CW2419">
        <v>0</v>
      </c>
      <c r="CX2419">
        <v>4</v>
      </c>
      <c r="CY2419">
        <v>7</v>
      </c>
      <c r="CZ2419" t="s">
        <v>131</v>
      </c>
      <c r="DA2419">
        <v>286</v>
      </c>
      <c r="DB2419">
        <v>0</v>
      </c>
      <c r="DC2419" t="s">
        <v>132</v>
      </c>
      <c r="DD2419" t="s">
        <v>133</v>
      </c>
      <c r="DG2419">
        <v>16231442</v>
      </c>
      <c r="DI2419">
        <v>0</v>
      </c>
      <c r="DJ2419">
        <v>0</v>
      </c>
      <c r="DK2419">
        <v>1</v>
      </c>
      <c r="DL2419">
        <v>0</v>
      </c>
      <c r="DM2419">
        <v>0</v>
      </c>
      <c r="DN2419">
        <v>1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3">
      <c r="A2420" t="str">
        <f t="shared" si="937"/>
        <v>07/09/2023 22:05:26.289</v>
      </c>
      <c r="C2420" t="str">
        <f t="shared" si="936"/>
        <v>FFDFD3C0</v>
      </c>
      <c r="D2420" t="s">
        <v>149</v>
      </c>
      <c r="E2420">
        <v>3</v>
      </c>
      <c r="H2420">
        <v>166</v>
      </c>
      <c r="I2420" t="s">
        <v>139</v>
      </c>
      <c r="J2420" t="s">
        <v>150</v>
      </c>
      <c r="K2420">
        <v>0</v>
      </c>
      <c r="L2420">
        <v>3</v>
      </c>
      <c r="M2420">
        <v>0</v>
      </c>
      <c r="N2420">
        <v>2</v>
      </c>
      <c r="O2420">
        <v>0</v>
      </c>
      <c r="P2420">
        <v>1</v>
      </c>
      <c r="Q2420">
        <v>0</v>
      </c>
      <c r="S2420" t="str">
        <f t="shared" si="938"/>
        <v>22:05:25.000</v>
      </c>
      <c r="T2420" t="str">
        <f t="shared" si="938"/>
        <v>22:05:25.000</v>
      </c>
      <c r="U2420" t="str">
        <f t="shared" si="919"/>
        <v>A14F74</v>
      </c>
      <c r="V2420">
        <v>0</v>
      </c>
      <c r="W2420">
        <v>0</v>
      </c>
      <c r="X2420">
        <v>2</v>
      </c>
      <c r="Y2420">
        <v>0</v>
      </c>
      <c r="AA2420">
        <v>1</v>
      </c>
      <c r="AB2420">
        <v>8</v>
      </c>
      <c r="AC2420">
        <v>3</v>
      </c>
      <c r="AD2420">
        <v>0</v>
      </c>
      <c r="AE2420">
        <v>9</v>
      </c>
      <c r="AF2420" t="s">
        <v>126</v>
      </c>
      <c r="AG2420">
        <v>0</v>
      </c>
      <c r="AH2420">
        <v>3</v>
      </c>
      <c r="AI2420">
        <v>2</v>
      </c>
      <c r="AJ2420">
        <v>0</v>
      </c>
      <c r="AK2420" t="s">
        <v>769</v>
      </c>
      <c r="AL2420">
        <v>32.781229000000003</v>
      </c>
      <c r="AM2420" t="s">
        <v>770</v>
      </c>
      <c r="AN2420">
        <v>-117.033877</v>
      </c>
      <c r="AO2420">
        <v>25</v>
      </c>
      <c r="AP2420">
        <v>800</v>
      </c>
      <c r="AQ2420" t="s">
        <v>129</v>
      </c>
      <c r="AR2420">
        <v>77</v>
      </c>
      <c r="AS2420">
        <v>13</v>
      </c>
      <c r="AT2420">
        <v>-768</v>
      </c>
      <c r="BB2420" t="str">
        <f t="shared" si="920"/>
        <v>1200</v>
      </c>
      <c r="BC2420">
        <v>1</v>
      </c>
      <c r="BD2420" t="str">
        <f t="shared" si="921"/>
        <v xml:space="preserve">N1839R  </v>
      </c>
      <c r="BE2420">
        <v>1</v>
      </c>
      <c r="BG2420">
        <v>0</v>
      </c>
      <c r="BH2420">
        <v>0</v>
      </c>
      <c r="BI2420">
        <v>0</v>
      </c>
      <c r="BJ2420">
        <v>750</v>
      </c>
      <c r="BK2420">
        <v>-50</v>
      </c>
      <c r="BL2420" t="s">
        <v>130</v>
      </c>
      <c r="BM2420">
        <v>1</v>
      </c>
      <c r="BN2420">
        <v>1</v>
      </c>
      <c r="BO2420">
        <v>0</v>
      </c>
      <c r="BP2420">
        <v>0</v>
      </c>
      <c r="BS2420">
        <v>0</v>
      </c>
      <c r="BT2420">
        <v>0</v>
      </c>
      <c r="BU2420">
        <v>0</v>
      </c>
      <c r="CE2420" t="str">
        <f t="shared" si="939"/>
        <v>22:05:25.914</v>
      </c>
      <c r="CF2420">
        <v>913841872</v>
      </c>
      <c r="CS2420">
        <v>3</v>
      </c>
      <c r="CT2420">
        <v>2</v>
      </c>
      <c r="CU2420">
        <v>0</v>
      </c>
      <c r="CV2420">
        <v>2</v>
      </c>
      <c r="CW2420">
        <v>0</v>
      </c>
      <c r="CX2420">
        <v>4</v>
      </c>
      <c r="CY2420">
        <v>7</v>
      </c>
      <c r="CZ2420" t="s">
        <v>131</v>
      </c>
      <c r="DA2420">
        <v>286</v>
      </c>
      <c r="DB2420">
        <v>0</v>
      </c>
      <c r="DC2420" t="s">
        <v>132</v>
      </c>
      <c r="DD2420" t="s">
        <v>133</v>
      </c>
      <c r="DG2420">
        <v>16231442</v>
      </c>
      <c r="DI2420">
        <v>0</v>
      </c>
      <c r="DJ2420">
        <v>0</v>
      </c>
      <c r="DK2420">
        <v>1</v>
      </c>
      <c r="DL2420">
        <v>0</v>
      </c>
      <c r="DM2420">
        <v>0</v>
      </c>
      <c r="DN2420">
        <v>1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3">
      <c r="A2421" t="str">
        <f t="shared" si="937"/>
        <v>07/09/2023 22:05:26.289</v>
      </c>
      <c r="C2421" t="str">
        <f t="shared" si="936"/>
        <v>FFDFD3C0</v>
      </c>
      <c r="D2421" t="s">
        <v>147</v>
      </c>
      <c r="E2421">
        <v>8</v>
      </c>
      <c r="H2421">
        <v>225</v>
      </c>
      <c r="I2421" t="s">
        <v>148</v>
      </c>
      <c r="J2421" t="s">
        <v>126</v>
      </c>
      <c r="K2421">
        <v>0</v>
      </c>
      <c r="L2421">
        <v>3</v>
      </c>
      <c r="M2421">
        <v>0</v>
      </c>
      <c r="N2421">
        <v>2</v>
      </c>
      <c r="O2421">
        <v>0</v>
      </c>
      <c r="P2421">
        <v>1</v>
      </c>
      <c r="Q2421">
        <v>0</v>
      </c>
      <c r="S2421" t="str">
        <f t="shared" si="938"/>
        <v>22:05:25.000</v>
      </c>
      <c r="T2421" t="str">
        <f t="shared" si="938"/>
        <v>22:05:25.000</v>
      </c>
      <c r="U2421" t="str">
        <f t="shared" si="919"/>
        <v>A14F74</v>
      </c>
      <c r="V2421">
        <v>0</v>
      </c>
      <c r="W2421">
        <v>0</v>
      </c>
      <c r="X2421">
        <v>2</v>
      </c>
      <c r="Y2421">
        <v>0</v>
      </c>
      <c r="AA2421">
        <v>1</v>
      </c>
      <c r="AB2421">
        <v>8</v>
      </c>
      <c r="AC2421">
        <v>3</v>
      </c>
      <c r="AD2421">
        <v>0</v>
      </c>
      <c r="AE2421">
        <v>9</v>
      </c>
      <c r="AF2421" t="s">
        <v>126</v>
      </c>
      <c r="AG2421">
        <v>0</v>
      </c>
      <c r="AH2421">
        <v>3</v>
      </c>
      <c r="AI2421">
        <v>2</v>
      </c>
      <c r="AJ2421">
        <v>0</v>
      </c>
      <c r="AK2421" t="s">
        <v>769</v>
      </c>
      <c r="AL2421">
        <v>32.781229000000003</v>
      </c>
      <c r="AM2421" t="s">
        <v>770</v>
      </c>
      <c r="AN2421">
        <v>-117.033877</v>
      </c>
      <c r="AO2421">
        <v>25</v>
      </c>
      <c r="AP2421">
        <v>800</v>
      </c>
      <c r="AQ2421" t="s">
        <v>129</v>
      </c>
      <c r="AR2421">
        <v>77</v>
      </c>
      <c r="AS2421">
        <v>13</v>
      </c>
      <c r="AT2421">
        <v>-768</v>
      </c>
      <c r="BB2421" t="str">
        <f t="shared" si="920"/>
        <v>1200</v>
      </c>
      <c r="BC2421">
        <v>1</v>
      </c>
      <c r="BD2421" t="str">
        <f t="shared" si="921"/>
        <v xml:space="preserve">N1839R  </v>
      </c>
      <c r="BE2421">
        <v>1</v>
      </c>
      <c r="BG2421">
        <v>0</v>
      </c>
      <c r="BH2421">
        <v>0</v>
      </c>
      <c r="BI2421">
        <v>0</v>
      </c>
      <c r="BJ2421">
        <v>750</v>
      </c>
      <c r="BK2421">
        <v>-50</v>
      </c>
      <c r="BL2421" t="s">
        <v>130</v>
      </c>
      <c r="BM2421">
        <v>1</v>
      </c>
      <c r="BN2421">
        <v>1</v>
      </c>
      <c r="BO2421">
        <v>0</v>
      </c>
      <c r="BP2421">
        <v>0</v>
      </c>
      <c r="BS2421">
        <v>0</v>
      </c>
      <c r="BT2421">
        <v>0</v>
      </c>
      <c r="BU2421">
        <v>0</v>
      </c>
      <c r="CE2421" t="str">
        <f t="shared" si="939"/>
        <v>22:05:25.914</v>
      </c>
      <c r="CF2421">
        <v>913841872</v>
      </c>
      <c r="CS2421">
        <v>3</v>
      </c>
      <c r="CT2421">
        <v>2</v>
      </c>
      <c r="CU2421">
        <v>0</v>
      </c>
      <c r="CV2421">
        <v>2</v>
      </c>
      <c r="CW2421">
        <v>0</v>
      </c>
      <c r="CX2421">
        <v>4</v>
      </c>
      <c r="CY2421">
        <v>7</v>
      </c>
      <c r="CZ2421" t="s">
        <v>131</v>
      </c>
      <c r="DA2421">
        <v>286</v>
      </c>
      <c r="DB2421">
        <v>0</v>
      </c>
      <c r="DC2421" t="s">
        <v>132</v>
      </c>
      <c r="DD2421" t="s">
        <v>133</v>
      </c>
      <c r="DG2421">
        <v>16231442</v>
      </c>
      <c r="DI2421">
        <v>0</v>
      </c>
      <c r="DJ2421">
        <v>0</v>
      </c>
      <c r="DK2421">
        <v>1</v>
      </c>
      <c r="DL2421">
        <v>0</v>
      </c>
      <c r="DM2421">
        <v>0</v>
      </c>
      <c r="DN2421">
        <v>1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3">
      <c r="A2422" t="str">
        <f t="shared" ref="A2422:A2428" si="940">"07/09/2023 22:05:27.851"</f>
        <v>07/09/2023 22:05:27.851</v>
      </c>
      <c r="C2422" t="str">
        <f t="shared" si="936"/>
        <v>FFDFD3C0</v>
      </c>
      <c r="D2422" t="s">
        <v>149</v>
      </c>
      <c r="E2422">
        <v>3</v>
      </c>
      <c r="H2422">
        <v>166</v>
      </c>
      <c r="I2422" t="s">
        <v>139</v>
      </c>
      <c r="J2422" t="s">
        <v>150</v>
      </c>
      <c r="K2422">
        <v>0</v>
      </c>
      <c r="L2422">
        <v>3</v>
      </c>
      <c r="M2422">
        <v>0</v>
      </c>
      <c r="N2422">
        <v>2</v>
      </c>
      <c r="O2422">
        <v>0</v>
      </c>
      <c r="P2422">
        <v>1</v>
      </c>
      <c r="Q2422">
        <v>0</v>
      </c>
      <c r="S2422" t="str">
        <f t="shared" ref="S2422:T2428" si="941">"22:05:27.000"</f>
        <v>22:05:27.000</v>
      </c>
      <c r="T2422" t="str">
        <f t="shared" si="941"/>
        <v>22:05:27.000</v>
      </c>
      <c r="U2422" t="str">
        <f t="shared" si="919"/>
        <v>A14F74</v>
      </c>
      <c r="V2422">
        <v>0</v>
      </c>
      <c r="W2422">
        <v>0</v>
      </c>
      <c r="X2422">
        <v>2</v>
      </c>
      <c r="Y2422">
        <v>0</v>
      </c>
      <c r="AA2422">
        <v>1</v>
      </c>
      <c r="AB2422">
        <v>8</v>
      </c>
      <c r="AC2422">
        <v>3</v>
      </c>
      <c r="AD2422">
        <v>0</v>
      </c>
      <c r="AE2422">
        <v>9</v>
      </c>
      <c r="AF2422" t="s">
        <v>126</v>
      </c>
      <c r="AG2422">
        <v>0</v>
      </c>
      <c r="AH2422">
        <v>3</v>
      </c>
      <c r="AI2422">
        <v>2</v>
      </c>
      <c r="AJ2422">
        <v>0</v>
      </c>
      <c r="AK2422" t="s">
        <v>771</v>
      </c>
      <c r="AL2422">
        <v>32.781421999999999</v>
      </c>
      <c r="AM2422" t="s">
        <v>772</v>
      </c>
      <c r="AN2422">
        <v>-117.033062</v>
      </c>
      <c r="AO2422">
        <v>25</v>
      </c>
      <c r="AP2422">
        <v>800</v>
      </c>
      <c r="AQ2422" t="s">
        <v>129</v>
      </c>
      <c r="AR2422">
        <v>78</v>
      </c>
      <c r="AS2422">
        <v>16</v>
      </c>
      <c r="AT2422">
        <v>-704</v>
      </c>
      <c r="BB2422" t="str">
        <f t="shared" si="920"/>
        <v>1200</v>
      </c>
      <c r="BC2422">
        <v>1</v>
      </c>
      <c r="BD2422" t="str">
        <f t="shared" si="921"/>
        <v xml:space="preserve">N1839R  </v>
      </c>
      <c r="BE2422">
        <v>1</v>
      </c>
      <c r="BG2422">
        <v>0</v>
      </c>
      <c r="BH2422">
        <v>0</v>
      </c>
      <c r="BI2422">
        <v>0</v>
      </c>
      <c r="BJ2422">
        <v>750</v>
      </c>
      <c r="BK2422">
        <v>-50</v>
      </c>
      <c r="BL2422" t="s">
        <v>130</v>
      </c>
      <c r="BM2422">
        <v>1</v>
      </c>
      <c r="BN2422">
        <v>1</v>
      </c>
      <c r="BO2422">
        <v>0</v>
      </c>
      <c r="BP2422">
        <v>0</v>
      </c>
      <c r="BS2422">
        <v>0</v>
      </c>
      <c r="BT2422">
        <v>0</v>
      </c>
      <c r="BU2422">
        <v>0</v>
      </c>
      <c r="CE2422" t="str">
        <f t="shared" ref="CE2422:CE2428" si="942">"22:05:27.546"</f>
        <v>22:05:27.546</v>
      </c>
      <c r="CF2422">
        <v>546091140</v>
      </c>
      <c r="CS2422">
        <v>3</v>
      </c>
      <c r="CT2422">
        <v>2</v>
      </c>
      <c r="CU2422">
        <v>0</v>
      </c>
      <c r="CV2422">
        <v>2</v>
      </c>
      <c r="CW2422">
        <v>0</v>
      </c>
      <c r="CX2422">
        <v>3</v>
      </c>
      <c r="CY2422">
        <v>7</v>
      </c>
      <c r="CZ2422" t="s">
        <v>131</v>
      </c>
      <c r="DA2422">
        <v>286</v>
      </c>
      <c r="DB2422">
        <v>0</v>
      </c>
      <c r="DC2422" t="s">
        <v>132</v>
      </c>
      <c r="DD2422" t="s">
        <v>133</v>
      </c>
      <c r="DG2422">
        <v>16232004</v>
      </c>
      <c r="DI2422">
        <v>0</v>
      </c>
      <c r="DJ2422">
        <v>0</v>
      </c>
      <c r="DK2422">
        <v>0</v>
      </c>
      <c r="DL2422">
        <v>0</v>
      </c>
      <c r="DM2422">
        <v>0</v>
      </c>
      <c r="DN2422">
        <v>1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3">
      <c r="A2423" t="str">
        <f t="shared" si="940"/>
        <v>07/09/2023 22:05:27.851</v>
      </c>
      <c r="C2423" t="str">
        <f t="shared" si="936"/>
        <v>FFDFD3C0</v>
      </c>
      <c r="D2423" t="s">
        <v>147</v>
      </c>
      <c r="E2423">
        <v>8</v>
      </c>
      <c r="H2423">
        <v>225</v>
      </c>
      <c r="I2423" t="s">
        <v>148</v>
      </c>
      <c r="J2423" t="s">
        <v>126</v>
      </c>
      <c r="K2423">
        <v>0</v>
      </c>
      <c r="L2423">
        <v>3</v>
      </c>
      <c r="M2423">
        <v>0</v>
      </c>
      <c r="N2423">
        <v>2</v>
      </c>
      <c r="O2423">
        <v>0</v>
      </c>
      <c r="P2423">
        <v>1</v>
      </c>
      <c r="Q2423">
        <v>0</v>
      </c>
      <c r="S2423" t="str">
        <f t="shared" si="941"/>
        <v>22:05:27.000</v>
      </c>
      <c r="T2423" t="str">
        <f t="shared" si="941"/>
        <v>22:05:27.000</v>
      </c>
      <c r="U2423" t="str">
        <f t="shared" si="919"/>
        <v>A14F74</v>
      </c>
      <c r="V2423">
        <v>0</v>
      </c>
      <c r="W2423">
        <v>0</v>
      </c>
      <c r="X2423">
        <v>2</v>
      </c>
      <c r="Y2423">
        <v>0</v>
      </c>
      <c r="AA2423">
        <v>1</v>
      </c>
      <c r="AB2423">
        <v>8</v>
      </c>
      <c r="AC2423">
        <v>3</v>
      </c>
      <c r="AD2423">
        <v>0</v>
      </c>
      <c r="AE2423">
        <v>9</v>
      </c>
      <c r="AF2423" t="s">
        <v>126</v>
      </c>
      <c r="AG2423">
        <v>0</v>
      </c>
      <c r="AH2423">
        <v>3</v>
      </c>
      <c r="AI2423">
        <v>2</v>
      </c>
      <c r="AJ2423">
        <v>0</v>
      </c>
      <c r="AK2423" t="s">
        <v>771</v>
      </c>
      <c r="AL2423">
        <v>32.781421999999999</v>
      </c>
      <c r="AM2423" t="s">
        <v>772</v>
      </c>
      <c r="AN2423">
        <v>-117.033062</v>
      </c>
      <c r="AO2423">
        <v>25</v>
      </c>
      <c r="AP2423">
        <v>800</v>
      </c>
      <c r="AQ2423" t="s">
        <v>129</v>
      </c>
      <c r="AR2423">
        <v>78</v>
      </c>
      <c r="AS2423">
        <v>16</v>
      </c>
      <c r="AT2423">
        <v>-704</v>
      </c>
      <c r="BB2423" t="str">
        <f t="shared" si="920"/>
        <v>1200</v>
      </c>
      <c r="BC2423">
        <v>1</v>
      </c>
      <c r="BD2423" t="str">
        <f t="shared" si="921"/>
        <v xml:space="preserve">N1839R  </v>
      </c>
      <c r="BE2423">
        <v>1</v>
      </c>
      <c r="BG2423">
        <v>0</v>
      </c>
      <c r="BH2423">
        <v>0</v>
      </c>
      <c r="BI2423">
        <v>0</v>
      </c>
      <c r="BJ2423">
        <v>750</v>
      </c>
      <c r="BK2423">
        <v>-50</v>
      </c>
      <c r="BL2423" t="s">
        <v>130</v>
      </c>
      <c r="BM2423">
        <v>1</v>
      </c>
      <c r="BN2423">
        <v>1</v>
      </c>
      <c r="BO2423">
        <v>0</v>
      </c>
      <c r="BP2423">
        <v>0</v>
      </c>
      <c r="BS2423">
        <v>0</v>
      </c>
      <c r="BT2423">
        <v>0</v>
      </c>
      <c r="BU2423">
        <v>0</v>
      </c>
      <c r="CE2423" t="str">
        <f t="shared" si="942"/>
        <v>22:05:27.546</v>
      </c>
      <c r="CF2423">
        <v>546091140</v>
      </c>
      <c r="CS2423">
        <v>3</v>
      </c>
      <c r="CT2423">
        <v>2</v>
      </c>
      <c r="CU2423">
        <v>0</v>
      </c>
      <c r="CV2423">
        <v>2</v>
      </c>
      <c r="CW2423">
        <v>0</v>
      </c>
      <c r="CX2423">
        <v>3</v>
      </c>
      <c r="CY2423">
        <v>7</v>
      </c>
      <c r="CZ2423" t="s">
        <v>131</v>
      </c>
      <c r="DA2423">
        <v>286</v>
      </c>
      <c r="DB2423">
        <v>0</v>
      </c>
      <c r="DC2423" t="s">
        <v>132</v>
      </c>
      <c r="DD2423" t="s">
        <v>133</v>
      </c>
      <c r="DG2423">
        <v>16232004</v>
      </c>
      <c r="DI2423">
        <v>0</v>
      </c>
      <c r="DJ2423">
        <v>0</v>
      </c>
      <c r="DK2423">
        <v>1</v>
      </c>
      <c r="DL2423">
        <v>0</v>
      </c>
      <c r="DM2423">
        <v>0</v>
      </c>
      <c r="DN2423">
        <v>1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3">
      <c r="A2424" t="str">
        <f t="shared" si="940"/>
        <v>07/09/2023 22:05:27.851</v>
      </c>
      <c r="C2424" t="str">
        <f t="shared" si="936"/>
        <v>FFDFD3C0</v>
      </c>
      <c r="D2424" t="s">
        <v>123</v>
      </c>
      <c r="E2424">
        <v>7</v>
      </c>
      <c r="F2424">
        <v>2007</v>
      </c>
      <c r="G2424" t="s">
        <v>124</v>
      </c>
      <c r="J2424" t="s">
        <v>125</v>
      </c>
      <c r="K2424">
        <v>0</v>
      </c>
      <c r="L2424">
        <v>3</v>
      </c>
      <c r="M2424">
        <v>0</v>
      </c>
      <c r="N2424">
        <v>2</v>
      </c>
      <c r="O2424">
        <v>0</v>
      </c>
      <c r="P2424">
        <v>1</v>
      </c>
      <c r="Q2424">
        <v>0</v>
      </c>
      <c r="S2424" t="str">
        <f t="shared" si="941"/>
        <v>22:05:27.000</v>
      </c>
      <c r="T2424" t="str">
        <f t="shared" si="941"/>
        <v>22:05:27.000</v>
      </c>
      <c r="U2424" t="str">
        <f t="shared" si="919"/>
        <v>A14F74</v>
      </c>
      <c r="V2424">
        <v>0</v>
      </c>
      <c r="W2424">
        <v>0</v>
      </c>
      <c r="X2424">
        <v>2</v>
      </c>
      <c r="Y2424">
        <v>0</v>
      </c>
      <c r="AA2424">
        <v>1</v>
      </c>
      <c r="AB2424">
        <v>8</v>
      </c>
      <c r="AC2424">
        <v>3</v>
      </c>
      <c r="AD2424">
        <v>0</v>
      </c>
      <c r="AE2424">
        <v>9</v>
      </c>
      <c r="AF2424" t="s">
        <v>126</v>
      </c>
      <c r="AG2424">
        <v>0</v>
      </c>
      <c r="AH2424">
        <v>3</v>
      </c>
      <c r="AI2424">
        <v>2</v>
      </c>
      <c r="AJ2424">
        <v>0</v>
      </c>
      <c r="AK2424" t="s">
        <v>771</v>
      </c>
      <c r="AL2424">
        <v>32.781421999999999</v>
      </c>
      <c r="AM2424" t="s">
        <v>772</v>
      </c>
      <c r="AN2424">
        <v>-117.033062</v>
      </c>
      <c r="AO2424">
        <v>25</v>
      </c>
      <c r="AP2424">
        <v>800</v>
      </c>
      <c r="AQ2424" t="s">
        <v>129</v>
      </c>
      <c r="AR2424">
        <v>78</v>
      </c>
      <c r="AS2424">
        <v>16</v>
      </c>
      <c r="AT2424">
        <v>-704</v>
      </c>
      <c r="BB2424" t="str">
        <f t="shared" si="920"/>
        <v>1200</v>
      </c>
      <c r="BC2424">
        <v>1</v>
      </c>
      <c r="BD2424" t="str">
        <f t="shared" si="921"/>
        <v xml:space="preserve">N1839R  </v>
      </c>
      <c r="BE2424">
        <v>1</v>
      </c>
      <c r="BG2424">
        <v>0</v>
      </c>
      <c r="BH2424">
        <v>0</v>
      </c>
      <c r="BI2424">
        <v>0</v>
      </c>
      <c r="BJ2424">
        <v>750</v>
      </c>
      <c r="BK2424">
        <v>-50</v>
      </c>
      <c r="BL2424" t="s">
        <v>130</v>
      </c>
      <c r="BM2424">
        <v>1</v>
      </c>
      <c r="BN2424">
        <v>1</v>
      </c>
      <c r="BO2424">
        <v>0</v>
      </c>
      <c r="BP2424">
        <v>0</v>
      </c>
      <c r="BS2424">
        <v>0</v>
      </c>
      <c r="BT2424">
        <v>0</v>
      </c>
      <c r="BU2424">
        <v>0</v>
      </c>
      <c r="CE2424" t="str">
        <f t="shared" si="942"/>
        <v>22:05:27.546</v>
      </c>
      <c r="CF2424">
        <v>546091140</v>
      </c>
      <c r="CS2424">
        <v>3</v>
      </c>
      <c r="CT2424">
        <v>2</v>
      </c>
      <c r="CU2424">
        <v>0</v>
      </c>
      <c r="CV2424">
        <v>2</v>
      </c>
      <c r="CW2424">
        <v>0</v>
      </c>
      <c r="CX2424">
        <v>3</v>
      </c>
      <c r="CY2424">
        <v>7</v>
      </c>
      <c r="CZ2424" t="s">
        <v>131</v>
      </c>
      <c r="DA2424">
        <v>286</v>
      </c>
      <c r="DB2424">
        <v>0</v>
      </c>
      <c r="DC2424" t="s">
        <v>132</v>
      </c>
      <c r="DD2424" t="s">
        <v>133</v>
      </c>
      <c r="DG2424">
        <v>16232004</v>
      </c>
      <c r="DI2424">
        <v>0</v>
      </c>
      <c r="DJ2424">
        <v>0</v>
      </c>
      <c r="DK2424">
        <v>1</v>
      </c>
      <c r="DL2424">
        <v>0</v>
      </c>
      <c r="DM2424">
        <v>0</v>
      </c>
      <c r="DN2424">
        <v>1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3">
      <c r="A2425" t="str">
        <f t="shared" si="940"/>
        <v>07/09/2023 22:05:27.851</v>
      </c>
      <c r="C2425" t="str">
        <f t="shared" si="936"/>
        <v>FFDFD3C0</v>
      </c>
      <c r="D2425" t="s">
        <v>138</v>
      </c>
      <c r="E2425">
        <v>20</v>
      </c>
      <c r="F2425">
        <v>1020</v>
      </c>
      <c r="G2425" t="s">
        <v>139</v>
      </c>
      <c r="J2425" t="s">
        <v>140</v>
      </c>
      <c r="K2425">
        <v>0</v>
      </c>
      <c r="L2425">
        <v>3</v>
      </c>
      <c r="M2425">
        <v>0</v>
      </c>
      <c r="N2425">
        <v>2</v>
      </c>
      <c r="O2425">
        <v>0</v>
      </c>
      <c r="P2425">
        <v>1</v>
      </c>
      <c r="Q2425">
        <v>0</v>
      </c>
      <c r="S2425" t="str">
        <f t="shared" si="941"/>
        <v>22:05:27.000</v>
      </c>
      <c r="T2425" t="str">
        <f t="shared" si="941"/>
        <v>22:05:27.000</v>
      </c>
      <c r="U2425" t="str">
        <f t="shared" si="919"/>
        <v>A14F74</v>
      </c>
      <c r="V2425">
        <v>0</v>
      </c>
      <c r="W2425">
        <v>0</v>
      </c>
      <c r="X2425">
        <v>2</v>
      </c>
      <c r="Y2425">
        <v>0</v>
      </c>
      <c r="AA2425">
        <v>1</v>
      </c>
      <c r="AB2425">
        <v>8</v>
      </c>
      <c r="AC2425">
        <v>3</v>
      </c>
      <c r="AD2425">
        <v>0</v>
      </c>
      <c r="AE2425">
        <v>9</v>
      </c>
      <c r="AF2425" t="s">
        <v>126</v>
      </c>
      <c r="AG2425">
        <v>0</v>
      </c>
      <c r="AH2425">
        <v>3</v>
      </c>
      <c r="AI2425">
        <v>2</v>
      </c>
      <c r="AJ2425">
        <v>0</v>
      </c>
      <c r="AK2425" t="s">
        <v>771</v>
      </c>
      <c r="AL2425">
        <v>32.781421999999999</v>
      </c>
      <c r="AM2425" t="s">
        <v>772</v>
      </c>
      <c r="AN2425">
        <v>-117.033062</v>
      </c>
      <c r="AO2425">
        <v>25</v>
      </c>
      <c r="AP2425">
        <v>800</v>
      </c>
      <c r="AQ2425" t="s">
        <v>129</v>
      </c>
      <c r="AR2425">
        <v>78</v>
      </c>
      <c r="AS2425">
        <v>16</v>
      </c>
      <c r="AT2425">
        <v>-704</v>
      </c>
      <c r="BB2425" t="str">
        <f t="shared" si="920"/>
        <v>1200</v>
      </c>
      <c r="BC2425">
        <v>1</v>
      </c>
      <c r="BD2425" t="str">
        <f t="shared" si="921"/>
        <v xml:space="preserve">N1839R  </v>
      </c>
      <c r="BE2425">
        <v>1</v>
      </c>
      <c r="BG2425">
        <v>0</v>
      </c>
      <c r="BH2425">
        <v>0</v>
      </c>
      <c r="BI2425">
        <v>0</v>
      </c>
      <c r="BJ2425">
        <v>750</v>
      </c>
      <c r="BK2425">
        <v>-50</v>
      </c>
      <c r="BL2425" t="s">
        <v>130</v>
      </c>
      <c r="BM2425">
        <v>1</v>
      </c>
      <c r="BN2425">
        <v>1</v>
      </c>
      <c r="BO2425">
        <v>0</v>
      </c>
      <c r="BP2425">
        <v>0</v>
      </c>
      <c r="BS2425">
        <v>0</v>
      </c>
      <c r="BT2425">
        <v>0</v>
      </c>
      <c r="BU2425">
        <v>0</v>
      </c>
      <c r="CE2425" t="str">
        <f t="shared" si="942"/>
        <v>22:05:27.546</v>
      </c>
      <c r="CF2425">
        <v>546091140</v>
      </c>
      <c r="CS2425">
        <v>3</v>
      </c>
      <c r="CT2425">
        <v>2</v>
      </c>
      <c r="CU2425">
        <v>0</v>
      </c>
      <c r="CV2425">
        <v>2</v>
      </c>
      <c r="CW2425">
        <v>0</v>
      </c>
      <c r="CX2425">
        <v>3</v>
      </c>
      <c r="CY2425">
        <v>7</v>
      </c>
      <c r="CZ2425" t="s">
        <v>131</v>
      </c>
      <c r="DA2425">
        <v>286</v>
      </c>
      <c r="DB2425">
        <v>0</v>
      </c>
      <c r="DC2425" t="s">
        <v>132</v>
      </c>
      <c r="DD2425" t="s">
        <v>133</v>
      </c>
      <c r="DG2425">
        <v>16232004</v>
      </c>
      <c r="DI2425">
        <v>0</v>
      </c>
      <c r="DJ2425">
        <v>0</v>
      </c>
      <c r="DK2425">
        <v>1</v>
      </c>
      <c r="DL2425">
        <v>0</v>
      </c>
      <c r="DM2425">
        <v>0</v>
      </c>
      <c r="DN2425">
        <v>1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3">
      <c r="A2426" t="str">
        <f t="shared" si="940"/>
        <v>07/09/2023 22:05:27.851</v>
      </c>
      <c r="C2426" t="str">
        <f t="shared" si="936"/>
        <v>FFDFD3C0</v>
      </c>
      <c r="D2426" t="s">
        <v>134</v>
      </c>
      <c r="E2426">
        <v>4</v>
      </c>
      <c r="H2426">
        <v>4</v>
      </c>
      <c r="I2426" t="s">
        <v>143</v>
      </c>
      <c r="J2426" t="s">
        <v>126</v>
      </c>
      <c r="K2426">
        <v>0</v>
      </c>
      <c r="L2426">
        <v>3</v>
      </c>
      <c r="M2426">
        <v>0</v>
      </c>
      <c r="N2426">
        <v>2</v>
      </c>
      <c r="O2426">
        <v>0</v>
      </c>
      <c r="P2426">
        <v>1</v>
      </c>
      <c r="Q2426">
        <v>0</v>
      </c>
      <c r="S2426" t="str">
        <f t="shared" si="941"/>
        <v>22:05:27.000</v>
      </c>
      <c r="T2426" t="str">
        <f t="shared" si="941"/>
        <v>22:05:27.000</v>
      </c>
      <c r="U2426" t="str">
        <f t="shared" si="919"/>
        <v>A14F74</v>
      </c>
      <c r="V2426">
        <v>0</v>
      </c>
      <c r="W2426">
        <v>0</v>
      </c>
      <c r="X2426">
        <v>2</v>
      </c>
      <c r="Y2426">
        <v>0</v>
      </c>
      <c r="AA2426">
        <v>1</v>
      </c>
      <c r="AB2426">
        <v>8</v>
      </c>
      <c r="AC2426">
        <v>3</v>
      </c>
      <c r="AD2426">
        <v>0</v>
      </c>
      <c r="AE2426">
        <v>9</v>
      </c>
      <c r="AF2426" t="s">
        <v>126</v>
      </c>
      <c r="AG2426">
        <v>0</v>
      </c>
      <c r="AH2426">
        <v>3</v>
      </c>
      <c r="AI2426">
        <v>2</v>
      </c>
      <c r="AJ2426">
        <v>0</v>
      </c>
      <c r="AK2426" t="s">
        <v>771</v>
      </c>
      <c r="AL2426">
        <v>32.781421999999999</v>
      </c>
      <c r="AM2426" t="s">
        <v>772</v>
      </c>
      <c r="AN2426">
        <v>-117.033062</v>
      </c>
      <c r="AO2426">
        <v>25</v>
      </c>
      <c r="AP2426">
        <v>800</v>
      </c>
      <c r="AQ2426" t="s">
        <v>129</v>
      </c>
      <c r="AR2426">
        <v>78</v>
      </c>
      <c r="AS2426">
        <v>16</v>
      </c>
      <c r="AT2426">
        <v>-704</v>
      </c>
      <c r="BB2426" t="str">
        <f t="shared" si="920"/>
        <v>1200</v>
      </c>
      <c r="BC2426">
        <v>1</v>
      </c>
      <c r="BD2426" t="str">
        <f t="shared" si="921"/>
        <v xml:space="preserve">N1839R  </v>
      </c>
      <c r="BE2426">
        <v>1</v>
      </c>
      <c r="BG2426">
        <v>0</v>
      </c>
      <c r="BH2426">
        <v>0</v>
      </c>
      <c r="BI2426">
        <v>0</v>
      </c>
      <c r="BJ2426">
        <v>750</v>
      </c>
      <c r="BK2426">
        <v>-50</v>
      </c>
      <c r="BL2426" t="s">
        <v>130</v>
      </c>
      <c r="BM2426">
        <v>1</v>
      </c>
      <c r="BN2426">
        <v>1</v>
      </c>
      <c r="BO2426">
        <v>0</v>
      </c>
      <c r="BP2426">
        <v>0</v>
      </c>
      <c r="BS2426">
        <v>0</v>
      </c>
      <c r="BT2426">
        <v>0</v>
      </c>
      <c r="BU2426">
        <v>0</v>
      </c>
      <c r="CE2426" t="str">
        <f t="shared" si="942"/>
        <v>22:05:27.546</v>
      </c>
      <c r="CF2426">
        <v>546091140</v>
      </c>
      <c r="CS2426">
        <v>3</v>
      </c>
      <c r="CT2426">
        <v>2</v>
      </c>
      <c r="CU2426">
        <v>0</v>
      </c>
      <c r="CV2426">
        <v>2</v>
      </c>
      <c r="CW2426">
        <v>0</v>
      </c>
      <c r="CX2426">
        <v>3</v>
      </c>
      <c r="CY2426">
        <v>7</v>
      </c>
      <c r="CZ2426" t="s">
        <v>131</v>
      </c>
      <c r="DA2426">
        <v>286</v>
      </c>
      <c r="DB2426">
        <v>0</v>
      </c>
      <c r="DC2426" t="s">
        <v>132</v>
      </c>
      <c r="DD2426" t="s">
        <v>133</v>
      </c>
      <c r="DG2426">
        <v>16232004</v>
      </c>
      <c r="DI2426">
        <v>0</v>
      </c>
      <c r="DJ2426">
        <v>0</v>
      </c>
      <c r="DK2426">
        <v>1</v>
      </c>
      <c r="DL2426">
        <v>0</v>
      </c>
      <c r="DM2426">
        <v>0</v>
      </c>
      <c r="DN2426">
        <v>1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3">
      <c r="A2427" t="str">
        <f t="shared" si="940"/>
        <v>07/09/2023 22:05:27.851</v>
      </c>
      <c r="C2427" t="str">
        <f t="shared" si="936"/>
        <v>FFDFD3C0</v>
      </c>
      <c r="D2427" t="s">
        <v>134</v>
      </c>
      <c r="E2427">
        <v>3</v>
      </c>
      <c r="H2427">
        <v>3</v>
      </c>
      <c r="I2427" t="s">
        <v>135</v>
      </c>
      <c r="J2427" t="s">
        <v>126</v>
      </c>
      <c r="K2427">
        <v>0</v>
      </c>
      <c r="L2427">
        <v>3</v>
      </c>
      <c r="M2427">
        <v>0</v>
      </c>
      <c r="N2427">
        <v>2</v>
      </c>
      <c r="O2427">
        <v>0</v>
      </c>
      <c r="P2427">
        <v>1</v>
      </c>
      <c r="Q2427">
        <v>0</v>
      </c>
      <c r="S2427" t="str">
        <f t="shared" si="941"/>
        <v>22:05:27.000</v>
      </c>
      <c r="T2427" t="str">
        <f t="shared" si="941"/>
        <v>22:05:27.000</v>
      </c>
      <c r="U2427" t="str">
        <f t="shared" si="919"/>
        <v>A14F74</v>
      </c>
      <c r="V2427">
        <v>0</v>
      </c>
      <c r="W2427">
        <v>0</v>
      </c>
      <c r="X2427">
        <v>2</v>
      </c>
      <c r="Y2427">
        <v>0</v>
      </c>
      <c r="AA2427">
        <v>1</v>
      </c>
      <c r="AB2427">
        <v>8</v>
      </c>
      <c r="AC2427">
        <v>3</v>
      </c>
      <c r="AD2427">
        <v>0</v>
      </c>
      <c r="AE2427">
        <v>9</v>
      </c>
      <c r="AF2427" t="s">
        <v>126</v>
      </c>
      <c r="AG2427">
        <v>0</v>
      </c>
      <c r="AH2427">
        <v>3</v>
      </c>
      <c r="AI2427">
        <v>2</v>
      </c>
      <c r="AJ2427">
        <v>0</v>
      </c>
      <c r="AK2427" t="s">
        <v>771</v>
      </c>
      <c r="AL2427">
        <v>32.781421999999999</v>
      </c>
      <c r="AM2427" t="s">
        <v>772</v>
      </c>
      <c r="AN2427">
        <v>-117.033062</v>
      </c>
      <c r="AO2427">
        <v>25</v>
      </c>
      <c r="AP2427">
        <v>800</v>
      </c>
      <c r="AQ2427" t="s">
        <v>129</v>
      </c>
      <c r="AR2427">
        <v>78</v>
      </c>
      <c r="AS2427">
        <v>16</v>
      </c>
      <c r="AT2427">
        <v>-704</v>
      </c>
      <c r="BB2427" t="str">
        <f t="shared" si="920"/>
        <v>1200</v>
      </c>
      <c r="BC2427">
        <v>1</v>
      </c>
      <c r="BD2427" t="str">
        <f t="shared" si="921"/>
        <v xml:space="preserve">N1839R  </v>
      </c>
      <c r="BE2427">
        <v>1</v>
      </c>
      <c r="BG2427">
        <v>0</v>
      </c>
      <c r="BH2427">
        <v>0</v>
      </c>
      <c r="BI2427">
        <v>0</v>
      </c>
      <c r="BJ2427">
        <v>750</v>
      </c>
      <c r="BK2427">
        <v>-50</v>
      </c>
      <c r="BL2427" t="s">
        <v>130</v>
      </c>
      <c r="BM2427">
        <v>1</v>
      </c>
      <c r="BN2427">
        <v>1</v>
      </c>
      <c r="BO2427">
        <v>0</v>
      </c>
      <c r="BP2427">
        <v>0</v>
      </c>
      <c r="BS2427">
        <v>0</v>
      </c>
      <c r="BT2427">
        <v>0</v>
      </c>
      <c r="BU2427">
        <v>0</v>
      </c>
      <c r="CE2427" t="str">
        <f t="shared" si="942"/>
        <v>22:05:27.546</v>
      </c>
      <c r="CF2427">
        <v>546091140</v>
      </c>
      <c r="CS2427">
        <v>3</v>
      </c>
      <c r="CT2427">
        <v>2</v>
      </c>
      <c r="CU2427">
        <v>0</v>
      </c>
      <c r="CV2427">
        <v>2</v>
      </c>
      <c r="CW2427">
        <v>0</v>
      </c>
      <c r="CX2427">
        <v>3</v>
      </c>
      <c r="CY2427">
        <v>7</v>
      </c>
      <c r="CZ2427" t="s">
        <v>131</v>
      </c>
      <c r="DA2427">
        <v>286</v>
      </c>
      <c r="DB2427">
        <v>0</v>
      </c>
      <c r="DC2427" t="s">
        <v>132</v>
      </c>
      <c r="DD2427" t="s">
        <v>133</v>
      </c>
      <c r="DG2427">
        <v>16232004</v>
      </c>
      <c r="DI2427">
        <v>0</v>
      </c>
      <c r="DJ2427">
        <v>0</v>
      </c>
      <c r="DK2427">
        <v>1</v>
      </c>
      <c r="DL2427">
        <v>0</v>
      </c>
      <c r="DM2427">
        <v>0</v>
      </c>
      <c r="DN2427">
        <v>1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3">
      <c r="A2428" t="str">
        <f t="shared" si="940"/>
        <v>07/09/2023 22:05:27.851</v>
      </c>
      <c r="C2428" t="str">
        <f t="shared" si="936"/>
        <v>FFDFD3C0</v>
      </c>
      <c r="D2428" t="s">
        <v>141</v>
      </c>
      <c r="E2428">
        <v>15</v>
      </c>
      <c r="J2428" t="s">
        <v>142</v>
      </c>
      <c r="K2428">
        <v>0</v>
      </c>
      <c r="L2428">
        <v>3</v>
      </c>
      <c r="M2428">
        <v>0</v>
      </c>
      <c r="N2428">
        <v>2</v>
      </c>
      <c r="O2428">
        <v>0</v>
      </c>
      <c r="P2428">
        <v>1</v>
      </c>
      <c r="Q2428">
        <v>0</v>
      </c>
      <c r="S2428" t="str">
        <f t="shared" si="941"/>
        <v>22:05:27.000</v>
      </c>
      <c r="T2428" t="str">
        <f t="shared" si="941"/>
        <v>22:05:27.000</v>
      </c>
      <c r="U2428" t="str">
        <f t="shared" si="919"/>
        <v>A14F74</v>
      </c>
      <c r="V2428">
        <v>0</v>
      </c>
      <c r="W2428">
        <v>0</v>
      </c>
      <c r="X2428">
        <v>2</v>
      </c>
      <c r="Y2428">
        <v>0</v>
      </c>
      <c r="AA2428">
        <v>1</v>
      </c>
      <c r="AB2428">
        <v>8</v>
      </c>
      <c r="AC2428">
        <v>3</v>
      </c>
      <c r="AD2428">
        <v>0</v>
      </c>
      <c r="AE2428">
        <v>9</v>
      </c>
      <c r="AF2428" t="s">
        <v>126</v>
      </c>
      <c r="AG2428">
        <v>0</v>
      </c>
      <c r="AH2428">
        <v>3</v>
      </c>
      <c r="AI2428">
        <v>2</v>
      </c>
      <c r="AJ2428">
        <v>0</v>
      </c>
      <c r="AK2428" t="s">
        <v>771</v>
      </c>
      <c r="AL2428">
        <v>32.781421999999999</v>
      </c>
      <c r="AM2428" t="s">
        <v>772</v>
      </c>
      <c r="AN2428">
        <v>-117.033062</v>
      </c>
      <c r="AO2428">
        <v>25</v>
      </c>
      <c r="AP2428">
        <v>800</v>
      </c>
      <c r="AQ2428" t="s">
        <v>129</v>
      </c>
      <c r="AR2428">
        <v>78</v>
      </c>
      <c r="AS2428">
        <v>16</v>
      </c>
      <c r="AT2428">
        <v>-704</v>
      </c>
      <c r="BB2428" t="str">
        <f t="shared" si="920"/>
        <v>1200</v>
      </c>
      <c r="BC2428">
        <v>1</v>
      </c>
      <c r="BD2428" t="str">
        <f t="shared" si="921"/>
        <v xml:space="preserve">N1839R  </v>
      </c>
      <c r="BE2428">
        <v>1</v>
      </c>
      <c r="BG2428">
        <v>0</v>
      </c>
      <c r="BH2428">
        <v>0</v>
      </c>
      <c r="BI2428">
        <v>0</v>
      </c>
      <c r="BJ2428">
        <v>750</v>
      </c>
      <c r="BK2428">
        <v>-50</v>
      </c>
      <c r="BL2428" t="s">
        <v>130</v>
      </c>
      <c r="BM2428">
        <v>1</v>
      </c>
      <c r="BN2428">
        <v>1</v>
      </c>
      <c r="BO2428">
        <v>0</v>
      </c>
      <c r="BP2428">
        <v>0</v>
      </c>
      <c r="BS2428">
        <v>0</v>
      </c>
      <c r="BT2428">
        <v>0</v>
      </c>
      <c r="BU2428">
        <v>0</v>
      </c>
      <c r="CE2428" t="str">
        <f t="shared" si="942"/>
        <v>22:05:27.546</v>
      </c>
      <c r="CF2428">
        <v>546091140</v>
      </c>
      <c r="CS2428">
        <v>3</v>
      </c>
      <c r="CT2428">
        <v>2</v>
      </c>
      <c r="CU2428">
        <v>0</v>
      </c>
      <c r="CV2428">
        <v>2</v>
      </c>
      <c r="CW2428">
        <v>0</v>
      </c>
      <c r="CX2428">
        <v>3</v>
      </c>
      <c r="CY2428">
        <v>7</v>
      </c>
      <c r="CZ2428" t="s">
        <v>131</v>
      </c>
      <c r="DA2428">
        <v>286</v>
      </c>
      <c r="DB2428">
        <v>0</v>
      </c>
      <c r="DC2428" t="s">
        <v>132</v>
      </c>
      <c r="DD2428" t="s">
        <v>133</v>
      </c>
      <c r="DG2428">
        <v>16232004</v>
      </c>
      <c r="DI2428">
        <v>0</v>
      </c>
      <c r="DJ2428">
        <v>0</v>
      </c>
      <c r="DK2428">
        <v>1</v>
      </c>
      <c r="DL2428">
        <v>0</v>
      </c>
      <c r="DM2428">
        <v>0</v>
      </c>
      <c r="DN2428">
        <v>1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3">
      <c r="A2429" t="str">
        <f t="shared" ref="A2429:A2434" si="943">"07/09/2023 22:05:29.271"</f>
        <v>07/09/2023 22:05:29.271</v>
      </c>
      <c r="C2429" t="str">
        <f t="shared" si="936"/>
        <v>FFDFD3C0</v>
      </c>
      <c r="D2429" t="s">
        <v>123</v>
      </c>
      <c r="E2429">
        <v>7</v>
      </c>
      <c r="F2429">
        <v>2007</v>
      </c>
      <c r="G2429" t="s">
        <v>124</v>
      </c>
      <c r="J2429" t="s">
        <v>125</v>
      </c>
      <c r="K2429">
        <v>0</v>
      </c>
      <c r="L2429">
        <v>3</v>
      </c>
      <c r="M2429">
        <v>0</v>
      </c>
      <c r="N2429">
        <v>2</v>
      </c>
      <c r="O2429">
        <v>0</v>
      </c>
      <c r="P2429">
        <v>1</v>
      </c>
      <c r="Q2429">
        <v>0</v>
      </c>
      <c r="S2429" t="str">
        <f t="shared" ref="S2429:T2435" si="944">"22:05:28.000"</f>
        <v>22:05:28.000</v>
      </c>
      <c r="T2429" t="str">
        <f t="shared" si="944"/>
        <v>22:05:28.000</v>
      </c>
      <c r="U2429" t="str">
        <f t="shared" si="919"/>
        <v>A14F74</v>
      </c>
      <c r="V2429">
        <v>0</v>
      </c>
      <c r="W2429">
        <v>0</v>
      </c>
      <c r="X2429">
        <v>2</v>
      </c>
      <c r="Y2429">
        <v>0</v>
      </c>
      <c r="AA2429">
        <v>1</v>
      </c>
      <c r="AB2429">
        <v>8</v>
      </c>
      <c r="AC2429">
        <v>3</v>
      </c>
      <c r="AD2429">
        <v>0</v>
      </c>
      <c r="AE2429">
        <v>9</v>
      </c>
      <c r="AF2429" t="s">
        <v>126</v>
      </c>
      <c r="AG2429">
        <v>0</v>
      </c>
      <c r="AH2429">
        <v>3</v>
      </c>
      <c r="AI2429">
        <v>2</v>
      </c>
      <c r="AJ2429">
        <v>0</v>
      </c>
      <c r="AK2429" t="s">
        <v>773</v>
      </c>
      <c r="AL2429">
        <v>32.781444</v>
      </c>
      <c r="AM2429" t="s">
        <v>774</v>
      </c>
      <c r="AN2429">
        <v>-117.032611</v>
      </c>
      <c r="AO2429">
        <v>25</v>
      </c>
      <c r="AP2429">
        <v>800</v>
      </c>
      <c r="AQ2429" t="s">
        <v>129</v>
      </c>
      <c r="AR2429">
        <v>76</v>
      </c>
      <c r="AS2429">
        <v>21</v>
      </c>
      <c r="AT2429">
        <v>-640</v>
      </c>
      <c r="BB2429" t="str">
        <f t="shared" si="920"/>
        <v>1200</v>
      </c>
      <c r="BC2429">
        <v>1</v>
      </c>
      <c r="BD2429" t="str">
        <f t="shared" si="921"/>
        <v xml:space="preserve">N1839R  </v>
      </c>
      <c r="BE2429">
        <v>1</v>
      </c>
      <c r="BG2429">
        <v>0</v>
      </c>
      <c r="BH2429">
        <v>0</v>
      </c>
      <c r="BI2429">
        <v>0</v>
      </c>
      <c r="BJ2429">
        <v>700</v>
      </c>
      <c r="BK2429">
        <v>-100</v>
      </c>
      <c r="BL2429" t="s">
        <v>130</v>
      </c>
      <c r="BM2429">
        <v>1</v>
      </c>
      <c r="BN2429">
        <v>1</v>
      </c>
      <c r="BO2429">
        <v>0</v>
      </c>
      <c r="BP2429">
        <v>0</v>
      </c>
      <c r="BS2429">
        <v>0</v>
      </c>
      <c r="BT2429">
        <v>0</v>
      </c>
      <c r="BU2429">
        <v>0</v>
      </c>
      <c r="CE2429" t="str">
        <f t="shared" ref="CE2429:CE2435" si="945">"22:05:28.985"</f>
        <v>22:05:28.985</v>
      </c>
      <c r="CF2429">
        <v>985341911</v>
      </c>
      <c r="CS2429">
        <v>3</v>
      </c>
      <c r="CT2429">
        <v>2</v>
      </c>
      <c r="CU2429">
        <v>0</v>
      </c>
      <c r="CV2429">
        <v>2</v>
      </c>
      <c r="CW2429">
        <v>0</v>
      </c>
      <c r="CX2429">
        <v>3</v>
      </c>
      <c r="CY2429">
        <v>7</v>
      </c>
      <c r="CZ2429" t="s">
        <v>131</v>
      </c>
      <c r="DA2429">
        <v>286</v>
      </c>
      <c r="DB2429">
        <v>0</v>
      </c>
      <c r="DC2429" t="s">
        <v>132</v>
      </c>
      <c r="DD2429" t="s">
        <v>133</v>
      </c>
      <c r="DG2429">
        <v>16232497</v>
      </c>
      <c r="DI2429">
        <v>0</v>
      </c>
      <c r="DJ2429">
        <v>0</v>
      </c>
      <c r="DK2429">
        <v>0</v>
      </c>
      <c r="DL2429">
        <v>0</v>
      </c>
      <c r="DM2429">
        <v>0</v>
      </c>
      <c r="DN2429">
        <v>1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3">
      <c r="A2430" t="str">
        <f t="shared" si="943"/>
        <v>07/09/2023 22:05:29.271</v>
      </c>
      <c r="C2430" t="str">
        <f t="shared" si="936"/>
        <v>FFDFD3C0</v>
      </c>
      <c r="D2430" t="s">
        <v>138</v>
      </c>
      <c r="E2430">
        <v>20</v>
      </c>
      <c r="F2430">
        <v>1020</v>
      </c>
      <c r="G2430" t="s">
        <v>139</v>
      </c>
      <c r="J2430" t="s">
        <v>140</v>
      </c>
      <c r="K2430">
        <v>0</v>
      </c>
      <c r="L2430">
        <v>3</v>
      </c>
      <c r="M2430">
        <v>0</v>
      </c>
      <c r="N2430">
        <v>2</v>
      </c>
      <c r="O2430">
        <v>0</v>
      </c>
      <c r="P2430">
        <v>1</v>
      </c>
      <c r="Q2430">
        <v>0</v>
      </c>
      <c r="S2430" t="str">
        <f t="shared" si="944"/>
        <v>22:05:28.000</v>
      </c>
      <c r="T2430" t="str">
        <f t="shared" si="944"/>
        <v>22:05:28.000</v>
      </c>
      <c r="U2430" t="str">
        <f t="shared" si="919"/>
        <v>A14F74</v>
      </c>
      <c r="V2430">
        <v>0</v>
      </c>
      <c r="W2430">
        <v>0</v>
      </c>
      <c r="X2430">
        <v>2</v>
      </c>
      <c r="Y2430">
        <v>0</v>
      </c>
      <c r="AA2430">
        <v>1</v>
      </c>
      <c r="AB2430">
        <v>8</v>
      </c>
      <c r="AC2430">
        <v>3</v>
      </c>
      <c r="AD2430">
        <v>0</v>
      </c>
      <c r="AE2430">
        <v>9</v>
      </c>
      <c r="AF2430" t="s">
        <v>126</v>
      </c>
      <c r="AG2430">
        <v>0</v>
      </c>
      <c r="AH2430">
        <v>3</v>
      </c>
      <c r="AI2430">
        <v>2</v>
      </c>
      <c r="AJ2430">
        <v>0</v>
      </c>
      <c r="AK2430" t="s">
        <v>773</v>
      </c>
      <c r="AL2430">
        <v>32.781444</v>
      </c>
      <c r="AM2430" t="s">
        <v>774</v>
      </c>
      <c r="AN2430">
        <v>-117.032611</v>
      </c>
      <c r="AO2430">
        <v>25</v>
      </c>
      <c r="AP2430">
        <v>800</v>
      </c>
      <c r="AQ2430" t="s">
        <v>129</v>
      </c>
      <c r="AR2430">
        <v>76</v>
      </c>
      <c r="AS2430">
        <v>21</v>
      </c>
      <c r="AT2430">
        <v>-640</v>
      </c>
      <c r="BB2430" t="str">
        <f t="shared" si="920"/>
        <v>1200</v>
      </c>
      <c r="BC2430">
        <v>1</v>
      </c>
      <c r="BD2430" t="str">
        <f t="shared" si="921"/>
        <v xml:space="preserve">N1839R  </v>
      </c>
      <c r="BE2430">
        <v>1</v>
      </c>
      <c r="BG2430">
        <v>0</v>
      </c>
      <c r="BH2430">
        <v>0</v>
      </c>
      <c r="BI2430">
        <v>0</v>
      </c>
      <c r="BJ2430">
        <v>700</v>
      </c>
      <c r="BK2430">
        <v>-100</v>
      </c>
      <c r="BL2430" t="s">
        <v>130</v>
      </c>
      <c r="BM2430">
        <v>1</v>
      </c>
      <c r="BN2430">
        <v>1</v>
      </c>
      <c r="BO2430">
        <v>0</v>
      </c>
      <c r="BP2430">
        <v>0</v>
      </c>
      <c r="BS2430">
        <v>0</v>
      </c>
      <c r="BT2430">
        <v>0</v>
      </c>
      <c r="BU2430">
        <v>0</v>
      </c>
      <c r="CE2430" t="str">
        <f t="shared" si="945"/>
        <v>22:05:28.985</v>
      </c>
      <c r="CF2430">
        <v>985341911</v>
      </c>
      <c r="CS2430">
        <v>3</v>
      </c>
      <c r="CT2430">
        <v>2</v>
      </c>
      <c r="CU2430">
        <v>0</v>
      </c>
      <c r="CV2430">
        <v>2</v>
      </c>
      <c r="CW2430">
        <v>0</v>
      </c>
      <c r="CX2430">
        <v>3</v>
      </c>
      <c r="CY2430">
        <v>7</v>
      </c>
      <c r="CZ2430" t="s">
        <v>131</v>
      </c>
      <c r="DA2430">
        <v>286</v>
      </c>
      <c r="DB2430">
        <v>0</v>
      </c>
      <c r="DC2430" t="s">
        <v>132</v>
      </c>
      <c r="DD2430" t="s">
        <v>133</v>
      </c>
      <c r="DG2430">
        <v>16232497</v>
      </c>
      <c r="DI2430">
        <v>0</v>
      </c>
      <c r="DJ2430">
        <v>0</v>
      </c>
      <c r="DK2430">
        <v>1</v>
      </c>
      <c r="DL2430">
        <v>0</v>
      </c>
      <c r="DM2430">
        <v>0</v>
      </c>
      <c r="DN2430">
        <v>1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3">
      <c r="A2431" t="str">
        <f t="shared" si="943"/>
        <v>07/09/2023 22:05:29.271</v>
      </c>
      <c r="C2431" t="str">
        <f t="shared" si="936"/>
        <v>FFDFD3C0</v>
      </c>
      <c r="D2431" t="s">
        <v>134</v>
      </c>
      <c r="E2431">
        <v>4</v>
      </c>
      <c r="H2431">
        <v>4</v>
      </c>
      <c r="I2431" t="s">
        <v>143</v>
      </c>
      <c r="J2431" t="s">
        <v>126</v>
      </c>
      <c r="K2431">
        <v>0</v>
      </c>
      <c r="L2431">
        <v>3</v>
      </c>
      <c r="M2431">
        <v>0</v>
      </c>
      <c r="N2431">
        <v>2</v>
      </c>
      <c r="O2431">
        <v>0</v>
      </c>
      <c r="P2431">
        <v>1</v>
      </c>
      <c r="Q2431">
        <v>0</v>
      </c>
      <c r="S2431" t="str">
        <f t="shared" si="944"/>
        <v>22:05:28.000</v>
      </c>
      <c r="T2431" t="str">
        <f t="shared" si="944"/>
        <v>22:05:28.000</v>
      </c>
      <c r="U2431" t="str">
        <f t="shared" si="919"/>
        <v>A14F74</v>
      </c>
      <c r="V2431">
        <v>0</v>
      </c>
      <c r="W2431">
        <v>0</v>
      </c>
      <c r="X2431">
        <v>2</v>
      </c>
      <c r="Y2431">
        <v>0</v>
      </c>
      <c r="AA2431">
        <v>1</v>
      </c>
      <c r="AB2431">
        <v>8</v>
      </c>
      <c r="AC2431">
        <v>3</v>
      </c>
      <c r="AD2431">
        <v>0</v>
      </c>
      <c r="AE2431">
        <v>9</v>
      </c>
      <c r="AF2431" t="s">
        <v>126</v>
      </c>
      <c r="AG2431">
        <v>0</v>
      </c>
      <c r="AH2431">
        <v>3</v>
      </c>
      <c r="AI2431">
        <v>2</v>
      </c>
      <c r="AJ2431">
        <v>0</v>
      </c>
      <c r="AK2431" t="s">
        <v>773</v>
      </c>
      <c r="AL2431">
        <v>32.781444</v>
      </c>
      <c r="AM2431" t="s">
        <v>774</v>
      </c>
      <c r="AN2431">
        <v>-117.032611</v>
      </c>
      <c r="AO2431">
        <v>25</v>
      </c>
      <c r="AP2431">
        <v>800</v>
      </c>
      <c r="AQ2431" t="s">
        <v>129</v>
      </c>
      <c r="AR2431">
        <v>76</v>
      </c>
      <c r="AS2431">
        <v>21</v>
      </c>
      <c r="AT2431">
        <v>-640</v>
      </c>
      <c r="BB2431" t="str">
        <f t="shared" si="920"/>
        <v>1200</v>
      </c>
      <c r="BC2431">
        <v>1</v>
      </c>
      <c r="BD2431" t="str">
        <f t="shared" si="921"/>
        <v xml:space="preserve">N1839R  </v>
      </c>
      <c r="BE2431">
        <v>1</v>
      </c>
      <c r="BG2431">
        <v>0</v>
      </c>
      <c r="BH2431">
        <v>0</v>
      </c>
      <c r="BI2431">
        <v>0</v>
      </c>
      <c r="BJ2431">
        <v>700</v>
      </c>
      <c r="BK2431">
        <v>-100</v>
      </c>
      <c r="BL2431" t="s">
        <v>130</v>
      </c>
      <c r="BM2431">
        <v>1</v>
      </c>
      <c r="BN2431">
        <v>1</v>
      </c>
      <c r="BO2431">
        <v>0</v>
      </c>
      <c r="BP2431">
        <v>0</v>
      </c>
      <c r="BS2431">
        <v>0</v>
      </c>
      <c r="BT2431">
        <v>0</v>
      </c>
      <c r="BU2431">
        <v>0</v>
      </c>
      <c r="CE2431" t="str">
        <f t="shared" si="945"/>
        <v>22:05:28.985</v>
      </c>
      <c r="CF2431">
        <v>985341911</v>
      </c>
      <c r="CS2431">
        <v>3</v>
      </c>
      <c r="CT2431">
        <v>2</v>
      </c>
      <c r="CU2431">
        <v>0</v>
      </c>
      <c r="CV2431">
        <v>2</v>
      </c>
      <c r="CW2431">
        <v>0</v>
      </c>
      <c r="CX2431">
        <v>3</v>
      </c>
      <c r="CY2431">
        <v>7</v>
      </c>
      <c r="CZ2431" t="s">
        <v>131</v>
      </c>
      <c r="DA2431">
        <v>286</v>
      </c>
      <c r="DB2431">
        <v>0</v>
      </c>
      <c r="DC2431" t="s">
        <v>132</v>
      </c>
      <c r="DD2431" t="s">
        <v>133</v>
      </c>
      <c r="DG2431">
        <v>16232497</v>
      </c>
      <c r="DI2431">
        <v>0</v>
      </c>
      <c r="DJ2431">
        <v>0</v>
      </c>
      <c r="DK2431">
        <v>1</v>
      </c>
      <c r="DL2431">
        <v>0</v>
      </c>
      <c r="DM2431">
        <v>0</v>
      </c>
      <c r="DN2431">
        <v>1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3">
      <c r="A2432" t="str">
        <f t="shared" si="943"/>
        <v>07/09/2023 22:05:29.271</v>
      </c>
      <c r="C2432" t="str">
        <f t="shared" si="936"/>
        <v>FFDFD3C0</v>
      </c>
      <c r="D2432" t="s">
        <v>134</v>
      </c>
      <c r="E2432">
        <v>3</v>
      </c>
      <c r="H2432">
        <v>3</v>
      </c>
      <c r="I2432" t="s">
        <v>135</v>
      </c>
      <c r="J2432" t="s">
        <v>126</v>
      </c>
      <c r="K2432">
        <v>0</v>
      </c>
      <c r="L2432">
        <v>3</v>
      </c>
      <c r="M2432">
        <v>0</v>
      </c>
      <c r="N2432">
        <v>2</v>
      </c>
      <c r="O2432">
        <v>0</v>
      </c>
      <c r="P2432">
        <v>1</v>
      </c>
      <c r="Q2432">
        <v>0</v>
      </c>
      <c r="S2432" t="str">
        <f t="shared" si="944"/>
        <v>22:05:28.000</v>
      </c>
      <c r="T2432" t="str">
        <f t="shared" si="944"/>
        <v>22:05:28.000</v>
      </c>
      <c r="U2432" t="str">
        <f t="shared" si="919"/>
        <v>A14F74</v>
      </c>
      <c r="V2432">
        <v>0</v>
      </c>
      <c r="W2432">
        <v>0</v>
      </c>
      <c r="X2432">
        <v>2</v>
      </c>
      <c r="Y2432">
        <v>0</v>
      </c>
      <c r="AA2432">
        <v>1</v>
      </c>
      <c r="AB2432">
        <v>8</v>
      </c>
      <c r="AC2432">
        <v>3</v>
      </c>
      <c r="AD2432">
        <v>0</v>
      </c>
      <c r="AE2432">
        <v>9</v>
      </c>
      <c r="AF2432" t="s">
        <v>126</v>
      </c>
      <c r="AG2432">
        <v>0</v>
      </c>
      <c r="AH2432">
        <v>3</v>
      </c>
      <c r="AI2432">
        <v>2</v>
      </c>
      <c r="AJ2432">
        <v>0</v>
      </c>
      <c r="AK2432" t="s">
        <v>773</v>
      </c>
      <c r="AL2432">
        <v>32.781444</v>
      </c>
      <c r="AM2432" t="s">
        <v>774</v>
      </c>
      <c r="AN2432">
        <v>-117.032611</v>
      </c>
      <c r="AO2432">
        <v>25</v>
      </c>
      <c r="AP2432">
        <v>800</v>
      </c>
      <c r="AQ2432" t="s">
        <v>129</v>
      </c>
      <c r="AR2432">
        <v>76</v>
      </c>
      <c r="AS2432">
        <v>21</v>
      </c>
      <c r="AT2432">
        <v>-640</v>
      </c>
      <c r="BB2432" t="str">
        <f t="shared" si="920"/>
        <v>1200</v>
      </c>
      <c r="BC2432">
        <v>1</v>
      </c>
      <c r="BD2432" t="str">
        <f t="shared" si="921"/>
        <v xml:space="preserve">N1839R  </v>
      </c>
      <c r="BE2432">
        <v>1</v>
      </c>
      <c r="BG2432">
        <v>0</v>
      </c>
      <c r="BH2432">
        <v>0</v>
      </c>
      <c r="BI2432">
        <v>0</v>
      </c>
      <c r="BJ2432">
        <v>700</v>
      </c>
      <c r="BK2432">
        <v>-100</v>
      </c>
      <c r="BL2432" t="s">
        <v>130</v>
      </c>
      <c r="BM2432">
        <v>1</v>
      </c>
      <c r="BN2432">
        <v>1</v>
      </c>
      <c r="BO2432">
        <v>0</v>
      </c>
      <c r="BP2432">
        <v>0</v>
      </c>
      <c r="BS2432">
        <v>0</v>
      </c>
      <c r="BT2432">
        <v>0</v>
      </c>
      <c r="BU2432">
        <v>0</v>
      </c>
      <c r="CE2432" t="str">
        <f t="shared" si="945"/>
        <v>22:05:28.985</v>
      </c>
      <c r="CF2432">
        <v>985341911</v>
      </c>
      <c r="CS2432">
        <v>3</v>
      </c>
      <c r="CT2432">
        <v>2</v>
      </c>
      <c r="CU2432">
        <v>0</v>
      </c>
      <c r="CV2432">
        <v>2</v>
      </c>
      <c r="CW2432">
        <v>0</v>
      </c>
      <c r="CX2432">
        <v>3</v>
      </c>
      <c r="CY2432">
        <v>7</v>
      </c>
      <c r="CZ2432" t="s">
        <v>131</v>
      </c>
      <c r="DA2432">
        <v>286</v>
      </c>
      <c r="DB2432">
        <v>0</v>
      </c>
      <c r="DC2432" t="s">
        <v>132</v>
      </c>
      <c r="DD2432" t="s">
        <v>133</v>
      </c>
      <c r="DG2432">
        <v>16232497</v>
      </c>
      <c r="DI2432">
        <v>0</v>
      </c>
      <c r="DJ2432">
        <v>0</v>
      </c>
      <c r="DK2432">
        <v>1</v>
      </c>
      <c r="DL2432">
        <v>0</v>
      </c>
      <c r="DM2432">
        <v>0</v>
      </c>
      <c r="DN2432">
        <v>1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3">
      <c r="A2433" t="str">
        <f t="shared" si="943"/>
        <v>07/09/2023 22:05:29.271</v>
      </c>
      <c r="C2433" t="str">
        <f t="shared" si="936"/>
        <v>FFDFD3C0</v>
      </c>
      <c r="D2433" t="s">
        <v>141</v>
      </c>
      <c r="E2433">
        <v>15</v>
      </c>
      <c r="J2433" t="s">
        <v>142</v>
      </c>
      <c r="K2433">
        <v>0</v>
      </c>
      <c r="L2433">
        <v>3</v>
      </c>
      <c r="M2433">
        <v>0</v>
      </c>
      <c r="N2433">
        <v>2</v>
      </c>
      <c r="O2433">
        <v>0</v>
      </c>
      <c r="P2433">
        <v>1</v>
      </c>
      <c r="Q2433">
        <v>0</v>
      </c>
      <c r="S2433" t="str">
        <f t="shared" si="944"/>
        <v>22:05:28.000</v>
      </c>
      <c r="T2433" t="str">
        <f t="shared" si="944"/>
        <v>22:05:28.000</v>
      </c>
      <c r="U2433" t="str">
        <f t="shared" si="919"/>
        <v>A14F74</v>
      </c>
      <c r="V2433">
        <v>0</v>
      </c>
      <c r="W2433">
        <v>0</v>
      </c>
      <c r="X2433">
        <v>2</v>
      </c>
      <c r="Y2433">
        <v>0</v>
      </c>
      <c r="AA2433">
        <v>1</v>
      </c>
      <c r="AB2433">
        <v>8</v>
      </c>
      <c r="AC2433">
        <v>3</v>
      </c>
      <c r="AD2433">
        <v>0</v>
      </c>
      <c r="AE2433">
        <v>9</v>
      </c>
      <c r="AF2433" t="s">
        <v>126</v>
      </c>
      <c r="AG2433">
        <v>0</v>
      </c>
      <c r="AH2433">
        <v>3</v>
      </c>
      <c r="AI2433">
        <v>2</v>
      </c>
      <c r="AJ2433">
        <v>0</v>
      </c>
      <c r="AK2433" t="s">
        <v>773</v>
      </c>
      <c r="AL2433">
        <v>32.781444</v>
      </c>
      <c r="AM2433" t="s">
        <v>774</v>
      </c>
      <c r="AN2433">
        <v>-117.032611</v>
      </c>
      <c r="AO2433">
        <v>25</v>
      </c>
      <c r="AP2433">
        <v>800</v>
      </c>
      <c r="AQ2433" t="s">
        <v>129</v>
      </c>
      <c r="AR2433">
        <v>76</v>
      </c>
      <c r="AS2433">
        <v>21</v>
      </c>
      <c r="AT2433">
        <v>-640</v>
      </c>
      <c r="BB2433" t="str">
        <f t="shared" si="920"/>
        <v>1200</v>
      </c>
      <c r="BC2433">
        <v>1</v>
      </c>
      <c r="BD2433" t="str">
        <f t="shared" si="921"/>
        <v xml:space="preserve">N1839R  </v>
      </c>
      <c r="BE2433">
        <v>1</v>
      </c>
      <c r="BG2433">
        <v>0</v>
      </c>
      <c r="BH2433">
        <v>0</v>
      </c>
      <c r="BI2433">
        <v>0</v>
      </c>
      <c r="BJ2433">
        <v>700</v>
      </c>
      <c r="BK2433">
        <v>-100</v>
      </c>
      <c r="BL2433" t="s">
        <v>130</v>
      </c>
      <c r="BM2433">
        <v>1</v>
      </c>
      <c r="BN2433">
        <v>1</v>
      </c>
      <c r="BO2433">
        <v>0</v>
      </c>
      <c r="BP2433">
        <v>0</v>
      </c>
      <c r="BS2433">
        <v>0</v>
      </c>
      <c r="BT2433">
        <v>0</v>
      </c>
      <c r="BU2433">
        <v>0</v>
      </c>
      <c r="CE2433" t="str">
        <f t="shared" si="945"/>
        <v>22:05:28.985</v>
      </c>
      <c r="CF2433">
        <v>985341911</v>
      </c>
      <c r="CS2433">
        <v>3</v>
      </c>
      <c r="CT2433">
        <v>2</v>
      </c>
      <c r="CU2433">
        <v>0</v>
      </c>
      <c r="CV2433">
        <v>2</v>
      </c>
      <c r="CW2433">
        <v>0</v>
      </c>
      <c r="CX2433">
        <v>3</v>
      </c>
      <c r="CY2433">
        <v>7</v>
      </c>
      <c r="CZ2433" t="s">
        <v>131</v>
      </c>
      <c r="DA2433">
        <v>286</v>
      </c>
      <c r="DB2433">
        <v>0</v>
      </c>
      <c r="DC2433" t="s">
        <v>132</v>
      </c>
      <c r="DD2433" t="s">
        <v>133</v>
      </c>
      <c r="DG2433">
        <v>16232497</v>
      </c>
      <c r="DI2433">
        <v>0</v>
      </c>
      <c r="DJ2433">
        <v>0</v>
      </c>
      <c r="DK2433">
        <v>1</v>
      </c>
      <c r="DL2433">
        <v>0</v>
      </c>
      <c r="DM2433">
        <v>0</v>
      </c>
      <c r="DN2433">
        <v>1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3">
      <c r="A2434" t="str">
        <f t="shared" si="943"/>
        <v>07/09/2023 22:05:29.271</v>
      </c>
      <c r="C2434" t="str">
        <f t="shared" si="936"/>
        <v>FFDFD3C0</v>
      </c>
      <c r="D2434" t="s">
        <v>149</v>
      </c>
      <c r="E2434">
        <v>3</v>
      </c>
      <c r="H2434">
        <v>166</v>
      </c>
      <c r="I2434" t="s">
        <v>139</v>
      </c>
      <c r="J2434" t="s">
        <v>150</v>
      </c>
      <c r="K2434">
        <v>0</v>
      </c>
      <c r="L2434">
        <v>3</v>
      </c>
      <c r="M2434">
        <v>0</v>
      </c>
      <c r="N2434">
        <v>2</v>
      </c>
      <c r="O2434">
        <v>0</v>
      </c>
      <c r="P2434">
        <v>1</v>
      </c>
      <c r="Q2434">
        <v>0</v>
      </c>
      <c r="S2434" t="str">
        <f t="shared" si="944"/>
        <v>22:05:28.000</v>
      </c>
      <c r="T2434" t="str">
        <f t="shared" si="944"/>
        <v>22:05:28.000</v>
      </c>
      <c r="U2434" t="str">
        <f t="shared" ref="U2434:U2498" si="946">"A14F74"</f>
        <v>A14F74</v>
      </c>
      <c r="V2434">
        <v>0</v>
      </c>
      <c r="W2434">
        <v>0</v>
      </c>
      <c r="X2434">
        <v>2</v>
      </c>
      <c r="Y2434">
        <v>0</v>
      </c>
      <c r="AA2434">
        <v>1</v>
      </c>
      <c r="AB2434">
        <v>8</v>
      </c>
      <c r="AC2434">
        <v>3</v>
      </c>
      <c r="AD2434">
        <v>0</v>
      </c>
      <c r="AE2434">
        <v>9</v>
      </c>
      <c r="AF2434" t="s">
        <v>126</v>
      </c>
      <c r="AG2434">
        <v>0</v>
      </c>
      <c r="AH2434">
        <v>3</v>
      </c>
      <c r="AI2434">
        <v>2</v>
      </c>
      <c r="AJ2434">
        <v>0</v>
      </c>
      <c r="AK2434" t="s">
        <v>773</v>
      </c>
      <c r="AL2434">
        <v>32.781444</v>
      </c>
      <c r="AM2434" t="s">
        <v>774</v>
      </c>
      <c r="AN2434">
        <v>-117.032611</v>
      </c>
      <c r="AO2434">
        <v>25</v>
      </c>
      <c r="AP2434">
        <v>800</v>
      </c>
      <c r="AQ2434" t="s">
        <v>129</v>
      </c>
      <c r="AR2434">
        <v>76</v>
      </c>
      <c r="AS2434">
        <v>21</v>
      </c>
      <c r="AT2434">
        <v>-640</v>
      </c>
      <c r="BB2434" t="str">
        <f t="shared" ref="BB2434:BB2498" si="947">"1200"</f>
        <v>1200</v>
      </c>
      <c r="BC2434">
        <v>1</v>
      </c>
      <c r="BD2434" t="str">
        <f t="shared" ref="BD2434:BD2498" si="948">"N1839R  "</f>
        <v xml:space="preserve">N1839R  </v>
      </c>
      <c r="BE2434">
        <v>1</v>
      </c>
      <c r="BG2434">
        <v>0</v>
      </c>
      <c r="BH2434">
        <v>0</v>
      </c>
      <c r="BI2434">
        <v>0</v>
      </c>
      <c r="BJ2434">
        <v>700</v>
      </c>
      <c r="BK2434">
        <v>-100</v>
      </c>
      <c r="BL2434" t="s">
        <v>130</v>
      </c>
      <c r="BM2434">
        <v>1</v>
      </c>
      <c r="BN2434">
        <v>1</v>
      </c>
      <c r="BO2434">
        <v>0</v>
      </c>
      <c r="BP2434">
        <v>0</v>
      </c>
      <c r="BS2434">
        <v>0</v>
      </c>
      <c r="BT2434">
        <v>0</v>
      </c>
      <c r="BU2434">
        <v>0</v>
      </c>
      <c r="CE2434" t="str">
        <f t="shared" si="945"/>
        <v>22:05:28.985</v>
      </c>
      <c r="CF2434">
        <v>985341911</v>
      </c>
      <c r="CS2434">
        <v>3</v>
      </c>
      <c r="CT2434">
        <v>2</v>
      </c>
      <c r="CU2434">
        <v>0</v>
      </c>
      <c r="CV2434">
        <v>2</v>
      </c>
      <c r="CW2434">
        <v>0</v>
      </c>
      <c r="CX2434">
        <v>3</v>
      </c>
      <c r="CY2434">
        <v>7</v>
      </c>
      <c r="CZ2434" t="s">
        <v>131</v>
      </c>
      <c r="DA2434">
        <v>286</v>
      </c>
      <c r="DB2434">
        <v>0</v>
      </c>
      <c r="DC2434" t="s">
        <v>132</v>
      </c>
      <c r="DD2434" t="s">
        <v>133</v>
      </c>
      <c r="DG2434">
        <v>16232497</v>
      </c>
      <c r="DI2434">
        <v>0</v>
      </c>
      <c r="DJ2434">
        <v>0</v>
      </c>
      <c r="DK2434">
        <v>1</v>
      </c>
      <c r="DL2434">
        <v>0</v>
      </c>
      <c r="DM2434">
        <v>0</v>
      </c>
      <c r="DN2434">
        <v>1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3">
      <c r="A2435" t="str">
        <f>"07/09/2023 22:05:29.303"</f>
        <v>07/09/2023 22:05:29.303</v>
      </c>
      <c r="C2435" t="str">
        <f t="shared" si="936"/>
        <v>FFDFD3C0</v>
      </c>
      <c r="D2435" t="s">
        <v>147</v>
      </c>
      <c r="E2435">
        <v>8</v>
      </c>
      <c r="H2435">
        <v>225</v>
      </c>
      <c r="I2435" t="s">
        <v>148</v>
      </c>
      <c r="J2435" t="s">
        <v>126</v>
      </c>
      <c r="K2435">
        <v>0</v>
      </c>
      <c r="L2435">
        <v>3</v>
      </c>
      <c r="M2435">
        <v>0</v>
      </c>
      <c r="N2435">
        <v>2</v>
      </c>
      <c r="O2435">
        <v>0</v>
      </c>
      <c r="P2435">
        <v>1</v>
      </c>
      <c r="Q2435">
        <v>0</v>
      </c>
      <c r="S2435" t="str">
        <f t="shared" si="944"/>
        <v>22:05:28.000</v>
      </c>
      <c r="T2435" t="str">
        <f t="shared" si="944"/>
        <v>22:05:28.000</v>
      </c>
      <c r="U2435" t="str">
        <f t="shared" si="946"/>
        <v>A14F74</v>
      </c>
      <c r="V2435">
        <v>0</v>
      </c>
      <c r="W2435">
        <v>0</v>
      </c>
      <c r="X2435">
        <v>2</v>
      </c>
      <c r="Y2435">
        <v>0</v>
      </c>
      <c r="AA2435">
        <v>1</v>
      </c>
      <c r="AB2435">
        <v>8</v>
      </c>
      <c r="AC2435">
        <v>3</v>
      </c>
      <c r="AD2435">
        <v>0</v>
      </c>
      <c r="AE2435">
        <v>9</v>
      </c>
      <c r="AF2435" t="s">
        <v>126</v>
      </c>
      <c r="AG2435">
        <v>0</v>
      </c>
      <c r="AH2435">
        <v>3</v>
      </c>
      <c r="AI2435">
        <v>2</v>
      </c>
      <c r="AJ2435">
        <v>0</v>
      </c>
      <c r="AK2435" t="s">
        <v>773</v>
      </c>
      <c r="AL2435">
        <v>32.781444</v>
      </c>
      <c r="AM2435" t="s">
        <v>774</v>
      </c>
      <c r="AN2435">
        <v>-117.032611</v>
      </c>
      <c r="AO2435">
        <v>25</v>
      </c>
      <c r="AP2435">
        <v>800</v>
      </c>
      <c r="AQ2435" t="s">
        <v>129</v>
      </c>
      <c r="AR2435">
        <v>76</v>
      </c>
      <c r="AS2435">
        <v>21</v>
      </c>
      <c r="AT2435">
        <v>-640</v>
      </c>
      <c r="BB2435" t="str">
        <f t="shared" si="947"/>
        <v>1200</v>
      </c>
      <c r="BC2435">
        <v>1</v>
      </c>
      <c r="BD2435" t="str">
        <f t="shared" si="948"/>
        <v xml:space="preserve">N1839R  </v>
      </c>
      <c r="BE2435">
        <v>1</v>
      </c>
      <c r="BG2435">
        <v>0</v>
      </c>
      <c r="BH2435">
        <v>0</v>
      </c>
      <c r="BI2435">
        <v>0</v>
      </c>
      <c r="BJ2435">
        <v>700</v>
      </c>
      <c r="BK2435">
        <v>-100</v>
      </c>
      <c r="BL2435" t="s">
        <v>130</v>
      </c>
      <c r="BM2435">
        <v>1</v>
      </c>
      <c r="BN2435">
        <v>1</v>
      </c>
      <c r="BO2435">
        <v>0</v>
      </c>
      <c r="BP2435">
        <v>0</v>
      </c>
      <c r="BS2435">
        <v>0</v>
      </c>
      <c r="BT2435">
        <v>0</v>
      </c>
      <c r="BU2435">
        <v>0</v>
      </c>
      <c r="CE2435" t="str">
        <f t="shared" si="945"/>
        <v>22:05:28.985</v>
      </c>
      <c r="CF2435">
        <v>985341911</v>
      </c>
      <c r="CS2435">
        <v>3</v>
      </c>
      <c r="CT2435">
        <v>2</v>
      </c>
      <c r="CU2435">
        <v>0</v>
      </c>
      <c r="CV2435">
        <v>2</v>
      </c>
      <c r="CW2435">
        <v>0</v>
      </c>
      <c r="CX2435">
        <v>3</v>
      </c>
      <c r="CY2435">
        <v>7</v>
      </c>
      <c r="CZ2435" t="s">
        <v>131</v>
      </c>
      <c r="DA2435">
        <v>286</v>
      </c>
      <c r="DB2435">
        <v>0</v>
      </c>
      <c r="DC2435" t="s">
        <v>132</v>
      </c>
      <c r="DD2435" t="s">
        <v>133</v>
      </c>
      <c r="DG2435">
        <v>16232497</v>
      </c>
      <c r="DI2435">
        <v>0</v>
      </c>
      <c r="DJ2435">
        <v>0</v>
      </c>
      <c r="DK2435">
        <v>1</v>
      </c>
      <c r="DL2435">
        <v>0</v>
      </c>
      <c r="DM2435">
        <v>0</v>
      </c>
      <c r="DN2435">
        <v>1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3">
      <c r="A2436" t="str">
        <f>"07/09/2023 22:05:29.850"</f>
        <v>07/09/2023 22:05:29.850</v>
      </c>
      <c r="C2436" t="str">
        <f t="shared" si="936"/>
        <v>FFDFD3C0</v>
      </c>
      <c r="D2436" t="s">
        <v>123</v>
      </c>
      <c r="E2436">
        <v>7</v>
      </c>
      <c r="F2436">
        <v>2007</v>
      </c>
      <c r="G2436" t="s">
        <v>124</v>
      </c>
      <c r="J2436" t="s">
        <v>125</v>
      </c>
      <c r="K2436">
        <v>0</v>
      </c>
      <c r="L2436">
        <v>3</v>
      </c>
      <c r="M2436">
        <v>0</v>
      </c>
      <c r="N2436">
        <v>2</v>
      </c>
      <c r="O2436">
        <v>0</v>
      </c>
      <c r="P2436">
        <v>1</v>
      </c>
      <c r="Q2436">
        <v>0</v>
      </c>
      <c r="S2436" t="str">
        <f t="shared" ref="S2436:T2442" si="949">"22:05:29.000"</f>
        <v>22:05:29.000</v>
      </c>
      <c r="T2436" t="str">
        <f t="shared" si="949"/>
        <v>22:05:29.000</v>
      </c>
      <c r="U2436" t="str">
        <f t="shared" si="946"/>
        <v>A14F74</v>
      </c>
      <c r="V2436">
        <v>0</v>
      </c>
      <c r="W2436">
        <v>0</v>
      </c>
      <c r="X2436">
        <v>2</v>
      </c>
      <c r="Y2436">
        <v>0</v>
      </c>
      <c r="AA2436">
        <v>1</v>
      </c>
      <c r="AB2436">
        <v>8</v>
      </c>
      <c r="AC2436">
        <v>3</v>
      </c>
      <c r="AD2436">
        <v>0</v>
      </c>
      <c r="AE2436">
        <v>9</v>
      </c>
      <c r="AF2436" t="s">
        <v>126</v>
      </c>
      <c r="AG2436">
        <v>0</v>
      </c>
      <c r="AH2436">
        <v>3</v>
      </c>
      <c r="AI2436">
        <v>2</v>
      </c>
      <c r="AJ2436">
        <v>0</v>
      </c>
      <c r="AK2436" t="s">
        <v>775</v>
      </c>
      <c r="AL2436">
        <v>32.781528999999999</v>
      </c>
      <c r="AM2436" t="s">
        <v>776</v>
      </c>
      <c r="AN2436">
        <v>-117.03218200000001</v>
      </c>
      <c r="AO2436">
        <v>25</v>
      </c>
      <c r="AP2436">
        <v>800</v>
      </c>
      <c r="AQ2436" t="s">
        <v>129</v>
      </c>
      <c r="AR2436">
        <v>76</v>
      </c>
      <c r="AS2436">
        <v>22</v>
      </c>
      <c r="AT2436">
        <v>-640</v>
      </c>
      <c r="BB2436" t="str">
        <f t="shared" si="947"/>
        <v>1200</v>
      </c>
      <c r="BC2436">
        <v>1</v>
      </c>
      <c r="BD2436" t="str">
        <f t="shared" si="948"/>
        <v xml:space="preserve">N1839R  </v>
      </c>
      <c r="BE2436">
        <v>1</v>
      </c>
      <c r="BG2436">
        <v>0</v>
      </c>
      <c r="BH2436">
        <v>0</v>
      </c>
      <c r="BI2436">
        <v>0</v>
      </c>
      <c r="BJ2436">
        <v>700</v>
      </c>
      <c r="BK2436">
        <v>-100</v>
      </c>
      <c r="BL2436" t="s">
        <v>130</v>
      </c>
      <c r="BM2436">
        <v>1</v>
      </c>
      <c r="BN2436">
        <v>1</v>
      </c>
      <c r="BO2436">
        <v>0</v>
      </c>
      <c r="BP2436">
        <v>0</v>
      </c>
      <c r="BS2436">
        <v>0</v>
      </c>
      <c r="BT2436">
        <v>0</v>
      </c>
      <c r="BU2436">
        <v>0</v>
      </c>
      <c r="CE2436" t="str">
        <f t="shared" ref="CE2436:CE2442" si="950">"22:05:29.590"</f>
        <v>22:05:29.590</v>
      </c>
      <c r="CF2436">
        <v>589841200</v>
      </c>
      <c r="CS2436">
        <v>3</v>
      </c>
      <c r="CT2436">
        <v>2</v>
      </c>
      <c r="CU2436">
        <v>0</v>
      </c>
      <c r="CV2436">
        <v>2</v>
      </c>
      <c r="CW2436">
        <v>0</v>
      </c>
      <c r="CX2436">
        <v>3</v>
      </c>
      <c r="CY2436">
        <v>7</v>
      </c>
      <c r="CZ2436" t="s">
        <v>131</v>
      </c>
      <c r="DA2436">
        <v>286</v>
      </c>
      <c r="DB2436">
        <v>0</v>
      </c>
      <c r="DC2436" t="s">
        <v>132</v>
      </c>
      <c r="DD2436" t="s">
        <v>133</v>
      </c>
      <c r="DG2436">
        <v>16232691</v>
      </c>
      <c r="DI2436">
        <v>0</v>
      </c>
      <c r="DJ2436">
        <v>0</v>
      </c>
      <c r="DK2436">
        <v>0</v>
      </c>
      <c r="DL2436">
        <v>0</v>
      </c>
      <c r="DM2436">
        <v>0</v>
      </c>
      <c r="DN2436">
        <v>1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3">
      <c r="A2437" t="str">
        <f>"07/09/2023 22:05:29.850"</f>
        <v>07/09/2023 22:05:29.850</v>
      </c>
      <c r="C2437" t="str">
        <f t="shared" si="936"/>
        <v>FFDFD3C0</v>
      </c>
      <c r="D2437" t="s">
        <v>138</v>
      </c>
      <c r="E2437">
        <v>20</v>
      </c>
      <c r="F2437">
        <v>1020</v>
      </c>
      <c r="G2437" t="s">
        <v>139</v>
      </c>
      <c r="J2437" t="s">
        <v>140</v>
      </c>
      <c r="K2437">
        <v>0</v>
      </c>
      <c r="L2437">
        <v>3</v>
      </c>
      <c r="M2437">
        <v>0</v>
      </c>
      <c r="N2437">
        <v>2</v>
      </c>
      <c r="O2437">
        <v>0</v>
      </c>
      <c r="P2437">
        <v>1</v>
      </c>
      <c r="Q2437">
        <v>0</v>
      </c>
      <c r="S2437" t="str">
        <f t="shared" si="949"/>
        <v>22:05:29.000</v>
      </c>
      <c r="T2437" t="str">
        <f t="shared" si="949"/>
        <v>22:05:29.000</v>
      </c>
      <c r="U2437" t="str">
        <f t="shared" si="946"/>
        <v>A14F74</v>
      </c>
      <c r="V2437">
        <v>0</v>
      </c>
      <c r="W2437">
        <v>0</v>
      </c>
      <c r="X2437">
        <v>2</v>
      </c>
      <c r="Y2437">
        <v>0</v>
      </c>
      <c r="AA2437">
        <v>1</v>
      </c>
      <c r="AB2437">
        <v>8</v>
      </c>
      <c r="AC2437">
        <v>3</v>
      </c>
      <c r="AD2437">
        <v>0</v>
      </c>
      <c r="AE2437">
        <v>9</v>
      </c>
      <c r="AF2437" t="s">
        <v>126</v>
      </c>
      <c r="AG2437">
        <v>0</v>
      </c>
      <c r="AH2437">
        <v>3</v>
      </c>
      <c r="AI2437">
        <v>2</v>
      </c>
      <c r="AJ2437">
        <v>0</v>
      </c>
      <c r="AK2437" t="s">
        <v>775</v>
      </c>
      <c r="AL2437">
        <v>32.781528999999999</v>
      </c>
      <c r="AM2437" t="s">
        <v>776</v>
      </c>
      <c r="AN2437">
        <v>-117.03218200000001</v>
      </c>
      <c r="AO2437">
        <v>25</v>
      </c>
      <c r="AP2437">
        <v>800</v>
      </c>
      <c r="AQ2437" t="s">
        <v>129</v>
      </c>
      <c r="AR2437">
        <v>76</v>
      </c>
      <c r="AS2437">
        <v>22</v>
      </c>
      <c r="AT2437">
        <v>-640</v>
      </c>
      <c r="BB2437" t="str">
        <f t="shared" si="947"/>
        <v>1200</v>
      </c>
      <c r="BC2437">
        <v>1</v>
      </c>
      <c r="BD2437" t="str">
        <f t="shared" si="948"/>
        <v xml:space="preserve">N1839R  </v>
      </c>
      <c r="BE2437">
        <v>1</v>
      </c>
      <c r="BG2437">
        <v>0</v>
      </c>
      <c r="BH2437">
        <v>0</v>
      </c>
      <c r="BI2437">
        <v>0</v>
      </c>
      <c r="BJ2437">
        <v>700</v>
      </c>
      <c r="BK2437">
        <v>-100</v>
      </c>
      <c r="BL2437" t="s">
        <v>130</v>
      </c>
      <c r="BM2437">
        <v>1</v>
      </c>
      <c r="BN2437">
        <v>1</v>
      </c>
      <c r="BO2437">
        <v>0</v>
      </c>
      <c r="BP2437">
        <v>0</v>
      </c>
      <c r="BS2437">
        <v>0</v>
      </c>
      <c r="BT2437">
        <v>0</v>
      </c>
      <c r="BU2437">
        <v>0</v>
      </c>
      <c r="CE2437" t="str">
        <f t="shared" si="950"/>
        <v>22:05:29.590</v>
      </c>
      <c r="CF2437">
        <v>589841200</v>
      </c>
      <c r="CS2437">
        <v>3</v>
      </c>
      <c r="CT2437">
        <v>2</v>
      </c>
      <c r="CU2437">
        <v>0</v>
      </c>
      <c r="CV2437">
        <v>2</v>
      </c>
      <c r="CW2437">
        <v>0</v>
      </c>
      <c r="CX2437">
        <v>3</v>
      </c>
      <c r="CY2437">
        <v>7</v>
      </c>
      <c r="CZ2437" t="s">
        <v>131</v>
      </c>
      <c r="DA2437">
        <v>286</v>
      </c>
      <c r="DB2437">
        <v>0</v>
      </c>
      <c r="DC2437" t="s">
        <v>132</v>
      </c>
      <c r="DD2437" t="s">
        <v>133</v>
      </c>
      <c r="DG2437">
        <v>16232691</v>
      </c>
      <c r="DI2437">
        <v>0</v>
      </c>
      <c r="DJ2437">
        <v>0</v>
      </c>
      <c r="DK2437">
        <v>1</v>
      </c>
      <c r="DL2437">
        <v>0</v>
      </c>
      <c r="DM2437">
        <v>0</v>
      </c>
      <c r="DN2437">
        <v>1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3">
      <c r="A2438" t="str">
        <f>"07/09/2023 22:05:29.850"</f>
        <v>07/09/2023 22:05:29.850</v>
      </c>
      <c r="C2438" t="str">
        <f t="shared" si="936"/>
        <v>FFDFD3C0</v>
      </c>
      <c r="D2438" t="s">
        <v>134</v>
      </c>
      <c r="E2438">
        <v>4</v>
      </c>
      <c r="H2438">
        <v>4</v>
      </c>
      <c r="I2438" t="s">
        <v>143</v>
      </c>
      <c r="J2438" t="s">
        <v>126</v>
      </c>
      <c r="K2438">
        <v>0</v>
      </c>
      <c r="L2438">
        <v>3</v>
      </c>
      <c r="M2438">
        <v>0</v>
      </c>
      <c r="N2438">
        <v>2</v>
      </c>
      <c r="O2438">
        <v>0</v>
      </c>
      <c r="P2438">
        <v>1</v>
      </c>
      <c r="Q2438">
        <v>0</v>
      </c>
      <c r="S2438" t="str">
        <f t="shared" si="949"/>
        <v>22:05:29.000</v>
      </c>
      <c r="T2438" t="str">
        <f t="shared" si="949"/>
        <v>22:05:29.000</v>
      </c>
      <c r="U2438" t="str">
        <f t="shared" si="946"/>
        <v>A14F74</v>
      </c>
      <c r="V2438">
        <v>0</v>
      </c>
      <c r="W2438">
        <v>0</v>
      </c>
      <c r="X2438">
        <v>2</v>
      </c>
      <c r="Y2438">
        <v>0</v>
      </c>
      <c r="AA2438">
        <v>1</v>
      </c>
      <c r="AB2438">
        <v>8</v>
      </c>
      <c r="AC2438">
        <v>3</v>
      </c>
      <c r="AD2438">
        <v>0</v>
      </c>
      <c r="AE2438">
        <v>9</v>
      </c>
      <c r="AF2438" t="s">
        <v>126</v>
      </c>
      <c r="AG2438">
        <v>0</v>
      </c>
      <c r="AH2438">
        <v>3</v>
      </c>
      <c r="AI2438">
        <v>2</v>
      </c>
      <c r="AJ2438">
        <v>0</v>
      </c>
      <c r="AK2438" t="s">
        <v>775</v>
      </c>
      <c r="AL2438">
        <v>32.781528999999999</v>
      </c>
      <c r="AM2438" t="s">
        <v>776</v>
      </c>
      <c r="AN2438">
        <v>-117.03218200000001</v>
      </c>
      <c r="AO2438">
        <v>25</v>
      </c>
      <c r="AP2438">
        <v>800</v>
      </c>
      <c r="AQ2438" t="s">
        <v>129</v>
      </c>
      <c r="AR2438">
        <v>76</v>
      </c>
      <c r="AS2438">
        <v>22</v>
      </c>
      <c r="AT2438">
        <v>-640</v>
      </c>
      <c r="BB2438" t="str">
        <f t="shared" si="947"/>
        <v>1200</v>
      </c>
      <c r="BC2438">
        <v>1</v>
      </c>
      <c r="BD2438" t="str">
        <f t="shared" si="948"/>
        <v xml:space="preserve">N1839R  </v>
      </c>
      <c r="BE2438">
        <v>1</v>
      </c>
      <c r="BG2438">
        <v>0</v>
      </c>
      <c r="BH2438">
        <v>0</v>
      </c>
      <c r="BI2438">
        <v>0</v>
      </c>
      <c r="BJ2438">
        <v>700</v>
      </c>
      <c r="BK2438">
        <v>-100</v>
      </c>
      <c r="BL2438" t="s">
        <v>130</v>
      </c>
      <c r="BM2438">
        <v>1</v>
      </c>
      <c r="BN2438">
        <v>1</v>
      </c>
      <c r="BO2438">
        <v>0</v>
      </c>
      <c r="BP2438">
        <v>0</v>
      </c>
      <c r="BS2438">
        <v>0</v>
      </c>
      <c r="BT2438">
        <v>0</v>
      </c>
      <c r="BU2438">
        <v>0</v>
      </c>
      <c r="CE2438" t="str">
        <f t="shared" si="950"/>
        <v>22:05:29.590</v>
      </c>
      <c r="CF2438">
        <v>589841200</v>
      </c>
      <c r="CS2438">
        <v>3</v>
      </c>
      <c r="CT2438">
        <v>2</v>
      </c>
      <c r="CU2438">
        <v>0</v>
      </c>
      <c r="CV2438">
        <v>2</v>
      </c>
      <c r="CW2438">
        <v>0</v>
      </c>
      <c r="CX2438">
        <v>3</v>
      </c>
      <c r="CY2438">
        <v>7</v>
      </c>
      <c r="CZ2438" t="s">
        <v>131</v>
      </c>
      <c r="DA2438">
        <v>286</v>
      </c>
      <c r="DB2438">
        <v>0</v>
      </c>
      <c r="DC2438" t="s">
        <v>132</v>
      </c>
      <c r="DD2438" t="s">
        <v>133</v>
      </c>
      <c r="DG2438">
        <v>16232691</v>
      </c>
      <c r="DI2438">
        <v>0</v>
      </c>
      <c r="DJ2438">
        <v>0</v>
      </c>
      <c r="DK2438">
        <v>1</v>
      </c>
      <c r="DL2438">
        <v>0</v>
      </c>
      <c r="DM2438">
        <v>0</v>
      </c>
      <c r="DN2438">
        <v>1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3">
      <c r="A2439" t="str">
        <f>"07/09/2023 22:05:29.850"</f>
        <v>07/09/2023 22:05:29.850</v>
      </c>
      <c r="C2439" t="str">
        <f t="shared" si="936"/>
        <v>FFDFD3C0</v>
      </c>
      <c r="D2439" t="s">
        <v>134</v>
      </c>
      <c r="E2439">
        <v>3</v>
      </c>
      <c r="H2439">
        <v>3</v>
      </c>
      <c r="I2439" t="s">
        <v>135</v>
      </c>
      <c r="J2439" t="s">
        <v>126</v>
      </c>
      <c r="K2439">
        <v>0</v>
      </c>
      <c r="L2439">
        <v>3</v>
      </c>
      <c r="M2439">
        <v>0</v>
      </c>
      <c r="N2439">
        <v>2</v>
      </c>
      <c r="O2439">
        <v>0</v>
      </c>
      <c r="P2439">
        <v>1</v>
      </c>
      <c r="Q2439">
        <v>0</v>
      </c>
      <c r="S2439" t="str">
        <f t="shared" si="949"/>
        <v>22:05:29.000</v>
      </c>
      <c r="T2439" t="str">
        <f t="shared" si="949"/>
        <v>22:05:29.000</v>
      </c>
      <c r="U2439" t="str">
        <f t="shared" si="946"/>
        <v>A14F74</v>
      </c>
      <c r="V2439">
        <v>0</v>
      </c>
      <c r="W2439">
        <v>0</v>
      </c>
      <c r="X2439">
        <v>2</v>
      </c>
      <c r="Y2439">
        <v>0</v>
      </c>
      <c r="AA2439">
        <v>1</v>
      </c>
      <c r="AB2439">
        <v>8</v>
      </c>
      <c r="AC2439">
        <v>3</v>
      </c>
      <c r="AD2439">
        <v>0</v>
      </c>
      <c r="AE2439">
        <v>9</v>
      </c>
      <c r="AF2439" t="s">
        <v>126</v>
      </c>
      <c r="AG2439">
        <v>0</v>
      </c>
      <c r="AH2439">
        <v>3</v>
      </c>
      <c r="AI2439">
        <v>2</v>
      </c>
      <c r="AJ2439">
        <v>0</v>
      </c>
      <c r="AK2439" t="s">
        <v>775</v>
      </c>
      <c r="AL2439">
        <v>32.781528999999999</v>
      </c>
      <c r="AM2439" t="s">
        <v>776</v>
      </c>
      <c r="AN2439">
        <v>-117.03218200000001</v>
      </c>
      <c r="AO2439">
        <v>25</v>
      </c>
      <c r="AP2439">
        <v>800</v>
      </c>
      <c r="AQ2439" t="s">
        <v>129</v>
      </c>
      <c r="AR2439">
        <v>76</v>
      </c>
      <c r="AS2439">
        <v>22</v>
      </c>
      <c r="AT2439">
        <v>-640</v>
      </c>
      <c r="BB2439" t="str">
        <f t="shared" si="947"/>
        <v>1200</v>
      </c>
      <c r="BC2439">
        <v>1</v>
      </c>
      <c r="BD2439" t="str">
        <f t="shared" si="948"/>
        <v xml:space="preserve">N1839R  </v>
      </c>
      <c r="BE2439">
        <v>1</v>
      </c>
      <c r="BG2439">
        <v>0</v>
      </c>
      <c r="BH2439">
        <v>0</v>
      </c>
      <c r="BI2439">
        <v>0</v>
      </c>
      <c r="BJ2439">
        <v>700</v>
      </c>
      <c r="BK2439">
        <v>-100</v>
      </c>
      <c r="BL2439" t="s">
        <v>130</v>
      </c>
      <c r="BM2439">
        <v>1</v>
      </c>
      <c r="BN2439">
        <v>1</v>
      </c>
      <c r="BO2439">
        <v>0</v>
      </c>
      <c r="BP2439">
        <v>0</v>
      </c>
      <c r="BS2439">
        <v>0</v>
      </c>
      <c r="BT2439">
        <v>0</v>
      </c>
      <c r="BU2439">
        <v>0</v>
      </c>
      <c r="CE2439" t="str">
        <f t="shared" si="950"/>
        <v>22:05:29.590</v>
      </c>
      <c r="CF2439">
        <v>589841200</v>
      </c>
      <c r="CS2439">
        <v>3</v>
      </c>
      <c r="CT2439">
        <v>2</v>
      </c>
      <c r="CU2439">
        <v>0</v>
      </c>
      <c r="CV2439">
        <v>2</v>
      </c>
      <c r="CW2439">
        <v>0</v>
      </c>
      <c r="CX2439">
        <v>3</v>
      </c>
      <c r="CY2439">
        <v>7</v>
      </c>
      <c r="CZ2439" t="s">
        <v>131</v>
      </c>
      <c r="DA2439">
        <v>286</v>
      </c>
      <c r="DB2439">
        <v>0</v>
      </c>
      <c r="DC2439" t="s">
        <v>132</v>
      </c>
      <c r="DD2439" t="s">
        <v>133</v>
      </c>
      <c r="DG2439">
        <v>16232691</v>
      </c>
      <c r="DI2439">
        <v>0</v>
      </c>
      <c r="DJ2439">
        <v>0</v>
      </c>
      <c r="DK2439">
        <v>1</v>
      </c>
      <c r="DL2439">
        <v>0</v>
      </c>
      <c r="DM2439">
        <v>0</v>
      </c>
      <c r="DN2439">
        <v>1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3">
      <c r="A2440" t="str">
        <f>"07/09/2023 22:05:29.865"</f>
        <v>07/09/2023 22:05:29.865</v>
      </c>
      <c r="C2440" t="str">
        <f t="shared" si="936"/>
        <v>FFDFD3C0</v>
      </c>
      <c r="D2440" t="s">
        <v>141</v>
      </c>
      <c r="E2440">
        <v>15</v>
      </c>
      <c r="J2440" t="s">
        <v>142</v>
      </c>
      <c r="K2440">
        <v>0</v>
      </c>
      <c r="L2440">
        <v>3</v>
      </c>
      <c r="M2440">
        <v>0</v>
      </c>
      <c r="N2440">
        <v>2</v>
      </c>
      <c r="O2440">
        <v>0</v>
      </c>
      <c r="P2440">
        <v>1</v>
      </c>
      <c r="Q2440">
        <v>0</v>
      </c>
      <c r="S2440" t="str">
        <f t="shared" si="949"/>
        <v>22:05:29.000</v>
      </c>
      <c r="T2440" t="str">
        <f t="shared" si="949"/>
        <v>22:05:29.000</v>
      </c>
      <c r="U2440" t="str">
        <f t="shared" si="946"/>
        <v>A14F74</v>
      </c>
      <c r="V2440">
        <v>0</v>
      </c>
      <c r="W2440">
        <v>0</v>
      </c>
      <c r="X2440">
        <v>2</v>
      </c>
      <c r="Y2440">
        <v>0</v>
      </c>
      <c r="AA2440">
        <v>1</v>
      </c>
      <c r="AB2440">
        <v>8</v>
      </c>
      <c r="AC2440">
        <v>3</v>
      </c>
      <c r="AD2440">
        <v>0</v>
      </c>
      <c r="AE2440">
        <v>9</v>
      </c>
      <c r="AF2440" t="s">
        <v>126</v>
      </c>
      <c r="AG2440">
        <v>0</v>
      </c>
      <c r="AH2440">
        <v>3</v>
      </c>
      <c r="AI2440">
        <v>2</v>
      </c>
      <c r="AJ2440">
        <v>0</v>
      </c>
      <c r="AK2440" t="s">
        <v>775</v>
      </c>
      <c r="AL2440">
        <v>32.781528999999999</v>
      </c>
      <c r="AM2440" t="s">
        <v>776</v>
      </c>
      <c r="AN2440">
        <v>-117.03218200000001</v>
      </c>
      <c r="AO2440">
        <v>25</v>
      </c>
      <c r="AP2440">
        <v>800</v>
      </c>
      <c r="AQ2440" t="s">
        <v>129</v>
      </c>
      <c r="AR2440">
        <v>76</v>
      </c>
      <c r="AS2440">
        <v>22</v>
      </c>
      <c r="AT2440">
        <v>-640</v>
      </c>
      <c r="BB2440" t="str">
        <f t="shared" si="947"/>
        <v>1200</v>
      </c>
      <c r="BC2440">
        <v>1</v>
      </c>
      <c r="BD2440" t="str">
        <f t="shared" si="948"/>
        <v xml:space="preserve">N1839R  </v>
      </c>
      <c r="BE2440">
        <v>1</v>
      </c>
      <c r="BG2440">
        <v>0</v>
      </c>
      <c r="BH2440">
        <v>0</v>
      </c>
      <c r="BI2440">
        <v>0</v>
      </c>
      <c r="BJ2440">
        <v>700</v>
      </c>
      <c r="BK2440">
        <v>-100</v>
      </c>
      <c r="BL2440" t="s">
        <v>130</v>
      </c>
      <c r="BM2440">
        <v>1</v>
      </c>
      <c r="BN2440">
        <v>1</v>
      </c>
      <c r="BO2440">
        <v>0</v>
      </c>
      <c r="BP2440">
        <v>0</v>
      </c>
      <c r="BS2440">
        <v>0</v>
      </c>
      <c r="BT2440">
        <v>0</v>
      </c>
      <c r="BU2440">
        <v>0</v>
      </c>
      <c r="CE2440" t="str">
        <f t="shared" si="950"/>
        <v>22:05:29.590</v>
      </c>
      <c r="CF2440">
        <v>589841200</v>
      </c>
      <c r="CS2440">
        <v>3</v>
      </c>
      <c r="CT2440">
        <v>2</v>
      </c>
      <c r="CU2440">
        <v>0</v>
      </c>
      <c r="CV2440">
        <v>2</v>
      </c>
      <c r="CW2440">
        <v>0</v>
      </c>
      <c r="CX2440">
        <v>3</v>
      </c>
      <c r="CY2440">
        <v>7</v>
      </c>
      <c r="CZ2440" t="s">
        <v>131</v>
      </c>
      <c r="DA2440">
        <v>286</v>
      </c>
      <c r="DB2440">
        <v>0</v>
      </c>
      <c r="DC2440" t="s">
        <v>132</v>
      </c>
      <c r="DD2440" t="s">
        <v>133</v>
      </c>
      <c r="DG2440">
        <v>16232691</v>
      </c>
      <c r="DI2440">
        <v>0</v>
      </c>
      <c r="DJ2440">
        <v>0</v>
      </c>
      <c r="DK2440">
        <v>1</v>
      </c>
      <c r="DL2440">
        <v>0</v>
      </c>
      <c r="DM2440">
        <v>0</v>
      </c>
      <c r="DN2440">
        <v>1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3">
      <c r="A2441" t="str">
        <f>"07/09/2023 22:05:29.865"</f>
        <v>07/09/2023 22:05:29.865</v>
      </c>
      <c r="C2441" t="str">
        <f t="shared" si="936"/>
        <v>FFDFD3C0</v>
      </c>
      <c r="D2441" t="s">
        <v>149</v>
      </c>
      <c r="E2441">
        <v>3</v>
      </c>
      <c r="H2441">
        <v>166</v>
      </c>
      <c r="I2441" t="s">
        <v>139</v>
      </c>
      <c r="J2441" t="s">
        <v>150</v>
      </c>
      <c r="K2441">
        <v>0</v>
      </c>
      <c r="L2441">
        <v>3</v>
      </c>
      <c r="M2441">
        <v>0</v>
      </c>
      <c r="N2441">
        <v>2</v>
      </c>
      <c r="O2441">
        <v>0</v>
      </c>
      <c r="P2441">
        <v>1</v>
      </c>
      <c r="Q2441">
        <v>0</v>
      </c>
      <c r="S2441" t="str">
        <f t="shared" si="949"/>
        <v>22:05:29.000</v>
      </c>
      <c r="T2441" t="str">
        <f t="shared" si="949"/>
        <v>22:05:29.000</v>
      </c>
      <c r="U2441" t="str">
        <f t="shared" si="946"/>
        <v>A14F74</v>
      </c>
      <c r="V2441">
        <v>0</v>
      </c>
      <c r="W2441">
        <v>0</v>
      </c>
      <c r="X2441">
        <v>2</v>
      </c>
      <c r="Y2441">
        <v>0</v>
      </c>
      <c r="AA2441">
        <v>1</v>
      </c>
      <c r="AB2441">
        <v>8</v>
      </c>
      <c r="AC2441">
        <v>3</v>
      </c>
      <c r="AD2441">
        <v>0</v>
      </c>
      <c r="AE2441">
        <v>9</v>
      </c>
      <c r="AF2441" t="s">
        <v>126</v>
      </c>
      <c r="AG2441">
        <v>0</v>
      </c>
      <c r="AH2441">
        <v>3</v>
      </c>
      <c r="AI2441">
        <v>2</v>
      </c>
      <c r="AJ2441">
        <v>0</v>
      </c>
      <c r="AK2441" t="s">
        <v>775</v>
      </c>
      <c r="AL2441">
        <v>32.781528999999999</v>
      </c>
      <c r="AM2441" t="s">
        <v>776</v>
      </c>
      <c r="AN2441">
        <v>-117.03218200000001</v>
      </c>
      <c r="AO2441">
        <v>25</v>
      </c>
      <c r="AP2441">
        <v>800</v>
      </c>
      <c r="AQ2441" t="s">
        <v>129</v>
      </c>
      <c r="AR2441">
        <v>76</v>
      </c>
      <c r="AS2441">
        <v>22</v>
      </c>
      <c r="AT2441">
        <v>-640</v>
      </c>
      <c r="BB2441" t="str">
        <f t="shared" si="947"/>
        <v>1200</v>
      </c>
      <c r="BC2441">
        <v>1</v>
      </c>
      <c r="BD2441" t="str">
        <f t="shared" si="948"/>
        <v xml:space="preserve">N1839R  </v>
      </c>
      <c r="BE2441">
        <v>1</v>
      </c>
      <c r="BG2441">
        <v>0</v>
      </c>
      <c r="BH2441">
        <v>0</v>
      </c>
      <c r="BI2441">
        <v>0</v>
      </c>
      <c r="BJ2441">
        <v>700</v>
      </c>
      <c r="BK2441">
        <v>-100</v>
      </c>
      <c r="BL2441" t="s">
        <v>130</v>
      </c>
      <c r="BM2441">
        <v>1</v>
      </c>
      <c r="BN2441">
        <v>1</v>
      </c>
      <c r="BO2441">
        <v>0</v>
      </c>
      <c r="BP2441">
        <v>0</v>
      </c>
      <c r="BS2441">
        <v>0</v>
      </c>
      <c r="BT2441">
        <v>0</v>
      </c>
      <c r="BU2441">
        <v>0</v>
      </c>
      <c r="CE2441" t="str">
        <f t="shared" si="950"/>
        <v>22:05:29.590</v>
      </c>
      <c r="CF2441">
        <v>589841200</v>
      </c>
      <c r="CS2441">
        <v>3</v>
      </c>
      <c r="CT2441">
        <v>2</v>
      </c>
      <c r="CU2441">
        <v>0</v>
      </c>
      <c r="CV2441">
        <v>2</v>
      </c>
      <c r="CW2441">
        <v>0</v>
      </c>
      <c r="CX2441">
        <v>3</v>
      </c>
      <c r="CY2441">
        <v>7</v>
      </c>
      <c r="CZ2441" t="s">
        <v>131</v>
      </c>
      <c r="DA2441">
        <v>286</v>
      </c>
      <c r="DB2441">
        <v>0</v>
      </c>
      <c r="DC2441" t="s">
        <v>132</v>
      </c>
      <c r="DD2441" t="s">
        <v>133</v>
      </c>
      <c r="DG2441">
        <v>16232691</v>
      </c>
      <c r="DI2441">
        <v>0</v>
      </c>
      <c r="DJ2441">
        <v>0</v>
      </c>
      <c r="DK2441">
        <v>1</v>
      </c>
      <c r="DL2441">
        <v>0</v>
      </c>
      <c r="DM2441">
        <v>0</v>
      </c>
      <c r="DN2441">
        <v>1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3">
      <c r="A2442" t="str">
        <f>"07/09/2023 22:05:29.896"</f>
        <v>07/09/2023 22:05:29.896</v>
      </c>
      <c r="C2442" t="str">
        <f t="shared" si="936"/>
        <v>FFDFD3C0</v>
      </c>
      <c r="D2442" t="s">
        <v>147</v>
      </c>
      <c r="E2442">
        <v>8</v>
      </c>
      <c r="H2442">
        <v>225</v>
      </c>
      <c r="I2442" t="s">
        <v>148</v>
      </c>
      <c r="J2442" t="s">
        <v>126</v>
      </c>
      <c r="K2442">
        <v>0</v>
      </c>
      <c r="L2442">
        <v>3</v>
      </c>
      <c r="M2442">
        <v>0</v>
      </c>
      <c r="N2442">
        <v>2</v>
      </c>
      <c r="O2442">
        <v>0</v>
      </c>
      <c r="P2442">
        <v>1</v>
      </c>
      <c r="Q2442">
        <v>0</v>
      </c>
      <c r="S2442" t="str">
        <f t="shared" si="949"/>
        <v>22:05:29.000</v>
      </c>
      <c r="T2442" t="str">
        <f t="shared" si="949"/>
        <v>22:05:29.000</v>
      </c>
      <c r="U2442" t="str">
        <f t="shared" si="946"/>
        <v>A14F74</v>
      </c>
      <c r="V2442">
        <v>0</v>
      </c>
      <c r="W2442">
        <v>0</v>
      </c>
      <c r="X2442">
        <v>2</v>
      </c>
      <c r="Y2442">
        <v>0</v>
      </c>
      <c r="AA2442">
        <v>1</v>
      </c>
      <c r="AB2442">
        <v>8</v>
      </c>
      <c r="AC2442">
        <v>3</v>
      </c>
      <c r="AD2442">
        <v>0</v>
      </c>
      <c r="AE2442">
        <v>9</v>
      </c>
      <c r="AF2442" t="s">
        <v>126</v>
      </c>
      <c r="AG2442">
        <v>0</v>
      </c>
      <c r="AH2442">
        <v>3</v>
      </c>
      <c r="AI2442">
        <v>2</v>
      </c>
      <c r="AJ2442">
        <v>0</v>
      </c>
      <c r="AK2442" t="s">
        <v>775</v>
      </c>
      <c r="AL2442">
        <v>32.781528999999999</v>
      </c>
      <c r="AM2442" t="s">
        <v>776</v>
      </c>
      <c r="AN2442">
        <v>-117.03218200000001</v>
      </c>
      <c r="AO2442">
        <v>25</v>
      </c>
      <c r="AP2442">
        <v>800</v>
      </c>
      <c r="AQ2442" t="s">
        <v>129</v>
      </c>
      <c r="AR2442">
        <v>76</v>
      </c>
      <c r="AS2442">
        <v>22</v>
      </c>
      <c r="AT2442">
        <v>-640</v>
      </c>
      <c r="BB2442" t="str">
        <f t="shared" si="947"/>
        <v>1200</v>
      </c>
      <c r="BC2442">
        <v>1</v>
      </c>
      <c r="BD2442" t="str">
        <f t="shared" si="948"/>
        <v xml:space="preserve">N1839R  </v>
      </c>
      <c r="BE2442">
        <v>1</v>
      </c>
      <c r="BG2442">
        <v>0</v>
      </c>
      <c r="BH2442">
        <v>0</v>
      </c>
      <c r="BI2442">
        <v>0</v>
      </c>
      <c r="BJ2442">
        <v>700</v>
      </c>
      <c r="BK2442">
        <v>-100</v>
      </c>
      <c r="BL2442" t="s">
        <v>130</v>
      </c>
      <c r="BM2442">
        <v>1</v>
      </c>
      <c r="BN2442">
        <v>1</v>
      </c>
      <c r="BO2442">
        <v>0</v>
      </c>
      <c r="BP2442">
        <v>0</v>
      </c>
      <c r="BS2442">
        <v>0</v>
      </c>
      <c r="BT2442">
        <v>0</v>
      </c>
      <c r="BU2442">
        <v>0</v>
      </c>
      <c r="CE2442" t="str">
        <f t="shared" si="950"/>
        <v>22:05:29.590</v>
      </c>
      <c r="CF2442">
        <v>589841200</v>
      </c>
      <c r="CS2442">
        <v>3</v>
      </c>
      <c r="CT2442">
        <v>2</v>
      </c>
      <c r="CU2442">
        <v>0</v>
      </c>
      <c r="CV2442">
        <v>2</v>
      </c>
      <c r="CW2442">
        <v>0</v>
      </c>
      <c r="CX2442">
        <v>3</v>
      </c>
      <c r="CY2442">
        <v>7</v>
      </c>
      <c r="CZ2442" t="s">
        <v>131</v>
      </c>
      <c r="DA2442">
        <v>286</v>
      </c>
      <c r="DB2442">
        <v>0</v>
      </c>
      <c r="DC2442" t="s">
        <v>132</v>
      </c>
      <c r="DD2442" t="s">
        <v>133</v>
      </c>
      <c r="DG2442">
        <v>16232691</v>
      </c>
      <c r="DI2442">
        <v>0</v>
      </c>
      <c r="DJ2442">
        <v>0</v>
      </c>
      <c r="DK2442">
        <v>1</v>
      </c>
      <c r="DL2442">
        <v>0</v>
      </c>
      <c r="DM2442">
        <v>0</v>
      </c>
      <c r="DN2442">
        <v>1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3">
      <c r="A2443" t="str">
        <f>"07/09/2023 22:05:31.101"</f>
        <v>07/09/2023 22:05:31.101</v>
      </c>
      <c r="C2443" t="str">
        <f t="shared" si="936"/>
        <v>FFDFD3C0</v>
      </c>
      <c r="D2443" t="s">
        <v>147</v>
      </c>
      <c r="E2443">
        <v>8</v>
      </c>
      <c r="H2443">
        <v>225</v>
      </c>
      <c r="I2443" t="s">
        <v>148</v>
      </c>
      <c r="J2443" t="s">
        <v>126</v>
      </c>
      <c r="K2443">
        <v>0</v>
      </c>
      <c r="L2443">
        <v>3</v>
      </c>
      <c r="M2443">
        <v>0</v>
      </c>
      <c r="N2443">
        <v>2</v>
      </c>
      <c r="O2443">
        <v>0</v>
      </c>
      <c r="P2443">
        <v>1</v>
      </c>
      <c r="Q2443">
        <v>0</v>
      </c>
      <c r="S2443" t="str">
        <f t="shared" ref="S2443:T2449" si="951">"22:05:30.000"</f>
        <v>22:05:30.000</v>
      </c>
      <c r="T2443" t="str">
        <f t="shared" si="951"/>
        <v>22:05:30.000</v>
      </c>
      <c r="U2443" t="str">
        <f t="shared" si="946"/>
        <v>A14F74</v>
      </c>
      <c r="V2443">
        <v>0</v>
      </c>
      <c r="W2443">
        <v>0</v>
      </c>
      <c r="X2443">
        <v>2</v>
      </c>
      <c r="Y2443">
        <v>0</v>
      </c>
      <c r="AA2443">
        <v>1</v>
      </c>
      <c r="AB2443">
        <v>8</v>
      </c>
      <c r="AC2443">
        <v>3</v>
      </c>
      <c r="AD2443">
        <v>0</v>
      </c>
      <c r="AE2443">
        <v>9</v>
      </c>
      <c r="AF2443" t="s">
        <v>126</v>
      </c>
      <c r="AG2443">
        <v>0</v>
      </c>
      <c r="AH2443">
        <v>3</v>
      </c>
      <c r="AI2443">
        <v>2</v>
      </c>
      <c r="AJ2443">
        <v>0</v>
      </c>
      <c r="AK2443" t="s">
        <v>777</v>
      </c>
      <c r="AL2443">
        <v>32.781658</v>
      </c>
      <c r="AM2443" t="s">
        <v>778</v>
      </c>
      <c r="AN2443">
        <v>-117.031796</v>
      </c>
      <c r="AO2443">
        <v>25</v>
      </c>
      <c r="AP2443">
        <v>700</v>
      </c>
      <c r="AQ2443" t="s">
        <v>129</v>
      </c>
      <c r="AR2443">
        <v>73</v>
      </c>
      <c r="AS2443">
        <v>27</v>
      </c>
      <c r="AT2443">
        <v>-576</v>
      </c>
      <c r="BB2443" t="str">
        <f t="shared" si="947"/>
        <v>1200</v>
      </c>
      <c r="BC2443">
        <v>1</v>
      </c>
      <c r="BD2443" t="str">
        <f t="shared" si="948"/>
        <v xml:space="preserve">N1839R  </v>
      </c>
      <c r="BE2443">
        <v>1</v>
      </c>
      <c r="BG2443">
        <v>0</v>
      </c>
      <c r="BH2443">
        <v>0</v>
      </c>
      <c r="BI2443">
        <v>0</v>
      </c>
      <c r="BJ2443">
        <v>700</v>
      </c>
      <c r="BK2443">
        <v>0</v>
      </c>
      <c r="BL2443" t="s">
        <v>130</v>
      </c>
      <c r="BM2443">
        <v>1</v>
      </c>
      <c r="BN2443">
        <v>1</v>
      </c>
      <c r="BO2443">
        <v>0</v>
      </c>
      <c r="BP2443">
        <v>0</v>
      </c>
      <c r="BS2443">
        <v>0</v>
      </c>
      <c r="BT2443">
        <v>0</v>
      </c>
      <c r="BU2443">
        <v>0</v>
      </c>
      <c r="CE2443" t="str">
        <f t="shared" ref="CE2443:CE2449" si="952">"22:05:30.839"</f>
        <v>22:05:30.839</v>
      </c>
      <c r="CF2443">
        <v>838591449</v>
      </c>
      <c r="CS2443">
        <v>3</v>
      </c>
      <c r="CT2443">
        <v>2</v>
      </c>
      <c r="CU2443">
        <v>0</v>
      </c>
      <c r="CV2443">
        <v>2</v>
      </c>
      <c r="CW2443">
        <v>0</v>
      </c>
      <c r="CX2443">
        <v>2</v>
      </c>
      <c r="CY2443">
        <v>7</v>
      </c>
      <c r="CZ2443" t="s">
        <v>131</v>
      </c>
      <c r="DA2443">
        <v>286</v>
      </c>
      <c r="DB2443">
        <v>0</v>
      </c>
      <c r="DC2443" t="s">
        <v>132</v>
      </c>
      <c r="DD2443" t="s">
        <v>133</v>
      </c>
      <c r="DG2443">
        <v>16233125</v>
      </c>
      <c r="DI2443">
        <v>0</v>
      </c>
      <c r="DJ2443">
        <v>0</v>
      </c>
      <c r="DK2443">
        <v>0</v>
      </c>
      <c r="DL2443">
        <v>0</v>
      </c>
      <c r="DM2443">
        <v>0</v>
      </c>
      <c r="DN2443">
        <v>1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3">
      <c r="A2444" t="str">
        <f>"07/09/2023 22:05:31.116"</f>
        <v>07/09/2023 22:05:31.116</v>
      </c>
      <c r="C2444" t="str">
        <f t="shared" si="936"/>
        <v>FFDFD3C0</v>
      </c>
      <c r="D2444" t="s">
        <v>123</v>
      </c>
      <c r="E2444">
        <v>7</v>
      </c>
      <c r="F2444">
        <v>2007</v>
      </c>
      <c r="G2444" t="s">
        <v>124</v>
      </c>
      <c r="J2444" t="s">
        <v>125</v>
      </c>
      <c r="K2444">
        <v>0</v>
      </c>
      <c r="L2444">
        <v>3</v>
      </c>
      <c r="M2444">
        <v>0</v>
      </c>
      <c r="N2444">
        <v>2</v>
      </c>
      <c r="O2444">
        <v>0</v>
      </c>
      <c r="P2444">
        <v>1</v>
      </c>
      <c r="Q2444">
        <v>0</v>
      </c>
      <c r="S2444" t="str">
        <f t="shared" si="951"/>
        <v>22:05:30.000</v>
      </c>
      <c r="T2444" t="str">
        <f t="shared" si="951"/>
        <v>22:05:30.000</v>
      </c>
      <c r="U2444" t="str">
        <f t="shared" si="946"/>
        <v>A14F74</v>
      </c>
      <c r="V2444">
        <v>0</v>
      </c>
      <c r="W2444">
        <v>0</v>
      </c>
      <c r="X2444">
        <v>2</v>
      </c>
      <c r="Y2444">
        <v>0</v>
      </c>
      <c r="AA2444">
        <v>1</v>
      </c>
      <c r="AB2444">
        <v>8</v>
      </c>
      <c r="AC2444">
        <v>3</v>
      </c>
      <c r="AD2444">
        <v>0</v>
      </c>
      <c r="AE2444">
        <v>9</v>
      </c>
      <c r="AF2444" t="s">
        <v>126</v>
      </c>
      <c r="AG2444">
        <v>0</v>
      </c>
      <c r="AH2444">
        <v>3</v>
      </c>
      <c r="AI2444">
        <v>2</v>
      </c>
      <c r="AJ2444">
        <v>0</v>
      </c>
      <c r="AK2444" t="s">
        <v>777</v>
      </c>
      <c r="AL2444">
        <v>32.781658</v>
      </c>
      <c r="AM2444" t="s">
        <v>778</v>
      </c>
      <c r="AN2444">
        <v>-117.031796</v>
      </c>
      <c r="AO2444">
        <v>25</v>
      </c>
      <c r="AP2444">
        <v>700</v>
      </c>
      <c r="AQ2444" t="s">
        <v>129</v>
      </c>
      <c r="AR2444">
        <v>73</v>
      </c>
      <c r="AS2444">
        <v>27</v>
      </c>
      <c r="AT2444">
        <v>-576</v>
      </c>
      <c r="BB2444" t="str">
        <f t="shared" si="947"/>
        <v>1200</v>
      </c>
      <c r="BC2444">
        <v>1</v>
      </c>
      <c r="BD2444" t="str">
        <f t="shared" si="948"/>
        <v xml:space="preserve">N1839R  </v>
      </c>
      <c r="BE2444">
        <v>1</v>
      </c>
      <c r="BG2444">
        <v>0</v>
      </c>
      <c r="BH2444">
        <v>0</v>
      </c>
      <c r="BI2444">
        <v>0</v>
      </c>
      <c r="BJ2444">
        <v>700</v>
      </c>
      <c r="BK2444">
        <v>0</v>
      </c>
      <c r="BL2444" t="s">
        <v>130</v>
      </c>
      <c r="BM2444">
        <v>1</v>
      </c>
      <c r="BN2444">
        <v>1</v>
      </c>
      <c r="BO2444">
        <v>0</v>
      </c>
      <c r="BP2444">
        <v>0</v>
      </c>
      <c r="BS2444">
        <v>0</v>
      </c>
      <c r="BT2444">
        <v>0</v>
      </c>
      <c r="BU2444">
        <v>0</v>
      </c>
      <c r="CE2444" t="str">
        <f t="shared" si="952"/>
        <v>22:05:30.839</v>
      </c>
      <c r="CF2444">
        <v>838591449</v>
      </c>
      <c r="CS2444">
        <v>3</v>
      </c>
      <c r="CT2444">
        <v>2</v>
      </c>
      <c r="CU2444">
        <v>0</v>
      </c>
      <c r="CV2444">
        <v>2</v>
      </c>
      <c r="CW2444">
        <v>0</v>
      </c>
      <c r="CX2444">
        <v>2</v>
      </c>
      <c r="CY2444">
        <v>7</v>
      </c>
      <c r="CZ2444" t="s">
        <v>131</v>
      </c>
      <c r="DA2444">
        <v>286</v>
      </c>
      <c r="DB2444">
        <v>0</v>
      </c>
      <c r="DC2444" t="s">
        <v>132</v>
      </c>
      <c r="DD2444" t="s">
        <v>133</v>
      </c>
      <c r="DG2444">
        <v>16233125</v>
      </c>
      <c r="DI2444">
        <v>0</v>
      </c>
      <c r="DJ2444">
        <v>0</v>
      </c>
      <c r="DK2444">
        <v>1</v>
      </c>
      <c r="DL2444">
        <v>0</v>
      </c>
      <c r="DM2444">
        <v>0</v>
      </c>
      <c r="DN2444">
        <v>1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3">
      <c r="A2445" t="str">
        <f>"07/09/2023 22:05:31.179"</f>
        <v>07/09/2023 22:05:31.179</v>
      </c>
      <c r="C2445" t="str">
        <f t="shared" si="936"/>
        <v>FFDFD3C0</v>
      </c>
      <c r="D2445" t="s">
        <v>138</v>
      </c>
      <c r="E2445">
        <v>20</v>
      </c>
      <c r="F2445">
        <v>1020</v>
      </c>
      <c r="G2445" t="s">
        <v>139</v>
      </c>
      <c r="J2445" t="s">
        <v>140</v>
      </c>
      <c r="K2445">
        <v>0</v>
      </c>
      <c r="L2445">
        <v>3</v>
      </c>
      <c r="M2445">
        <v>0</v>
      </c>
      <c r="N2445">
        <v>2</v>
      </c>
      <c r="O2445">
        <v>0</v>
      </c>
      <c r="P2445">
        <v>1</v>
      </c>
      <c r="Q2445">
        <v>0</v>
      </c>
      <c r="S2445" t="str">
        <f t="shared" si="951"/>
        <v>22:05:30.000</v>
      </c>
      <c r="T2445" t="str">
        <f t="shared" si="951"/>
        <v>22:05:30.000</v>
      </c>
      <c r="U2445" t="str">
        <f t="shared" si="946"/>
        <v>A14F74</v>
      </c>
      <c r="V2445">
        <v>0</v>
      </c>
      <c r="W2445">
        <v>0</v>
      </c>
      <c r="X2445">
        <v>2</v>
      </c>
      <c r="Y2445">
        <v>0</v>
      </c>
      <c r="AA2445">
        <v>1</v>
      </c>
      <c r="AB2445">
        <v>8</v>
      </c>
      <c r="AC2445">
        <v>3</v>
      </c>
      <c r="AD2445">
        <v>0</v>
      </c>
      <c r="AE2445">
        <v>9</v>
      </c>
      <c r="AF2445" t="s">
        <v>126</v>
      </c>
      <c r="AG2445">
        <v>0</v>
      </c>
      <c r="AH2445">
        <v>3</v>
      </c>
      <c r="AI2445">
        <v>2</v>
      </c>
      <c r="AJ2445">
        <v>0</v>
      </c>
      <c r="AK2445" t="s">
        <v>777</v>
      </c>
      <c r="AL2445">
        <v>32.781658</v>
      </c>
      <c r="AM2445" t="s">
        <v>778</v>
      </c>
      <c r="AN2445">
        <v>-117.031796</v>
      </c>
      <c r="AO2445">
        <v>25</v>
      </c>
      <c r="AP2445">
        <v>700</v>
      </c>
      <c r="AQ2445" t="s">
        <v>129</v>
      </c>
      <c r="AR2445">
        <v>73</v>
      </c>
      <c r="AS2445">
        <v>27</v>
      </c>
      <c r="AT2445">
        <v>-576</v>
      </c>
      <c r="BB2445" t="str">
        <f t="shared" si="947"/>
        <v>1200</v>
      </c>
      <c r="BC2445">
        <v>1</v>
      </c>
      <c r="BD2445" t="str">
        <f t="shared" si="948"/>
        <v xml:space="preserve">N1839R  </v>
      </c>
      <c r="BE2445">
        <v>1</v>
      </c>
      <c r="BG2445">
        <v>0</v>
      </c>
      <c r="BH2445">
        <v>0</v>
      </c>
      <c r="BI2445">
        <v>0</v>
      </c>
      <c r="BJ2445">
        <v>700</v>
      </c>
      <c r="BK2445">
        <v>0</v>
      </c>
      <c r="BL2445" t="s">
        <v>130</v>
      </c>
      <c r="BM2445">
        <v>1</v>
      </c>
      <c r="BN2445">
        <v>1</v>
      </c>
      <c r="BO2445">
        <v>0</v>
      </c>
      <c r="BP2445">
        <v>0</v>
      </c>
      <c r="BS2445">
        <v>0</v>
      </c>
      <c r="BT2445">
        <v>0</v>
      </c>
      <c r="BU2445">
        <v>0</v>
      </c>
      <c r="CE2445" t="str">
        <f t="shared" si="952"/>
        <v>22:05:30.839</v>
      </c>
      <c r="CF2445">
        <v>838591449</v>
      </c>
      <c r="CS2445">
        <v>3</v>
      </c>
      <c r="CT2445">
        <v>2</v>
      </c>
      <c r="CU2445">
        <v>0</v>
      </c>
      <c r="CV2445">
        <v>2</v>
      </c>
      <c r="CW2445">
        <v>0</v>
      </c>
      <c r="CX2445">
        <v>2</v>
      </c>
      <c r="CY2445">
        <v>7</v>
      </c>
      <c r="CZ2445" t="s">
        <v>131</v>
      </c>
      <c r="DA2445">
        <v>286</v>
      </c>
      <c r="DB2445">
        <v>0</v>
      </c>
      <c r="DC2445" t="s">
        <v>132</v>
      </c>
      <c r="DD2445" t="s">
        <v>133</v>
      </c>
      <c r="DG2445">
        <v>16233125</v>
      </c>
      <c r="DI2445">
        <v>0</v>
      </c>
      <c r="DJ2445">
        <v>0</v>
      </c>
      <c r="DK2445">
        <v>1</v>
      </c>
      <c r="DL2445">
        <v>0</v>
      </c>
      <c r="DM2445">
        <v>0</v>
      </c>
      <c r="DN2445">
        <v>1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3">
      <c r="A2446" t="str">
        <f>"07/09/2023 22:05:31.210"</f>
        <v>07/09/2023 22:05:31.210</v>
      </c>
      <c r="C2446" t="str">
        <f t="shared" si="936"/>
        <v>FFDFD3C0</v>
      </c>
      <c r="D2446" t="s">
        <v>134</v>
      </c>
      <c r="E2446">
        <v>4</v>
      </c>
      <c r="H2446">
        <v>4</v>
      </c>
      <c r="I2446" t="s">
        <v>143</v>
      </c>
      <c r="J2446" t="s">
        <v>126</v>
      </c>
      <c r="K2446">
        <v>0</v>
      </c>
      <c r="L2446">
        <v>3</v>
      </c>
      <c r="M2446">
        <v>0</v>
      </c>
      <c r="N2446">
        <v>2</v>
      </c>
      <c r="O2446">
        <v>0</v>
      </c>
      <c r="P2446">
        <v>1</v>
      </c>
      <c r="Q2446">
        <v>0</v>
      </c>
      <c r="S2446" t="str">
        <f t="shared" si="951"/>
        <v>22:05:30.000</v>
      </c>
      <c r="T2446" t="str">
        <f t="shared" si="951"/>
        <v>22:05:30.000</v>
      </c>
      <c r="U2446" t="str">
        <f t="shared" si="946"/>
        <v>A14F74</v>
      </c>
      <c r="V2446">
        <v>0</v>
      </c>
      <c r="W2446">
        <v>0</v>
      </c>
      <c r="X2446">
        <v>2</v>
      </c>
      <c r="Y2446">
        <v>0</v>
      </c>
      <c r="AA2446">
        <v>1</v>
      </c>
      <c r="AB2446">
        <v>8</v>
      </c>
      <c r="AC2446">
        <v>3</v>
      </c>
      <c r="AD2446">
        <v>0</v>
      </c>
      <c r="AE2446">
        <v>9</v>
      </c>
      <c r="AF2446" t="s">
        <v>126</v>
      </c>
      <c r="AG2446">
        <v>0</v>
      </c>
      <c r="AH2446">
        <v>3</v>
      </c>
      <c r="AI2446">
        <v>2</v>
      </c>
      <c r="AJ2446">
        <v>0</v>
      </c>
      <c r="AK2446" t="s">
        <v>777</v>
      </c>
      <c r="AL2446">
        <v>32.781658</v>
      </c>
      <c r="AM2446" t="s">
        <v>778</v>
      </c>
      <c r="AN2446">
        <v>-117.031796</v>
      </c>
      <c r="AO2446">
        <v>25</v>
      </c>
      <c r="AP2446">
        <v>700</v>
      </c>
      <c r="AQ2446" t="s">
        <v>129</v>
      </c>
      <c r="AR2446">
        <v>73</v>
      </c>
      <c r="AS2446">
        <v>27</v>
      </c>
      <c r="AT2446">
        <v>-576</v>
      </c>
      <c r="BB2446" t="str">
        <f t="shared" si="947"/>
        <v>1200</v>
      </c>
      <c r="BC2446">
        <v>1</v>
      </c>
      <c r="BD2446" t="str">
        <f t="shared" si="948"/>
        <v xml:space="preserve">N1839R  </v>
      </c>
      <c r="BE2446">
        <v>1</v>
      </c>
      <c r="BG2446">
        <v>0</v>
      </c>
      <c r="BH2446">
        <v>0</v>
      </c>
      <c r="BI2446">
        <v>0</v>
      </c>
      <c r="BJ2446">
        <v>700</v>
      </c>
      <c r="BK2446">
        <v>0</v>
      </c>
      <c r="BL2446" t="s">
        <v>130</v>
      </c>
      <c r="BM2446">
        <v>1</v>
      </c>
      <c r="BN2446">
        <v>1</v>
      </c>
      <c r="BO2446">
        <v>0</v>
      </c>
      <c r="BP2446">
        <v>0</v>
      </c>
      <c r="BS2446">
        <v>0</v>
      </c>
      <c r="BT2446">
        <v>0</v>
      </c>
      <c r="BU2446">
        <v>0</v>
      </c>
      <c r="CE2446" t="str">
        <f t="shared" si="952"/>
        <v>22:05:30.839</v>
      </c>
      <c r="CF2446">
        <v>838591449</v>
      </c>
      <c r="CS2446">
        <v>3</v>
      </c>
      <c r="CT2446">
        <v>2</v>
      </c>
      <c r="CU2446">
        <v>0</v>
      </c>
      <c r="CV2446">
        <v>2</v>
      </c>
      <c r="CW2446">
        <v>0</v>
      </c>
      <c r="CX2446">
        <v>2</v>
      </c>
      <c r="CY2446">
        <v>7</v>
      </c>
      <c r="CZ2446" t="s">
        <v>131</v>
      </c>
      <c r="DA2446">
        <v>286</v>
      </c>
      <c r="DB2446">
        <v>0</v>
      </c>
      <c r="DC2446" t="s">
        <v>132</v>
      </c>
      <c r="DD2446" t="s">
        <v>133</v>
      </c>
      <c r="DG2446">
        <v>16233125</v>
      </c>
      <c r="DI2446">
        <v>0</v>
      </c>
      <c r="DJ2446">
        <v>0</v>
      </c>
      <c r="DK2446">
        <v>1</v>
      </c>
      <c r="DL2446">
        <v>0</v>
      </c>
      <c r="DM2446">
        <v>0</v>
      </c>
      <c r="DN2446">
        <v>1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3">
      <c r="A2447" t="str">
        <f>"07/09/2023 22:05:31.210"</f>
        <v>07/09/2023 22:05:31.210</v>
      </c>
      <c r="C2447" t="str">
        <f t="shared" si="936"/>
        <v>FFDFD3C0</v>
      </c>
      <c r="D2447" t="s">
        <v>134</v>
      </c>
      <c r="E2447">
        <v>3</v>
      </c>
      <c r="H2447">
        <v>3</v>
      </c>
      <c r="I2447" t="s">
        <v>135</v>
      </c>
      <c r="J2447" t="s">
        <v>126</v>
      </c>
      <c r="K2447">
        <v>0</v>
      </c>
      <c r="L2447">
        <v>3</v>
      </c>
      <c r="M2447">
        <v>0</v>
      </c>
      <c r="N2447">
        <v>2</v>
      </c>
      <c r="O2447">
        <v>0</v>
      </c>
      <c r="P2447">
        <v>1</v>
      </c>
      <c r="Q2447">
        <v>0</v>
      </c>
      <c r="S2447" t="str">
        <f t="shared" si="951"/>
        <v>22:05:30.000</v>
      </c>
      <c r="T2447" t="str">
        <f t="shared" si="951"/>
        <v>22:05:30.000</v>
      </c>
      <c r="U2447" t="str">
        <f t="shared" si="946"/>
        <v>A14F74</v>
      </c>
      <c r="V2447">
        <v>0</v>
      </c>
      <c r="W2447">
        <v>0</v>
      </c>
      <c r="X2447">
        <v>2</v>
      </c>
      <c r="Y2447">
        <v>0</v>
      </c>
      <c r="AA2447">
        <v>1</v>
      </c>
      <c r="AB2447">
        <v>8</v>
      </c>
      <c r="AC2447">
        <v>3</v>
      </c>
      <c r="AD2447">
        <v>0</v>
      </c>
      <c r="AE2447">
        <v>9</v>
      </c>
      <c r="AF2447" t="s">
        <v>126</v>
      </c>
      <c r="AG2447">
        <v>0</v>
      </c>
      <c r="AH2447">
        <v>3</v>
      </c>
      <c r="AI2447">
        <v>2</v>
      </c>
      <c r="AJ2447">
        <v>0</v>
      </c>
      <c r="AK2447" t="s">
        <v>777</v>
      </c>
      <c r="AL2447">
        <v>32.781658</v>
      </c>
      <c r="AM2447" t="s">
        <v>778</v>
      </c>
      <c r="AN2447">
        <v>-117.031796</v>
      </c>
      <c r="AO2447">
        <v>25</v>
      </c>
      <c r="AP2447">
        <v>700</v>
      </c>
      <c r="AQ2447" t="s">
        <v>129</v>
      </c>
      <c r="AR2447">
        <v>73</v>
      </c>
      <c r="AS2447">
        <v>27</v>
      </c>
      <c r="AT2447">
        <v>-576</v>
      </c>
      <c r="BB2447" t="str">
        <f t="shared" si="947"/>
        <v>1200</v>
      </c>
      <c r="BC2447">
        <v>1</v>
      </c>
      <c r="BD2447" t="str">
        <f t="shared" si="948"/>
        <v xml:space="preserve">N1839R  </v>
      </c>
      <c r="BE2447">
        <v>1</v>
      </c>
      <c r="BG2447">
        <v>0</v>
      </c>
      <c r="BH2447">
        <v>0</v>
      </c>
      <c r="BI2447">
        <v>0</v>
      </c>
      <c r="BJ2447">
        <v>700</v>
      </c>
      <c r="BK2447">
        <v>0</v>
      </c>
      <c r="BL2447" t="s">
        <v>130</v>
      </c>
      <c r="BM2447">
        <v>1</v>
      </c>
      <c r="BN2447">
        <v>1</v>
      </c>
      <c r="BO2447">
        <v>0</v>
      </c>
      <c r="BP2447">
        <v>0</v>
      </c>
      <c r="BS2447">
        <v>0</v>
      </c>
      <c r="BT2447">
        <v>0</v>
      </c>
      <c r="BU2447">
        <v>0</v>
      </c>
      <c r="CE2447" t="str">
        <f t="shared" si="952"/>
        <v>22:05:30.839</v>
      </c>
      <c r="CF2447">
        <v>838591449</v>
      </c>
      <c r="CS2447">
        <v>3</v>
      </c>
      <c r="CT2447">
        <v>2</v>
      </c>
      <c r="CU2447">
        <v>0</v>
      </c>
      <c r="CV2447">
        <v>2</v>
      </c>
      <c r="CW2447">
        <v>0</v>
      </c>
      <c r="CX2447">
        <v>2</v>
      </c>
      <c r="CY2447">
        <v>7</v>
      </c>
      <c r="CZ2447" t="s">
        <v>131</v>
      </c>
      <c r="DA2447">
        <v>286</v>
      </c>
      <c r="DB2447">
        <v>0</v>
      </c>
      <c r="DC2447" t="s">
        <v>132</v>
      </c>
      <c r="DD2447" t="s">
        <v>133</v>
      </c>
      <c r="DG2447">
        <v>16233125</v>
      </c>
      <c r="DI2447">
        <v>0</v>
      </c>
      <c r="DJ2447">
        <v>0</v>
      </c>
      <c r="DK2447">
        <v>1</v>
      </c>
      <c r="DL2447">
        <v>0</v>
      </c>
      <c r="DM2447">
        <v>0</v>
      </c>
      <c r="DN2447">
        <v>1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3">
      <c r="A2448" t="str">
        <f>"07/09/2023 22:05:31.210"</f>
        <v>07/09/2023 22:05:31.210</v>
      </c>
      <c r="C2448" t="str">
        <f t="shared" si="936"/>
        <v>FFDFD3C0</v>
      </c>
      <c r="D2448" t="s">
        <v>141</v>
      </c>
      <c r="E2448">
        <v>15</v>
      </c>
      <c r="J2448" t="s">
        <v>142</v>
      </c>
      <c r="K2448">
        <v>0</v>
      </c>
      <c r="L2448">
        <v>3</v>
      </c>
      <c r="M2448">
        <v>0</v>
      </c>
      <c r="N2448">
        <v>2</v>
      </c>
      <c r="O2448">
        <v>0</v>
      </c>
      <c r="P2448">
        <v>1</v>
      </c>
      <c r="Q2448">
        <v>0</v>
      </c>
      <c r="S2448" t="str">
        <f t="shared" si="951"/>
        <v>22:05:30.000</v>
      </c>
      <c r="T2448" t="str">
        <f t="shared" si="951"/>
        <v>22:05:30.000</v>
      </c>
      <c r="U2448" t="str">
        <f t="shared" si="946"/>
        <v>A14F74</v>
      </c>
      <c r="V2448">
        <v>0</v>
      </c>
      <c r="W2448">
        <v>0</v>
      </c>
      <c r="X2448">
        <v>2</v>
      </c>
      <c r="Y2448">
        <v>0</v>
      </c>
      <c r="AA2448">
        <v>1</v>
      </c>
      <c r="AB2448">
        <v>8</v>
      </c>
      <c r="AC2448">
        <v>3</v>
      </c>
      <c r="AD2448">
        <v>0</v>
      </c>
      <c r="AE2448">
        <v>9</v>
      </c>
      <c r="AF2448" t="s">
        <v>126</v>
      </c>
      <c r="AG2448">
        <v>0</v>
      </c>
      <c r="AH2448">
        <v>3</v>
      </c>
      <c r="AI2448">
        <v>2</v>
      </c>
      <c r="AJ2448">
        <v>0</v>
      </c>
      <c r="AK2448" t="s">
        <v>777</v>
      </c>
      <c r="AL2448">
        <v>32.781658</v>
      </c>
      <c r="AM2448" t="s">
        <v>778</v>
      </c>
      <c r="AN2448">
        <v>-117.031796</v>
      </c>
      <c r="AO2448">
        <v>25</v>
      </c>
      <c r="AP2448">
        <v>700</v>
      </c>
      <c r="AQ2448" t="s">
        <v>129</v>
      </c>
      <c r="AR2448">
        <v>73</v>
      </c>
      <c r="AS2448">
        <v>27</v>
      </c>
      <c r="AT2448">
        <v>-576</v>
      </c>
      <c r="BB2448" t="str">
        <f t="shared" si="947"/>
        <v>1200</v>
      </c>
      <c r="BC2448">
        <v>1</v>
      </c>
      <c r="BD2448" t="str">
        <f t="shared" si="948"/>
        <v xml:space="preserve">N1839R  </v>
      </c>
      <c r="BE2448">
        <v>1</v>
      </c>
      <c r="BG2448">
        <v>0</v>
      </c>
      <c r="BH2448">
        <v>0</v>
      </c>
      <c r="BI2448">
        <v>0</v>
      </c>
      <c r="BJ2448">
        <v>700</v>
      </c>
      <c r="BK2448">
        <v>0</v>
      </c>
      <c r="BL2448" t="s">
        <v>130</v>
      </c>
      <c r="BM2448">
        <v>1</v>
      </c>
      <c r="BN2448">
        <v>1</v>
      </c>
      <c r="BO2448">
        <v>0</v>
      </c>
      <c r="BP2448">
        <v>0</v>
      </c>
      <c r="BS2448">
        <v>0</v>
      </c>
      <c r="BT2448">
        <v>0</v>
      </c>
      <c r="BU2448">
        <v>0</v>
      </c>
      <c r="CE2448" t="str">
        <f t="shared" si="952"/>
        <v>22:05:30.839</v>
      </c>
      <c r="CF2448">
        <v>838591449</v>
      </c>
      <c r="CS2448">
        <v>3</v>
      </c>
      <c r="CT2448">
        <v>2</v>
      </c>
      <c r="CU2448">
        <v>0</v>
      </c>
      <c r="CV2448">
        <v>2</v>
      </c>
      <c r="CW2448">
        <v>0</v>
      </c>
      <c r="CX2448">
        <v>2</v>
      </c>
      <c r="CY2448">
        <v>7</v>
      </c>
      <c r="CZ2448" t="s">
        <v>131</v>
      </c>
      <c r="DA2448">
        <v>286</v>
      </c>
      <c r="DB2448">
        <v>0</v>
      </c>
      <c r="DC2448" t="s">
        <v>132</v>
      </c>
      <c r="DD2448" t="s">
        <v>133</v>
      </c>
      <c r="DG2448">
        <v>16233125</v>
      </c>
      <c r="DI2448">
        <v>0</v>
      </c>
      <c r="DJ2448">
        <v>0</v>
      </c>
      <c r="DK2448">
        <v>1</v>
      </c>
      <c r="DL2448">
        <v>0</v>
      </c>
      <c r="DM2448">
        <v>0</v>
      </c>
      <c r="DN2448">
        <v>1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3">
      <c r="A2449" t="str">
        <f>"07/09/2023 22:05:31.210"</f>
        <v>07/09/2023 22:05:31.210</v>
      </c>
      <c r="C2449" t="str">
        <f t="shared" si="936"/>
        <v>FFDFD3C0</v>
      </c>
      <c r="D2449" t="s">
        <v>149</v>
      </c>
      <c r="E2449">
        <v>3</v>
      </c>
      <c r="H2449">
        <v>166</v>
      </c>
      <c r="I2449" t="s">
        <v>139</v>
      </c>
      <c r="J2449" t="s">
        <v>150</v>
      </c>
      <c r="K2449">
        <v>0</v>
      </c>
      <c r="L2449">
        <v>3</v>
      </c>
      <c r="M2449">
        <v>0</v>
      </c>
      <c r="N2449">
        <v>2</v>
      </c>
      <c r="O2449">
        <v>0</v>
      </c>
      <c r="P2449">
        <v>1</v>
      </c>
      <c r="Q2449">
        <v>0</v>
      </c>
      <c r="S2449" t="str">
        <f t="shared" si="951"/>
        <v>22:05:30.000</v>
      </c>
      <c r="T2449" t="str">
        <f t="shared" si="951"/>
        <v>22:05:30.000</v>
      </c>
      <c r="U2449" t="str">
        <f t="shared" si="946"/>
        <v>A14F74</v>
      </c>
      <c r="V2449">
        <v>0</v>
      </c>
      <c r="W2449">
        <v>0</v>
      </c>
      <c r="X2449">
        <v>2</v>
      </c>
      <c r="Y2449">
        <v>0</v>
      </c>
      <c r="AA2449">
        <v>1</v>
      </c>
      <c r="AB2449">
        <v>8</v>
      </c>
      <c r="AC2449">
        <v>3</v>
      </c>
      <c r="AD2449">
        <v>0</v>
      </c>
      <c r="AE2449">
        <v>9</v>
      </c>
      <c r="AF2449" t="s">
        <v>126</v>
      </c>
      <c r="AG2449">
        <v>0</v>
      </c>
      <c r="AH2449">
        <v>3</v>
      </c>
      <c r="AI2449">
        <v>2</v>
      </c>
      <c r="AJ2449">
        <v>0</v>
      </c>
      <c r="AK2449" t="s">
        <v>777</v>
      </c>
      <c r="AL2449">
        <v>32.781658</v>
      </c>
      <c r="AM2449" t="s">
        <v>778</v>
      </c>
      <c r="AN2449">
        <v>-117.031796</v>
      </c>
      <c r="AO2449">
        <v>25</v>
      </c>
      <c r="AP2449">
        <v>700</v>
      </c>
      <c r="AQ2449" t="s">
        <v>129</v>
      </c>
      <c r="AR2449">
        <v>73</v>
      </c>
      <c r="AS2449">
        <v>27</v>
      </c>
      <c r="AT2449">
        <v>-576</v>
      </c>
      <c r="BB2449" t="str">
        <f t="shared" si="947"/>
        <v>1200</v>
      </c>
      <c r="BC2449">
        <v>1</v>
      </c>
      <c r="BD2449" t="str">
        <f t="shared" si="948"/>
        <v xml:space="preserve">N1839R  </v>
      </c>
      <c r="BE2449">
        <v>1</v>
      </c>
      <c r="BG2449">
        <v>0</v>
      </c>
      <c r="BH2449">
        <v>0</v>
      </c>
      <c r="BI2449">
        <v>0</v>
      </c>
      <c r="BJ2449">
        <v>700</v>
      </c>
      <c r="BK2449">
        <v>0</v>
      </c>
      <c r="BL2449" t="s">
        <v>130</v>
      </c>
      <c r="BM2449">
        <v>1</v>
      </c>
      <c r="BN2449">
        <v>1</v>
      </c>
      <c r="BO2449">
        <v>0</v>
      </c>
      <c r="BP2449">
        <v>0</v>
      </c>
      <c r="BS2449">
        <v>0</v>
      </c>
      <c r="BT2449">
        <v>0</v>
      </c>
      <c r="BU2449">
        <v>0</v>
      </c>
      <c r="CE2449" t="str">
        <f t="shared" si="952"/>
        <v>22:05:30.839</v>
      </c>
      <c r="CF2449">
        <v>838591449</v>
      </c>
      <c r="CS2449">
        <v>3</v>
      </c>
      <c r="CT2449">
        <v>2</v>
      </c>
      <c r="CU2449">
        <v>0</v>
      </c>
      <c r="CV2449">
        <v>2</v>
      </c>
      <c r="CW2449">
        <v>0</v>
      </c>
      <c r="CX2449">
        <v>2</v>
      </c>
      <c r="CY2449">
        <v>7</v>
      </c>
      <c r="CZ2449" t="s">
        <v>131</v>
      </c>
      <c r="DA2449">
        <v>286</v>
      </c>
      <c r="DB2449">
        <v>0</v>
      </c>
      <c r="DC2449" t="s">
        <v>132</v>
      </c>
      <c r="DD2449" t="s">
        <v>133</v>
      </c>
      <c r="DG2449">
        <v>16233125</v>
      </c>
      <c r="DI2449">
        <v>0</v>
      </c>
      <c r="DJ2449">
        <v>0</v>
      </c>
      <c r="DK2449">
        <v>1</v>
      </c>
      <c r="DL2449">
        <v>0</v>
      </c>
      <c r="DM2449">
        <v>0</v>
      </c>
      <c r="DN2449">
        <v>1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3">
      <c r="A2450" t="str">
        <f t="shared" ref="A2450:A2455" si="953">"07/09/2023 22:05:31.960"</f>
        <v>07/09/2023 22:05:31.960</v>
      </c>
      <c r="C2450" t="str">
        <f t="shared" si="936"/>
        <v>FFDFD3C0</v>
      </c>
      <c r="D2450" t="s">
        <v>147</v>
      </c>
      <c r="E2450">
        <v>8</v>
      </c>
      <c r="H2450">
        <v>225</v>
      </c>
      <c r="I2450" t="s">
        <v>148</v>
      </c>
      <c r="J2450" t="s">
        <v>126</v>
      </c>
      <c r="K2450">
        <v>0</v>
      </c>
      <c r="L2450">
        <v>3</v>
      </c>
      <c r="M2450">
        <v>0</v>
      </c>
      <c r="N2450">
        <v>2</v>
      </c>
      <c r="O2450">
        <v>0</v>
      </c>
      <c r="P2450">
        <v>1</v>
      </c>
      <c r="Q2450">
        <v>0</v>
      </c>
      <c r="S2450" t="str">
        <f t="shared" ref="S2450:T2456" si="954">"22:05:31.000"</f>
        <v>22:05:31.000</v>
      </c>
      <c r="T2450" t="str">
        <f t="shared" si="954"/>
        <v>22:05:31.000</v>
      </c>
      <c r="U2450" t="str">
        <f t="shared" si="946"/>
        <v>A14F74</v>
      </c>
      <c r="V2450">
        <v>0</v>
      </c>
      <c r="W2450">
        <v>0</v>
      </c>
      <c r="X2450">
        <v>2</v>
      </c>
      <c r="Y2450">
        <v>0</v>
      </c>
      <c r="AA2450">
        <v>1</v>
      </c>
      <c r="AB2450">
        <v>8</v>
      </c>
      <c r="AC2450">
        <v>3</v>
      </c>
      <c r="AD2450">
        <v>0</v>
      </c>
      <c r="AE2450">
        <v>9</v>
      </c>
      <c r="AF2450" t="s">
        <v>126</v>
      </c>
      <c r="AG2450">
        <v>0</v>
      </c>
      <c r="AH2450">
        <v>3</v>
      </c>
      <c r="AI2450">
        <v>2</v>
      </c>
      <c r="AJ2450">
        <v>0</v>
      </c>
      <c r="AK2450" t="s">
        <v>779</v>
      </c>
      <c r="AL2450">
        <v>32.781787000000001</v>
      </c>
      <c r="AM2450" t="s">
        <v>780</v>
      </c>
      <c r="AN2450">
        <v>-117.031367</v>
      </c>
      <c r="AO2450">
        <v>25</v>
      </c>
      <c r="AP2450">
        <v>700</v>
      </c>
      <c r="AQ2450" t="s">
        <v>129</v>
      </c>
      <c r="AR2450">
        <v>72</v>
      </c>
      <c r="AS2450">
        <v>29</v>
      </c>
      <c r="AT2450">
        <v>-576</v>
      </c>
      <c r="BB2450" t="str">
        <f t="shared" si="947"/>
        <v>1200</v>
      </c>
      <c r="BC2450">
        <v>1</v>
      </c>
      <c r="BD2450" t="str">
        <f t="shared" si="948"/>
        <v xml:space="preserve">N1839R  </v>
      </c>
      <c r="BE2450">
        <v>1</v>
      </c>
      <c r="BG2450">
        <v>0</v>
      </c>
      <c r="BH2450">
        <v>0</v>
      </c>
      <c r="BI2450">
        <v>0</v>
      </c>
      <c r="BJ2450">
        <v>675</v>
      </c>
      <c r="BK2450">
        <v>-25</v>
      </c>
      <c r="BL2450" t="s">
        <v>130</v>
      </c>
      <c r="BM2450">
        <v>1</v>
      </c>
      <c r="BN2450">
        <v>1</v>
      </c>
      <c r="BO2450">
        <v>0</v>
      </c>
      <c r="BP2450">
        <v>0</v>
      </c>
      <c r="BS2450">
        <v>0</v>
      </c>
      <c r="BT2450">
        <v>0</v>
      </c>
      <c r="BU2450">
        <v>0</v>
      </c>
      <c r="CE2450" t="str">
        <f t="shared" ref="CE2450:CE2456" si="955">"22:05:31.646"</f>
        <v>22:05:31.646</v>
      </c>
      <c r="CF2450">
        <v>646091088</v>
      </c>
      <c r="CS2450">
        <v>3</v>
      </c>
      <c r="CT2450">
        <v>2</v>
      </c>
      <c r="CU2450">
        <v>0</v>
      </c>
      <c r="CV2450">
        <v>2</v>
      </c>
      <c r="CW2450">
        <v>0</v>
      </c>
      <c r="CX2450">
        <v>2</v>
      </c>
      <c r="CY2450">
        <v>7</v>
      </c>
      <c r="CZ2450" t="s">
        <v>131</v>
      </c>
      <c r="DA2450">
        <v>286</v>
      </c>
      <c r="DB2450">
        <v>0</v>
      </c>
      <c r="DC2450" t="s">
        <v>132</v>
      </c>
      <c r="DD2450" t="s">
        <v>133</v>
      </c>
      <c r="DG2450">
        <v>16233390</v>
      </c>
      <c r="DI2450">
        <v>0</v>
      </c>
      <c r="DJ2450">
        <v>0</v>
      </c>
      <c r="DK2450">
        <v>0</v>
      </c>
      <c r="DL2450">
        <v>0</v>
      </c>
      <c r="DM2450">
        <v>0</v>
      </c>
      <c r="DN2450">
        <v>1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3">
      <c r="A2451" t="str">
        <f t="shared" si="953"/>
        <v>07/09/2023 22:05:31.960</v>
      </c>
      <c r="C2451" t="str">
        <f t="shared" si="936"/>
        <v>FFDFD3C0</v>
      </c>
      <c r="D2451" t="s">
        <v>123</v>
      </c>
      <c r="E2451">
        <v>7</v>
      </c>
      <c r="F2451">
        <v>2007</v>
      </c>
      <c r="G2451" t="s">
        <v>124</v>
      </c>
      <c r="J2451" t="s">
        <v>125</v>
      </c>
      <c r="K2451">
        <v>0</v>
      </c>
      <c r="L2451">
        <v>3</v>
      </c>
      <c r="M2451">
        <v>0</v>
      </c>
      <c r="N2451">
        <v>2</v>
      </c>
      <c r="O2451">
        <v>0</v>
      </c>
      <c r="P2451">
        <v>1</v>
      </c>
      <c r="Q2451">
        <v>0</v>
      </c>
      <c r="S2451" t="str">
        <f t="shared" si="954"/>
        <v>22:05:31.000</v>
      </c>
      <c r="T2451" t="str">
        <f t="shared" si="954"/>
        <v>22:05:31.000</v>
      </c>
      <c r="U2451" t="str">
        <f t="shared" si="946"/>
        <v>A14F74</v>
      </c>
      <c r="V2451">
        <v>0</v>
      </c>
      <c r="W2451">
        <v>0</v>
      </c>
      <c r="X2451">
        <v>2</v>
      </c>
      <c r="Y2451">
        <v>0</v>
      </c>
      <c r="AA2451">
        <v>1</v>
      </c>
      <c r="AB2451">
        <v>8</v>
      </c>
      <c r="AC2451">
        <v>3</v>
      </c>
      <c r="AD2451">
        <v>0</v>
      </c>
      <c r="AE2451">
        <v>9</v>
      </c>
      <c r="AF2451" t="s">
        <v>126</v>
      </c>
      <c r="AG2451">
        <v>0</v>
      </c>
      <c r="AH2451">
        <v>3</v>
      </c>
      <c r="AI2451">
        <v>2</v>
      </c>
      <c r="AJ2451">
        <v>0</v>
      </c>
      <c r="AK2451" t="s">
        <v>779</v>
      </c>
      <c r="AL2451">
        <v>32.781787000000001</v>
      </c>
      <c r="AM2451" t="s">
        <v>780</v>
      </c>
      <c r="AN2451">
        <v>-117.031367</v>
      </c>
      <c r="AO2451">
        <v>25</v>
      </c>
      <c r="AP2451">
        <v>700</v>
      </c>
      <c r="AQ2451" t="s">
        <v>129</v>
      </c>
      <c r="AR2451">
        <v>72</v>
      </c>
      <c r="AS2451">
        <v>29</v>
      </c>
      <c r="AT2451">
        <v>-576</v>
      </c>
      <c r="BB2451" t="str">
        <f t="shared" si="947"/>
        <v>1200</v>
      </c>
      <c r="BC2451">
        <v>1</v>
      </c>
      <c r="BD2451" t="str">
        <f t="shared" si="948"/>
        <v xml:space="preserve">N1839R  </v>
      </c>
      <c r="BE2451">
        <v>1</v>
      </c>
      <c r="BG2451">
        <v>0</v>
      </c>
      <c r="BH2451">
        <v>0</v>
      </c>
      <c r="BI2451">
        <v>0</v>
      </c>
      <c r="BJ2451">
        <v>675</v>
      </c>
      <c r="BK2451">
        <v>-25</v>
      </c>
      <c r="BL2451" t="s">
        <v>130</v>
      </c>
      <c r="BM2451">
        <v>1</v>
      </c>
      <c r="BN2451">
        <v>1</v>
      </c>
      <c r="BO2451">
        <v>0</v>
      </c>
      <c r="BP2451">
        <v>0</v>
      </c>
      <c r="BS2451">
        <v>0</v>
      </c>
      <c r="BT2451">
        <v>0</v>
      </c>
      <c r="BU2451">
        <v>0</v>
      </c>
      <c r="CE2451" t="str">
        <f t="shared" si="955"/>
        <v>22:05:31.646</v>
      </c>
      <c r="CF2451">
        <v>646091088</v>
      </c>
      <c r="CS2451">
        <v>3</v>
      </c>
      <c r="CT2451">
        <v>2</v>
      </c>
      <c r="CU2451">
        <v>0</v>
      </c>
      <c r="CV2451">
        <v>2</v>
      </c>
      <c r="CW2451">
        <v>0</v>
      </c>
      <c r="CX2451">
        <v>2</v>
      </c>
      <c r="CY2451">
        <v>7</v>
      </c>
      <c r="CZ2451" t="s">
        <v>131</v>
      </c>
      <c r="DA2451">
        <v>286</v>
      </c>
      <c r="DB2451">
        <v>0</v>
      </c>
      <c r="DC2451" t="s">
        <v>132</v>
      </c>
      <c r="DD2451" t="s">
        <v>133</v>
      </c>
      <c r="DG2451">
        <v>16233390</v>
      </c>
      <c r="DI2451">
        <v>0</v>
      </c>
      <c r="DJ2451">
        <v>0</v>
      </c>
      <c r="DK2451">
        <v>1</v>
      </c>
      <c r="DL2451">
        <v>0</v>
      </c>
      <c r="DM2451">
        <v>0</v>
      </c>
      <c r="DN2451">
        <v>1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3">
      <c r="A2452" t="str">
        <f t="shared" si="953"/>
        <v>07/09/2023 22:05:31.960</v>
      </c>
      <c r="C2452" t="str">
        <f t="shared" si="936"/>
        <v>FFDFD3C0</v>
      </c>
      <c r="D2452" t="s">
        <v>138</v>
      </c>
      <c r="E2452">
        <v>20</v>
      </c>
      <c r="F2452">
        <v>1020</v>
      </c>
      <c r="G2452" t="s">
        <v>139</v>
      </c>
      <c r="J2452" t="s">
        <v>140</v>
      </c>
      <c r="K2452">
        <v>0</v>
      </c>
      <c r="L2452">
        <v>3</v>
      </c>
      <c r="M2452">
        <v>0</v>
      </c>
      <c r="N2452">
        <v>2</v>
      </c>
      <c r="O2452">
        <v>0</v>
      </c>
      <c r="P2452">
        <v>1</v>
      </c>
      <c r="Q2452">
        <v>0</v>
      </c>
      <c r="S2452" t="str">
        <f t="shared" si="954"/>
        <v>22:05:31.000</v>
      </c>
      <c r="T2452" t="str">
        <f t="shared" si="954"/>
        <v>22:05:31.000</v>
      </c>
      <c r="U2452" t="str">
        <f t="shared" si="946"/>
        <v>A14F74</v>
      </c>
      <c r="V2452">
        <v>0</v>
      </c>
      <c r="W2452">
        <v>0</v>
      </c>
      <c r="X2452">
        <v>2</v>
      </c>
      <c r="Y2452">
        <v>0</v>
      </c>
      <c r="AA2452">
        <v>1</v>
      </c>
      <c r="AB2452">
        <v>8</v>
      </c>
      <c r="AC2452">
        <v>3</v>
      </c>
      <c r="AD2452">
        <v>0</v>
      </c>
      <c r="AE2452">
        <v>9</v>
      </c>
      <c r="AF2452" t="s">
        <v>126</v>
      </c>
      <c r="AG2452">
        <v>0</v>
      </c>
      <c r="AH2452">
        <v>3</v>
      </c>
      <c r="AI2452">
        <v>2</v>
      </c>
      <c r="AJ2452">
        <v>0</v>
      </c>
      <c r="AK2452" t="s">
        <v>779</v>
      </c>
      <c r="AL2452">
        <v>32.781787000000001</v>
      </c>
      <c r="AM2452" t="s">
        <v>780</v>
      </c>
      <c r="AN2452">
        <v>-117.031367</v>
      </c>
      <c r="AO2452">
        <v>25</v>
      </c>
      <c r="AP2452">
        <v>700</v>
      </c>
      <c r="AQ2452" t="s">
        <v>129</v>
      </c>
      <c r="AR2452">
        <v>72</v>
      </c>
      <c r="AS2452">
        <v>29</v>
      </c>
      <c r="AT2452">
        <v>-576</v>
      </c>
      <c r="BB2452" t="str">
        <f t="shared" si="947"/>
        <v>1200</v>
      </c>
      <c r="BC2452">
        <v>1</v>
      </c>
      <c r="BD2452" t="str">
        <f t="shared" si="948"/>
        <v xml:space="preserve">N1839R  </v>
      </c>
      <c r="BE2452">
        <v>1</v>
      </c>
      <c r="BG2452">
        <v>0</v>
      </c>
      <c r="BH2452">
        <v>0</v>
      </c>
      <c r="BI2452">
        <v>0</v>
      </c>
      <c r="BJ2452">
        <v>675</v>
      </c>
      <c r="BK2452">
        <v>-25</v>
      </c>
      <c r="BL2452" t="s">
        <v>130</v>
      </c>
      <c r="BM2452">
        <v>1</v>
      </c>
      <c r="BN2452">
        <v>1</v>
      </c>
      <c r="BO2452">
        <v>0</v>
      </c>
      <c r="BP2452">
        <v>0</v>
      </c>
      <c r="BS2452">
        <v>0</v>
      </c>
      <c r="BT2452">
        <v>0</v>
      </c>
      <c r="BU2452">
        <v>0</v>
      </c>
      <c r="CE2452" t="str">
        <f t="shared" si="955"/>
        <v>22:05:31.646</v>
      </c>
      <c r="CF2452">
        <v>646091088</v>
      </c>
      <c r="CS2452">
        <v>3</v>
      </c>
      <c r="CT2452">
        <v>2</v>
      </c>
      <c r="CU2452">
        <v>0</v>
      </c>
      <c r="CV2452">
        <v>2</v>
      </c>
      <c r="CW2452">
        <v>0</v>
      </c>
      <c r="CX2452">
        <v>2</v>
      </c>
      <c r="CY2452">
        <v>7</v>
      </c>
      <c r="CZ2452" t="s">
        <v>131</v>
      </c>
      <c r="DA2452">
        <v>286</v>
      </c>
      <c r="DB2452">
        <v>0</v>
      </c>
      <c r="DC2452" t="s">
        <v>132</v>
      </c>
      <c r="DD2452" t="s">
        <v>133</v>
      </c>
      <c r="DG2452">
        <v>16233390</v>
      </c>
      <c r="DI2452">
        <v>0</v>
      </c>
      <c r="DJ2452">
        <v>0</v>
      </c>
      <c r="DK2452">
        <v>1</v>
      </c>
      <c r="DL2452">
        <v>0</v>
      </c>
      <c r="DM2452">
        <v>0</v>
      </c>
      <c r="DN2452">
        <v>1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3">
      <c r="A2453" t="str">
        <f t="shared" si="953"/>
        <v>07/09/2023 22:05:31.960</v>
      </c>
      <c r="C2453" t="str">
        <f t="shared" si="936"/>
        <v>FFDFD3C0</v>
      </c>
      <c r="D2453" t="s">
        <v>134</v>
      </c>
      <c r="E2453">
        <v>4</v>
      </c>
      <c r="H2453">
        <v>4</v>
      </c>
      <c r="I2453" t="s">
        <v>143</v>
      </c>
      <c r="J2453" t="s">
        <v>126</v>
      </c>
      <c r="K2453">
        <v>0</v>
      </c>
      <c r="L2453">
        <v>3</v>
      </c>
      <c r="M2453">
        <v>0</v>
      </c>
      <c r="N2453">
        <v>2</v>
      </c>
      <c r="O2453">
        <v>0</v>
      </c>
      <c r="P2453">
        <v>1</v>
      </c>
      <c r="Q2453">
        <v>0</v>
      </c>
      <c r="S2453" t="str">
        <f t="shared" si="954"/>
        <v>22:05:31.000</v>
      </c>
      <c r="T2453" t="str">
        <f t="shared" si="954"/>
        <v>22:05:31.000</v>
      </c>
      <c r="U2453" t="str">
        <f t="shared" si="946"/>
        <v>A14F74</v>
      </c>
      <c r="V2453">
        <v>0</v>
      </c>
      <c r="W2453">
        <v>0</v>
      </c>
      <c r="X2453">
        <v>2</v>
      </c>
      <c r="Y2453">
        <v>0</v>
      </c>
      <c r="AA2453">
        <v>1</v>
      </c>
      <c r="AB2453">
        <v>8</v>
      </c>
      <c r="AC2453">
        <v>3</v>
      </c>
      <c r="AD2453">
        <v>0</v>
      </c>
      <c r="AE2453">
        <v>9</v>
      </c>
      <c r="AF2453" t="s">
        <v>126</v>
      </c>
      <c r="AG2453">
        <v>0</v>
      </c>
      <c r="AH2453">
        <v>3</v>
      </c>
      <c r="AI2453">
        <v>2</v>
      </c>
      <c r="AJ2453">
        <v>0</v>
      </c>
      <c r="AK2453" t="s">
        <v>779</v>
      </c>
      <c r="AL2453">
        <v>32.781787000000001</v>
      </c>
      <c r="AM2453" t="s">
        <v>780</v>
      </c>
      <c r="AN2453">
        <v>-117.031367</v>
      </c>
      <c r="AO2453">
        <v>25</v>
      </c>
      <c r="AP2453">
        <v>700</v>
      </c>
      <c r="AQ2453" t="s">
        <v>129</v>
      </c>
      <c r="AR2453">
        <v>72</v>
      </c>
      <c r="AS2453">
        <v>29</v>
      </c>
      <c r="AT2453">
        <v>-576</v>
      </c>
      <c r="BB2453" t="str">
        <f t="shared" si="947"/>
        <v>1200</v>
      </c>
      <c r="BC2453">
        <v>1</v>
      </c>
      <c r="BD2453" t="str">
        <f t="shared" si="948"/>
        <v xml:space="preserve">N1839R  </v>
      </c>
      <c r="BE2453">
        <v>1</v>
      </c>
      <c r="BG2453">
        <v>0</v>
      </c>
      <c r="BH2453">
        <v>0</v>
      </c>
      <c r="BI2453">
        <v>0</v>
      </c>
      <c r="BJ2453">
        <v>675</v>
      </c>
      <c r="BK2453">
        <v>-25</v>
      </c>
      <c r="BL2453" t="s">
        <v>130</v>
      </c>
      <c r="BM2453">
        <v>1</v>
      </c>
      <c r="BN2453">
        <v>1</v>
      </c>
      <c r="BO2453">
        <v>0</v>
      </c>
      <c r="BP2453">
        <v>0</v>
      </c>
      <c r="BS2453">
        <v>0</v>
      </c>
      <c r="BT2453">
        <v>0</v>
      </c>
      <c r="BU2453">
        <v>0</v>
      </c>
      <c r="CE2453" t="str">
        <f t="shared" si="955"/>
        <v>22:05:31.646</v>
      </c>
      <c r="CF2453">
        <v>646091088</v>
      </c>
      <c r="CS2453">
        <v>3</v>
      </c>
      <c r="CT2453">
        <v>2</v>
      </c>
      <c r="CU2453">
        <v>0</v>
      </c>
      <c r="CV2453">
        <v>2</v>
      </c>
      <c r="CW2453">
        <v>0</v>
      </c>
      <c r="CX2453">
        <v>2</v>
      </c>
      <c r="CY2453">
        <v>7</v>
      </c>
      <c r="CZ2453" t="s">
        <v>131</v>
      </c>
      <c r="DA2453">
        <v>286</v>
      </c>
      <c r="DB2453">
        <v>0</v>
      </c>
      <c r="DC2453" t="s">
        <v>132</v>
      </c>
      <c r="DD2453" t="s">
        <v>133</v>
      </c>
      <c r="DG2453">
        <v>16233390</v>
      </c>
      <c r="DI2453">
        <v>0</v>
      </c>
      <c r="DJ2453">
        <v>0</v>
      </c>
      <c r="DK2453">
        <v>1</v>
      </c>
      <c r="DL2453">
        <v>0</v>
      </c>
      <c r="DM2453">
        <v>0</v>
      </c>
      <c r="DN2453">
        <v>1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3">
      <c r="A2454" t="str">
        <f t="shared" si="953"/>
        <v>07/09/2023 22:05:31.960</v>
      </c>
      <c r="C2454" t="str">
        <f t="shared" si="936"/>
        <v>FFDFD3C0</v>
      </c>
      <c r="D2454" t="s">
        <v>134</v>
      </c>
      <c r="E2454">
        <v>3</v>
      </c>
      <c r="H2454">
        <v>3</v>
      </c>
      <c r="I2454" t="s">
        <v>135</v>
      </c>
      <c r="J2454" t="s">
        <v>126</v>
      </c>
      <c r="K2454">
        <v>0</v>
      </c>
      <c r="L2454">
        <v>3</v>
      </c>
      <c r="M2454">
        <v>0</v>
      </c>
      <c r="N2454">
        <v>2</v>
      </c>
      <c r="O2454">
        <v>0</v>
      </c>
      <c r="P2454">
        <v>1</v>
      </c>
      <c r="Q2454">
        <v>0</v>
      </c>
      <c r="S2454" t="str">
        <f t="shared" si="954"/>
        <v>22:05:31.000</v>
      </c>
      <c r="T2454" t="str">
        <f t="shared" si="954"/>
        <v>22:05:31.000</v>
      </c>
      <c r="U2454" t="str">
        <f t="shared" si="946"/>
        <v>A14F74</v>
      </c>
      <c r="V2454">
        <v>0</v>
      </c>
      <c r="W2454">
        <v>0</v>
      </c>
      <c r="X2454">
        <v>2</v>
      </c>
      <c r="Y2454">
        <v>0</v>
      </c>
      <c r="AA2454">
        <v>1</v>
      </c>
      <c r="AB2454">
        <v>8</v>
      </c>
      <c r="AC2454">
        <v>3</v>
      </c>
      <c r="AD2454">
        <v>0</v>
      </c>
      <c r="AE2454">
        <v>9</v>
      </c>
      <c r="AF2454" t="s">
        <v>126</v>
      </c>
      <c r="AG2454">
        <v>0</v>
      </c>
      <c r="AH2454">
        <v>3</v>
      </c>
      <c r="AI2454">
        <v>2</v>
      </c>
      <c r="AJ2454">
        <v>0</v>
      </c>
      <c r="AK2454" t="s">
        <v>779</v>
      </c>
      <c r="AL2454">
        <v>32.781787000000001</v>
      </c>
      <c r="AM2454" t="s">
        <v>780</v>
      </c>
      <c r="AN2454">
        <v>-117.031367</v>
      </c>
      <c r="AO2454">
        <v>25</v>
      </c>
      <c r="AP2454">
        <v>700</v>
      </c>
      <c r="AQ2454" t="s">
        <v>129</v>
      </c>
      <c r="AR2454">
        <v>72</v>
      </c>
      <c r="AS2454">
        <v>29</v>
      </c>
      <c r="AT2454">
        <v>-576</v>
      </c>
      <c r="BB2454" t="str">
        <f t="shared" si="947"/>
        <v>1200</v>
      </c>
      <c r="BC2454">
        <v>1</v>
      </c>
      <c r="BD2454" t="str">
        <f t="shared" si="948"/>
        <v xml:space="preserve">N1839R  </v>
      </c>
      <c r="BE2454">
        <v>1</v>
      </c>
      <c r="BG2454">
        <v>0</v>
      </c>
      <c r="BH2454">
        <v>0</v>
      </c>
      <c r="BI2454">
        <v>0</v>
      </c>
      <c r="BJ2454">
        <v>675</v>
      </c>
      <c r="BK2454">
        <v>-25</v>
      </c>
      <c r="BL2454" t="s">
        <v>130</v>
      </c>
      <c r="BM2454">
        <v>1</v>
      </c>
      <c r="BN2454">
        <v>1</v>
      </c>
      <c r="BO2454">
        <v>0</v>
      </c>
      <c r="BP2454">
        <v>0</v>
      </c>
      <c r="BS2454">
        <v>0</v>
      </c>
      <c r="BT2454">
        <v>0</v>
      </c>
      <c r="BU2454">
        <v>0</v>
      </c>
      <c r="CE2454" t="str">
        <f t="shared" si="955"/>
        <v>22:05:31.646</v>
      </c>
      <c r="CF2454">
        <v>646091088</v>
      </c>
      <c r="CS2454">
        <v>3</v>
      </c>
      <c r="CT2454">
        <v>2</v>
      </c>
      <c r="CU2454">
        <v>0</v>
      </c>
      <c r="CV2454">
        <v>2</v>
      </c>
      <c r="CW2454">
        <v>0</v>
      </c>
      <c r="CX2454">
        <v>2</v>
      </c>
      <c r="CY2454">
        <v>7</v>
      </c>
      <c r="CZ2454" t="s">
        <v>131</v>
      </c>
      <c r="DA2454">
        <v>286</v>
      </c>
      <c r="DB2454">
        <v>0</v>
      </c>
      <c r="DC2454" t="s">
        <v>132</v>
      </c>
      <c r="DD2454" t="s">
        <v>133</v>
      </c>
      <c r="DG2454">
        <v>16233390</v>
      </c>
      <c r="DI2454">
        <v>0</v>
      </c>
      <c r="DJ2454">
        <v>0</v>
      </c>
      <c r="DK2454">
        <v>1</v>
      </c>
      <c r="DL2454">
        <v>0</v>
      </c>
      <c r="DM2454">
        <v>0</v>
      </c>
      <c r="DN2454">
        <v>1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3">
      <c r="A2455" t="str">
        <f t="shared" si="953"/>
        <v>07/09/2023 22:05:31.960</v>
      </c>
      <c r="C2455" t="str">
        <f t="shared" si="936"/>
        <v>FFDFD3C0</v>
      </c>
      <c r="D2455" t="s">
        <v>141</v>
      </c>
      <c r="E2455">
        <v>15</v>
      </c>
      <c r="J2455" t="s">
        <v>142</v>
      </c>
      <c r="K2455">
        <v>0</v>
      </c>
      <c r="L2455">
        <v>3</v>
      </c>
      <c r="M2455">
        <v>0</v>
      </c>
      <c r="N2455">
        <v>2</v>
      </c>
      <c r="O2455">
        <v>0</v>
      </c>
      <c r="P2455">
        <v>1</v>
      </c>
      <c r="Q2455">
        <v>0</v>
      </c>
      <c r="S2455" t="str">
        <f t="shared" si="954"/>
        <v>22:05:31.000</v>
      </c>
      <c r="T2455" t="str">
        <f t="shared" si="954"/>
        <v>22:05:31.000</v>
      </c>
      <c r="U2455" t="str">
        <f t="shared" si="946"/>
        <v>A14F74</v>
      </c>
      <c r="V2455">
        <v>0</v>
      </c>
      <c r="W2455">
        <v>0</v>
      </c>
      <c r="X2455">
        <v>2</v>
      </c>
      <c r="Y2455">
        <v>0</v>
      </c>
      <c r="AA2455">
        <v>1</v>
      </c>
      <c r="AB2455">
        <v>8</v>
      </c>
      <c r="AC2455">
        <v>3</v>
      </c>
      <c r="AD2455">
        <v>0</v>
      </c>
      <c r="AE2455">
        <v>9</v>
      </c>
      <c r="AF2455" t="s">
        <v>126</v>
      </c>
      <c r="AG2455">
        <v>0</v>
      </c>
      <c r="AH2455">
        <v>3</v>
      </c>
      <c r="AI2455">
        <v>2</v>
      </c>
      <c r="AJ2455">
        <v>0</v>
      </c>
      <c r="AK2455" t="s">
        <v>779</v>
      </c>
      <c r="AL2455">
        <v>32.781787000000001</v>
      </c>
      <c r="AM2455" t="s">
        <v>780</v>
      </c>
      <c r="AN2455">
        <v>-117.031367</v>
      </c>
      <c r="AO2455">
        <v>25</v>
      </c>
      <c r="AP2455">
        <v>700</v>
      </c>
      <c r="AQ2455" t="s">
        <v>129</v>
      </c>
      <c r="AR2455">
        <v>72</v>
      </c>
      <c r="AS2455">
        <v>29</v>
      </c>
      <c r="AT2455">
        <v>-576</v>
      </c>
      <c r="BB2455" t="str">
        <f t="shared" si="947"/>
        <v>1200</v>
      </c>
      <c r="BC2455">
        <v>1</v>
      </c>
      <c r="BD2455" t="str">
        <f t="shared" si="948"/>
        <v xml:space="preserve">N1839R  </v>
      </c>
      <c r="BE2455">
        <v>1</v>
      </c>
      <c r="BG2455">
        <v>0</v>
      </c>
      <c r="BH2455">
        <v>0</v>
      </c>
      <c r="BI2455">
        <v>0</v>
      </c>
      <c r="BJ2455">
        <v>675</v>
      </c>
      <c r="BK2455">
        <v>-25</v>
      </c>
      <c r="BL2455" t="s">
        <v>130</v>
      </c>
      <c r="BM2455">
        <v>1</v>
      </c>
      <c r="BN2455">
        <v>1</v>
      </c>
      <c r="BO2455">
        <v>0</v>
      </c>
      <c r="BP2455">
        <v>0</v>
      </c>
      <c r="BS2455">
        <v>0</v>
      </c>
      <c r="BT2455">
        <v>0</v>
      </c>
      <c r="BU2455">
        <v>0</v>
      </c>
      <c r="CE2455" t="str">
        <f t="shared" si="955"/>
        <v>22:05:31.646</v>
      </c>
      <c r="CF2455">
        <v>646091088</v>
      </c>
      <c r="CS2455">
        <v>3</v>
      </c>
      <c r="CT2455">
        <v>2</v>
      </c>
      <c r="CU2455">
        <v>0</v>
      </c>
      <c r="CV2455">
        <v>2</v>
      </c>
      <c r="CW2455">
        <v>0</v>
      </c>
      <c r="CX2455">
        <v>2</v>
      </c>
      <c r="CY2455">
        <v>7</v>
      </c>
      <c r="CZ2455" t="s">
        <v>131</v>
      </c>
      <c r="DA2455">
        <v>286</v>
      </c>
      <c r="DB2455">
        <v>0</v>
      </c>
      <c r="DC2455" t="s">
        <v>132</v>
      </c>
      <c r="DD2455" t="s">
        <v>133</v>
      </c>
      <c r="DG2455">
        <v>16233390</v>
      </c>
      <c r="DI2455">
        <v>0</v>
      </c>
      <c r="DJ2455">
        <v>0</v>
      </c>
      <c r="DK2455">
        <v>1</v>
      </c>
      <c r="DL2455">
        <v>0</v>
      </c>
      <c r="DM2455">
        <v>0</v>
      </c>
      <c r="DN2455">
        <v>1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3">
      <c r="A2456" t="str">
        <f>"07/09/2023 22:05:31.991"</f>
        <v>07/09/2023 22:05:31.991</v>
      </c>
      <c r="C2456" t="str">
        <f t="shared" si="936"/>
        <v>FFDFD3C0</v>
      </c>
      <c r="D2456" t="s">
        <v>149</v>
      </c>
      <c r="E2456">
        <v>3</v>
      </c>
      <c r="H2456">
        <v>166</v>
      </c>
      <c r="I2456" t="s">
        <v>139</v>
      </c>
      <c r="J2456" t="s">
        <v>150</v>
      </c>
      <c r="K2456">
        <v>0</v>
      </c>
      <c r="L2456">
        <v>3</v>
      </c>
      <c r="M2456">
        <v>0</v>
      </c>
      <c r="N2456">
        <v>2</v>
      </c>
      <c r="O2456">
        <v>0</v>
      </c>
      <c r="P2456">
        <v>1</v>
      </c>
      <c r="Q2456">
        <v>0</v>
      </c>
      <c r="S2456" t="str">
        <f t="shared" si="954"/>
        <v>22:05:31.000</v>
      </c>
      <c r="T2456" t="str">
        <f t="shared" si="954"/>
        <v>22:05:31.000</v>
      </c>
      <c r="U2456" t="str">
        <f t="shared" si="946"/>
        <v>A14F74</v>
      </c>
      <c r="V2456">
        <v>0</v>
      </c>
      <c r="W2456">
        <v>0</v>
      </c>
      <c r="X2456">
        <v>2</v>
      </c>
      <c r="Y2456">
        <v>0</v>
      </c>
      <c r="AA2456">
        <v>1</v>
      </c>
      <c r="AB2456">
        <v>8</v>
      </c>
      <c r="AC2456">
        <v>3</v>
      </c>
      <c r="AD2456">
        <v>0</v>
      </c>
      <c r="AE2456">
        <v>9</v>
      </c>
      <c r="AF2456" t="s">
        <v>126</v>
      </c>
      <c r="AG2456">
        <v>0</v>
      </c>
      <c r="AH2456">
        <v>3</v>
      </c>
      <c r="AI2456">
        <v>2</v>
      </c>
      <c r="AJ2456">
        <v>0</v>
      </c>
      <c r="AK2456" t="s">
        <v>779</v>
      </c>
      <c r="AL2456">
        <v>32.781787000000001</v>
      </c>
      <c r="AM2456" t="s">
        <v>780</v>
      </c>
      <c r="AN2456">
        <v>-117.031367</v>
      </c>
      <c r="AO2456">
        <v>25</v>
      </c>
      <c r="AP2456">
        <v>700</v>
      </c>
      <c r="AQ2456" t="s">
        <v>129</v>
      </c>
      <c r="AR2456">
        <v>72</v>
      </c>
      <c r="AS2456">
        <v>29</v>
      </c>
      <c r="AT2456">
        <v>-576</v>
      </c>
      <c r="BB2456" t="str">
        <f t="shared" si="947"/>
        <v>1200</v>
      </c>
      <c r="BC2456">
        <v>1</v>
      </c>
      <c r="BD2456" t="str">
        <f t="shared" si="948"/>
        <v xml:space="preserve">N1839R  </v>
      </c>
      <c r="BE2456">
        <v>1</v>
      </c>
      <c r="BG2456">
        <v>0</v>
      </c>
      <c r="BH2456">
        <v>0</v>
      </c>
      <c r="BI2456">
        <v>0</v>
      </c>
      <c r="BJ2456">
        <v>675</v>
      </c>
      <c r="BK2456">
        <v>-25</v>
      </c>
      <c r="BL2456" t="s">
        <v>130</v>
      </c>
      <c r="BM2456">
        <v>1</v>
      </c>
      <c r="BN2456">
        <v>1</v>
      </c>
      <c r="BO2456">
        <v>0</v>
      </c>
      <c r="BP2456">
        <v>0</v>
      </c>
      <c r="BS2456">
        <v>0</v>
      </c>
      <c r="BT2456">
        <v>0</v>
      </c>
      <c r="BU2456">
        <v>0</v>
      </c>
      <c r="CE2456" t="str">
        <f t="shared" si="955"/>
        <v>22:05:31.646</v>
      </c>
      <c r="CF2456">
        <v>646091088</v>
      </c>
      <c r="CS2456">
        <v>3</v>
      </c>
      <c r="CT2456">
        <v>2</v>
      </c>
      <c r="CU2456">
        <v>0</v>
      </c>
      <c r="CV2456">
        <v>2</v>
      </c>
      <c r="CW2456">
        <v>0</v>
      </c>
      <c r="CX2456">
        <v>2</v>
      </c>
      <c r="CY2456">
        <v>7</v>
      </c>
      <c r="CZ2456" t="s">
        <v>131</v>
      </c>
      <c r="DA2456">
        <v>286</v>
      </c>
      <c r="DB2456">
        <v>0</v>
      </c>
      <c r="DC2456" t="s">
        <v>132</v>
      </c>
      <c r="DD2456" t="s">
        <v>133</v>
      </c>
      <c r="DG2456">
        <v>16233390</v>
      </c>
      <c r="DI2456">
        <v>0</v>
      </c>
      <c r="DJ2456">
        <v>0</v>
      </c>
      <c r="DK2456">
        <v>1</v>
      </c>
      <c r="DL2456">
        <v>0</v>
      </c>
      <c r="DM2456">
        <v>0</v>
      </c>
      <c r="DN2456">
        <v>1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3">
      <c r="A2457" t="str">
        <f t="shared" ref="A2457:A2463" si="956">"07/09/2023 22:05:32.601"</f>
        <v>07/09/2023 22:05:32.601</v>
      </c>
      <c r="C2457" t="str">
        <f t="shared" si="936"/>
        <v>FFDFD3C0</v>
      </c>
      <c r="D2457" t="s">
        <v>134</v>
      </c>
      <c r="E2457">
        <v>3</v>
      </c>
      <c r="H2457">
        <v>3</v>
      </c>
      <c r="I2457" t="s">
        <v>135</v>
      </c>
      <c r="J2457" t="s">
        <v>126</v>
      </c>
      <c r="K2457">
        <v>0</v>
      </c>
      <c r="L2457">
        <v>3</v>
      </c>
      <c r="M2457">
        <v>0</v>
      </c>
      <c r="N2457">
        <v>2</v>
      </c>
      <c r="O2457">
        <v>0</v>
      </c>
      <c r="P2457">
        <v>1</v>
      </c>
      <c r="Q2457">
        <v>0</v>
      </c>
      <c r="S2457" t="str">
        <f t="shared" ref="S2457:T2463" si="957">"22:05:32.000"</f>
        <v>22:05:32.000</v>
      </c>
      <c r="T2457" t="str">
        <f t="shared" si="957"/>
        <v>22:05:32.000</v>
      </c>
      <c r="U2457" t="str">
        <f t="shared" si="946"/>
        <v>A14F74</v>
      </c>
      <c r="V2457">
        <v>0</v>
      </c>
      <c r="W2457">
        <v>0</v>
      </c>
      <c r="X2457">
        <v>2</v>
      </c>
      <c r="Y2457">
        <v>0</v>
      </c>
      <c r="AA2457">
        <v>1</v>
      </c>
      <c r="AB2457">
        <v>8</v>
      </c>
      <c r="AC2457">
        <v>3</v>
      </c>
      <c r="AD2457">
        <v>0</v>
      </c>
      <c r="AE2457">
        <v>9</v>
      </c>
      <c r="AF2457" t="s">
        <v>126</v>
      </c>
      <c r="AG2457">
        <v>0</v>
      </c>
      <c r="AH2457">
        <v>3</v>
      </c>
      <c r="AI2457">
        <v>2</v>
      </c>
      <c r="AJ2457">
        <v>0</v>
      </c>
      <c r="AK2457" t="s">
        <v>781</v>
      </c>
      <c r="AL2457">
        <v>32.781936999999999</v>
      </c>
      <c r="AM2457" t="s">
        <v>782</v>
      </c>
      <c r="AN2457">
        <v>-117.030981</v>
      </c>
      <c r="AO2457">
        <v>25</v>
      </c>
      <c r="AP2457">
        <v>800</v>
      </c>
      <c r="AQ2457" t="s">
        <v>129</v>
      </c>
      <c r="AR2457">
        <v>70</v>
      </c>
      <c r="AS2457">
        <v>33</v>
      </c>
      <c r="AT2457">
        <v>-576</v>
      </c>
      <c r="BB2457" t="str">
        <f t="shared" si="947"/>
        <v>1200</v>
      </c>
      <c r="BC2457">
        <v>1</v>
      </c>
      <c r="BD2457" t="str">
        <f t="shared" si="948"/>
        <v xml:space="preserve">N1839R  </v>
      </c>
      <c r="BE2457">
        <v>1</v>
      </c>
      <c r="BG2457">
        <v>0</v>
      </c>
      <c r="BH2457">
        <v>0</v>
      </c>
      <c r="BI2457">
        <v>0</v>
      </c>
      <c r="BJ2457">
        <v>675</v>
      </c>
      <c r="BK2457">
        <v>-125</v>
      </c>
      <c r="BL2457" t="s">
        <v>130</v>
      </c>
      <c r="BM2457">
        <v>1</v>
      </c>
      <c r="BN2457">
        <v>1</v>
      </c>
      <c r="BO2457">
        <v>0</v>
      </c>
      <c r="BP2457">
        <v>0</v>
      </c>
      <c r="BS2457">
        <v>0</v>
      </c>
      <c r="BT2457">
        <v>0</v>
      </c>
      <c r="BU2457">
        <v>0</v>
      </c>
      <c r="CE2457" t="str">
        <f t="shared" ref="CE2457:CE2463" si="958">"22:05:32.304"</f>
        <v>22:05:32.304</v>
      </c>
      <c r="CF2457">
        <v>304340746</v>
      </c>
      <c r="CS2457">
        <v>3</v>
      </c>
      <c r="CT2457">
        <v>2</v>
      </c>
      <c r="CU2457">
        <v>0</v>
      </c>
      <c r="CV2457">
        <v>2</v>
      </c>
      <c r="CW2457">
        <v>0</v>
      </c>
      <c r="CX2457">
        <v>2</v>
      </c>
      <c r="CY2457">
        <v>7</v>
      </c>
      <c r="CZ2457" t="s">
        <v>131</v>
      </c>
      <c r="DA2457">
        <v>286</v>
      </c>
      <c r="DB2457">
        <v>0</v>
      </c>
      <c r="DC2457" t="s">
        <v>132</v>
      </c>
      <c r="DD2457" t="s">
        <v>133</v>
      </c>
      <c r="DG2457">
        <v>16233614</v>
      </c>
      <c r="DI2457">
        <v>0</v>
      </c>
      <c r="DJ2457">
        <v>0</v>
      </c>
      <c r="DK2457">
        <v>0</v>
      </c>
      <c r="DL2457">
        <v>0</v>
      </c>
      <c r="DM2457">
        <v>0</v>
      </c>
      <c r="DN2457">
        <v>1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3">
      <c r="A2458" t="str">
        <f t="shared" si="956"/>
        <v>07/09/2023 22:05:32.601</v>
      </c>
      <c r="C2458" t="str">
        <f t="shared" si="936"/>
        <v>FFDFD3C0</v>
      </c>
      <c r="D2458" t="s">
        <v>141</v>
      </c>
      <c r="E2458">
        <v>15</v>
      </c>
      <c r="J2458" t="s">
        <v>142</v>
      </c>
      <c r="K2458">
        <v>0</v>
      </c>
      <c r="L2458">
        <v>3</v>
      </c>
      <c r="M2458">
        <v>0</v>
      </c>
      <c r="N2458">
        <v>2</v>
      </c>
      <c r="O2458">
        <v>0</v>
      </c>
      <c r="P2458">
        <v>1</v>
      </c>
      <c r="Q2458">
        <v>0</v>
      </c>
      <c r="S2458" t="str">
        <f t="shared" si="957"/>
        <v>22:05:32.000</v>
      </c>
      <c r="T2458" t="str">
        <f t="shared" si="957"/>
        <v>22:05:32.000</v>
      </c>
      <c r="U2458" t="str">
        <f t="shared" si="946"/>
        <v>A14F74</v>
      </c>
      <c r="V2458">
        <v>0</v>
      </c>
      <c r="W2458">
        <v>0</v>
      </c>
      <c r="X2458">
        <v>2</v>
      </c>
      <c r="Y2458">
        <v>0</v>
      </c>
      <c r="AA2458">
        <v>1</v>
      </c>
      <c r="AB2458">
        <v>8</v>
      </c>
      <c r="AC2458">
        <v>3</v>
      </c>
      <c r="AD2458">
        <v>0</v>
      </c>
      <c r="AE2458">
        <v>9</v>
      </c>
      <c r="AF2458" t="s">
        <v>126</v>
      </c>
      <c r="AG2458">
        <v>0</v>
      </c>
      <c r="AH2458">
        <v>3</v>
      </c>
      <c r="AI2458">
        <v>2</v>
      </c>
      <c r="AJ2458">
        <v>0</v>
      </c>
      <c r="AK2458" t="s">
        <v>781</v>
      </c>
      <c r="AL2458">
        <v>32.781936999999999</v>
      </c>
      <c r="AM2458" t="s">
        <v>782</v>
      </c>
      <c r="AN2458">
        <v>-117.030981</v>
      </c>
      <c r="AO2458">
        <v>25</v>
      </c>
      <c r="AP2458">
        <v>800</v>
      </c>
      <c r="AQ2458" t="s">
        <v>129</v>
      </c>
      <c r="AR2458">
        <v>70</v>
      </c>
      <c r="AS2458">
        <v>33</v>
      </c>
      <c r="AT2458">
        <v>-576</v>
      </c>
      <c r="BB2458" t="str">
        <f t="shared" si="947"/>
        <v>1200</v>
      </c>
      <c r="BC2458">
        <v>1</v>
      </c>
      <c r="BD2458" t="str">
        <f t="shared" si="948"/>
        <v xml:space="preserve">N1839R  </v>
      </c>
      <c r="BE2458">
        <v>1</v>
      </c>
      <c r="BG2458">
        <v>0</v>
      </c>
      <c r="BH2458">
        <v>0</v>
      </c>
      <c r="BI2458">
        <v>0</v>
      </c>
      <c r="BJ2458">
        <v>675</v>
      </c>
      <c r="BK2458">
        <v>-125</v>
      </c>
      <c r="BL2458" t="s">
        <v>130</v>
      </c>
      <c r="BM2458">
        <v>1</v>
      </c>
      <c r="BN2458">
        <v>1</v>
      </c>
      <c r="BO2458">
        <v>0</v>
      </c>
      <c r="BP2458">
        <v>0</v>
      </c>
      <c r="BS2458">
        <v>0</v>
      </c>
      <c r="BT2458">
        <v>0</v>
      </c>
      <c r="BU2458">
        <v>0</v>
      </c>
      <c r="CE2458" t="str">
        <f t="shared" si="958"/>
        <v>22:05:32.304</v>
      </c>
      <c r="CF2458">
        <v>304340746</v>
      </c>
      <c r="CS2458">
        <v>3</v>
      </c>
      <c r="CT2458">
        <v>2</v>
      </c>
      <c r="CU2458">
        <v>0</v>
      </c>
      <c r="CV2458">
        <v>2</v>
      </c>
      <c r="CW2458">
        <v>0</v>
      </c>
      <c r="CX2458">
        <v>2</v>
      </c>
      <c r="CY2458">
        <v>7</v>
      </c>
      <c r="CZ2458" t="s">
        <v>131</v>
      </c>
      <c r="DA2458">
        <v>286</v>
      </c>
      <c r="DB2458">
        <v>0</v>
      </c>
      <c r="DC2458" t="s">
        <v>132</v>
      </c>
      <c r="DD2458" t="s">
        <v>133</v>
      </c>
      <c r="DG2458">
        <v>16233614</v>
      </c>
      <c r="DI2458">
        <v>0</v>
      </c>
      <c r="DJ2458">
        <v>0</v>
      </c>
      <c r="DK2458">
        <v>1</v>
      </c>
      <c r="DL2458">
        <v>0</v>
      </c>
      <c r="DM2458">
        <v>0</v>
      </c>
      <c r="DN2458">
        <v>1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3">
      <c r="A2459" t="str">
        <f t="shared" si="956"/>
        <v>07/09/2023 22:05:32.601</v>
      </c>
      <c r="C2459" t="str">
        <f t="shared" si="936"/>
        <v>FFDFD3C0</v>
      </c>
      <c r="D2459" t="s">
        <v>149</v>
      </c>
      <c r="E2459">
        <v>3</v>
      </c>
      <c r="H2459">
        <v>166</v>
      </c>
      <c r="I2459" t="s">
        <v>139</v>
      </c>
      <c r="J2459" t="s">
        <v>150</v>
      </c>
      <c r="K2459">
        <v>0</v>
      </c>
      <c r="L2459">
        <v>3</v>
      </c>
      <c r="M2459">
        <v>0</v>
      </c>
      <c r="N2459">
        <v>2</v>
      </c>
      <c r="O2459">
        <v>0</v>
      </c>
      <c r="P2459">
        <v>1</v>
      </c>
      <c r="Q2459">
        <v>0</v>
      </c>
      <c r="S2459" t="str">
        <f t="shared" si="957"/>
        <v>22:05:32.000</v>
      </c>
      <c r="T2459" t="str">
        <f t="shared" si="957"/>
        <v>22:05:32.000</v>
      </c>
      <c r="U2459" t="str">
        <f t="shared" si="946"/>
        <v>A14F74</v>
      </c>
      <c r="V2459">
        <v>0</v>
      </c>
      <c r="W2459">
        <v>0</v>
      </c>
      <c r="X2459">
        <v>2</v>
      </c>
      <c r="Y2459">
        <v>0</v>
      </c>
      <c r="AA2459">
        <v>1</v>
      </c>
      <c r="AB2459">
        <v>8</v>
      </c>
      <c r="AC2459">
        <v>3</v>
      </c>
      <c r="AD2459">
        <v>0</v>
      </c>
      <c r="AE2459">
        <v>9</v>
      </c>
      <c r="AF2459" t="s">
        <v>126</v>
      </c>
      <c r="AG2459">
        <v>0</v>
      </c>
      <c r="AH2459">
        <v>3</v>
      </c>
      <c r="AI2459">
        <v>2</v>
      </c>
      <c r="AJ2459">
        <v>0</v>
      </c>
      <c r="AK2459" t="s">
        <v>781</v>
      </c>
      <c r="AL2459">
        <v>32.781936999999999</v>
      </c>
      <c r="AM2459" t="s">
        <v>782</v>
      </c>
      <c r="AN2459">
        <v>-117.030981</v>
      </c>
      <c r="AO2459">
        <v>25</v>
      </c>
      <c r="AP2459">
        <v>800</v>
      </c>
      <c r="AQ2459" t="s">
        <v>129</v>
      </c>
      <c r="AR2459">
        <v>70</v>
      </c>
      <c r="AS2459">
        <v>33</v>
      </c>
      <c r="AT2459">
        <v>-576</v>
      </c>
      <c r="BB2459" t="str">
        <f t="shared" si="947"/>
        <v>1200</v>
      </c>
      <c r="BC2459">
        <v>1</v>
      </c>
      <c r="BD2459" t="str">
        <f t="shared" si="948"/>
        <v xml:space="preserve">N1839R  </v>
      </c>
      <c r="BE2459">
        <v>1</v>
      </c>
      <c r="BG2459">
        <v>0</v>
      </c>
      <c r="BH2459">
        <v>0</v>
      </c>
      <c r="BI2459">
        <v>0</v>
      </c>
      <c r="BJ2459">
        <v>675</v>
      </c>
      <c r="BK2459">
        <v>-125</v>
      </c>
      <c r="BL2459" t="s">
        <v>130</v>
      </c>
      <c r="BM2459">
        <v>1</v>
      </c>
      <c r="BN2459">
        <v>1</v>
      </c>
      <c r="BO2459">
        <v>0</v>
      </c>
      <c r="BP2459">
        <v>0</v>
      </c>
      <c r="BS2459">
        <v>0</v>
      </c>
      <c r="BT2459">
        <v>0</v>
      </c>
      <c r="BU2459">
        <v>0</v>
      </c>
      <c r="CE2459" t="str">
        <f t="shared" si="958"/>
        <v>22:05:32.304</v>
      </c>
      <c r="CF2459">
        <v>304340746</v>
      </c>
      <c r="CS2459">
        <v>3</v>
      </c>
      <c r="CT2459">
        <v>2</v>
      </c>
      <c r="CU2459">
        <v>0</v>
      </c>
      <c r="CV2459">
        <v>2</v>
      </c>
      <c r="CW2459">
        <v>0</v>
      </c>
      <c r="CX2459">
        <v>2</v>
      </c>
      <c r="CY2459">
        <v>7</v>
      </c>
      <c r="CZ2459" t="s">
        <v>131</v>
      </c>
      <c r="DA2459">
        <v>286</v>
      </c>
      <c r="DB2459">
        <v>0</v>
      </c>
      <c r="DC2459" t="s">
        <v>132</v>
      </c>
      <c r="DD2459" t="s">
        <v>133</v>
      </c>
      <c r="DG2459">
        <v>16233614</v>
      </c>
      <c r="DI2459">
        <v>0</v>
      </c>
      <c r="DJ2459">
        <v>0</v>
      </c>
      <c r="DK2459">
        <v>1</v>
      </c>
      <c r="DL2459">
        <v>0</v>
      </c>
      <c r="DM2459">
        <v>0</v>
      </c>
      <c r="DN2459">
        <v>1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3">
      <c r="A2460" t="str">
        <f t="shared" si="956"/>
        <v>07/09/2023 22:05:32.601</v>
      </c>
      <c r="C2460" t="str">
        <f t="shared" si="936"/>
        <v>FFDFD3C0</v>
      </c>
      <c r="D2460" t="s">
        <v>147</v>
      </c>
      <c r="E2460">
        <v>8</v>
      </c>
      <c r="H2460">
        <v>225</v>
      </c>
      <c r="I2460" t="s">
        <v>148</v>
      </c>
      <c r="J2460" t="s">
        <v>126</v>
      </c>
      <c r="K2460">
        <v>0</v>
      </c>
      <c r="L2460">
        <v>3</v>
      </c>
      <c r="M2460">
        <v>0</v>
      </c>
      <c r="N2460">
        <v>2</v>
      </c>
      <c r="O2460">
        <v>0</v>
      </c>
      <c r="P2460">
        <v>1</v>
      </c>
      <c r="Q2460">
        <v>0</v>
      </c>
      <c r="S2460" t="str">
        <f t="shared" si="957"/>
        <v>22:05:32.000</v>
      </c>
      <c r="T2460" t="str">
        <f t="shared" si="957"/>
        <v>22:05:32.000</v>
      </c>
      <c r="U2460" t="str">
        <f t="shared" si="946"/>
        <v>A14F74</v>
      </c>
      <c r="V2460">
        <v>0</v>
      </c>
      <c r="W2460">
        <v>0</v>
      </c>
      <c r="X2460">
        <v>2</v>
      </c>
      <c r="Y2460">
        <v>0</v>
      </c>
      <c r="AA2460">
        <v>1</v>
      </c>
      <c r="AB2460">
        <v>8</v>
      </c>
      <c r="AC2460">
        <v>3</v>
      </c>
      <c r="AD2460">
        <v>0</v>
      </c>
      <c r="AE2460">
        <v>9</v>
      </c>
      <c r="AF2460" t="s">
        <v>126</v>
      </c>
      <c r="AG2460">
        <v>0</v>
      </c>
      <c r="AH2460">
        <v>3</v>
      </c>
      <c r="AI2460">
        <v>2</v>
      </c>
      <c r="AJ2460">
        <v>0</v>
      </c>
      <c r="AK2460" t="s">
        <v>781</v>
      </c>
      <c r="AL2460">
        <v>32.781936999999999</v>
      </c>
      <c r="AM2460" t="s">
        <v>782</v>
      </c>
      <c r="AN2460">
        <v>-117.030981</v>
      </c>
      <c r="AO2460">
        <v>25</v>
      </c>
      <c r="AP2460">
        <v>800</v>
      </c>
      <c r="AQ2460" t="s">
        <v>129</v>
      </c>
      <c r="AR2460">
        <v>70</v>
      </c>
      <c r="AS2460">
        <v>33</v>
      </c>
      <c r="AT2460">
        <v>-576</v>
      </c>
      <c r="BB2460" t="str">
        <f t="shared" si="947"/>
        <v>1200</v>
      </c>
      <c r="BC2460">
        <v>1</v>
      </c>
      <c r="BD2460" t="str">
        <f t="shared" si="948"/>
        <v xml:space="preserve">N1839R  </v>
      </c>
      <c r="BE2460">
        <v>1</v>
      </c>
      <c r="BG2460">
        <v>0</v>
      </c>
      <c r="BH2460">
        <v>0</v>
      </c>
      <c r="BI2460">
        <v>0</v>
      </c>
      <c r="BJ2460">
        <v>675</v>
      </c>
      <c r="BK2460">
        <v>-125</v>
      </c>
      <c r="BL2460" t="s">
        <v>130</v>
      </c>
      <c r="BM2460">
        <v>1</v>
      </c>
      <c r="BN2460">
        <v>1</v>
      </c>
      <c r="BO2460">
        <v>0</v>
      </c>
      <c r="BP2460">
        <v>0</v>
      </c>
      <c r="BS2460">
        <v>0</v>
      </c>
      <c r="BT2460">
        <v>0</v>
      </c>
      <c r="BU2460">
        <v>0</v>
      </c>
      <c r="CE2460" t="str">
        <f t="shared" si="958"/>
        <v>22:05:32.304</v>
      </c>
      <c r="CF2460">
        <v>304340746</v>
      </c>
      <c r="CS2460">
        <v>3</v>
      </c>
      <c r="CT2460">
        <v>2</v>
      </c>
      <c r="CU2460">
        <v>0</v>
      </c>
      <c r="CV2460">
        <v>2</v>
      </c>
      <c r="CW2460">
        <v>0</v>
      </c>
      <c r="CX2460">
        <v>2</v>
      </c>
      <c r="CY2460">
        <v>7</v>
      </c>
      <c r="CZ2460" t="s">
        <v>131</v>
      </c>
      <c r="DA2460">
        <v>286</v>
      </c>
      <c r="DB2460">
        <v>0</v>
      </c>
      <c r="DC2460" t="s">
        <v>132</v>
      </c>
      <c r="DD2460" t="s">
        <v>133</v>
      </c>
      <c r="DG2460">
        <v>16233614</v>
      </c>
      <c r="DI2460">
        <v>0</v>
      </c>
      <c r="DJ2460">
        <v>0</v>
      </c>
      <c r="DK2460">
        <v>1</v>
      </c>
      <c r="DL2460">
        <v>0</v>
      </c>
      <c r="DM2460">
        <v>0</v>
      </c>
      <c r="DN2460">
        <v>1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3">
      <c r="A2461" t="str">
        <f t="shared" si="956"/>
        <v>07/09/2023 22:05:32.601</v>
      </c>
      <c r="C2461" t="str">
        <f t="shared" si="936"/>
        <v>FFDFD3C0</v>
      </c>
      <c r="D2461" t="s">
        <v>123</v>
      </c>
      <c r="E2461">
        <v>7</v>
      </c>
      <c r="F2461">
        <v>2007</v>
      </c>
      <c r="G2461" t="s">
        <v>124</v>
      </c>
      <c r="J2461" t="s">
        <v>125</v>
      </c>
      <c r="K2461">
        <v>0</v>
      </c>
      <c r="L2461">
        <v>3</v>
      </c>
      <c r="M2461">
        <v>0</v>
      </c>
      <c r="N2461">
        <v>2</v>
      </c>
      <c r="O2461">
        <v>0</v>
      </c>
      <c r="P2461">
        <v>1</v>
      </c>
      <c r="Q2461">
        <v>0</v>
      </c>
      <c r="S2461" t="str">
        <f t="shared" si="957"/>
        <v>22:05:32.000</v>
      </c>
      <c r="T2461" t="str">
        <f t="shared" si="957"/>
        <v>22:05:32.000</v>
      </c>
      <c r="U2461" t="str">
        <f t="shared" si="946"/>
        <v>A14F74</v>
      </c>
      <c r="V2461">
        <v>0</v>
      </c>
      <c r="W2461">
        <v>0</v>
      </c>
      <c r="X2461">
        <v>2</v>
      </c>
      <c r="Y2461">
        <v>0</v>
      </c>
      <c r="AA2461">
        <v>1</v>
      </c>
      <c r="AB2461">
        <v>8</v>
      </c>
      <c r="AC2461">
        <v>3</v>
      </c>
      <c r="AD2461">
        <v>0</v>
      </c>
      <c r="AE2461">
        <v>9</v>
      </c>
      <c r="AF2461" t="s">
        <v>126</v>
      </c>
      <c r="AG2461">
        <v>0</v>
      </c>
      <c r="AH2461">
        <v>3</v>
      </c>
      <c r="AI2461">
        <v>2</v>
      </c>
      <c r="AJ2461">
        <v>0</v>
      </c>
      <c r="AK2461" t="s">
        <v>781</v>
      </c>
      <c r="AL2461">
        <v>32.781936999999999</v>
      </c>
      <c r="AM2461" t="s">
        <v>782</v>
      </c>
      <c r="AN2461">
        <v>-117.030981</v>
      </c>
      <c r="AO2461">
        <v>25</v>
      </c>
      <c r="AP2461">
        <v>800</v>
      </c>
      <c r="AQ2461" t="s">
        <v>129</v>
      </c>
      <c r="AR2461">
        <v>70</v>
      </c>
      <c r="AS2461">
        <v>33</v>
      </c>
      <c r="AT2461">
        <v>-576</v>
      </c>
      <c r="BB2461" t="str">
        <f t="shared" si="947"/>
        <v>1200</v>
      </c>
      <c r="BC2461">
        <v>1</v>
      </c>
      <c r="BD2461" t="str">
        <f t="shared" si="948"/>
        <v xml:space="preserve">N1839R  </v>
      </c>
      <c r="BE2461">
        <v>1</v>
      </c>
      <c r="BG2461">
        <v>0</v>
      </c>
      <c r="BH2461">
        <v>0</v>
      </c>
      <c r="BI2461">
        <v>0</v>
      </c>
      <c r="BJ2461">
        <v>675</v>
      </c>
      <c r="BK2461">
        <v>-125</v>
      </c>
      <c r="BL2461" t="s">
        <v>130</v>
      </c>
      <c r="BM2461">
        <v>1</v>
      </c>
      <c r="BN2461">
        <v>1</v>
      </c>
      <c r="BO2461">
        <v>0</v>
      </c>
      <c r="BP2461">
        <v>0</v>
      </c>
      <c r="BS2461">
        <v>0</v>
      </c>
      <c r="BT2461">
        <v>0</v>
      </c>
      <c r="BU2461">
        <v>0</v>
      </c>
      <c r="CE2461" t="str">
        <f t="shared" si="958"/>
        <v>22:05:32.304</v>
      </c>
      <c r="CF2461">
        <v>304340746</v>
      </c>
      <c r="CS2461">
        <v>3</v>
      </c>
      <c r="CT2461">
        <v>2</v>
      </c>
      <c r="CU2461">
        <v>0</v>
      </c>
      <c r="CV2461">
        <v>2</v>
      </c>
      <c r="CW2461">
        <v>0</v>
      </c>
      <c r="CX2461">
        <v>2</v>
      </c>
      <c r="CY2461">
        <v>7</v>
      </c>
      <c r="CZ2461" t="s">
        <v>131</v>
      </c>
      <c r="DA2461">
        <v>286</v>
      </c>
      <c r="DB2461">
        <v>0</v>
      </c>
      <c r="DC2461" t="s">
        <v>132</v>
      </c>
      <c r="DD2461" t="s">
        <v>133</v>
      </c>
      <c r="DG2461">
        <v>16233614</v>
      </c>
      <c r="DI2461">
        <v>0</v>
      </c>
      <c r="DJ2461">
        <v>0</v>
      </c>
      <c r="DK2461">
        <v>1</v>
      </c>
      <c r="DL2461">
        <v>0</v>
      </c>
      <c r="DM2461">
        <v>0</v>
      </c>
      <c r="DN2461">
        <v>1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3">
      <c r="A2462" t="str">
        <f t="shared" si="956"/>
        <v>07/09/2023 22:05:32.601</v>
      </c>
      <c r="C2462" t="str">
        <f t="shared" si="936"/>
        <v>FFDFD3C0</v>
      </c>
      <c r="D2462" t="s">
        <v>138</v>
      </c>
      <c r="E2462">
        <v>20</v>
      </c>
      <c r="F2462">
        <v>1020</v>
      </c>
      <c r="G2462" t="s">
        <v>139</v>
      </c>
      <c r="J2462" t="s">
        <v>140</v>
      </c>
      <c r="K2462">
        <v>0</v>
      </c>
      <c r="L2462">
        <v>3</v>
      </c>
      <c r="M2462">
        <v>0</v>
      </c>
      <c r="N2462">
        <v>2</v>
      </c>
      <c r="O2462">
        <v>0</v>
      </c>
      <c r="P2462">
        <v>1</v>
      </c>
      <c r="Q2462">
        <v>0</v>
      </c>
      <c r="S2462" t="str">
        <f t="shared" si="957"/>
        <v>22:05:32.000</v>
      </c>
      <c r="T2462" t="str">
        <f t="shared" si="957"/>
        <v>22:05:32.000</v>
      </c>
      <c r="U2462" t="str">
        <f t="shared" si="946"/>
        <v>A14F74</v>
      </c>
      <c r="V2462">
        <v>0</v>
      </c>
      <c r="W2462">
        <v>0</v>
      </c>
      <c r="X2462">
        <v>2</v>
      </c>
      <c r="Y2462">
        <v>0</v>
      </c>
      <c r="AA2462">
        <v>1</v>
      </c>
      <c r="AB2462">
        <v>8</v>
      </c>
      <c r="AC2462">
        <v>3</v>
      </c>
      <c r="AD2462">
        <v>0</v>
      </c>
      <c r="AE2462">
        <v>9</v>
      </c>
      <c r="AF2462" t="s">
        <v>126</v>
      </c>
      <c r="AG2462">
        <v>0</v>
      </c>
      <c r="AH2462">
        <v>3</v>
      </c>
      <c r="AI2462">
        <v>2</v>
      </c>
      <c r="AJ2462">
        <v>0</v>
      </c>
      <c r="AK2462" t="s">
        <v>781</v>
      </c>
      <c r="AL2462">
        <v>32.781936999999999</v>
      </c>
      <c r="AM2462" t="s">
        <v>782</v>
      </c>
      <c r="AN2462">
        <v>-117.030981</v>
      </c>
      <c r="AO2462">
        <v>25</v>
      </c>
      <c r="AP2462">
        <v>800</v>
      </c>
      <c r="AQ2462" t="s">
        <v>129</v>
      </c>
      <c r="AR2462">
        <v>70</v>
      </c>
      <c r="AS2462">
        <v>33</v>
      </c>
      <c r="AT2462">
        <v>-576</v>
      </c>
      <c r="BB2462" t="str">
        <f t="shared" si="947"/>
        <v>1200</v>
      </c>
      <c r="BC2462">
        <v>1</v>
      </c>
      <c r="BD2462" t="str">
        <f t="shared" si="948"/>
        <v xml:space="preserve">N1839R  </v>
      </c>
      <c r="BE2462">
        <v>1</v>
      </c>
      <c r="BG2462">
        <v>0</v>
      </c>
      <c r="BH2462">
        <v>0</v>
      </c>
      <c r="BI2462">
        <v>0</v>
      </c>
      <c r="BJ2462">
        <v>675</v>
      </c>
      <c r="BK2462">
        <v>-125</v>
      </c>
      <c r="BL2462" t="s">
        <v>130</v>
      </c>
      <c r="BM2462">
        <v>1</v>
      </c>
      <c r="BN2462">
        <v>1</v>
      </c>
      <c r="BO2462">
        <v>0</v>
      </c>
      <c r="BP2462">
        <v>0</v>
      </c>
      <c r="BS2462">
        <v>0</v>
      </c>
      <c r="BT2462">
        <v>0</v>
      </c>
      <c r="BU2462">
        <v>0</v>
      </c>
      <c r="CE2462" t="str">
        <f t="shared" si="958"/>
        <v>22:05:32.304</v>
      </c>
      <c r="CF2462">
        <v>304340746</v>
      </c>
      <c r="CS2462">
        <v>3</v>
      </c>
      <c r="CT2462">
        <v>2</v>
      </c>
      <c r="CU2462">
        <v>0</v>
      </c>
      <c r="CV2462">
        <v>2</v>
      </c>
      <c r="CW2462">
        <v>0</v>
      </c>
      <c r="CX2462">
        <v>2</v>
      </c>
      <c r="CY2462">
        <v>7</v>
      </c>
      <c r="CZ2462" t="s">
        <v>131</v>
      </c>
      <c r="DA2462">
        <v>286</v>
      </c>
      <c r="DB2462">
        <v>0</v>
      </c>
      <c r="DC2462" t="s">
        <v>132</v>
      </c>
      <c r="DD2462" t="s">
        <v>133</v>
      </c>
      <c r="DG2462">
        <v>16233614</v>
      </c>
      <c r="DI2462">
        <v>0</v>
      </c>
      <c r="DJ2462">
        <v>0</v>
      </c>
      <c r="DK2462">
        <v>1</v>
      </c>
      <c r="DL2462">
        <v>0</v>
      </c>
      <c r="DM2462">
        <v>0</v>
      </c>
      <c r="DN2462">
        <v>1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3">
      <c r="A2463" t="str">
        <f t="shared" si="956"/>
        <v>07/09/2023 22:05:32.601</v>
      </c>
      <c r="C2463" t="str">
        <f t="shared" si="936"/>
        <v>FFDFD3C0</v>
      </c>
      <c r="D2463" t="s">
        <v>134</v>
      </c>
      <c r="E2463">
        <v>4</v>
      </c>
      <c r="H2463">
        <v>4</v>
      </c>
      <c r="I2463" t="s">
        <v>143</v>
      </c>
      <c r="J2463" t="s">
        <v>126</v>
      </c>
      <c r="K2463">
        <v>0</v>
      </c>
      <c r="L2463">
        <v>3</v>
      </c>
      <c r="M2463">
        <v>0</v>
      </c>
      <c r="N2463">
        <v>2</v>
      </c>
      <c r="O2463">
        <v>0</v>
      </c>
      <c r="P2463">
        <v>1</v>
      </c>
      <c r="Q2463">
        <v>0</v>
      </c>
      <c r="S2463" t="str">
        <f t="shared" si="957"/>
        <v>22:05:32.000</v>
      </c>
      <c r="T2463" t="str">
        <f t="shared" si="957"/>
        <v>22:05:32.000</v>
      </c>
      <c r="U2463" t="str">
        <f t="shared" si="946"/>
        <v>A14F74</v>
      </c>
      <c r="V2463">
        <v>0</v>
      </c>
      <c r="W2463">
        <v>0</v>
      </c>
      <c r="X2463">
        <v>2</v>
      </c>
      <c r="Y2463">
        <v>0</v>
      </c>
      <c r="AA2463">
        <v>1</v>
      </c>
      <c r="AB2463">
        <v>8</v>
      </c>
      <c r="AC2463">
        <v>3</v>
      </c>
      <c r="AD2463">
        <v>0</v>
      </c>
      <c r="AE2463">
        <v>9</v>
      </c>
      <c r="AF2463" t="s">
        <v>126</v>
      </c>
      <c r="AG2463">
        <v>0</v>
      </c>
      <c r="AH2463">
        <v>3</v>
      </c>
      <c r="AI2463">
        <v>2</v>
      </c>
      <c r="AJ2463">
        <v>0</v>
      </c>
      <c r="AK2463" t="s">
        <v>781</v>
      </c>
      <c r="AL2463">
        <v>32.781936999999999</v>
      </c>
      <c r="AM2463" t="s">
        <v>782</v>
      </c>
      <c r="AN2463">
        <v>-117.030981</v>
      </c>
      <c r="AO2463">
        <v>25</v>
      </c>
      <c r="AP2463">
        <v>800</v>
      </c>
      <c r="AQ2463" t="s">
        <v>129</v>
      </c>
      <c r="AR2463">
        <v>70</v>
      </c>
      <c r="AS2463">
        <v>33</v>
      </c>
      <c r="AT2463">
        <v>-576</v>
      </c>
      <c r="BB2463" t="str">
        <f t="shared" si="947"/>
        <v>1200</v>
      </c>
      <c r="BC2463">
        <v>1</v>
      </c>
      <c r="BD2463" t="str">
        <f t="shared" si="948"/>
        <v xml:space="preserve">N1839R  </v>
      </c>
      <c r="BE2463">
        <v>1</v>
      </c>
      <c r="BG2463">
        <v>0</v>
      </c>
      <c r="BH2463">
        <v>0</v>
      </c>
      <c r="BI2463">
        <v>0</v>
      </c>
      <c r="BJ2463">
        <v>675</v>
      </c>
      <c r="BK2463">
        <v>-125</v>
      </c>
      <c r="BL2463" t="s">
        <v>130</v>
      </c>
      <c r="BM2463">
        <v>1</v>
      </c>
      <c r="BN2463">
        <v>1</v>
      </c>
      <c r="BO2463">
        <v>0</v>
      </c>
      <c r="BP2463">
        <v>0</v>
      </c>
      <c r="BS2463">
        <v>0</v>
      </c>
      <c r="BT2463">
        <v>0</v>
      </c>
      <c r="BU2463">
        <v>0</v>
      </c>
      <c r="CE2463" t="str">
        <f t="shared" si="958"/>
        <v>22:05:32.304</v>
      </c>
      <c r="CF2463">
        <v>304340746</v>
      </c>
      <c r="CS2463">
        <v>3</v>
      </c>
      <c r="CT2463">
        <v>2</v>
      </c>
      <c r="CU2463">
        <v>0</v>
      </c>
      <c r="CV2463">
        <v>2</v>
      </c>
      <c r="CW2463">
        <v>0</v>
      </c>
      <c r="CX2463">
        <v>2</v>
      </c>
      <c r="CY2463">
        <v>7</v>
      </c>
      <c r="CZ2463" t="s">
        <v>131</v>
      </c>
      <c r="DA2463">
        <v>286</v>
      </c>
      <c r="DB2463">
        <v>0</v>
      </c>
      <c r="DC2463" t="s">
        <v>132</v>
      </c>
      <c r="DD2463" t="s">
        <v>133</v>
      </c>
      <c r="DG2463">
        <v>16233614</v>
      </c>
      <c r="DI2463">
        <v>0</v>
      </c>
      <c r="DJ2463">
        <v>0</v>
      </c>
      <c r="DK2463">
        <v>1</v>
      </c>
      <c r="DL2463">
        <v>0</v>
      </c>
      <c r="DM2463">
        <v>0</v>
      </c>
      <c r="DN2463">
        <v>1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3">
      <c r="A2464" t="str">
        <f>"07/09/2023 22:05:37.308"</f>
        <v>07/09/2023 22:05:37.308</v>
      </c>
      <c r="C2464" t="str">
        <f t="shared" si="936"/>
        <v>FFDFD3C0</v>
      </c>
      <c r="D2464" t="s">
        <v>147</v>
      </c>
      <c r="E2464">
        <v>8</v>
      </c>
      <c r="H2464">
        <v>225</v>
      </c>
      <c r="I2464" t="s">
        <v>148</v>
      </c>
      <c r="J2464" t="s">
        <v>126</v>
      </c>
      <c r="K2464">
        <v>0</v>
      </c>
      <c r="L2464">
        <v>3</v>
      </c>
      <c r="M2464">
        <v>0</v>
      </c>
      <c r="N2464">
        <v>2</v>
      </c>
      <c r="O2464">
        <v>0</v>
      </c>
      <c r="P2464">
        <v>1</v>
      </c>
      <c r="Q2464">
        <v>0</v>
      </c>
      <c r="S2464" t="str">
        <f t="shared" ref="S2464:T2470" si="959">"22:05:36.000"</f>
        <v>22:05:36.000</v>
      </c>
      <c r="T2464" t="str">
        <f t="shared" si="959"/>
        <v>22:05:36.000</v>
      </c>
      <c r="U2464" t="str">
        <f t="shared" si="946"/>
        <v>A14F74</v>
      </c>
      <c r="V2464">
        <v>0</v>
      </c>
      <c r="W2464">
        <v>0</v>
      </c>
      <c r="X2464">
        <v>2</v>
      </c>
      <c r="Y2464">
        <v>0</v>
      </c>
      <c r="AA2464">
        <v>1</v>
      </c>
      <c r="AB2464">
        <v>8</v>
      </c>
      <c r="AC2464">
        <v>3</v>
      </c>
      <c r="AD2464">
        <v>0</v>
      </c>
      <c r="AE2464">
        <v>9</v>
      </c>
      <c r="AF2464" t="s">
        <v>126</v>
      </c>
      <c r="AG2464">
        <v>0</v>
      </c>
      <c r="AH2464">
        <v>3</v>
      </c>
      <c r="AI2464">
        <v>2</v>
      </c>
      <c r="AJ2464">
        <v>0</v>
      </c>
      <c r="AK2464" t="s">
        <v>783</v>
      </c>
      <c r="AL2464">
        <v>32.782710000000002</v>
      </c>
      <c r="AM2464" t="s">
        <v>784</v>
      </c>
      <c r="AN2464">
        <v>-117.02965</v>
      </c>
      <c r="AO2464">
        <v>25</v>
      </c>
      <c r="AP2464">
        <v>700</v>
      </c>
      <c r="AQ2464" t="s">
        <v>129</v>
      </c>
      <c r="AR2464">
        <v>55</v>
      </c>
      <c r="AS2464">
        <v>49</v>
      </c>
      <c r="AT2464">
        <v>-448</v>
      </c>
      <c r="BB2464" t="str">
        <f t="shared" si="947"/>
        <v>1200</v>
      </c>
      <c r="BC2464">
        <v>1</v>
      </c>
      <c r="BD2464" t="str">
        <f t="shared" si="948"/>
        <v xml:space="preserve">N1839R  </v>
      </c>
      <c r="BE2464">
        <v>1</v>
      </c>
      <c r="BG2464">
        <v>0</v>
      </c>
      <c r="BH2464">
        <v>0</v>
      </c>
      <c r="BI2464">
        <v>0</v>
      </c>
      <c r="BJ2464">
        <v>625</v>
      </c>
      <c r="BK2464">
        <v>-75</v>
      </c>
      <c r="BL2464" t="s">
        <v>130</v>
      </c>
      <c r="BM2464">
        <v>1</v>
      </c>
      <c r="BN2464">
        <v>1</v>
      </c>
      <c r="BO2464">
        <v>0</v>
      </c>
      <c r="BP2464">
        <v>0</v>
      </c>
      <c r="BS2464">
        <v>0</v>
      </c>
      <c r="BT2464">
        <v>0</v>
      </c>
      <c r="BU2464">
        <v>0</v>
      </c>
      <c r="CE2464" t="str">
        <f t="shared" ref="CE2464:CE2470" si="960">"22:05:36.871"</f>
        <v>22:05:36.871</v>
      </c>
      <c r="CF2464">
        <v>871091562</v>
      </c>
      <c r="CS2464">
        <v>3</v>
      </c>
      <c r="CT2464">
        <v>2</v>
      </c>
      <c r="CU2464">
        <v>0</v>
      </c>
      <c r="CV2464">
        <v>2</v>
      </c>
      <c r="CW2464">
        <v>0</v>
      </c>
      <c r="CX2464">
        <v>4</v>
      </c>
      <c r="CY2464">
        <v>7</v>
      </c>
      <c r="CZ2464" t="s">
        <v>131</v>
      </c>
      <c r="DA2464">
        <v>286</v>
      </c>
      <c r="DB2464">
        <v>0</v>
      </c>
      <c r="DC2464" t="s">
        <v>132</v>
      </c>
      <c r="DD2464" t="s">
        <v>133</v>
      </c>
      <c r="DG2464">
        <v>16235162</v>
      </c>
      <c r="DI2464">
        <v>0</v>
      </c>
      <c r="DJ2464">
        <v>0</v>
      </c>
      <c r="DK2464">
        <v>0</v>
      </c>
      <c r="DL2464">
        <v>0</v>
      </c>
      <c r="DM2464">
        <v>0</v>
      </c>
      <c r="DN2464">
        <v>1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3">
      <c r="A2465" t="str">
        <f t="shared" ref="A2465:A2470" si="961">"07/09/2023 22:05:37.371"</f>
        <v>07/09/2023 22:05:37.371</v>
      </c>
      <c r="C2465" t="str">
        <f t="shared" si="936"/>
        <v>FFDFD3C0</v>
      </c>
      <c r="D2465" t="s">
        <v>123</v>
      </c>
      <c r="E2465">
        <v>7</v>
      </c>
      <c r="F2465">
        <v>2007</v>
      </c>
      <c r="G2465" t="s">
        <v>124</v>
      </c>
      <c r="J2465" t="s">
        <v>125</v>
      </c>
      <c r="K2465">
        <v>0</v>
      </c>
      <c r="L2465">
        <v>3</v>
      </c>
      <c r="M2465">
        <v>0</v>
      </c>
      <c r="N2465">
        <v>2</v>
      </c>
      <c r="O2465">
        <v>0</v>
      </c>
      <c r="P2465">
        <v>1</v>
      </c>
      <c r="Q2465">
        <v>0</v>
      </c>
      <c r="S2465" t="str">
        <f t="shared" si="959"/>
        <v>22:05:36.000</v>
      </c>
      <c r="T2465" t="str">
        <f t="shared" si="959"/>
        <v>22:05:36.000</v>
      </c>
      <c r="U2465" t="str">
        <f t="shared" si="946"/>
        <v>A14F74</v>
      </c>
      <c r="V2465">
        <v>0</v>
      </c>
      <c r="W2465">
        <v>0</v>
      </c>
      <c r="X2465">
        <v>2</v>
      </c>
      <c r="Y2465">
        <v>0</v>
      </c>
      <c r="AA2465">
        <v>1</v>
      </c>
      <c r="AB2465">
        <v>8</v>
      </c>
      <c r="AC2465">
        <v>3</v>
      </c>
      <c r="AD2465">
        <v>0</v>
      </c>
      <c r="AE2465">
        <v>9</v>
      </c>
      <c r="AF2465" t="s">
        <v>126</v>
      </c>
      <c r="AG2465">
        <v>0</v>
      </c>
      <c r="AH2465">
        <v>3</v>
      </c>
      <c r="AI2465">
        <v>2</v>
      </c>
      <c r="AJ2465">
        <v>0</v>
      </c>
      <c r="AK2465" t="s">
        <v>783</v>
      </c>
      <c r="AL2465">
        <v>32.782710000000002</v>
      </c>
      <c r="AM2465" t="s">
        <v>784</v>
      </c>
      <c r="AN2465">
        <v>-117.02965</v>
      </c>
      <c r="AO2465">
        <v>25</v>
      </c>
      <c r="AP2465">
        <v>700</v>
      </c>
      <c r="AQ2465" t="s">
        <v>129</v>
      </c>
      <c r="AR2465">
        <v>55</v>
      </c>
      <c r="AS2465">
        <v>49</v>
      </c>
      <c r="AT2465">
        <v>-448</v>
      </c>
      <c r="BB2465" t="str">
        <f t="shared" si="947"/>
        <v>1200</v>
      </c>
      <c r="BC2465">
        <v>1</v>
      </c>
      <c r="BD2465" t="str">
        <f t="shared" si="948"/>
        <v xml:space="preserve">N1839R  </v>
      </c>
      <c r="BE2465">
        <v>1</v>
      </c>
      <c r="BG2465">
        <v>0</v>
      </c>
      <c r="BH2465">
        <v>0</v>
      </c>
      <c r="BI2465">
        <v>0</v>
      </c>
      <c r="BJ2465">
        <v>625</v>
      </c>
      <c r="BK2465">
        <v>-75</v>
      </c>
      <c r="BL2465" t="s">
        <v>130</v>
      </c>
      <c r="BM2465">
        <v>1</v>
      </c>
      <c r="BN2465">
        <v>1</v>
      </c>
      <c r="BO2465">
        <v>0</v>
      </c>
      <c r="BP2465">
        <v>0</v>
      </c>
      <c r="BS2465">
        <v>0</v>
      </c>
      <c r="BT2465">
        <v>0</v>
      </c>
      <c r="BU2465">
        <v>0</v>
      </c>
      <c r="CE2465" t="str">
        <f t="shared" si="960"/>
        <v>22:05:36.871</v>
      </c>
      <c r="CF2465">
        <v>871091562</v>
      </c>
      <c r="CS2465">
        <v>3</v>
      </c>
      <c r="CT2465">
        <v>2</v>
      </c>
      <c r="CU2465">
        <v>0</v>
      </c>
      <c r="CV2465">
        <v>2</v>
      </c>
      <c r="CW2465">
        <v>0</v>
      </c>
      <c r="CX2465">
        <v>4</v>
      </c>
      <c r="CY2465">
        <v>7</v>
      </c>
      <c r="CZ2465" t="s">
        <v>131</v>
      </c>
      <c r="DA2465">
        <v>286</v>
      </c>
      <c r="DB2465">
        <v>0</v>
      </c>
      <c r="DC2465" t="s">
        <v>132</v>
      </c>
      <c r="DD2465" t="s">
        <v>133</v>
      </c>
      <c r="DG2465">
        <v>16235162</v>
      </c>
      <c r="DI2465">
        <v>0</v>
      </c>
      <c r="DJ2465">
        <v>0</v>
      </c>
      <c r="DK2465">
        <v>1</v>
      </c>
      <c r="DL2465">
        <v>0</v>
      </c>
      <c r="DM2465">
        <v>0</v>
      </c>
      <c r="DN2465">
        <v>1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3">
      <c r="A2466" t="str">
        <f t="shared" si="961"/>
        <v>07/09/2023 22:05:37.371</v>
      </c>
      <c r="C2466" t="str">
        <f t="shared" si="936"/>
        <v>FFDFD3C0</v>
      </c>
      <c r="D2466" t="s">
        <v>138</v>
      </c>
      <c r="E2466">
        <v>20</v>
      </c>
      <c r="F2466">
        <v>1020</v>
      </c>
      <c r="G2466" t="s">
        <v>139</v>
      </c>
      <c r="J2466" t="s">
        <v>140</v>
      </c>
      <c r="K2466">
        <v>0</v>
      </c>
      <c r="L2466">
        <v>3</v>
      </c>
      <c r="M2466">
        <v>0</v>
      </c>
      <c r="N2466">
        <v>2</v>
      </c>
      <c r="O2466">
        <v>0</v>
      </c>
      <c r="P2466">
        <v>1</v>
      </c>
      <c r="Q2466">
        <v>0</v>
      </c>
      <c r="S2466" t="str">
        <f t="shared" si="959"/>
        <v>22:05:36.000</v>
      </c>
      <c r="T2466" t="str">
        <f t="shared" si="959"/>
        <v>22:05:36.000</v>
      </c>
      <c r="U2466" t="str">
        <f t="shared" si="946"/>
        <v>A14F74</v>
      </c>
      <c r="V2466">
        <v>0</v>
      </c>
      <c r="W2466">
        <v>0</v>
      </c>
      <c r="X2466">
        <v>2</v>
      </c>
      <c r="Y2466">
        <v>0</v>
      </c>
      <c r="AA2466">
        <v>1</v>
      </c>
      <c r="AB2466">
        <v>8</v>
      </c>
      <c r="AC2466">
        <v>3</v>
      </c>
      <c r="AD2466">
        <v>0</v>
      </c>
      <c r="AE2466">
        <v>9</v>
      </c>
      <c r="AF2466" t="s">
        <v>126</v>
      </c>
      <c r="AG2466">
        <v>0</v>
      </c>
      <c r="AH2466">
        <v>3</v>
      </c>
      <c r="AI2466">
        <v>2</v>
      </c>
      <c r="AJ2466">
        <v>0</v>
      </c>
      <c r="AK2466" t="s">
        <v>783</v>
      </c>
      <c r="AL2466">
        <v>32.782710000000002</v>
      </c>
      <c r="AM2466" t="s">
        <v>784</v>
      </c>
      <c r="AN2466">
        <v>-117.02965</v>
      </c>
      <c r="AO2466">
        <v>25</v>
      </c>
      <c r="AP2466">
        <v>700</v>
      </c>
      <c r="AQ2466" t="s">
        <v>129</v>
      </c>
      <c r="AR2466">
        <v>55</v>
      </c>
      <c r="AS2466">
        <v>49</v>
      </c>
      <c r="AT2466">
        <v>-448</v>
      </c>
      <c r="BB2466" t="str">
        <f t="shared" si="947"/>
        <v>1200</v>
      </c>
      <c r="BC2466">
        <v>1</v>
      </c>
      <c r="BD2466" t="str">
        <f t="shared" si="948"/>
        <v xml:space="preserve">N1839R  </v>
      </c>
      <c r="BE2466">
        <v>1</v>
      </c>
      <c r="BG2466">
        <v>0</v>
      </c>
      <c r="BH2466">
        <v>0</v>
      </c>
      <c r="BI2466">
        <v>0</v>
      </c>
      <c r="BJ2466">
        <v>625</v>
      </c>
      <c r="BK2466">
        <v>-75</v>
      </c>
      <c r="BL2466" t="s">
        <v>130</v>
      </c>
      <c r="BM2466">
        <v>1</v>
      </c>
      <c r="BN2466">
        <v>1</v>
      </c>
      <c r="BO2466">
        <v>0</v>
      </c>
      <c r="BP2466">
        <v>0</v>
      </c>
      <c r="BS2466">
        <v>0</v>
      </c>
      <c r="BT2466">
        <v>0</v>
      </c>
      <c r="BU2466">
        <v>0</v>
      </c>
      <c r="CE2466" t="str">
        <f t="shared" si="960"/>
        <v>22:05:36.871</v>
      </c>
      <c r="CF2466">
        <v>871091562</v>
      </c>
      <c r="CS2466">
        <v>3</v>
      </c>
      <c r="CT2466">
        <v>2</v>
      </c>
      <c r="CU2466">
        <v>0</v>
      </c>
      <c r="CV2466">
        <v>2</v>
      </c>
      <c r="CW2466">
        <v>0</v>
      </c>
      <c r="CX2466">
        <v>4</v>
      </c>
      <c r="CY2466">
        <v>7</v>
      </c>
      <c r="CZ2466" t="s">
        <v>131</v>
      </c>
      <c r="DA2466">
        <v>286</v>
      </c>
      <c r="DB2466">
        <v>0</v>
      </c>
      <c r="DC2466" t="s">
        <v>132</v>
      </c>
      <c r="DD2466" t="s">
        <v>133</v>
      </c>
      <c r="DG2466">
        <v>16235162</v>
      </c>
      <c r="DI2466">
        <v>0</v>
      </c>
      <c r="DJ2466">
        <v>0</v>
      </c>
      <c r="DK2466">
        <v>1</v>
      </c>
      <c r="DL2466">
        <v>0</v>
      </c>
      <c r="DM2466">
        <v>0</v>
      </c>
      <c r="DN2466">
        <v>1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3">
      <c r="A2467" t="str">
        <f t="shared" si="961"/>
        <v>07/09/2023 22:05:37.371</v>
      </c>
      <c r="C2467" t="str">
        <f t="shared" si="936"/>
        <v>FFDFD3C0</v>
      </c>
      <c r="D2467" t="s">
        <v>134</v>
      </c>
      <c r="E2467">
        <v>4</v>
      </c>
      <c r="H2467">
        <v>4</v>
      </c>
      <c r="I2467" t="s">
        <v>143</v>
      </c>
      <c r="J2467" t="s">
        <v>126</v>
      </c>
      <c r="K2467">
        <v>0</v>
      </c>
      <c r="L2467">
        <v>3</v>
      </c>
      <c r="M2467">
        <v>0</v>
      </c>
      <c r="N2467">
        <v>2</v>
      </c>
      <c r="O2467">
        <v>0</v>
      </c>
      <c r="P2467">
        <v>1</v>
      </c>
      <c r="Q2467">
        <v>0</v>
      </c>
      <c r="S2467" t="str">
        <f t="shared" si="959"/>
        <v>22:05:36.000</v>
      </c>
      <c r="T2467" t="str">
        <f t="shared" si="959"/>
        <v>22:05:36.000</v>
      </c>
      <c r="U2467" t="str">
        <f t="shared" si="946"/>
        <v>A14F74</v>
      </c>
      <c r="V2467">
        <v>0</v>
      </c>
      <c r="W2467">
        <v>0</v>
      </c>
      <c r="X2467">
        <v>2</v>
      </c>
      <c r="Y2467">
        <v>0</v>
      </c>
      <c r="AA2467">
        <v>1</v>
      </c>
      <c r="AB2467">
        <v>8</v>
      </c>
      <c r="AC2467">
        <v>3</v>
      </c>
      <c r="AD2467">
        <v>0</v>
      </c>
      <c r="AE2467">
        <v>9</v>
      </c>
      <c r="AF2467" t="s">
        <v>126</v>
      </c>
      <c r="AG2467">
        <v>0</v>
      </c>
      <c r="AH2467">
        <v>3</v>
      </c>
      <c r="AI2467">
        <v>2</v>
      </c>
      <c r="AJ2467">
        <v>0</v>
      </c>
      <c r="AK2467" t="s">
        <v>783</v>
      </c>
      <c r="AL2467">
        <v>32.782710000000002</v>
      </c>
      <c r="AM2467" t="s">
        <v>784</v>
      </c>
      <c r="AN2467">
        <v>-117.02965</v>
      </c>
      <c r="AO2467">
        <v>25</v>
      </c>
      <c r="AP2467">
        <v>700</v>
      </c>
      <c r="AQ2467" t="s">
        <v>129</v>
      </c>
      <c r="AR2467">
        <v>55</v>
      </c>
      <c r="AS2467">
        <v>49</v>
      </c>
      <c r="AT2467">
        <v>-448</v>
      </c>
      <c r="BB2467" t="str">
        <f t="shared" si="947"/>
        <v>1200</v>
      </c>
      <c r="BC2467">
        <v>1</v>
      </c>
      <c r="BD2467" t="str">
        <f t="shared" si="948"/>
        <v xml:space="preserve">N1839R  </v>
      </c>
      <c r="BE2467">
        <v>1</v>
      </c>
      <c r="BG2467">
        <v>0</v>
      </c>
      <c r="BH2467">
        <v>0</v>
      </c>
      <c r="BI2467">
        <v>0</v>
      </c>
      <c r="BJ2467">
        <v>625</v>
      </c>
      <c r="BK2467">
        <v>-75</v>
      </c>
      <c r="BL2467" t="s">
        <v>130</v>
      </c>
      <c r="BM2467">
        <v>1</v>
      </c>
      <c r="BN2467">
        <v>1</v>
      </c>
      <c r="BO2467">
        <v>0</v>
      </c>
      <c r="BP2467">
        <v>0</v>
      </c>
      <c r="BS2467">
        <v>0</v>
      </c>
      <c r="BT2467">
        <v>0</v>
      </c>
      <c r="BU2467">
        <v>0</v>
      </c>
      <c r="CE2467" t="str">
        <f t="shared" si="960"/>
        <v>22:05:36.871</v>
      </c>
      <c r="CF2467">
        <v>871091562</v>
      </c>
      <c r="CS2467">
        <v>3</v>
      </c>
      <c r="CT2467">
        <v>2</v>
      </c>
      <c r="CU2467">
        <v>0</v>
      </c>
      <c r="CV2467">
        <v>2</v>
      </c>
      <c r="CW2467">
        <v>0</v>
      </c>
      <c r="CX2467">
        <v>4</v>
      </c>
      <c r="CY2467">
        <v>7</v>
      </c>
      <c r="CZ2467" t="s">
        <v>131</v>
      </c>
      <c r="DA2467">
        <v>286</v>
      </c>
      <c r="DB2467">
        <v>0</v>
      </c>
      <c r="DC2467" t="s">
        <v>132</v>
      </c>
      <c r="DD2467" t="s">
        <v>133</v>
      </c>
      <c r="DG2467">
        <v>16235162</v>
      </c>
      <c r="DI2467">
        <v>0</v>
      </c>
      <c r="DJ2467">
        <v>0</v>
      </c>
      <c r="DK2467">
        <v>1</v>
      </c>
      <c r="DL2467">
        <v>0</v>
      </c>
      <c r="DM2467">
        <v>0</v>
      </c>
      <c r="DN2467">
        <v>1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3">
      <c r="A2468" t="str">
        <f t="shared" si="961"/>
        <v>07/09/2023 22:05:37.371</v>
      </c>
      <c r="C2468" t="str">
        <f t="shared" si="936"/>
        <v>FFDFD3C0</v>
      </c>
      <c r="D2468" t="s">
        <v>134</v>
      </c>
      <c r="E2468">
        <v>3</v>
      </c>
      <c r="H2468">
        <v>3</v>
      </c>
      <c r="I2468" t="s">
        <v>135</v>
      </c>
      <c r="J2468" t="s">
        <v>126</v>
      </c>
      <c r="K2468">
        <v>0</v>
      </c>
      <c r="L2468">
        <v>3</v>
      </c>
      <c r="M2468">
        <v>0</v>
      </c>
      <c r="N2468">
        <v>2</v>
      </c>
      <c r="O2468">
        <v>0</v>
      </c>
      <c r="P2468">
        <v>1</v>
      </c>
      <c r="Q2468">
        <v>0</v>
      </c>
      <c r="S2468" t="str">
        <f t="shared" si="959"/>
        <v>22:05:36.000</v>
      </c>
      <c r="T2468" t="str">
        <f t="shared" si="959"/>
        <v>22:05:36.000</v>
      </c>
      <c r="U2468" t="str">
        <f t="shared" si="946"/>
        <v>A14F74</v>
      </c>
      <c r="V2468">
        <v>0</v>
      </c>
      <c r="W2468">
        <v>0</v>
      </c>
      <c r="X2468">
        <v>2</v>
      </c>
      <c r="Y2468">
        <v>0</v>
      </c>
      <c r="AA2468">
        <v>1</v>
      </c>
      <c r="AB2468">
        <v>8</v>
      </c>
      <c r="AC2468">
        <v>3</v>
      </c>
      <c r="AD2468">
        <v>0</v>
      </c>
      <c r="AE2468">
        <v>9</v>
      </c>
      <c r="AF2468" t="s">
        <v>126</v>
      </c>
      <c r="AG2468">
        <v>0</v>
      </c>
      <c r="AH2468">
        <v>3</v>
      </c>
      <c r="AI2468">
        <v>2</v>
      </c>
      <c r="AJ2468">
        <v>0</v>
      </c>
      <c r="AK2468" t="s">
        <v>783</v>
      </c>
      <c r="AL2468">
        <v>32.782710000000002</v>
      </c>
      <c r="AM2468" t="s">
        <v>784</v>
      </c>
      <c r="AN2468">
        <v>-117.02965</v>
      </c>
      <c r="AO2468">
        <v>25</v>
      </c>
      <c r="AP2468">
        <v>700</v>
      </c>
      <c r="AQ2468" t="s">
        <v>129</v>
      </c>
      <c r="AR2468">
        <v>55</v>
      </c>
      <c r="AS2468">
        <v>49</v>
      </c>
      <c r="AT2468">
        <v>-448</v>
      </c>
      <c r="BB2468" t="str">
        <f t="shared" si="947"/>
        <v>1200</v>
      </c>
      <c r="BC2468">
        <v>1</v>
      </c>
      <c r="BD2468" t="str">
        <f t="shared" si="948"/>
        <v xml:space="preserve">N1839R  </v>
      </c>
      <c r="BE2468">
        <v>1</v>
      </c>
      <c r="BG2468">
        <v>0</v>
      </c>
      <c r="BH2468">
        <v>0</v>
      </c>
      <c r="BI2468">
        <v>0</v>
      </c>
      <c r="BJ2468">
        <v>625</v>
      </c>
      <c r="BK2468">
        <v>-75</v>
      </c>
      <c r="BL2468" t="s">
        <v>130</v>
      </c>
      <c r="BM2468">
        <v>1</v>
      </c>
      <c r="BN2468">
        <v>1</v>
      </c>
      <c r="BO2468">
        <v>0</v>
      </c>
      <c r="BP2468">
        <v>0</v>
      </c>
      <c r="BS2468">
        <v>0</v>
      </c>
      <c r="BT2468">
        <v>0</v>
      </c>
      <c r="BU2468">
        <v>0</v>
      </c>
      <c r="CE2468" t="str">
        <f t="shared" si="960"/>
        <v>22:05:36.871</v>
      </c>
      <c r="CF2468">
        <v>871091562</v>
      </c>
      <c r="CS2468">
        <v>3</v>
      </c>
      <c r="CT2468">
        <v>2</v>
      </c>
      <c r="CU2468">
        <v>0</v>
      </c>
      <c r="CV2468">
        <v>2</v>
      </c>
      <c r="CW2468">
        <v>0</v>
      </c>
      <c r="CX2468">
        <v>4</v>
      </c>
      <c r="CY2468">
        <v>7</v>
      </c>
      <c r="CZ2468" t="s">
        <v>131</v>
      </c>
      <c r="DA2468">
        <v>286</v>
      </c>
      <c r="DB2468">
        <v>0</v>
      </c>
      <c r="DC2468" t="s">
        <v>132</v>
      </c>
      <c r="DD2468" t="s">
        <v>133</v>
      </c>
      <c r="DG2468">
        <v>16235162</v>
      </c>
      <c r="DI2468">
        <v>0</v>
      </c>
      <c r="DJ2468">
        <v>0</v>
      </c>
      <c r="DK2468">
        <v>1</v>
      </c>
      <c r="DL2468">
        <v>0</v>
      </c>
      <c r="DM2468">
        <v>0</v>
      </c>
      <c r="DN2468">
        <v>1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3">
      <c r="A2469" t="str">
        <f t="shared" si="961"/>
        <v>07/09/2023 22:05:37.371</v>
      </c>
      <c r="C2469" t="str">
        <f t="shared" si="936"/>
        <v>FFDFD3C0</v>
      </c>
      <c r="D2469" t="s">
        <v>141</v>
      </c>
      <c r="E2469">
        <v>15</v>
      </c>
      <c r="J2469" t="s">
        <v>142</v>
      </c>
      <c r="K2469">
        <v>0</v>
      </c>
      <c r="L2469">
        <v>3</v>
      </c>
      <c r="M2469">
        <v>0</v>
      </c>
      <c r="N2469">
        <v>2</v>
      </c>
      <c r="O2469">
        <v>0</v>
      </c>
      <c r="P2469">
        <v>1</v>
      </c>
      <c r="Q2469">
        <v>0</v>
      </c>
      <c r="S2469" t="str">
        <f t="shared" si="959"/>
        <v>22:05:36.000</v>
      </c>
      <c r="T2469" t="str">
        <f t="shared" si="959"/>
        <v>22:05:36.000</v>
      </c>
      <c r="U2469" t="str">
        <f t="shared" si="946"/>
        <v>A14F74</v>
      </c>
      <c r="V2469">
        <v>0</v>
      </c>
      <c r="W2469">
        <v>0</v>
      </c>
      <c r="X2469">
        <v>2</v>
      </c>
      <c r="Y2469">
        <v>0</v>
      </c>
      <c r="AA2469">
        <v>1</v>
      </c>
      <c r="AB2469">
        <v>8</v>
      </c>
      <c r="AC2469">
        <v>3</v>
      </c>
      <c r="AD2469">
        <v>0</v>
      </c>
      <c r="AE2469">
        <v>9</v>
      </c>
      <c r="AF2469" t="s">
        <v>126</v>
      </c>
      <c r="AG2469">
        <v>0</v>
      </c>
      <c r="AH2469">
        <v>3</v>
      </c>
      <c r="AI2469">
        <v>2</v>
      </c>
      <c r="AJ2469">
        <v>0</v>
      </c>
      <c r="AK2469" t="s">
        <v>783</v>
      </c>
      <c r="AL2469">
        <v>32.782710000000002</v>
      </c>
      <c r="AM2469" t="s">
        <v>784</v>
      </c>
      <c r="AN2469">
        <v>-117.02965</v>
      </c>
      <c r="AO2469">
        <v>25</v>
      </c>
      <c r="AP2469">
        <v>700</v>
      </c>
      <c r="AQ2469" t="s">
        <v>129</v>
      </c>
      <c r="AR2469">
        <v>55</v>
      </c>
      <c r="AS2469">
        <v>49</v>
      </c>
      <c r="AT2469">
        <v>-448</v>
      </c>
      <c r="BB2469" t="str">
        <f t="shared" si="947"/>
        <v>1200</v>
      </c>
      <c r="BC2469">
        <v>1</v>
      </c>
      <c r="BD2469" t="str">
        <f t="shared" si="948"/>
        <v xml:space="preserve">N1839R  </v>
      </c>
      <c r="BE2469">
        <v>1</v>
      </c>
      <c r="BG2469">
        <v>0</v>
      </c>
      <c r="BH2469">
        <v>0</v>
      </c>
      <c r="BI2469">
        <v>0</v>
      </c>
      <c r="BJ2469">
        <v>625</v>
      </c>
      <c r="BK2469">
        <v>-75</v>
      </c>
      <c r="BL2469" t="s">
        <v>130</v>
      </c>
      <c r="BM2469">
        <v>1</v>
      </c>
      <c r="BN2469">
        <v>1</v>
      </c>
      <c r="BO2469">
        <v>0</v>
      </c>
      <c r="BP2469">
        <v>0</v>
      </c>
      <c r="BS2469">
        <v>0</v>
      </c>
      <c r="BT2469">
        <v>0</v>
      </c>
      <c r="BU2469">
        <v>0</v>
      </c>
      <c r="CE2469" t="str">
        <f t="shared" si="960"/>
        <v>22:05:36.871</v>
      </c>
      <c r="CF2469">
        <v>871091562</v>
      </c>
      <c r="CS2469">
        <v>3</v>
      </c>
      <c r="CT2469">
        <v>2</v>
      </c>
      <c r="CU2469">
        <v>0</v>
      </c>
      <c r="CV2469">
        <v>2</v>
      </c>
      <c r="CW2469">
        <v>0</v>
      </c>
      <c r="CX2469">
        <v>4</v>
      </c>
      <c r="CY2469">
        <v>7</v>
      </c>
      <c r="CZ2469" t="s">
        <v>131</v>
      </c>
      <c r="DA2469">
        <v>286</v>
      </c>
      <c r="DB2469">
        <v>0</v>
      </c>
      <c r="DC2469" t="s">
        <v>132</v>
      </c>
      <c r="DD2469" t="s">
        <v>133</v>
      </c>
      <c r="DG2469">
        <v>16235162</v>
      </c>
      <c r="DI2469">
        <v>0</v>
      </c>
      <c r="DJ2469">
        <v>0</v>
      </c>
      <c r="DK2469">
        <v>1</v>
      </c>
      <c r="DL2469">
        <v>0</v>
      </c>
      <c r="DM2469">
        <v>0</v>
      </c>
      <c r="DN2469">
        <v>1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3">
      <c r="A2470" t="str">
        <f t="shared" si="961"/>
        <v>07/09/2023 22:05:37.371</v>
      </c>
      <c r="C2470" t="str">
        <f t="shared" si="936"/>
        <v>FFDFD3C0</v>
      </c>
      <c r="D2470" t="s">
        <v>149</v>
      </c>
      <c r="E2470">
        <v>3</v>
      </c>
      <c r="H2470">
        <v>166</v>
      </c>
      <c r="I2470" t="s">
        <v>139</v>
      </c>
      <c r="J2470" t="s">
        <v>150</v>
      </c>
      <c r="K2470">
        <v>0</v>
      </c>
      <c r="L2470">
        <v>3</v>
      </c>
      <c r="M2470">
        <v>0</v>
      </c>
      <c r="N2470">
        <v>2</v>
      </c>
      <c r="O2470">
        <v>0</v>
      </c>
      <c r="P2470">
        <v>1</v>
      </c>
      <c r="Q2470">
        <v>0</v>
      </c>
      <c r="S2470" t="str">
        <f t="shared" si="959"/>
        <v>22:05:36.000</v>
      </c>
      <c r="T2470" t="str">
        <f t="shared" si="959"/>
        <v>22:05:36.000</v>
      </c>
      <c r="U2470" t="str">
        <f t="shared" si="946"/>
        <v>A14F74</v>
      </c>
      <c r="V2470">
        <v>0</v>
      </c>
      <c r="W2470">
        <v>0</v>
      </c>
      <c r="X2470">
        <v>2</v>
      </c>
      <c r="Y2470">
        <v>0</v>
      </c>
      <c r="AA2470">
        <v>1</v>
      </c>
      <c r="AB2470">
        <v>8</v>
      </c>
      <c r="AC2470">
        <v>3</v>
      </c>
      <c r="AD2470">
        <v>0</v>
      </c>
      <c r="AE2470">
        <v>9</v>
      </c>
      <c r="AF2470" t="s">
        <v>126</v>
      </c>
      <c r="AG2470">
        <v>0</v>
      </c>
      <c r="AH2470">
        <v>3</v>
      </c>
      <c r="AI2470">
        <v>2</v>
      </c>
      <c r="AJ2470">
        <v>0</v>
      </c>
      <c r="AK2470" t="s">
        <v>783</v>
      </c>
      <c r="AL2470">
        <v>32.782710000000002</v>
      </c>
      <c r="AM2470" t="s">
        <v>784</v>
      </c>
      <c r="AN2470">
        <v>-117.02965</v>
      </c>
      <c r="AO2470">
        <v>25</v>
      </c>
      <c r="AP2470">
        <v>700</v>
      </c>
      <c r="AQ2470" t="s">
        <v>129</v>
      </c>
      <c r="AR2470">
        <v>55</v>
      </c>
      <c r="AS2470">
        <v>49</v>
      </c>
      <c r="AT2470">
        <v>-448</v>
      </c>
      <c r="BB2470" t="str">
        <f t="shared" si="947"/>
        <v>1200</v>
      </c>
      <c r="BC2470">
        <v>1</v>
      </c>
      <c r="BD2470" t="str">
        <f t="shared" si="948"/>
        <v xml:space="preserve">N1839R  </v>
      </c>
      <c r="BE2470">
        <v>1</v>
      </c>
      <c r="BG2470">
        <v>0</v>
      </c>
      <c r="BH2470">
        <v>0</v>
      </c>
      <c r="BI2470">
        <v>0</v>
      </c>
      <c r="BJ2470">
        <v>625</v>
      </c>
      <c r="BK2470">
        <v>-75</v>
      </c>
      <c r="BL2470" t="s">
        <v>130</v>
      </c>
      <c r="BM2470">
        <v>1</v>
      </c>
      <c r="BN2470">
        <v>1</v>
      </c>
      <c r="BO2470">
        <v>0</v>
      </c>
      <c r="BP2470">
        <v>0</v>
      </c>
      <c r="BS2470">
        <v>0</v>
      </c>
      <c r="BT2470">
        <v>0</v>
      </c>
      <c r="BU2470">
        <v>0</v>
      </c>
      <c r="CE2470" t="str">
        <f t="shared" si="960"/>
        <v>22:05:36.871</v>
      </c>
      <c r="CF2470">
        <v>871091562</v>
      </c>
      <c r="CS2470">
        <v>3</v>
      </c>
      <c r="CT2470">
        <v>2</v>
      </c>
      <c r="CU2470">
        <v>0</v>
      </c>
      <c r="CV2470">
        <v>2</v>
      </c>
      <c r="CW2470">
        <v>0</v>
      </c>
      <c r="CX2470">
        <v>4</v>
      </c>
      <c r="CY2470">
        <v>7</v>
      </c>
      <c r="CZ2470" t="s">
        <v>131</v>
      </c>
      <c r="DA2470">
        <v>286</v>
      </c>
      <c r="DB2470">
        <v>0</v>
      </c>
      <c r="DC2470" t="s">
        <v>132</v>
      </c>
      <c r="DD2470" t="s">
        <v>133</v>
      </c>
      <c r="DG2470">
        <v>16235162</v>
      </c>
      <c r="DI2470">
        <v>0</v>
      </c>
      <c r="DJ2470">
        <v>0</v>
      </c>
      <c r="DK2470">
        <v>1</v>
      </c>
      <c r="DL2470">
        <v>0</v>
      </c>
      <c r="DM2470">
        <v>0</v>
      </c>
      <c r="DN2470">
        <v>1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3">
      <c r="A2471" t="str">
        <f>"07/09/2023 22:05:37.527"</f>
        <v>07/09/2023 22:05:37.527</v>
      </c>
      <c r="C2471" t="str">
        <f t="shared" si="936"/>
        <v>FFDFD3C0</v>
      </c>
      <c r="D2471" t="s">
        <v>141</v>
      </c>
      <c r="E2471">
        <v>15</v>
      </c>
      <c r="J2471" t="s">
        <v>142</v>
      </c>
      <c r="K2471">
        <v>0</v>
      </c>
      <c r="L2471">
        <v>3</v>
      </c>
      <c r="M2471">
        <v>0</v>
      </c>
      <c r="N2471">
        <v>2</v>
      </c>
      <c r="O2471">
        <v>0</v>
      </c>
      <c r="P2471">
        <v>1</v>
      </c>
      <c r="Q2471">
        <v>0</v>
      </c>
      <c r="S2471" t="str">
        <f t="shared" ref="S2471:T2477" si="962">"22:05:37.000"</f>
        <v>22:05:37.000</v>
      </c>
      <c r="T2471" t="str">
        <f t="shared" si="962"/>
        <v>22:05:37.000</v>
      </c>
      <c r="U2471" t="str">
        <f t="shared" si="946"/>
        <v>A14F74</v>
      </c>
      <c r="V2471">
        <v>0</v>
      </c>
      <c r="W2471">
        <v>0</v>
      </c>
      <c r="X2471">
        <v>2</v>
      </c>
      <c r="Y2471">
        <v>0</v>
      </c>
      <c r="AA2471">
        <v>1</v>
      </c>
      <c r="AB2471">
        <v>8</v>
      </c>
      <c r="AC2471">
        <v>3</v>
      </c>
      <c r="AD2471">
        <v>0</v>
      </c>
      <c r="AE2471">
        <v>9</v>
      </c>
      <c r="AF2471" t="s">
        <v>126</v>
      </c>
      <c r="AG2471">
        <v>0</v>
      </c>
      <c r="AH2471">
        <v>3</v>
      </c>
      <c r="AI2471">
        <v>2</v>
      </c>
      <c r="AJ2471">
        <v>0</v>
      </c>
      <c r="AK2471" t="s">
        <v>785</v>
      </c>
      <c r="AL2471">
        <v>32.782946000000003</v>
      </c>
      <c r="AM2471" t="s">
        <v>786</v>
      </c>
      <c r="AN2471">
        <v>-117.02932800000001</v>
      </c>
      <c r="AO2471">
        <v>25</v>
      </c>
      <c r="AP2471">
        <v>700</v>
      </c>
      <c r="AQ2471" t="s">
        <v>129</v>
      </c>
      <c r="AR2471">
        <v>58</v>
      </c>
      <c r="AS2471">
        <v>45</v>
      </c>
      <c r="AT2471">
        <v>-320</v>
      </c>
      <c r="BB2471" t="str">
        <f t="shared" si="947"/>
        <v>1200</v>
      </c>
      <c r="BC2471">
        <v>1</v>
      </c>
      <c r="BD2471" t="str">
        <f t="shared" si="948"/>
        <v xml:space="preserve">N1839R  </v>
      </c>
      <c r="BE2471">
        <v>1</v>
      </c>
      <c r="BG2471">
        <v>0</v>
      </c>
      <c r="BH2471">
        <v>0</v>
      </c>
      <c r="BI2471">
        <v>0</v>
      </c>
      <c r="BJ2471">
        <v>625</v>
      </c>
      <c r="BK2471">
        <v>-75</v>
      </c>
      <c r="BL2471" t="s">
        <v>130</v>
      </c>
      <c r="BM2471">
        <v>1</v>
      </c>
      <c r="BN2471">
        <v>1</v>
      </c>
      <c r="BO2471">
        <v>0</v>
      </c>
      <c r="BP2471">
        <v>0</v>
      </c>
      <c r="BS2471">
        <v>0</v>
      </c>
      <c r="BT2471">
        <v>0</v>
      </c>
      <c r="BU2471">
        <v>0</v>
      </c>
      <c r="CE2471" t="str">
        <f t="shared" ref="CE2471:CE2477" si="963">"22:05:37.292"</f>
        <v>22:05:37.292</v>
      </c>
      <c r="CF2471">
        <v>292090696</v>
      </c>
      <c r="CS2471">
        <v>3</v>
      </c>
      <c r="CT2471">
        <v>2</v>
      </c>
      <c r="CU2471">
        <v>0</v>
      </c>
      <c r="CV2471">
        <v>2</v>
      </c>
      <c r="CW2471">
        <v>0</v>
      </c>
      <c r="CX2471">
        <v>3</v>
      </c>
      <c r="CY2471">
        <v>7</v>
      </c>
      <c r="CZ2471" t="s">
        <v>131</v>
      </c>
      <c r="DA2471">
        <v>286</v>
      </c>
      <c r="DB2471">
        <v>0</v>
      </c>
      <c r="DC2471" t="s">
        <v>132</v>
      </c>
      <c r="DD2471" t="s">
        <v>133</v>
      </c>
      <c r="DG2471">
        <v>16235296</v>
      </c>
      <c r="DI2471">
        <v>0</v>
      </c>
      <c r="DJ2471">
        <v>0</v>
      </c>
      <c r="DK2471">
        <v>1</v>
      </c>
      <c r="DL2471">
        <v>0</v>
      </c>
      <c r="DM2471">
        <v>0</v>
      </c>
      <c r="DN2471">
        <v>1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3">
      <c r="A2472" t="str">
        <f>"07/09/2023 22:05:37.527"</f>
        <v>07/09/2023 22:05:37.527</v>
      </c>
      <c r="C2472" t="str">
        <f t="shared" si="936"/>
        <v>FFDFD3C0</v>
      </c>
      <c r="D2472" t="s">
        <v>149</v>
      </c>
      <c r="E2472">
        <v>3</v>
      </c>
      <c r="H2472">
        <v>166</v>
      </c>
      <c r="I2472" t="s">
        <v>139</v>
      </c>
      <c r="J2472" t="s">
        <v>150</v>
      </c>
      <c r="K2472">
        <v>0</v>
      </c>
      <c r="L2472">
        <v>3</v>
      </c>
      <c r="M2472">
        <v>0</v>
      </c>
      <c r="N2472">
        <v>2</v>
      </c>
      <c r="O2472">
        <v>0</v>
      </c>
      <c r="P2472">
        <v>1</v>
      </c>
      <c r="Q2472">
        <v>0</v>
      </c>
      <c r="S2472" t="str">
        <f t="shared" si="962"/>
        <v>22:05:37.000</v>
      </c>
      <c r="T2472" t="str">
        <f t="shared" si="962"/>
        <v>22:05:37.000</v>
      </c>
      <c r="U2472" t="str">
        <f t="shared" si="946"/>
        <v>A14F74</v>
      </c>
      <c r="V2472">
        <v>0</v>
      </c>
      <c r="W2472">
        <v>0</v>
      </c>
      <c r="X2472">
        <v>2</v>
      </c>
      <c r="Y2472">
        <v>0</v>
      </c>
      <c r="AA2472">
        <v>1</v>
      </c>
      <c r="AB2472">
        <v>8</v>
      </c>
      <c r="AC2472">
        <v>3</v>
      </c>
      <c r="AD2472">
        <v>0</v>
      </c>
      <c r="AE2472">
        <v>9</v>
      </c>
      <c r="AF2472" t="s">
        <v>126</v>
      </c>
      <c r="AG2472">
        <v>0</v>
      </c>
      <c r="AH2472">
        <v>3</v>
      </c>
      <c r="AI2472">
        <v>2</v>
      </c>
      <c r="AJ2472">
        <v>0</v>
      </c>
      <c r="AK2472" t="s">
        <v>785</v>
      </c>
      <c r="AL2472">
        <v>32.782946000000003</v>
      </c>
      <c r="AM2472" t="s">
        <v>786</v>
      </c>
      <c r="AN2472">
        <v>-117.02932800000001</v>
      </c>
      <c r="AO2472">
        <v>25</v>
      </c>
      <c r="AP2472">
        <v>700</v>
      </c>
      <c r="AQ2472" t="s">
        <v>129</v>
      </c>
      <c r="AR2472">
        <v>58</v>
      </c>
      <c r="AS2472">
        <v>45</v>
      </c>
      <c r="AT2472">
        <v>-320</v>
      </c>
      <c r="BB2472" t="str">
        <f t="shared" si="947"/>
        <v>1200</v>
      </c>
      <c r="BC2472">
        <v>1</v>
      </c>
      <c r="BD2472" t="str">
        <f t="shared" si="948"/>
        <v xml:space="preserve">N1839R  </v>
      </c>
      <c r="BE2472">
        <v>1</v>
      </c>
      <c r="BG2472">
        <v>0</v>
      </c>
      <c r="BH2472">
        <v>0</v>
      </c>
      <c r="BI2472">
        <v>0</v>
      </c>
      <c r="BJ2472">
        <v>625</v>
      </c>
      <c r="BK2472">
        <v>-75</v>
      </c>
      <c r="BL2472" t="s">
        <v>130</v>
      </c>
      <c r="BM2472">
        <v>1</v>
      </c>
      <c r="BN2472">
        <v>1</v>
      </c>
      <c r="BO2472">
        <v>0</v>
      </c>
      <c r="BP2472">
        <v>0</v>
      </c>
      <c r="BS2472">
        <v>0</v>
      </c>
      <c r="BT2472">
        <v>0</v>
      </c>
      <c r="BU2472">
        <v>0</v>
      </c>
      <c r="CE2472" t="str">
        <f t="shared" si="963"/>
        <v>22:05:37.292</v>
      </c>
      <c r="CF2472">
        <v>292090696</v>
      </c>
      <c r="CS2472">
        <v>3</v>
      </c>
      <c r="CT2472">
        <v>2</v>
      </c>
      <c r="CU2472">
        <v>0</v>
      </c>
      <c r="CV2472">
        <v>2</v>
      </c>
      <c r="CW2472">
        <v>0</v>
      </c>
      <c r="CX2472">
        <v>3</v>
      </c>
      <c r="CY2472">
        <v>7</v>
      </c>
      <c r="CZ2472" t="s">
        <v>131</v>
      </c>
      <c r="DA2472">
        <v>286</v>
      </c>
      <c r="DB2472">
        <v>0</v>
      </c>
      <c r="DC2472" t="s">
        <v>132</v>
      </c>
      <c r="DD2472" t="s">
        <v>133</v>
      </c>
      <c r="DG2472">
        <v>16235296</v>
      </c>
      <c r="DI2472">
        <v>0</v>
      </c>
      <c r="DJ2472">
        <v>0</v>
      </c>
      <c r="DK2472">
        <v>1</v>
      </c>
      <c r="DL2472">
        <v>0</v>
      </c>
      <c r="DM2472">
        <v>0</v>
      </c>
      <c r="DN2472">
        <v>1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3">
      <c r="A2473" t="str">
        <f>"07/09/2023 22:05:37.558"</f>
        <v>07/09/2023 22:05:37.558</v>
      </c>
      <c r="C2473" t="str">
        <f t="shared" si="936"/>
        <v>FFDFD3C0</v>
      </c>
      <c r="D2473" t="s">
        <v>147</v>
      </c>
      <c r="E2473">
        <v>8</v>
      </c>
      <c r="H2473">
        <v>225</v>
      </c>
      <c r="I2473" t="s">
        <v>148</v>
      </c>
      <c r="J2473" t="s">
        <v>126</v>
      </c>
      <c r="K2473">
        <v>0</v>
      </c>
      <c r="L2473">
        <v>3</v>
      </c>
      <c r="M2473">
        <v>0</v>
      </c>
      <c r="N2473">
        <v>2</v>
      </c>
      <c r="O2473">
        <v>0</v>
      </c>
      <c r="P2473">
        <v>1</v>
      </c>
      <c r="Q2473">
        <v>0</v>
      </c>
      <c r="S2473" t="str">
        <f t="shared" si="962"/>
        <v>22:05:37.000</v>
      </c>
      <c r="T2473" t="str">
        <f t="shared" si="962"/>
        <v>22:05:37.000</v>
      </c>
      <c r="U2473" t="str">
        <f t="shared" si="946"/>
        <v>A14F74</v>
      </c>
      <c r="V2473">
        <v>0</v>
      </c>
      <c r="W2473">
        <v>0</v>
      </c>
      <c r="X2473">
        <v>2</v>
      </c>
      <c r="Y2473">
        <v>0</v>
      </c>
      <c r="AA2473">
        <v>1</v>
      </c>
      <c r="AB2473">
        <v>8</v>
      </c>
      <c r="AC2473">
        <v>3</v>
      </c>
      <c r="AD2473">
        <v>0</v>
      </c>
      <c r="AE2473">
        <v>9</v>
      </c>
      <c r="AF2473" t="s">
        <v>126</v>
      </c>
      <c r="AG2473">
        <v>0</v>
      </c>
      <c r="AH2473">
        <v>3</v>
      </c>
      <c r="AI2473">
        <v>2</v>
      </c>
      <c r="AJ2473">
        <v>0</v>
      </c>
      <c r="AK2473" t="s">
        <v>785</v>
      </c>
      <c r="AL2473">
        <v>32.782946000000003</v>
      </c>
      <c r="AM2473" t="s">
        <v>786</v>
      </c>
      <c r="AN2473">
        <v>-117.02932800000001</v>
      </c>
      <c r="AO2473">
        <v>25</v>
      </c>
      <c r="AP2473">
        <v>700</v>
      </c>
      <c r="AQ2473" t="s">
        <v>129</v>
      </c>
      <c r="AR2473">
        <v>58</v>
      </c>
      <c r="AS2473">
        <v>45</v>
      </c>
      <c r="AT2473">
        <v>-320</v>
      </c>
      <c r="BB2473" t="str">
        <f t="shared" si="947"/>
        <v>1200</v>
      </c>
      <c r="BC2473">
        <v>1</v>
      </c>
      <c r="BD2473" t="str">
        <f t="shared" si="948"/>
        <v xml:space="preserve">N1839R  </v>
      </c>
      <c r="BE2473">
        <v>1</v>
      </c>
      <c r="BG2473">
        <v>0</v>
      </c>
      <c r="BH2473">
        <v>0</v>
      </c>
      <c r="BI2473">
        <v>0</v>
      </c>
      <c r="BJ2473">
        <v>625</v>
      </c>
      <c r="BK2473">
        <v>-75</v>
      </c>
      <c r="BL2473" t="s">
        <v>130</v>
      </c>
      <c r="BM2473">
        <v>1</v>
      </c>
      <c r="BN2473">
        <v>1</v>
      </c>
      <c r="BO2473">
        <v>0</v>
      </c>
      <c r="BP2473">
        <v>0</v>
      </c>
      <c r="BS2473">
        <v>0</v>
      </c>
      <c r="BT2473">
        <v>0</v>
      </c>
      <c r="BU2473">
        <v>0</v>
      </c>
      <c r="CE2473" t="str">
        <f t="shared" si="963"/>
        <v>22:05:37.292</v>
      </c>
      <c r="CF2473">
        <v>292090696</v>
      </c>
      <c r="CS2473">
        <v>3</v>
      </c>
      <c r="CT2473">
        <v>2</v>
      </c>
      <c r="CU2473">
        <v>0</v>
      </c>
      <c r="CV2473">
        <v>2</v>
      </c>
      <c r="CW2473">
        <v>0</v>
      </c>
      <c r="CX2473">
        <v>3</v>
      </c>
      <c r="CY2473">
        <v>7</v>
      </c>
      <c r="CZ2473" t="s">
        <v>131</v>
      </c>
      <c r="DA2473">
        <v>286</v>
      </c>
      <c r="DB2473">
        <v>0</v>
      </c>
      <c r="DC2473" t="s">
        <v>132</v>
      </c>
      <c r="DD2473" t="s">
        <v>133</v>
      </c>
      <c r="DG2473">
        <v>16235296</v>
      </c>
      <c r="DI2473">
        <v>0</v>
      </c>
      <c r="DJ2473">
        <v>0</v>
      </c>
      <c r="DK2473">
        <v>1</v>
      </c>
      <c r="DL2473">
        <v>0</v>
      </c>
      <c r="DM2473">
        <v>0</v>
      </c>
      <c r="DN2473">
        <v>1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3">
      <c r="A2474" t="str">
        <f>"07/09/2023 22:05:37.558"</f>
        <v>07/09/2023 22:05:37.558</v>
      </c>
      <c r="C2474" t="str">
        <f t="shared" si="936"/>
        <v>FFDFD3C0</v>
      </c>
      <c r="D2474" t="s">
        <v>123</v>
      </c>
      <c r="E2474">
        <v>7</v>
      </c>
      <c r="F2474">
        <v>2007</v>
      </c>
      <c r="G2474" t="s">
        <v>124</v>
      </c>
      <c r="J2474" t="s">
        <v>125</v>
      </c>
      <c r="K2474">
        <v>0</v>
      </c>
      <c r="L2474">
        <v>3</v>
      </c>
      <c r="M2474">
        <v>0</v>
      </c>
      <c r="N2474">
        <v>2</v>
      </c>
      <c r="O2474">
        <v>0</v>
      </c>
      <c r="P2474">
        <v>1</v>
      </c>
      <c r="Q2474">
        <v>0</v>
      </c>
      <c r="S2474" t="str">
        <f t="shared" si="962"/>
        <v>22:05:37.000</v>
      </c>
      <c r="T2474" t="str">
        <f t="shared" si="962"/>
        <v>22:05:37.000</v>
      </c>
      <c r="U2474" t="str">
        <f t="shared" si="946"/>
        <v>A14F74</v>
      </c>
      <c r="V2474">
        <v>0</v>
      </c>
      <c r="W2474">
        <v>0</v>
      </c>
      <c r="X2474">
        <v>2</v>
      </c>
      <c r="Y2474">
        <v>0</v>
      </c>
      <c r="AA2474">
        <v>1</v>
      </c>
      <c r="AB2474">
        <v>8</v>
      </c>
      <c r="AC2474">
        <v>3</v>
      </c>
      <c r="AD2474">
        <v>0</v>
      </c>
      <c r="AE2474">
        <v>9</v>
      </c>
      <c r="AF2474" t="s">
        <v>126</v>
      </c>
      <c r="AG2474">
        <v>0</v>
      </c>
      <c r="AH2474">
        <v>3</v>
      </c>
      <c r="AI2474">
        <v>2</v>
      </c>
      <c r="AJ2474">
        <v>0</v>
      </c>
      <c r="AK2474" t="s">
        <v>785</v>
      </c>
      <c r="AL2474">
        <v>32.782946000000003</v>
      </c>
      <c r="AM2474" t="s">
        <v>786</v>
      </c>
      <c r="AN2474">
        <v>-117.02932800000001</v>
      </c>
      <c r="AO2474">
        <v>25</v>
      </c>
      <c r="AP2474">
        <v>700</v>
      </c>
      <c r="AQ2474" t="s">
        <v>129</v>
      </c>
      <c r="AR2474">
        <v>58</v>
      </c>
      <c r="AS2474">
        <v>45</v>
      </c>
      <c r="AT2474">
        <v>-320</v>
      </c>
      <c r="BB2474" t="str">
        <f t="shared" si="947"/>
        <v>1200</v>
      </c>
      <c r="BC2474">
        <v>1</v>
      </c>
      <c r="BD2474" t="str">
        <f t="shared" si="948"/>
        <v xml:space="preserve">N1839R  </v>
      </c>
      <c r="BE2474">
        <v>1</v>
      </c>
      <c r="BG2474">
        <v>0</v>
      </c>
      <c r="BH2474">
        <v>0</v>
      </c>
      <c r="BI2474">
        <v>0</v>
      </c>
      <c r="BJ2474">
        <v>625</v>
      </c>
      <c r="BK2474">
        <v>-75</v>
      </c>
      <c r="BL2474" t="s">
        <v>130</v>
      </c>
      <c r="BM2474">
        <v>1</v>
      </c>
      <c r="BN2474">
        <v>1</v>
      </c>
      <c r="BO2474">
        <v>0</v>
      </c>
      <c r="BP2474">
        <v>0</v>
      </c>
      <c r="BS2474">
        <v>0</v>
      </c>
      <c r="BT2474">
        <v>0</v>
      </c>
      <c r="BU2474">
        <v>0</v>
      </c>
      <c r="CE2474" t="str">
        <f t="shared" si="963"/>
        <v>22:05:37.292</v>
      </c>
      <c r="CF2474">
        <v>292090696</v>
      </c>
      <c r="CS2474">
        <v>3</v>
      </c>
      <c r="CT2474">
        <v>2</v>
      </c>
      <c r="CU2474">
        <v>0</v>
      </c>
      <c r="CV2474">
        <v>2</v>
      </c>
      <c r="CW2474">
        <v>0</v>
      </c>
      <c r="CX2474">
        <v>3</v>
      </c>
      <c r="CY2474">
        <v>7</v>
      </c>
      <c r="CZ2474" t="s">
        <v>131</v>
      </c>
      <c r="DA2474">
        <v>286</v>
      </c>
      <c r="DB2474">
        <v>0</v>
      </c>
      <c r="DC2474" t="s">
        <v>132</v>
      </c>
      <c r="DD2474" t="s">
        <v>133</v>
      </c>
      <c r="DG2474">
        <v>16235296</v>
      </c>
      <c r="DI2474">
        <v>0</v>
      </c>
      <c r="DJ2474">
        <v>0</v>
      </c>
      <c r="DK2474">
        <v>1</v>
      </c>
      <c r="DL2474">
        <v>0</v>
      </c>
      <c r="DM2474">
        <v>0</v>
      </c>
      <c r="DN2474">
        <v>1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3">
      <c r="A2475" t="str">
        <f>"07/09/2023 22:05:37.558"</f>
        <v>07/09/2023 22:05:37.558</v>
      </c>
      <c r="C2475" t="str">
        <f t="shared" si="936"/>
        <v>FFDFD3C0</v>
      </c>
      <c r="D2475" t="s">
        <v>138</v>
      </c>
      <c r="E2475">
        <v>20</v>
      </c>
      <c r="F2475">
        <v>1020</v>
      </c>
      <c r="G2475" t="s">
        <v>139</v>
      </c>
      <c r="J2475" t="s">
        <v>140</v>
      </c>
      <c r="K2475">
        <v>0</v>
      </c>
      <c r="L2475">
        <v>3</v>
      </c>
      <c r="M2475">
        <v>0</v>
      </c>
      <c r="N2475">
        <v>2</v>
      </c>
      <c r="O2475">
        <v>0</v>
      </c>
      <c r="P2475">
        <v>1</v>
      </c>
      <c r="Q2475">
        <v>0</v>
      </c>
      <c r="S2475" t="str">
        <f t="shared" si="962"/>
        <v>22:05:37.000</v>
      </c>
      <c r="T2475" t="str">
        <f t="shared" si="962"/>
        <v>22:05:37.000</v>
      </c>
      <c r="U2475" t="str">
        <f t="shared" si="946"/>
        <v>A14F74</v>
      </c>
      <c r="V2475">
        <v>0</v>
      </c>
      <c r="W2475">
        <v>0</v>
      </c>
      <c r="X2475">
        <v>2</v>
      </c>
      <c r="Y2475">
        <v>0</v>
      </c>
      <c r="AA2475">
        <v>1</v>
      </c>
      <c r="AB2475">
        <v>8</v>
      </c>
      <c r="AC2475">
        <v>3</v>
      </c>
      <c r="AD2475">
        <v>0</v>
      </c>
      <c r="AE2475">
        <v>9</v>
      </c>
      <c r="AF2475" t="s">
        <v>126</v>
      </c>
      <c r="AG2475">
        <v>0</v>
      </c>
      <c r="AH2475">
        <v>3</v>
      </c>
      <c r="AI2475">
        <v>2</v>
      </c>
      <c r="AJ2475">
        <v>0</v>
      </c>
      <c r="AK2475" t="s">
        <v>785</v>
      </c>
      <c r="AL2475">
        <v>32.782946000000003</v>
      </c>
      <c r="AM2475" t="s">
        <v>786</v>
      </c>
      <c r="AN2475">
        <v>-117.02932800000001</v>
      </c>
      <c r="AO2475">
        <v>25</v>
      </c>
      <c r="AP2475">
        <v>700</v>
      </c>
      <c r="AQ2475" t="s">
        <v>129</v>
      </c>
      <c r="AR2475">
        <v>58</v>
      </c>
      <c r="AS2475">
        <v>45</v>
      </c>
      <c r="AT2475">
        <v>-320</v>
      </c>
      <c r="BB2475" t="str">
        <f t="shared" si="947"/>
        <v>1200</v>
      </c>
      <c r="BC2475">
        <v>1</v>
      </c>
      <c r="BD2475" t="str">
        <f t="shared" si="948"/>
        <v xml:space="preserve">N1839R  </v>
      </c>
      <c r="BE2475">
        <v>1</v>
      </c>
      <c r="BG2475">
        <v>0</v>
      </c>
      <c r="BH2475">
        <v>0</v>
      </c>
      <c r="BI2475">
        <v>0</v>
      </c>
      <c r="BJ2475">
        <v>625</v>
      </c>
      <c r="BK2475">
        <v>-75</v>
      </c>
      <c r="BL2475" t="s">
        <v>130</v>
      </c>
      <c r="BM2475">
        <v>1</v>
      </c>
      <c r="BN2475">
        <v>1</v>
      </c>
      <c r="BO2475">
        <v>0</v>
      </c>
      <c r="BP2475">
        <v>0</v>
      </c>
      <c r="BS2475">
        <v>0</v>
      </c>
      <c r="BT2475">
        <v>0</v>
      </c>
      <c r="BU2475">
        <v>0</v>
      </c>
      <c r="CE2475" t="str">
        <f t="shared" si="963"/>
        <v>22:05:37.292</v>
      </c>
      <c r="CF2475">
        <v>292090696</v>
      </c>
      <c r="CS2475">
        <v>3</v>
      </c>
      <c r="CT2475">
        <v>2</v>
      </c>
      <c r="CU2475">
        <v>0</v>
      </c>
      <c r="CV2475">
        <v>2</v>
      </c>
      <c r="CW2475">
        <v>0</v>
      </c>
      <c r="CX2475">
        <v>3</v>
      </c>
      <c r="CY2475">
        <v>7</v>
      </c>
      <c r="CZ2475" t="s">
        <v>131</v>
      </c>
      <c r="DA2475">
        <v>286</v>
      </c>
      <c r="DB2475">
        <v>0</v>
      </c>
      <c r="DC2475" t="s">
        <v>132</v>
      </c>
      <c r="DD2475" t="s">
        <v>133</v>
      </c>
      <c r="DG2475">
        <v>16235296</v>
      </c>
      <c r="DI2475">
        <v>0</v>
      </c>
      <c r="DJ2475">
        <v>0</v>
      </c>
      <c r="DK2475">
        <v>1</v>
      </c>
      <c r="DL2475">
        <v>0</v>
      </c>
      <c r="DM2475">
        <v>0</v>
      </c>
      <c r="DN2475">
        <v>1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3">
      <c r="A2476" t="str">
        <f>"07/09/2023 22:05:37.558"</f>
        <v>07/09/2023 22:05:37.558</v>
      </c>
      <c r="C2476" t="str">
        <f t="shared" si="936"/>
        <v>FFDFD3C0</v>
      </c>
      <c r="D2476" t="s">
        <v>134</v>
      </c>
      <c r="E2476">
        <v>4</v>
      </c>
      <c r="H2476">
        <v>4</v>
      </c>
      <c r="I2476" t="s">
        <v>143</v>
      </c>
      <c r="J2476" t="s">
        <v>126</v>
      </c>
      <c r="K2476">
        <v>0</v>
      </c>
      <c r="L2476">
        <v>3</v>
      </c>
      <c r="M2476">
        <v>0</v>
      </c>
      <c r="N2476">
        <v>2</v>
      </c>
      <c r="O2476">
        <v>0</v>
      </c>
      <c r="P2476">
        <v>1</v>
      </c>
      <c r="Q2476">
        <v>0</v>
      </c>
      <c r="S2476" t="str">
        <f t="shared" si="962"/>
        <v>22:05:37.000</v>
      </c>
      <c r="T2476" t="str">
        <f t="shared" si="962"/>
        <v>22:05:37.000</v>
      </c>
      <c r="U2476" t="str">
        <f t="shared" si="946"/>
        <v>A14F74</v>
      </c>
      <c r="V2476">
        <v>0</v>
      </c>
      <c r="W2476">
        <v>0</v>
      </c>
      <c r="X2476">
        <v>2</v>
      </c>
      <c r="Y2476">
        <v>0</v>
      </c>
      <c r="AA2476">
        <v>1</v>
      </c>
      <c r="AB2476">
        <v>8</v>
      </c>
      <c r="AC2476">
        <v>3</v>
      </c>
      <c r="AD2476">
        <v>0</v>
      </c>
      <c r="AE2476">
        <v>9</v>
      </c>
      <c r="AF2476" t="s">
        <v>126</v>
      </c>
      <c r="AG2476">
        <v>0</v>
      </c>
      <c r="AH2476">
        <v>3</v>
      </c>
      <c r="AI2476">
        <v>2</v>
      </c>
      <c r="AJ2476">
        <v>0</v>
      </c>
      <c r="AK2476" t="s">
        <v>785</v>
      </c>
      <c r="AL2476">
        <v>32.782946000000003</v>
      </c>
      <c r="AM2476" t="s">
        <v>786</v>
      </c>
      <c r="AN2476">
        <v>-117.02932800000001</v>
      </c>
      <c r="AO2476">
        <v>25</v>
      </c>
      <c r="AP2476">
        <v>700</v>
      </c>
      <c r="AQ2476" t="s">
        <v>129</v>
      </c>
      <c r="AR2476">
        <v>58</v>
      </c>
      <c r="AS2476">
        <v>45</v>
      </c>
      <c r="AT2476">
        <v>-320</v>
      </c>
      <c r="BB2476" t="str">
        <f t="shared" si="947"/>
        <v>1200</v>
      </c>
      <c r="BC2476">
        <v>1</v>
      </c>
      <c r="BD2476" t="str">
        <f t="shared" si="948"/>
        <v xml:space="preserve">N1839R  </v>
      </c>
      <c r="BE2476">
        <v>1</v>
      </c>
      <c r="BG2476">
        <v>0</v>
      </c>
      <c r="BH2476">
        <v>0</v>
      </c>
      <c r="BI2476">
        <v>0</v>
      </c>
      <c r="BJ2476">
        <v>625</v>
      </c>
      <c r="BK2476">
        <v>-75</v>
      </c>
      <c r="BL2476" t="s">
        <v>130</v>
      </c>
      <c r="BM2476">
        <v>1</v>
      </c>
      <c r="BN2476">
        <v>1</v>
      </c>
      <c r="BO2476">
        <v>0</v>
      </c>
      <c r="BP2476">
        <v>0</v>
      </c>
      <c r="BS2476">
        <v>0</v>
      </c>
      <c r="BT2476">
        <v>0</v>
      </c>
      <c r="BU2476">
        <v>0</v>
      </c>
      <c r="CE2476" t="str">
        <f t="shared" si="963"/>
        <v>22:05:37.292</v>
      </c>
      <c r="CF2476">
        <v>292090696</v>
      </c>
      <c r="CS2476">
        <v>3</v>
      </c>
      <c r="CT2476">
        <v>2</v>
      </c>
      <c r="CU2476">
        <v>0</v>
      </c>
      <c r="CV2476">
        <v>2</v>
      </c>
      <c r="CW2476">
        <v>0</v>
      </c>
      <c r="CX2476">
        <v>3</v>
      </c>
      <c r="CY2476">
        <v>7</v>
      </c>
      <c r="CZ2476" t="s">
        <v>131</v>
      </c>
      <c r="DA2476">
        <v>286</v>
      </c>
      <c r="DB2476">
        <v>0</v>
      </c>
      <c r="DC2476" t="s">
        <v>132</v>
      </c>
      <c r="DD2476" t="s">
        <v>133</v>
      </c>
      <c r="DG2476">
        <v>16235296</v>
      </c>
      <c r="DI2476">
        <v>0</v>
      </c>
      <c r="DJ2476">
        <v>0</v>
      </c>
      <c r="DK2476">
        <v>1</v>
      </c>
      <c r="DL2476">
        <v>0</v>
      </c>
      <c r="DM2476">
        <v>0</v>
      </c>
      <c r="DN2476">
        <v>1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3">
      <c r="A2477" t="str">
        <f>"07/09/2023 22:05:37.558"</f>
        <v>07/09/2023 22:05:37.558</v>
      </c>
      <c r="C2477" t="str">
        <f t="shared" si="936"/>
        <v>FFDFD3C0</v>
      </c>
      <c r="D2477" t="s">
        <v>134</v>
      </c>
      <c r="E2477">
        <v>3</v>
      </c>
      <c r="H2477">
        <v>3</v>
      </c>
      <c r="I2477" t="s">
        <v>135</v>
      </c>
      <c r="J2477" t="s">
        <v>126</v>
      </c>
      <c r="K2477">
        <v>0</v>
      </c>
      <c r="L2477">
        <v>3</v>
      </c>
      <c r="M2477">
        <v>0</v>
      </c>
      <c r="N2477">
        <v>2</v>
      </c>
      <c r="O2477">
        <v>0</v>
      </c>
      <c r="P2477">
        <v>1</v>
      </c>
      <c r="Q2477">
        <v>0</v>
      </c>
      <c r="S2477" t="str">
        <f t="shared" si="962"/>
        <v>22:05:37.000</v>
      </c>
      <c r="T2477" t="str">
        <f t="shared" si="962"/>
        <v>22:05:37.000</v>
      </c>
      <c r="U2477" t="str">
        <f t="shared" si="946"/>
        <v>A14F74</v>
      </c>
      <c r="V2477">
        <v>0</v>
      </c>
      <c r="W2477">
        <v>0</v>
      </c>
      <c r="X2477">
        <v>2</v>
      </c>
      <c r="Y2477">
        <v>0</v>
      </c>
      <c r="AA2477">
        <v>1</v>
      </c>
      <c r="AB2477">
        <v>8</v>
      </c>
      <c r="AC2477">
        <v>3</v>
      </c>
      <c r="AD2477">
        <v>0</v>
      </c>
      <c r="AE2477">
        <v>9</v>
      </c>
      <c r="AF2477" t="s">
        <v>126</v>
      </c>
      <c r="AG2477">
        <v>0</v>
      </c>
      <c r="AH2477">
        <v>3</v>
      </c>
      <c r="AI2477">
        <v>2</v>
      </c>
      <c r="AJ2477">
        <v>0</v>
      </c>
      <c r="AK2477" t="s">
        <v>785</v>
      </c>
      <c r="AL2477">
        <v>32.782946000000003</v>
      </c>
      <c r="AM2477" t="s">
        <v>786</v>
      </c>
      <c r="AN2477">
        <v>-117.02932800000001</v>
      </c>
      <c r="AO2477">
        <v>25</v>
      </c>
      <c r="AP2477">
        <v>700</v>
      </c>
      <c r="AQ2477" t="s">
        <v>129</v>
      </c>
      <c r="AR2477">
        <v>58</v>
      </c>
      <c r="AS2477">
        <v>45</v>
      </c>
      <c r="AT2477">
        <v>-320</v>
      </c>
      <c r="BB2477" t="str">
        <f t="shared" si="947"/>
        <v>1200</v>
      </c>
      <c r="BC2477">
        <v>1</v>
      </c>
      <c r="BD2477" t="str">
        <f t="shared" si="948"/>
        <v xml:space="preserve">N1839R  </v>
      </c>
      <c r="BE2477">
        <v>1</v>
      </c>
      <c r="BG2477">
        <v>0</v>
      </c>
      <c r="BH2477">
        <v>0</v>
      </c>
      <c r="BI2477">
        <v>0</v>
      </c>
      <c r="BJ2477">
        <v>625</v>
      </c>
      <c r="BK2477">
        <v>-75</v>
      </c>
      <c r="BL2477" t="s">
        <v>130</v>
      </c>
      <c r="BM2477">
        <v>1</v>
      </c>
      <c r="BN2477">
        <v>1</v>
      </c>
      <c r="BO2477">
        <v>0</v>
      </c>
      <c r="BP2477">
        <v>0</v>
      </c>
      <c r="BS2477">
        <v>0</v>
      </c>
      <c r="BT2477">
        <v>0</v>
      </c>
      <c r="BU2477">
        <v>0</v>
      </c>
      <c r="CE2477" t="str">
        <f t="shared" si="963"/>
        <v>22:05:37.292</v>
      </c>
      <c r="CF2477">
        <v>292090696</v>
      </c>
      <c r="CS2477">
        <v>3</v>
      </c>
      <c r="CT2477">
        <v>2</v>
      </c>
      <c r="CU2477">
        <v>0</v>
      </c>
      <c r="CV2477">
        <v>2</v>
      </c>
      <c r="CW2477">
        <v>0</v>
      </c>
      <c r="CX2477">
        <v>3</v>
      </c>
      <c r="CY2477">
        <v>7</v>
      </c>
      <c r="CZ2477" t="s">
        <v>131</v>
      </c>
      <c r="DA2477">
        <v>286</v>
      </c>
      <c r="DB2477">
        <v>0</v>
      </c>
      <c r="DC2477" t="s">
        <v>132</v>
      </c>
      <c r="DD2477" t="s">
        <v>133</v>
      </c>
      <c r="DG2477">
        <v>16235296</v>
      </c>
      <c r="DI2477">
        <v>0</v>
      </c>
      <c r="DJ2477">
        <v>0</v>
      </c>
      <c r="DK2477">
        <v>1</v>
      </c>
      <c r="DL2477">
        <v>0</v>
      </c>
      <c r="DM2477">
        <v>0</v>
      </c>
      <c r="DN2477">
        <v>1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3">
      <c r="A2478" t="str">
        <f>"07/09/2023 22:05:39.037"</f>
        <v>07/09/2023 22:05:39.037</v>
      </c>
      <c r="C2478" t="str">
        <f t="shared" ref="C2478:C2498" si="964">"FFDFD3C0"</f>
        <v>FFDFD3C0</v>
      </c>
      <c r="D2478" t="s">
        <v>141</v>
      </c>
      <c r="E2478">
        <v>15</v>
      </c>
      <c r="J2478" t="s">
        <v>142</v>
      </c>
      <c r="K2478">
        <v>0</v>
      </c>
      <c r="L2478">
        <v>3</v>
      </c>
      <c r="M2478">
        <v>0</v>
      </c>
      <c r="N2478">
        <v>2</v>
      </c>
      <c r="O2478">
        <v>0</v>
      </c>
      <c r="P2478">
        <v>1</v>
      </c>
      <c r="Q2478">
        <v>0</v>
      </c>
      <c r="S2478" t="str">
        <f t="shared" ref="S2478:T2484" si="965">"22:05:38.000"</f>
        <v>22:05:38.000</v>
      </c>
      <c r="T2478" t="str">
        <f t="shared" si="965"/>
        <v>22:05:38.000</v>
      </c>
      <c r="U2478" t="str">
        <f t="shared" si="946"/>
        <v>A14F74</v>
      </c>
      <c r="V2478">
        <v>0</v>
      </c>
      <c r="W2478">
        <v>0</v>
      </c>
      <c r="X2478">
        <v>2</v>
      </c>
      <c r="Y2478">
        <v>0</v>
      </c>
      <c r="AA2478">
        <v>1</v>
      </c>
      <c r="AB2478">
        <v>8</v>
      </c>
      <c r="AC2478">
        <v>3</v>
      </c>
      <c r="AD2478">
        <v>0</v>
      </c>
      <c r="AE2478">
        <v>9</v>
      </c>
      <c r="AF2478" t="s">
        <v>126</v>
      </c>
      <c r="AG2478">
        <v>0</v>
      </c>
      <c r="AH2478">
        <v>3</v>
      </c>
      <c r="AI2478">
        <v>2</v>
      </c>
      <c r="AJ2478">
        <v>0</v>
      </c>
      <c r="AK2478" t="s">
        <v>787</v>
      </c>
      <c r="AL2478">
        <v>32.783160000000002</v>
      </c>
      <c r="AM2478" t="s">
        <v>788</v>
      </c>
      <c r="AN2478">
        <v>-117.029028</v>
      </c>
      <c r="AO2478">
        <v>25</v>
      </c>
      <c r="AP2478">
        <v>700</v>
      </c>
      <c r="AQ2478" t="s">
        <v>129</v>
      </c>
      <c r="AR2478">
        <v>60</v>
      </c>
      <c r="AS2478">
        <v>39</v>
      </c>
      <c r="AT2478">
        <v>-256</v>
      </c>
      <c r="BB2478" t="str">
        <f t="shared" si="947"/>
        <v>1200</v>
      </c>
      <c r="BC2478">
        <v>1</v>
      </c>
      <c r="BD2478" t="str">
        <f t="shared" si="948"/>
        <v xml:space="preserve">N1839R  </v>
      </c>
      <c r="BE2478">
        <v>1</v>
      </c>
      <c r="BG2478">
        <v>0</v>
      </c>
      <c r="BH2478">
        <v>0</v>
      </c>
      <c r="BI2478">
        <v>0</v>
      </c>
      <c r="BJ2478">
        <v>625</v>
      </c>
      <c r="BK2478">
        <v>-75</v>
      </c>
      <c r="BL2478" t="s">
        <v>130</v>
      </c>
      <c r="BM2478">
        <v>1</v>
      </c>
      <c r="BN2478">
        <v>1</v>
      </c>
      <c r="BO2478">
        <v>0</v>
      </c>
      <c r="BP2478">
        <v>0</v>
      </c>
      <c r="BS2478">
        <v>0</v>
      </c>
      <c r="BT2478">
        <v>0</v>
      </c>
      <c r="BU2478">
        <v>0</v>
      </c>
      <c r="CE2478" t="str">
        <f t="shared" ref="CE2478:CE2484" si="966">"22:05:38.773"</f>
        <v>22:05:38.773</v>
      </c>
      <c r="CF2478">
        <v>773091345</v>
      </c>
      <c r="CS2478">
        <v>3</v>
      </c>
      <c r="CT2478">
        <v>2</v>
      </c>
      <c r="CU2478">
        <v>0</v>
      </c>
      <c r="CV2478">
        <v>2</v>
      </c>
      <c r="CW2478">
        <v>0</v>
      </c>
      <c r="CX2478">
        <v>0</v>
      </c>
      <c r="CY2478">
        <v>7</v>
      </c>
      <c r="CZ2478" t="s">
        <v>131</v>
      </c>
      <c r="DA2478">
        <v>286</v>
      </c>
      <c r="DB2478">
        <v>0</v>
      </c>
      <c r="DC2478" t="s">
        <v>132</v>
      </c>
      <c r="DD2478" t="s">
        <v>133</v>
      </c>
      <c r="DG2478">
        <v>16235807</v>
      </c>
      <c r="DI2478">
        <v>0</v>
      </c>
      <c r="DJ2478">
        <v>0</v>
      </c>
      <c r="DK2478">
        <v>0</v>
      </c>
      <c r="DL2478">
        <v>0</v>
      </c>
      <c r="DM2478">
        <v>0</v>
      </c>
      <c r="DN2478">
        <v>1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3">
      <c r="A2479" t="str">
        <f>"07/09/2023 22:05:39.037"</f>
        <v>07/09/2023 22:05:39.037</v>
      </c>
      <c r="C2479" t="str">
        <f t="shared" si="964"/>
        <v>FFDFD3C0</v>
      </c>
      <c r="D2479" t="s">
        <v>149</v>
      </c>
      <c r="E2479">
        <v>3</v>
      </c>
      <c r="H2479">
        <v>166</v>
      </c>
      <c r="I2479" t="s">
        <v>139</v>
      </c>
      <c r="J2479" t="s">
        <v>150</v>
      </c>
      <c r="K2479">
        <v>0</v>
      </c>
      <c r="L2479">
        <v>3</v>
      </c>
      <c r="M2479">
        <v>0</v>
      </c>
      <c r="N2479">
        <v>2</v>
      </c>
      <c r="O2479">
        <v>0</v>
      </c>
      <c r="P2479">
        <v>1</v>
      </c>
      <c r="Q2479">
        <v>0</v>
      </c>
      <c r="S2479" t="str">
        <f t="shared" si="965"/>
        <v>22:05:38.000</v>
      </c>
      <c r="T2479" t="str">
        <f t="shared" si="965"/>
        <v>22:05:38.000</v>
      </c>
      <c r="U2479" t="str">
        <f t="shared" si="946"/>
        <v>A14F74</v>
      </c>
      <c r="V2479">
        <v>0</v>
      </c>
      <c r="W2479">
        <v>0</v>
      </c>
      <c r="X2479">
        <v>2</v>
      </c>
      <c r="Y2479">
        <v>0</v>
      </c>
      <c r="AA2479">
        <v>1</v>
      </c>
      <c r="AB2479">
        <v>8</v>
      </c>
      <c r="AC2479">
        <v>3</v>
      </c>
      <c r="AD2479">
        <v>0</v>
      </c>
      <c r="AE2479">
        <v>9</v>
      </c>
      <c r="AF2479" t="s">
        <v>126</v>
      </c>
      <c r="AG2479">
        <v>0</v>
      </c>
      <c r="AH2479">
        <v>3</v>
      </c>
      <c r="AI2479">
        <v>2</v>
      </c>
      <c r="AJ2479">
        <v>0</v>
      </c>
      <c r="AK2479" t="s">
        <v>787</v>
      </c>
      <c r="AL2479">
        <v>32.783160000000002</v>
      </c>
      <c r="AM2479" t="s">
        <v>788</v>
      </c>
      <c r="AN2479">
        <v>-117.029028</v>
      </c>
      <c r="AO2479">
        <v>25</v>
      </c>
      <c r="AP2479">
        <v>700</v>
      </c>
      <c r="AQ2479" t="s">
        <v>129</v>
      </c>
      <c r="AR2479">
        <v>60</v>
      </c>
      <c r="AS2479">
        <v>39</v>
      </c>
      <c r="AT2479">
        <v>-256</v>
      </c>
      <c r="BB2479" t="str">
        <f t="shared" si="947"/>
        <v>1200</v>
      </c>
      <c r="BC2479">
        <v>1</v>
      </c>
      <c r="BD2479" t="str">
        <f t="shared" si="948"/>
        <v xml:space="preserve">N1839R  </v>
      </c>
      <c r="BE2479">
        <v>1</v>
      </c>
      <c r="BG2479">
        <v>0</v>
      </c>
      <c r="BH2479">
        <v>0</v>
      </c>
      <c r="BI2479">
        <v>0</v>
      </c>
      <c r="BJ2479">
        <v>625</v>
      </c>
      <c r="BK2479">
        <v>-75</v>
      </c>
      <c r="BL2479" t="s">
        <v>130</v>
      </c>
      <c r="BM2479">
        <v>1</v>
      </c>
      <c r="BN2479">
        <v>1</v>
      </c>
      <c r="BO2479">
        <v>0</v>
      </c>
      <c r="BP2479">
        <v>0</v>
      </c>
      <c r="BS2479">
        <v>0</v>
      </c>
      <c r="BT2479">
        <v>0</v>
      </c>
      <c r="BU2479">
        <v>0</v>
      </c>
      <c r="CE2479" t="str">
        <f t="shared" si="966"/>
        <v>22:05:38.773</v>
      </c>
      <c r="CF2479">
        <v>773091345</v>
      </c>
      <c r="CS2479">
        <v>3</v>
      </c>
      <c r="CT2479">
        <v>2</v>
      </c>
      <c r="CU2479">
        <v>0</v>
      </c>
      <c r="CV2479">
        <v>2</v>
      </c>
      <c r="CW2479">
        <v>0</v>
      </c>
      <c r="CX2479">
        <v>0</v>
      </c>
      <c r="CY2479">
        <v>7</v>
      </c>
      <c r="CZ2479" t="s">
        <v>131</v>
      </c>
      <c r="DA2479">
        <v>286</v>
      </c>
      <c r="DB2479">
        <v>0</v>
      </c>
      <c r="DC2479" t="s">
        <v>132</v>
      </c>
      <c r="DD2479" t="s">
        <v>133</v>
      </c>
      <c r="DG2479">
        <v>16235807</v>
      </c>
      <c r="DI2479">
        <v>0</v>
      </c>
      <c r="DJ2479">
        <v>0</v>
      </c>
      <c r="DK2479">
        <v>1</v>
      </c>
      <c r="DL2479">
        <v>0</v>
      </c>
      <c r="DM2479">
        <v>0</v>
      </c>
      <c r="DN2479">
        <v>1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3">
      <c r="A2480" t="str">
        <f>"07/09/2023 22:05:39.068"</f>
        <v>07/09/2023 22:05:39.068</v>
      </c>
      <c r="C2480" t="str">
        <f t="shared" si="964"/>
        <v>FFDFD3C0</v>
      </c>
      <c r="D2480" t="s">
        <v>147</v>
      </c>
      <c r="E2480">
        <v>8</v>
      </c>
      <c r="H2480">
        <v>225</v>
      </c>
      <c r="I2480" t="s">
        <v>148</v>
      </c>
      <c r="J2480" t="s">
        <v>126</v>
      </c>
      <c r="K2480">
        <v>0</v>
      </c>
      <c r="L2480">
        <v>3</v>
      </c>
      <c r="M2480">
        <v>0</v>
      </c>
      <c r="N2480">
        <v>2</v>
      </c>
      <c r="O2480">
        <v>0</v>
      </c>
      <c r="P2480">
        <v>1</v>
      </c>
      <c r="Q2480">
        <v>0</v>
      </c>
      <c r="S2480" t="str">
        <f t="shared" si="965"/>
        <v>22:05:38.000</v>
      </c>
      <c r="T2480" t="str">
        <f t="shared" si="965"/>
        <v>22:05:38.000</v>
      </c>
      <c r="U2480" t="str">
        <f t="shared" si="946"/>
        <v>A14F74</v>
      </c>
      <c r="V2480">
        <v>0</v>
      </c>
      <c r="W2480">
        <v>0</v>
      </c>
      <c r="X2480">
        <v>2</v>
      </c>
      <c r="Y2480">
        <v>0</v>
      </c>
      <c r="AA2480">
        <v>1</v>
      </c>
      <c r="AB2480">
        <v>8</v>
      </c>
      <c r="AC2480">
        <v>3</v>
      </c>
      <c r="AD2480">
        <v>0</v>
      </c>
      <c r="AE2480">
        <v>9</v>
      </c>
      <c r="AF2480" t="s">
        <v>126</v>
      </c>
      <c r="AG2480">
        <v>0</v>
      </c>
      <c r="AH2480">
        <v>3</v>
      </c>
      <c r="AI2480">
        <v>2</v>
      </c>
      <c r="AJ2480">
        <v>0</v>
      </c>
      <c r="AK2480" t="s">
        <v>787</v>
      </c>
      <c r="AL2480">
        <v>32.783160000000002</v>
      </c>
      <c r="AM2480" t="s">
        <v>788</v>
      </c>
      <c r="AN2480">
        <v>-117.029028</v>
      </c>
      <c r="AO2480">
        <v>25</v>
      </c>
      <c r="AP2480">
        <v>700</v>
      </c>
      <c r="AQ2480" t="s">
        <v>129</v>
      </c>
      <c r="AR2480">
        <v>60</v>
      </c>
      <c r="AS2480">
        <v>39</v>
      </c>
      <c r="AT2480">
        <v>-256</v>
      </c>
      <c r="BB2480" t="str">
        <f t="shared" si="947"/>
        <v>1200</v>
      </c>
      <c r="BC2480">
        <v>1</v>
      </c>
      <c r="BD2480" t="str">
        <f t="shared" si="948"/>
        <v xml:space="preserve">N1839R  </v>
      </c>
      <c r="BE2480">
        <v>1</v>
      </c>
      <c r="BG2480">
        <v>0</v>
      </c>
      <c r="BH2480">
        <v>0</v>
      </c>
      <c r="BI2480">
        <v>0</v>
      </c>
      <c r="BJ2480">
        <v>625</v>
      </c>
      <c r="BK2480">
        <v>-75</v>
      </c>
      <c r="BL2480" t="s">
        <v>130</v>
      </c>
      <c r="BM2480">
        <v>1</v>
      </c>
      <c r="BN2480">
        <v>1</v>
      </c>
      <c r="BO2480">
        <v>0</v>
      </c>
      <c r="BP2480">
        <v>0</v>
      </c>
      <c r="BS2480">
        <v>0</v>
      </c>
      <c r="BT2480">
        <v>0</v>
      </c>
      <c r="BU2480">
        <v>0</v>
      </c>
      <c r="CE2480" t="str">
        <f t="shared" si="966"/>
        <v>22:05:38.773</v>
      </c>
      <c r="CF2480">
        <v>773091345</v>
      </c>
      <c r="CS2480">
        <v>3</v>
      </c>
      <c r="CT2480">
        <v>2</v>
      </c>
      <c r="CU2480">
        <v>0</v>
      </c>
      <c r="CV2480">
        <v>2</v>
      </c>
      <c r="CW2480">
        <v>0</v>
      </c>
      <c r="CX2480">
        <v>0</v>
      </c>
      <c r="CY2480">
        <v>7</v>
      </c>
      <c r="CZ2480" t="s">
        <v>131</v>
      </c>
      <c r="DA2480">
        <v>286</v>
      </c>
      <c r="DB2480">
        <v>0</v>
      </c>
      <c r="DC2480" t="s">
        <v>132</v>
      </c>
      <c r="DD2480" t="s">
        <v>133</v>
      </c>
      <c r="DG2480">
        <v>16235807</v>
      </c>
      <c r="DI2480">
        <v>0</v>
      </c>
      <c r="DJ2480">
        <v>0</v>
      </c>
      <c r="DK2480">
        <v>1</v>
      </c>
      <c r="DL2480">
        <v>0</v>
      </c>
      <c r="DM2480">
        <v>0</v>
      </c>
      <c r="DN2480">
        <v>1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3">
      <c r="A2481" t="str">
        <f>"07/09/2023 22:05:39.083"</f>
        <v>07/09/2023 22:05:39.083</v>
      </c>
      <c r="C2481" t="str">
        <f t="shared" si="964"/>
        <v>FFDFD3C0</v>
      </c>
      <c r="D2481" t="s">
        <v>123</v>
      </c>
      <c r="E2481">
        <v>7</v>
      </c>
      <c r="F2481">
        <v>2007</v>
      </c>
      <c r="G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0</v>
      </c>
      <c r="P2481">
        <v>1</v>
      </c>
      <c r="Q2481">
        <v>0</v>
      </c>
      <c r="S2481" t="str">
        <f t="shared" si="965"/>
        <v>22:05:38.000</v>
      </c>
      <c r="T2481" t="str">
        <f t="shared" si="965"/>
        <v>22:05:38.000</v>
      </c>
      <c r="U2481" t="str">
        <f t="shared" si="946"/>
        <v>A14F74</v>
      </c>
      <c r="V2481">
        <v>0</v>
      </c>
      <c r="W2481">
        <v>0</v>
      </c>
      <c r="X2481">
        <v>2</v>
      </c>
      <c r="Y2481">
        <v>0</v>
      </c>
      <c r="AA2481">
        <v>1</v>
      </c>
      <c r="AB2481">
        <v>8</v>
      </c>
      <c r="AC2481">
        <v>3</v>
      </c>
      <c r="AD2481">
        <v>0</v>
      </c>
      <c r="AE2481">
        <v>9</v>
      </c>
      <c r="AF2481" t="s">
        <v>126</v>
      </c>
      <c r="AG2481">
        <v>0</v>
      </c>
      <c r="AH2481">
        <v>3</v>
      </c>
      <c r="AI2481">
        <v>2</v>
      </c>
      <c r="AJ2481">
        <v>0</v>
      </c>
      <c r="AK2481" t="s">
        <v>787</v>
      </c>
      <c r="AL2481">
        <v>32.783160000000002</v>
      </c>
      <c r="AM2481" t="s">
        <v>788</v>
      </c>
      <c r="AN2481">
        <v>-117.029028</v>
      </c>
      <c r="AO2481">
        <v>25</v>
      </c>
      <c r="AP2481">
        <v>700</v>
      </c>
      <c r="AQ2481" t="s">
        <v>129</v>
      </c>
      <c r="AR2481">
        <v>60</v>
      </c>
      <c r="AS2481">
        <v>39</v>
      </c>
      <c r="AT2481">
        <v>-256</v>
      </c>
      <c r="BB2481" t="str">
        <f t="shared" si="947"/>
        <v>1200</v>
      </c>
      <c r="BC2481">
        <v>1</v>
      </c>
      <c r="BD2481" t="str">
        <f t="shared" si="948"/>
        <v xml:space="preserve">N1839R  </v>
      </c>
      <c r="BE2481">
        <v>1</v>
      </c>
      <c r="BG2481">
        <v>0</v>
      </c>
      <c r="BH2481">
        <v>0</v>
      </c>
      <c r="BI2481">
        <v>0</v>
      </c>
      <c r="BJ2481">
        <v>625</v>
      </c>
      <c r="BK2481">
        <v>-75</v>
      </c>
      <c r="BL2481" t="s">
        <v>130</v>
      </c>
      <c r="BM2481">
        <v>1</v>
      </c>
      <c r="BN2481">
        <v>1</v>
      </c>
      <c r="BO2481">
        <v>0</v>
      </c>
      <c r="BP2481">
        <v>0</v>
      </c>
      <c r="BS2481">
        <v>0</v>
      </c>
      <c r="BT2481">
        <v>0</v>
      </c>
      <c r="BU2481">
        <v>0</v>
      </c>
      <c r="CE2481" t="str">
        <f t="shared" si="966"/>
        <v>22:05:38.773</v>
      </c>
      <c r="CF2481">
        <v>773091345</v>
      </c>
      <c r="CS2481">
        <v>3</v>
      </c>
      <c r="CT2481">
        <v>2</v>
      </c>
      <c r="CU2481">
        <v>0</v>
      </c>
      <c r="CV2481">
        <v>2</v>
      </c>
      <c r="CW2481">
        <v>0</v>
      </c>
      <c r="CX2481">
        <v>0</v>
      </c>
      <c r="CY2481">
        <v>7</v>
      </c>
      <c r="CZ2481" t="s">
        <v>131</v>
      </c>
      <c r="DA2481">
        <v>286</v>
      </c>
      <c r="DB2481">
        <v>0</v>
      </c>
      <c r="DC2481" t="s">
        <v>132</v>
      </c>
      <c r="DD2481" t="s">
        <v>133</v>
      </c>
      <c r="DG2481">
        <v>16235807</v>
      </c>
      <c r="DI2481">
        <v>0</v>
      </c>
      <c r="DJ2481">
        <v>0</v>
      </c>
      <c r="DK2481">
        <v>1</v>
      </c>
      <c r="DL2481">
        <v>0</v>
      </c>
      <c r="DM2481">
        <v>0</v>
      </c>
      <c r="DN2481">
        <v>1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3">
      <c r="A2482" t="str">
        <f>"07/09/2023 22:05:39.083"</f>
        <v>07/09/2023 22:05:39.083</v>
      </c>
      <c r="C2482" t="str">
        <f t="shared" si="964"/>
        <v>FFDFD3C0</v>
      </c>
      <c r="D2482" t="s">
        <v>138</v>
      </c>
      <c r="E2482">
        <v>20</v>
      </c>
      <c r="F2482">
        <v>1020</v>
      </c>
      <c r="G2482" t="s">
        <v>139</v>
      </c>
      <c r="J2482" t="s">
        <v>140</v>
      </c>
      <c r="K2482">
        <v>0</v>
      </c>
      <c r="L2482">
        <v>3</v>
      </c>
      <c r="M2482">
        <v>0</v>
      </c>
      <c r="N2482">
        <v>2</v>
      </c>
      <c r="O2482">
        <v>0</v>
      </c>
      <c r="P2482">
        <v>1</v>
      </c>
      <c r="Q2482">
        <v>0</v>
      </c>
      <c r="S2482" t="str">
        <f t="shared" si="965"/>
        <v>22:05:38.000</v>
      </c>
      <c r="T2482" t="str">
        <f t="shared" si="965"/>
        <v>22:05:38.000</v>
      </c>
      <c r="U2482" t="str">
        <f t="shared" si="946"/>
        <v>A14F74</v>
      </c>
      <c r="V2482">
        <v>0</v>
      </c>
      <c r="W2482">
        <v>0</v>
      </c>
      <c r="X2482">
        <v>2</v>
      </c>
      <c r="Y2482">
        <v>0</v>
      </c>
      <c r="AA2482">
        <v>1</v>
      </c>
      <c r="AB2482">
        <v>8</v>
      </c>
      <c r="AC2482">
        <v>3</v>
      </c>
      <c r="AD2482">
        <v>0</v>
      </c>
      <c r="AE2482">
        <v>9</v>
      </c>
      <c r="AF2482" t="s">
        <v>126</v>
      </c>
      <c r="AG2482">
        <v>0</v>
      </c>
      <c r="AH2482">
        <v>3</v>
      </c>
      <c r="AI2482">
        <v>2</v>
      </c>
      <c r="AJ2482">
        <v>0</v>
      </c>
      <c r="AK2482" t="s">
        <v>787</v>
      </c>
      <c r="AL2482">
        <v>32.783160000000002</v>
      </c>
      <c r="AM2482" t="s">
        <v>788</v>
      </c>
      <c r="AN2482">
        <v>-117.029028</v>
      </c>
      <c r="AO2482">
        <v>25</v>
      </c>
      <c r="AP2482">
        <v>700</v>
      </c>
      <c r="AQ2482" t="s">
        <v>129</v>
      </c>
      <c r="AR2482">
        <v>60</v>
      </c>
      <c r="AS2482">
        <v>39</v>
      </c>
      <c r="AT2482">
        <v>-256</v>
      </c>
      <c r="BB2482" t="str">
        <f t="shared" si="947"/>
        <v>1200</v>
      </c>
      <c r="BC2482">
        <v>1</v>
      </c>
      <c r="BD2482" t="str">
        <f t="shared" si="948"/>
        <v xml:space="preserve">N1839R  </v>
      </c>
      <c r="BE2482">
        <v>1</v>
      </c>
      <c r="BG2482">
        <v>0</v>
      </c>
      <c r="BH2482">
        <v>0</v>
      </c>
      <c r="BI2482">
        <v>0</v>
      </c>
      <c r="BJ2482">
        <v>625</v>
      </c>
      <c r="BK2482">
        <v>-75</v>
      </c>
      <c r="BL2482" t="s">
        <v>130</v>
      </c>
      <c r="BM2482">
        <v>1</v>
      </c>
      <c r="BN2482">
        <v>1</v>
      </c>
      <c r="BO2482">
        <v>0</v>
      </c>
      <c r="BP2482">
        <v>0</v>
      </c>
      <c r="BS2482">
        <v>0</v>
      </c>
      <c r="BT2482">
        <v>0</v>
      </c>
      <c r="BU2482">
        <v>0</v>
      </c>
      <c r="CE2482" t="str">
        <f t="shared" si="966"/>
        <v>22:05:38.773</v>
      </c>
      <c r="CF2482">
        <v>773091345</v>
      </c>
      <c r="CS2482">
        <v>3</v>
      </c>
      <c r="CT2482">
        <v>2</v>
      </c>
      <c r="CU2482">
        <v>0</v>
      </c>
      <c r="CV2482">
        <v>2</v>
      </c>
      <c r="CW2482">
        <v>0</v>
      </c>
      <c r="CX2482">
        <v>0</v>
      </c>
      <c r="CY2482">
        <v>7</v>
      </c>
      <c r="CZ2482" t="s">
        <v>131</v>
      </c>
      <c r="DA2482">
        <v>286</v>
      </c>
      <c r="DB2482">
        <v>0</v>
      </c>
      <c r="DC2482" t="s">
        <v>132</v>
      </c>
      <c r="DD2482" t="s">
        <v>133</v>
      </c>
      <c r="DG2482">
        <v>16235807</v>
      </c>
      <c r="DI2482">
        <v>0</v>
      </c>
      <c r="DJ2482">
        <v>0</v>
      </c>
      <c r="DK2482">
        <v>1</v>
      </c>
      <c r="DL2482">
        <v>0</v>
      </c>
      <c r="DM2482">
        <v>0</v>
      </c>
      <c r="DN2482">
        <v>1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3">
      <c r="A2483" t="str">
        <f>"07/09/2023 22:05:39.083"</f>
        <v>07/09/2023 22:05:39.083</v>
      </c>
      <c r="C2483" t="str">
        <f t="shared" si="964"/>
        <v>FFDFD3C0</v>
      </c>
      <c r="D2483" t="s">
        <v>134</v>
      </c>
      <c r="E2483">
        <v>4</v>
      </c>
      <c r="H2483">
        <v>4</v>
      </c>
      <c r="I2483" t="s">
        <v>143</v>
      </c>
      <c r="J2483" t="s">
        <v>126</v>
      </c>
      <c r="K2483">
        <v>0</v>
      </c>
      <c r="L2483">
        <v>3</v>
      </c>
      <c r="M2483">
        <v>0</v>
      </c>
      <c r="N2483">
        <v>2</v>
      </c>
      <c r="O2483">
        <v>0</v>
      </c>
      <c r="P2483">
        <v>1</v>
      </c>
      <c r="Q2483">
        <v>0</v>
      </c>
      <c r="S2483" t="str">
        <f t="shared" si="965"/>
        <v>22:05:38.000</v>
      </c>
      <c r="T2483" t="str">
        <f t="shared" si="965"/>
        <v>22:05:38.000</v>
      </c>
      <c r="U2483" t="str">
        <f t="shared" si="946"/>
        <v>A14F74</v>
      </c>
      <c r="V2483">
        <v>0</v>
      </c>
      <c r="W2483">
        <v>0</v>
      </c>
      <c r="X2483">
        <v>2</v>
      </c>
      <c r="Y2483">
        <v>0</v>
      </c>
      <c r="AA2483">
        <v>1</v>
      </c>
      <c r="AB2483">
        <v>8</v>
      </c>
      <c r="AC2483">
        <v>3</v>
      </c>
      <c r="AD2483">
        <v>0</v>
      </c>
      <c r="AE2483">
        <v>9</v>
      </c>
      <c r="AF2483" t="s">
        <v>126</v>
      </c>
      <c r="AG2483">
        <v>0</v>
      </c>
      <c r="AH2483">
        <v>3</v>
      </c>
      <c r="AI2483">
        <v>2</v>
      </c>
      <c r="AJ2483">
        <v>0</v>
      </c>
      <c r="AK2483" t="s">
        <v>787</v>
      </c>
      <c r="AL2483">
        <v>32.783160000000002</v>
      </c>
      <c r="AM2483" t="s">
        <v>788</v>
      </c>
      <c r="AN2483">
        <v>-117.029028</v>
      </c>
      <c r="AO2483">
        <v>25</v>
      </c>
      <c r="AP2483">
        <v>700</v>
      </c>
      <c r="AQ2483" t="s">
        <v>129</v>
      </c>
      <c r="AR2483">
        <v>60</v>
      </c>
      <c r="AS2483">
        <v>39</v>
      </c>
      <c r="AT2483">
        <v>-256</v>
      </c>
      <c r="BB2483" t="str">
        <f t="shared" si="947"/>
        <v>1200</v>
      </c>
      <c r="BC2483">
        <v>1</v>
      </c>
      <c r="BD2483" t="str">
        <f t="shared" si="948"/>
        <v xml:space="preserve">N1839R  </v>
      </c>
      <c r="BE2483">
        <v>1</v>
      </c>
      <c r="BG2483">
        <v>0</v>
      </c>
      <c r="BH2483">
        <v>0</v>
      </c>
      <c r="BI2483">
        <v>0</v>
      </c>
      <c r="BJ2483">
        <v>625</v>
      </c>
      <c r="BK2483">
        <v>-75</v>
      </c>
      <c r="BL2483" t="s">
        <v>130</v>
      </c>
      <c r="BM2483">
        <v>1</v>
      </c>
      <c r="BN2483">
        <v>1</v>
      </c>
      <c r="BO2483">
        <v>0</v>
      </c>
      <c r="BP2483">
        <v>0</v>
      </c>
      <c r="BS2483">
        <v>0</v>
      </c>
      <c r="BT2483">
        <v>0</v>
      </c>
      <c r="BU2483">
        <v>0</v>
      </c>
      <c r="CE2483" t="str">
        <f t="shared" si="966"/>
        <v>22:05:38.773</v>
      </c>
      <c r="CF2483">
        <v>773091345</v>
      </c>
      <c r="CS2483">
        <v>3</v>
      </c>
      <c r="CT2483">
        <v>2</v>
      </c>
      <c r="CU2483">
        <v>0</v>
      </c>
      <c r="CV2483">
        <v>2</v>
      </c>
      <c r="CW2483">
        <v>0</v>
      </c>
      <c r="CX2483">
        <v>0</v>
      </c>
      <c r="CY2483">
        <v>7</v>
      </c>
      <c r="CZ2483" t="s">
        <v>131</v>
      </c>
      <c r="DA2483">
        <v>286</v>
      </c>
      <c r="DB2483">
        <v>0</v>
      </c>
      <c r="DC2483" t="s">
        <v>132</v>
      </c>
      <c r="DD2483" t="s">
        <v>133</v>
      </c>
      <c r="DG2483">
        <v>16235807</v>
      </c>
      <c r="DI2483">
        <v>0</v>
      </c>
      <c r="DJ2483">
        <v>0</v>
      </c>
      <c r="DK2483">
        <v>1</v>
      </c>
      <c r="DL2483">
        <v>0</v>
      </c>
      <c r="DM2483">
        <v>0</v>
      </c>
      <c r="DN2483">
        <v>1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3">
      <c r="A2484" t="str">
        <f>"07/09/2023 22:05:39.083"</f>
        <v>07/09/2023 22:05:39.083</v>
      </c>
      <c r="C2484" t="str">
        <f t="shared" si="964"/>
        <v>FFDFD3C0</v>
      </c>
      <c r="D2484" t="s">
        <v>134</v>
      </c>
      <c r="E2484">
        <v>3</v>
      </c>
      <c r="H2484">
        <v>3</v>
      </c>
      <c r="I2484" t="s">
        <v>135</v>
      </c>
      <c r="J2484" t="s">
        <v>126</v>
      </c>
      <c r="K2484">
        <v>0</v>
      </c>
      <c r="L2484">
        <v>3</v>
      </c>
      <c r="M2484">
        <v>0</v>
      </c>
      <c r="N2484">
        <v>2</v>
      </c>
      <c r="O2484">
        <v>0</v>
      </c>
      <c r="P2484">
        <v>1</v>
      </c>
      <c r="Q2484">
        <v>0</v>
      </c>
      <c r="S2484" t="str">
        <f t="shared" si="965"/>
        <v>22:05:38.000</v>
      </c>
      <c r="T2484" t="str">
        <f t="shared" si="965"/>
        <v>22:05:38.000</v>
      </c>
      <c r="U2484" t="str">
        <f t="shared" si="946"/>
        <v>A14F74</v>
      </c>
      <c r="V2484">
        <v>0</v>
      </c>
      <c r="W2484">
        <v>0</v>
      </c>
      <c r="X2484">
        <v>2</v>
      </c>
      <c r="Y2484">
        <v>0</v>
      </c>
      <c r="AA2484">
        <v>1</v>
      </c>
      <c r="AB2484">
        <v>8</v>
      </c>
      <c r="AC2484">
        <v>3</v>
      </c>
      <c r="AD2484">
        <v>0</v>
      </c>
      <c r="AE2484">
        <v>9</v>
      </c>
      <c r="AF2484" t="s">
        <v>126</v>
      </c>
      <c r="AG2484">
        <v>0</v>
      </c>
      <c r="AH2484">
        <v>3</v>
      </c>
      <c r="AI2484">
        <v>2</v>
      </c>
      <c r="AJ2484">
        <v>0</v>
      </c>
      <c r="AK2484" t="s">
        <v>787</v>
      </c>
      <c r="AL2484">
        <v>32.783160000000002</v>
      </c>
      <c r="AM2484" t="s">
        <v>788</v>
      </c>
      <c r="AN2484">
        <v>-117.029028</v>
      </c>
      <c r="AO2484">
        <v>25</v>
      </c>
      <c r="AP2484">
        <v>700</v>
      </c>
      <c r="AQ2484" t="s">
        <v>129</v>
      </c>
      <c r="AR2484">
        <v>60</v>
      </c>
      <c r="AS2484">
        <v>39</v>
      </c>
      <c r="AT2484">
        <v>-256</v>
      </c>
      <c r="BB2484" t="str">
        <f t="shared" si="947"/>
        <v>1200</v>
      </c>
      <c r="BC2484">
        <v>1</v>
      </c>
      <c r="BD2484" t="str">
        <f t="shared" si="948"/>
        <v xml:space="preserve">N1839R  </v>
      </c>
      <c r="BE2484">
        <v>1</v>
      </c>
      <c r="BG2484">
        <v>0</v>
      </c>
      <c r="BH2484">
        <v>0</v>
      </c>
      <c r="BI2484">
        <v>0</v>
      </c>
      <c r="BJ2484">
        <v>625</v>
      </c>
      <c r="BK2484">
        <v>-75</v>
      </c>
      <c r="BL2484" t="s">
        <v>130</v>
      </c>
      <c r="BM2484">
        <v>1</v>
      </c>
      <c r="BN2484">
        <v>1</v>
      </c>
      <c r="BO2484">
        <v>0</v>
      </c>
      <c r="BP2484">
        <v>0</v>
      </c>
      <c r="BS2484">
        <v>0</v>
      </c>
      <c r="BT2484">
        <v>0</v>
      </c>
      <c r="BU2484">
        <v>0</v>
      </c>
      <c r="CE2484" t="str">
        <f t="shared" si="966"/>
        <v>22:05:38.773</v>
      </c>
      <c r="CF2484">
        <v>773091345</v>
      </c>
      <c r="CS2484">
        <v>3</v>
      </c>
      <c r="CT2484">
        <v>2</v>
      </c>
      <c r="CU2484">
        <v>0</v>
      </c>
      <c r="CV2484">
        <v>2</v>
      </c>
      <c r="CW2484">
        <v>0</v>
      </c>
      <c r="CX2484">
        <v>0</v>
      </c>
      <c r="CY2484">
        <v>7</v>
      </c>
      <c r="CZ2484" t="s">
        <v>131</v>
      </c>
      <c r="DA2484">
        <v>286</v>
      </c>
      <c r="DB2484">
        <v>0</v>
      </c>
      <c r="DC2484" t="s">
        <v>132</v>
      </c>
      <c r="DD2484" t="s">
        <v>133</v>
      </c>
      <c r="DG2484">
        <v>16235807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1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3">
      <c r="A2485" t="str">
        <f>"07/09/2023 22:05:41.132"</f>
        <v>07/09/2023 22:05:41.132</v>
      </c>
      <c r="C2485" t="str">
        <f t="shared" si="964"/>
        <v>FFDFD3C0</v>
      </c>
      <c r="D2485" t="s">
        <v>147</v>
      </c>
      <c r="E2485">
        <v>8</v>
      </c>
      <c r="H2485">
        <v>225</v>
      </c>
      <c r="I2485" t="s">
        <v>148</v>
      </c>
      <c r="J2485" t="s">
        <v>126</v>
      </c>
      <c r="K2485">
        <v>0</v>
      </c>
      <c r="L2485">
        <v>3</v>
      </c>
      <c r="M2485">
        <v>0</v>
      </c>
      <c r="N2485">
        <v>2</v>
      </c>
      <c r="O2485">
        <v>0</v>
      </c>
      <c r="P2485">
        <v>1</v>
      </c>
      <c r="Q2485">
        <v>0</v>
      </c>
      <c r="S2485" t="str">
        <f t="shared" ref="S2485:T2491" si="967">"22:05:40.000"</f>
        <v>22:05:40.000</v>
      </c>
      <c r="T2485" t="str">
        <f t="shared" si="967"/>
        <v>22:05:40.000</v>
      </c>
      <c r="U2485" t="str">
        <f t="shared" si="946"/>
        <v>A14F74</v>
      </c>
      <c r="V2485">
        <v>0</v>
      </c>
      <c r="W2485">
        <v>0</v>
      </c>
      <c r="X2485">
        <v>2</v>
      </c>
      <c r="Y2485">
        <v>0</v>
      </c>
      <c r="AA2485">
        <v>1</v>
      </c>
      <c r="AB2485">
        <v>8</v>
      </c>
      <c r="AC2485">
        <v>3</v>
      </c>
      <c r="AD2485">
        <v>0</v>
      </c>
      <c r="AE2485">
        <v>9</v>
      </c>
      <c r="AF2485" t="s">
        <v>136</v>
      </c>
      <c r="AG2485">
        <v>0</v>
      </c>
      <c r="AH2485">
        <v>3</v>
      </c>
      <c r="AI2485">
        <v>2</v>
      </c>
      <c r="AJ2485">
        <v>0</v>
      </c>
      <c r="AK2485" t="s">
        <v>789</v>
      </c>
      <c r="AL2485">
        <v>32.783504000000001</v>
      </c>
      <c r="AM2485" t="s">
        <v>790</v>
      </c>
      <c r="AN2485">
        <v>-117.028363</v>
      </c>
      <c r="AO2485">
        <v>25</v>
      </c>
      <c r="AP2485">
        <v>700</v>
      </c>
      <c r="AQ2485" t="s">
        <v>129</v>
      </c>
      <c r="AR2485">
        <v>64</v>
      </c>
      <c r="AS2485">
        <v>25</v>
      </c>
      <c r="AT2485">
        <v>-128</v>
      </c>
      <c r="BB2485" t="str">
        <f t="shared" si="947"/>
        <v>1200</v>
      </c>
      <c r="BC2485">
        <v>1</v>
      </c>
      <c r="BD2485" t="str">
        <f t="shared" si="948"/>
        <v xml:space="preserve">N1839R  </v>
      </c>
      <c r="BE2485">
        <v>1</v>
      </c>
      <c r="BG2485">
        <v>0</v>
      </c>
      <c r="BH2485">
        <v>0</v>
      </c>
      <c r="BI2485">
        <v>0</v>
      </c>
      <c r="BJ2485">
        <v>800</v>
      </c>
      <c r="BK2485">
        <v>100</v>
      </c>
      <c r="BL2485" t="s">
        <v>130</v>
      </c>
      <c r="BM2485">
        <v>1</v>
      </c>
      <c r="BN2485">
        <v>1</v>
      </c>
      <c r="BO2485">
        <v>0</v>
      </c>
      <c r="BP2485">
        <v>0</v>
      </c>
      <c r="BS2485">
        <v>0</v>
      </c>
      <c r="BT2485">
        <v>0</v>
      </c>
      <c r="BU2485">
        <v>0</v>
      </c>
      <c r="CE2485" t="str">
        <f t="shared" ref="CE2485:CE2491" si="968">"22:05:40.863"</f>
        <v>22:05:40.863</v>
      </c>
      <c r="CF2485">
        <v>863336213</v>
      </c>
      <c r="CS2485">
        <v>2</v>
      </c>
      <c r="CT2485">
        <v>2</v>
      </c>
      <c r="CU2485">
        <v>0</v>
      </c>
      <c r="CV2485">
        <v>2</v>
      </c>
      <c r="CW2485">
        <v>0</v>
      </c>
      <c r="CX2485">
        <v>0</v>
      </c>
      <c r="CY2485">
        <v>7</v>
      </c>
      <c r="CZ2485" t="s">
        <v>131</v>
      </c>
      <c r="DA2485">
        <v>300</v>
      </c>
      <c r="DB2485">
        <v>0</v>
      </c>
      <c r="DC2485" t="s">
        <v>157</v>
      </c>
      <c r="DD2485" t="s">
        <v>158</v>
      </c>
      <c r="DG2485">
        <v>8394187</v>
      </c>
      <c r="DI2485">
        <v>0</v>
      </c>
      <c r="DJ2485">
        <v>0</v>
      </c>
      <c r="DK2485">
        <v>0</v>
      </c>
      <c r="DL2485">
        <v>0</v>
      </c>
      <c r="DM2485">
        <v>0</v>
      </c>
      <c r="DN2485">
        <v>1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3">
      <c r="A2486" t="str">
        <f>"07/09/2023 22:05:41.132"</f>
        <v>07/09/2023 22:05:41.132</v>
      </c>
      <c r="C2486" t="str">
        <f t="shared" si="964"/>
        <v>FFDFD3C0</v>
      </c>
      <c r="D2486" t="s">
        <v>123</v>
      </c>
      <c r="E2486">
        <v>7</v>
      </c>
      <c r="F2486">
        <v>2007</v>
      </c>
      <c r="G2486" t="s">
        <v>124</v>
      </c>
      <c r="J2486" t="s">
        <v>125</v>
      </c>
      <c r="K2486">
        <v>0</v>
      </c>
      <c r="L2486">
        <v>3</v>
      </c>
      <c r="M2486">
        <v>0</v>
      </c>
      <c r="N2486">
        <v>2</v>
      </c>
      <c r="O2486">
        <v>0</v>
      </c>
      <c r="P2486">
        <v>1</v>
      </c>
      <c r="Q2486">
        <v>0</v>
      </c>
      <c r="S2486" t="str">
        <f t="shared" si="967"/>
        <v>22:05:40.000</v>
      </c>
      <c r="T2486" t="str">
        <f t="shared" si="967"/>
        <v>22:05:40.000</v>
      </c>
      <c r="U2486" t="str">
        <f t="shared" si="946"/>
        <v>A14F74</v>
      </c>
      <c r="V2486">
        <v>0</v>
      </c>
      <c r="W2486">
        <v>0</v>
      </c>
      <c r="X2486">
        <v>2</v>
      </c>
      <c r="Y2486">
        <v>0</v>
      </c>
      <c r="AA2486">
        <v>1</v>
      </c>
      <c r="AB2486">
        <v>8</v>
      </c>
      <c r="AC2486">
        <v>3</v>
      </c>
      <c r="AD2486">
        <v>0</v>
      </c>
      <c r="AE2486">
        <v>9</v>
      </c>
      <c r="AF2486" t="s">
        <v>136</v>
      </c>
      <c r="AG2486">
        <v>0</v>
      </c>
      <c r="AH2486">
        <v>3</v>
      </c>
      <c r="AI2486">
        <v>2</v>
      </c>
      <c r="AJ2486">
        <v>0</v>
      </c>
      <c r="AK2486" t="s">
        <v>789</v>
      </c>
      <c r="AL2486">
        <v>32.783504000000001</v>
      </c>
      <c r="AM2486" t="s">
        <v>790</v>
      </c>
      <c r="AN2486">
        <v>-117.028363</v>
      </c>
      <c r="AO2486">
        <v>25</v>
      </c>
      <c r="AP2486">
        <v>700</v>
      </c>
      <c r="AQ2486" t="s">
        <v>129</v>
      </c>
      <c r="AR2486">
        <v>64</v>
      </c>
      <c r="AS2486">
        <v>25</v>
      </c>
      <c r="AT2486">
        <v>-128</v>
      </c>
      <c r="BB2486" t="str">
        <f t="shared" si="947"/>
        <v>1200</v>
      </c>
      <c r="BC2486">
        <v>1</v>
      </c>
      <c r="BD2486" t="str">
        <f t="shared" si="948"/>
        <v xml:space="preserve">N1839R  </v>
      </c>
      <c r="BE2486">
        <v>1</v>
      </c>
      <c r="BG2486">
        <v>0</v>
      </c>
      <c r="BH2486">
        <v>0</v>
      </c>
      <c r="BI2486">
        <v>0</v>
      </c>
      <c r="BJ2486">
        <v>800</v>
      </c>
      <c r="BK2486">
        <v>100</v>
      </c>
      <c r="BL2486" t="s">
        <v>130</v>
      </c>
      <c r="BM2486">
        <v>1</v>
      </c>
      <c r="BN2486">
        <v>1</v>
      </c>
      <c r="BO2486">
        <v>0</v>
      </c>
      <c r="BP2486">
        <v>0</v>
      </c>
      <c r="BS2486">
        <v>0</v>
      </c>
      <c r="BT2486">
        <v>0</v>
      </c>
      <c r="BU2486">
        <v>0</v>
      </c>
      <c r="CE2486" t="str">
        <f t="shared" si="968"/>
        <v>22:05:40.863</v>
      </c>
      <c r="CF2486">
        <v>863336213</v>
      </c>
      <c r="CS2486">
        <v>2</v>
      </c>
      <c r="CT2486">
        <v>2</v>
      </c>
      <c r="CU2486">
        <v>0</v>
      </c>
      <c r="CV2486">
        <v>2</v>
      </c>
      <c r="CW2486">
        <v>0</v>
      </c>
      <c r="CX2486">
        <v>0</v>
      </c>
      <c r="CY2486">
        <v>7</v>
      </c>
      <c r="CZ2486" t="s">
        <v>131</v>
      </c>
      <c r="DA2486">
        <v>300</v>
      </c>
      <c r="DB2486">
        <v>0</v>
      </c>
      <c r="DC2486" t="s">
        <v>157</v>
      </c>
      <c r="DD2486" t="s">
        <v>158</v>
      </c>
      <c r="DG2486">
        <v>8394187</v>
      </c>
      <c r="DI2486">
        <v>0</v>
      </c>
      <c r="DJ2486">
        <v>0</v>
      </c>
      <c r="DK2486">
        <v>1</v>
      </c>
      <c r="DL2486">
        <v>0</v>
      </c>
      <c r="DM2486">
        <v>0</v>
      </c>
      <c r="DN2486">
        <v>1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3">
      <c r="A2487" t="str">
        <f>"07/09/2023 22:05:41.132"</f>
        <v>07/09/2023 22:05:41.132</v>
      </c>
      <c r="C2487" t="str">
        <f t="shared" si="964"/>
        <v>FFDFD3C0</v>
      </c>
      <c r="D2487" t="s">
        <v>138</v>
      </c>
      <c r="E2487">
        <v>20</v>
      </c>
      <c r="F2487">
        <v>1020</v>
      </c>
      <c r="G2487" t="s">
        <v>139</v>
      </c>
      <c r="J2487" t="s">
        <v>140</v>
      </c>
      <c r="K2487">
        <v>0</v>
      </c>
      <c r="L2487">
        <v>3</v>
      </c>
      <c r="M2487">
        <v>0</v>
      </c>
      <c r="N2487">
        <v>2</v>
      </c>
      <c r="O2487">
        <v>0</v>
      </c>
      <c r="P2487">
        <v>1</v>
      </c>
      <c r="Q2487">
        <v>0</v>
      </c>
      <c r="S2487" t="str">
        <f t="shared" si="967"/>
        <v>22:05:40.000</v>
      </c>
      <c r="T2487" t="str">
        <f t="shared" si="967"/>
        <v>22:05:40.000</v>
      </c>
      <c r="U2487" t="str">
        <f t="shared" si="946"/>
        <v>A14F74</v>
      </c>
      <c r="V2487">
        <v>0</v>
      </c>
      <c r="W2487">
        <v>0</v>
      </c>
      <c r="X2487">
        <v>2</v>
      </c>
      <c r="Y2487">
        <v>0</v>
      </c>
      <c r="AA2487">
        <v>1</v>
      </c>
      <c r="AB2487">
        <v>8</v>
      </c>
      <c r="AC2487">
        <v>3</v>
      </c>
      <c r="AD2487">
        <v>0</v>
      </c>
      <c r="AE2487">
        <v>9</v>
      </c>
      <c r="AF2487" t="s">
        <v>136</v>
      </c>
      <c r="AG2487">
        <v>0</v>
      </c>
      <c r="AH2487">
        <v>3</v>
      </c>
      <c r="AI2487">
        <v>2</v>
      </c>
      <c r="AJ2487">
        <v>0</v>
      </c>
      <c r="AK2487" t="s">
        <v>789</v>
      </c>
      <c r="AL2487">
        <v>32.783504000000001</v>
      </c>
      <c r="AM2487" t="s">
        <v>790</v>
      </c>
      <c r="AN2487">
        <v>-117.028363</v>
      </c>
      <c r="AO2487">
        <v>25</v>
      </c>
      <c r="AP2487">
        <v>700</v>
      </c>
      <c r="AQ2487" t="s">
        <v>129</v>
      </c>
      <c r="AR2487">
        <v>64</v>
      </c>
      <c r="AS2487">
        <v>25</v>
      </c>
      <c r="AT2487">
        <v>-128</v>
      </c>
      <c r="BB2487" t="str">
        <f t="shared" si="947"/>
        <v>1200</v>
      </c>
      <c r="BC2487">
        <v>1</v>
      </c>
      <c r="BD2487" t="str">
        <f t="shared" si="948"/>
        <v xml:space="preserve">N1839R  </v>
      </c>
      <c r="BE2487">
        <v>1</v>
      </c>
      <c r="BG2487">
        <v>0</v>
      </c>
      <c r="BH2487">
        <v>0</v>
      </c>
      <c r="BI2487">
        <v>0</v>
      </c>
      <c r="BJ2487">
        <v>800</v>
      </c>
      <c r="BK2487">
        <v>100</v>
      </c>
      <c r="BL2487" t="s">
        <v>130</v>
      </c>
      <c r="BM2487">
        <v>1</v>
      </c>
      <c r="BN2487">
        <v>1</v>
      </c>
      <c r="BO2487">
        <v>0</v>
      </c>
      <c r="BP2487">
        <v>0</v>
      </c>
      <c r="BS2487">
        <v>0</v>
      </c>
      <c r="BT2487">
        <v>0</v>
      </c>
      <c r="BU2487">
        <v>0</v>
      </c>
      <c r="CE2487" t="str">
        <f t="shared" si="968"/>
        <v>22:05:40.863</v>
      </c>
      <c r="CF2487">
        <v>863336213</v>
      </c>
      <c r="CS2487">
        <v>2</v>
      </c>
      <c r="CT2487">
        <v>2</v>
      </c>
      <c r="CU2487">
        <v>0</v>
      </c>
      <c r="CV2487">
        <v>2</v>
      </c>
      <c r="CW2487">
        <v>0</v>
      </c>
      <c r="CX2487">
        <v>0</v>
      </c>
      <c r="CY2487">
        <v>7</v>
      </c>
      <c r="CZ2487" t="s">
        <v>131</v>
      </c>
      <c r="DA2487">
        <v>300</v>
      </c>
      <c r="DB2487">
        <v>0</v>
      </c>
      <c r="DC2487" t="s">
        <v>157</v>
      </c>
      <c r="DD2487" t="s">
        <v>158</v>
      </c>
      <c r="DG2487">
        <v>8394187</v>
      </c>
      <c r="DI2487">
        <v>0</v>
      </c>
      <c r="DJ2487">
        <v>0</v>
      </c>
      <c r="DK2487">
        <v>1</v>
      </c>
      <c r="DL2487">
        <v>0</v>
      </c>
      <c r="DM2487">
        <v>0</v>
      </c>
      <c r="DN2487">
        <v>1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3">
      <c r="A2488" t="str">
        <f>"07/09/2023 22:05:41.132"</f>
        <v>07/09/2023 22:05:41.132</v>
      </c>
      <c r="C2488" t="str">
        <f t="shared" si="964"/>
        <v>FFDFD3C0</v>
      </c>
      <c r="D2488" t="s">
        <v>134</v>
      </c>
      <c r="E2488">
        <v>4</v>
      </c>
      <c r="H2488">
        <v>4</v>
      </c>
      <c r="I2488" t="s">
        <v>143</v>
      </c>
      <c r="J2488" t="s">
        <v>126</v>
      </c>
      <c r="K2488">
        <v>0</v>
      </c>
      <c r="L2488">
        <v>3</v>
      </c>
      <c r="M2488">
        <v>0</v>
      </c>
      <c r="N2488">
        <v>2</v>
      </c>
      <c r="O2488">
        <v>0</v>
      </c>
      <c r="P2488">
        <v>1</v>
      </c>
      <c r="Q2488">
        <v>0</v>
      </c>
      <c r="S2488" t="str">
        <f t="shared" si="967"/>
        <v>22:05:40.000</v>
      </c>
      <c r="T2488" t="str">
        <f t="shared" si="967"/>
        <v>22:05:40.000</v>
      </c>
      <c r="U2488" t="str">
        <f t="shared" si="946"/>
        <v>A14F74</v>
      </c>
      <c r="V2488">
        <v>0</v>
      </c>
      <c r="W2488">
        <v>0</v>
      </c>
      <c r="X2488">
        <v>2</v>
      </c>
      <c r="Y2488">
        <v>0</v>
      </c>
      <c r="AA2488">
        <v>1</v>
      </c>
      <c r="AB2488">
        <v>8</v>
      </c>
      <c r="AC2488">
        <v>3</v>
      </c>
      <c r="AD2488">
        <v>0</v>
      </c>
      <c r="AE2488">
        <v>9</v>
      </c>
      <c r="AF2488" t="s">
        <v>136</v>
      </c>
      <c r="AG2488">
        <v>0</v>
      </c>
      <c r="AH2488">
        <v>3</v>
      </c>
      <c r="AI2488">
        <v>2</v>
      </c>
      <c r="AJ2488">
        <v>0</v>
      </c>
      <c r="AK2488" t="s">
        <v>789</v>
      </c>
      <c r="AL2488">
        <v>32.783504000000001</v>
      </c>
      <c r="AM2488" t="s">
        <v>790</v>
      </c>
      <c r="AN2488">
        <v>-117.028363</v>
      </c>
      <c r="AO2488">
        <v>25</v>
      </c>
      <c r="AP2488">
        <v>700</v>
      </c>
      <c r="AQ2488" t="s">
        <v>129</v>
      </c>
      <c r="AR2488">
        <v>64</v>
      </c>
      <c r="AS2488">
        <v>25</v>
      </c>
      <c r="AT2488">
        <v>-128</v>
      </c>
      <c r="BB2488" t="str">
        <f t="shared" si="947"/>
        <v>1200</v>
      </c>
      <c r="BC2488">
        <v>1</v>
      </c>
      <c r="BD2488" t="str">
        <f t="shared" si="948"/>
        <v xml:space="preserve">N1839R  </v>
      </c>
      <c r="BE2488">
        <v>1</v>
      </c>
      <c r="BG2488">
        <v>0</v>
      </c>
      <c r="BH2488">
        <v>0</v>
      </c>
      <c r="BI2488">
        <v>0</v>
      </c>
      <c r="BJ2488">
        <v>800</v>
      </c>
      <c r="BK2488">
        <v>100</v>
      </c>
      <c r="BL2488" t="s">
        <v>130</v>
      </c>
      <c r="BM2488">
        <v>1</v>
      </c>
      <c r="BN2488">
        <v>1</v>
      </c>
      <c r="BO2488">
        <v>0</v>
      </c>
      <c r="BP2488">
        <v>0</v>
      </c>
      <c r="BS2488">
        <v>0</v>
      </c>
      <c r="BT2488">
        <v>0</v>
      </c>
      <c r="BU2488">
        <v>0</v>
      </c>
      <c r="CE2488" t="str">
        <f t="shared" si="968"/>
        <v>22:05:40.863</v>
      </c>
      <c r="CF2488">
        <v>863336213</v>
      </c>
      <c r="CS2488">
        <v>2</v>
      </c>
      <c r="CT2488">
        <v>2</v>
      </c>
      <c r="CU2488">
        <v>0</v>
      </c>
      <c r="CV2488">
        <v>2</v>
      </c>
      <c r="CW2488">
        <v>0</v>
      </c>
      <c r="CX2488">
        <v>0</v>
      </c>
      <c r="CY2488">
        <v>7</v>
      </c>
      <c r="CZ2488" t="s">
        <v>131</v>
      </c>
      <c r="DA2488">
        <v>300</v>
      </c>
      <c r="DB2488">
        <v>0</v>
      </c>
      <c r="DC2488" t="s">
        <v>157</v>
      </c>
      <c r="DD2488" t="s">
        <v>158</v>
      </c>
      <c r="DG2488">
        <v>8394187</v>
      </c>
      <c r="DI2488">
        <v>0</v>
      </c>
      <c r="DJ2488">
        <v>0</v>
      </c>
      <c r="DK2488">
        <v>1</v>
      </c>
      <c r="DL2488">
        <v>0</v>
      </c>
      <c r="DM2488">
        <v>0</v>
      </c>
      <c r="DN2488">
        <v>1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3">
      <c r="A2489" t="str">
        <f>"07/09/2023 22:05:41.147"</f>
        <v>07/09/2023 22:05:41.147</v>
      </c>
      <c r="C2489" t="str">
        <f t="shared" si="964"/>
        <v>FFDFD3C0</v>
      </c>
      <c r="D2489" t="s">
        <v>134</v>
      </c>
      <c r="E2489">
        <v>3</v>
      </c>
      <c r="H2489">
        <v>3</v>
      </c>
      <c r="I2489" t="s">
        <v>135</v>
      </c>
      <c r="J2489" t="s">
        <v>126</v>
      </c>
      <c r="K2489">
        <v>0</v>
      </c>
      <c r="L2489">
        <v>3</v>
      </c>
      <c r="M2489">
        <v>0</v>
      </c>
      <c r="N2489">
        <v>2</v>
      </c>
      <c r="O2489">
        <v>0</v>
      </c>
      <c r="P2489">
        <v>1</v>
      </c>
      <c r="Q2489">
        <v>0</v>
      </c>
      <c r="S2489" t="str">
        <f t="shared" si="967"/>
        <v>22:05:40.000</v>
      </c>
      <c r="T2489" t="str">
        <f t="shared" si="967"/>
        <v>22:05:40.000</v>
      </c>
      <c r="U2489" t="str">
        <f t="shared" si="946"/>
        <v>A14F74</v>
      </c>
      <c r="V2489">
        <v>0</v>
      </c>
      <c r="W2489">
        <v>0</v>
      </c>
      <c r="X2489">
        <v>2</v>
      </c>
      <c r="Y2489">
        <v>0</v>
      </c>
      <c r="AA2489">
        <v>1</v>
      </c>
      <c r="AB2489">
        <v>8</v>
      </c>
      <c r="AC2489">
        <v>3</v>
      </c>
      <c r="AD2489">
        <v>0</v>
      </c>
      <c r="AE2489">
        <v>9</v>
      </c>
      <c r="AF2489" t="s">
        <v>136</v>
      </c>
      <c r="AG2489">
        <v>0</v>
      </c>
      <c r="AH2489">
        <v>3</v>
      </c>
      <c r="AI2489">
        <v>2</v>
      </c>
      <c r="AJ2489">
        <v>0</v>
      </c>
      <c r="AK2489" t="s">
        <v>789</v>
      </c>
      <c r="AL2489">
        <v>32.783504000000001</v>
      </c>
      <c r="AM2489" t="s">
        <v>790</v>
      </c>
      <c r="AN2489">
        <v>-117.028363</v>
      </c>
      <c r="AO2489">
        <v>25</v>
      </c>
      <c r="AP2489">
        <v>700</v>
      </c>
      <c r="AQ2489" t="s">
        <v>129</v>
      </c>
      <c r="AR2489">
        <v>64</v>
      </c>
      <c r="AS2489">
        <v>25</v>
      </c>
      <c r="AT2489">
        <v>-128</v>
      </c>
      <c r="BB2489" t="str">
        <f t="shared" si="947"/>
        <v>1200</v>
      </c>
      <c r="BC2489">
        <v>1</v>
      </c>
      <c r="BD2489" t="str">
        <f t="shared" si="948"/>
        <v xml:space="preserve">N1839R  </v>
      </c>
      <c r="BE2489">
        <v>1</v>
      </c>
      <c r="BG2489">
        <v>0</v>
      </c>
      <c r="BH2489">
        <v>0</v>
      </c>
      <c r="BI2489">
        <v>0</v>
      </c>
      <c r="BJ2489">
        <v>800</v>
      </c>
      <c r="BK2489">
        <v>100</v>
      </c>
      <c r="BL2489" t="s">
        <v>130</v>
      </c>
      <c r="BM2489">
        <v>1</v>
      </c>
      <c r="BN2489">
        <v>1</v>
      </c>
      <c r="BO2489">
        <v>0</v>
      </c>
      <c r="BP2489">
        <v>0</v>
      </c>
      <c r="BS2489">
        <v>0</v>
      </c>
      <c r="BT2489">
        <v>0</v>
      </c>
      <c r="BU2489">
        <v>0</v>
      </c>
      <c r="CE2489" t="str">
        <f t="shared" si="968"/>
        <v>22:05:40.863</v>
      </c>
      <c r="CF2489">
        <v>863336213</v>
      </c>
      <c r="CS2489">
        <v>2</v>
      </c>
      <c r="CT2489">
        <v>2</v>
      </c>
      <c r="CU2489">
        <v>0</v>
      </c>
      <c r="CV2489">
        <v>2</v>
      </c>
      <c r="CW2489">
        <v>0</v>
      </c>
      <c r="CX2489">
        <v>0</v>
      </c>
      <c r="CY2489">
        <v>7</v>
      </c>
      <c r="CZ2489" t="s">
        <v>131</v>
      </c>
      <c r="DA2489">
        <v>300</v>
      </c>
      <c r="DB2489">
        <v>0</v>
      </c>
      <c r="DC2489" t="s">
        <v>157</v>
      </c>
      <c r="DD2489" t="s">
        <v>158</v>
      </c>
      <c r="DG2489">
        <v>8394187</v>
      </c>
      <c r="DI2489">
        <v>0</v>
      </c>
      <c r="DJ2489">
        <v>0</v>
      </c>
      <c r="DK2489">
        <v>1</v>
      </c>
      <c r="DL2489">
        <v>0</v>
      </c>
      <c r="DM2489">
        <v>0</v>
      </c>
      <c r="DN2489">
        <v>1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3">
      <c r="A2490" t="str">
        <f>"07/09/2023 22:05:41.147"</f>
        <v>07/09/2023 22:05:41.147</v>
      </c>
      <c r="C2490" t="str">
        <f t="shared" si="964"/>
        <v>FFDFD3C0</v>
      </c>
      <c r="D2490" t="s">
        <v>141</v>
      </c>
      <c r="E2490">
        <v>15</v>
      </c>
      <c r="J2490" t="s">
        <v>142</v>
      </c>
      <c r="K2490">
        <v>0</v>
      </c>
      <c r="L2490">
        <v>3</v>
      </c>
      <c r="M2490">
        <v>0</v>
      </c>
      <c r="N2490">
        <v>2</v>
      </c>
      <c r="O2490">
        <v>0</v>
      </c>
      <c r="P2490">
        <v>1</v>
      </c>
      <c r="Q2490">
        <v>0</v>
      </c>
      <c r="S2490" t="str">
        <f t="shared" si="967"/>
        <v>22:05:40.000</v>
      </c>
      <c r="T2490" t="str">
        <f t="shared" si="967"/>
        <v>22:05:40.000</v>
      </c>
      <c r="U2490" t="str">
        <f t="shared" si="946"/>
        <v>A14F74</v>
      </c>
      <c r="V2490">
        <v>0</v>
      </c>
      <c r="W2490">
        <v>0</v>
      </c>
      <c r="X2490">
        <v>2</v>
      </c>
      <c r="Y2490">
        <v>0</v>
      </c>
      <c r="AA2490">
        <v>1</v>
      </c>
      <c r="AB2490">
        <v>8</v>
      </c>
      <c r="AC2490">
        <v>3</v>
      </c>
      <c r="AD2490">
        <v>0</v>
      </c>
      <c r="AE2490">
        <v>9</v>
      </c>
      <c r="AF2490" t="s">
        <v>136</v>
      </c>
      <c r="AG2490">
        <v>0</v>
      </c>
      <c r="AH2490">
        <v>3</v>
      </c>
      <c r="AI2490">
        <v>2</v>
      </c>
      <c r="AJ2490">
        <v>0</v>
      </c>
      <c r="AK2490" t="s">
        <v>789</v>
      </c>
      <c r="AL2490">
        <v>32.783504000000001</v>
      </c>
      <c r="AM2490" t="s">
        <v>790</v>
      </c>
      <c r="AN2490">
        <v>-117.028363</v>
      </c>
      <c r="AO2490">
        <v>25</v>
      </c>
      <c r="AP2490">
        <v>700</v>
      </c>
      <c r="AQ2490" t="s">
        <v>129</v>
      </c>
      <c r="AR2490">
        <v>64</v>
      </c>
      <c r="AS2490">
        <v>25</v>
      </c>
      <c r="AT2490">
        <v>-128</v>
      </c>
      <c r="BB2490" t="str">
        <f t="shared" si="947"/>
        <v>1200</v>
      </c>
      <c r="BC2490">
        <v>1</v>
      </c>
      <c r="BD2490" t="str">
        <f t="shared" si="948"/>
        <v xml:space="preserve">N1839R  </v>
      </c>
      <c r="BE2490">
        <v>1</v>
      </c>
      <c r="BG2490">
        <v>0</v>
      </c>
      <c r="BH2490">
        <v>0</v>
      </c>
      <c r="BI2490">
        <v>0</v>
      </c>
      <c r="BJ2490">
        <v>800</v>
      </c>
      <c r="BK2490">
        <v>100</v>
      </c>
      <c r="BL2490" t="s">
        <v>130</v>
      </c>
      <c r="BM2490">
        <v>1</v>
      </c>
      <c r="BN2490">
        <v>1</v>
      </c>
      <c r="BO2490">
        <v>0</v>
      </c>
      <c r="BP2490">
        <v>0</v>
      </c>
      <c r="BS2490">
        <v>0</v>
      </c>
      <c r="BT2490">
        <v>0</v>
      </c>
      <c r="BU2490">
        <v>0</v>
      </c>
      <c r="CE2490" t="str">
        <f t="shared" si="968"/>
        <v>22:05:40.863</v>
      </c>
      <c r="CF2490">
        <v>863336213</v>
      </c>
      <c r="CS2490">
        <v>2</v>
      </c>
      <c r="CT2490">
        <v>2</v>
      </c>
      <c r="CU2490">
        <v>0</v>
      </c>
      <c r="CV2490">
        <v>2</v>
      </c>
      <c r="CW2490">
        <v>0</v>
      </c>
      <c r="CX2490">
        <v>0</v>
      </c>
      <c r="CY2490">
        <v>7</v>
      </c>
      <c r="CZ2490" t="s">
        <v>131</v>
      </c>
      <c r="DA2490">
        <v>300</v>
      </c>
      <c r="DB2490">
        <v>0</v>
      </c>
      <c r="DC2490" t="s">
        <v>157</v>
      </c>
      <c r="DD2490" t="s">
        <v>158</v>
      </c>
      <c r="DG2490">
        <v>8394187</v>
      </c>
      <c r="DI2490">
        <v>0</v>
      </c>
      <c r="DJ2490">
        <v>0</v>
      </c>
      <c r="DK2490">
        <v>1</v>
      </c>
      <c r="DL2490">
        <v>0</v>
      </c>
      <c r="DM2490">
        <v>0</v>
      </c>
      <c r="DN2490">
        <v>1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3">
      <c r="A2491" t="str">
        <f>"07/09/2023 22:05:41.147"</f>
        <v>07/09/2023 22:05:41.147</v>
      </c>
      <c r="C2491" t="str">
        <f t="shared" si="964"/>
        <v>FFDFD3C0</v>
      </c>
      <c r="D2491" t="s">
        <v>149</v>
      </c>
      <c r="E2491">
        <v>3</v>
      </c>
      <c r="H2491">
        <v>166</v>
      </c>
      <c r="I2491" t="s">
        <v>139</v>
      </c>
      <c r="J2491" t="s">
        <v>150</v>
      </c>
      <c r="K2491">
        <v>0</v>
      </c>
      <c r="L2491">
        <v>3</v>
      </c>
      <c r="M2491">
        <v>0</v>
      </c>
      <c r="N2491">
        <v>2</v>
      </c>
      <c r="O2491">
        <v>0</v>
      </c>
      <c r="P2491">
        <v>1</v>
      </c>
      <c r="Q2491">
        <v>0</v>
      </c>
      <c r="S2491" t="str">
        <f t="shared" si="967"/>
        <v>22:05:40.000</v>
      </c>
      <c r="T2491" t="str">
        <f t="shared" si="967"/>
        <v>22:05:40.000</v>
      </c>
      <c r="U2491" t="str">
        <f t="shared" si="946"/>
        <v>A14F74</v>
      </c>
      <c r="V2491">
        <v>0</v>
      </c>
      <c r="W2491">
        <v>0</v>
      </c>
      <c r="X2491">
        <v>2</v>
      </c>
      <c r="Y2491">
        <v>0</v>
      </c>
      <c r="AA2491">
        <v>1</v>
      </c>
      <c r="AB2491">
        <v>8</v>
      </c>
      <c r="AC2491">
        <v>3</v>
      </c>
      <c r="AD2491">
        <v>0</v>
      </c>
      <c r="AE2491">
        <v>9</v>
      </c>
      <c r="AF2491" t="s">
        <v>136</v>
      </c>
      <c r="AG2491">
        <v>0</v>
      </c>
      <c r="AH2491">
        <v>3</v>
      </c>
      <c r="AI2491">
        <v>2</v>
      </c>
      <c r="AJ2491">
        <v>0</v>
      </c>
      <c r="AK2491" t="s">
        <v>789</v>
      </c>
      <c r="AL2491">
        <v>32.783504000000001</v>
      </c>
      <c r="AM2491" t="s">
        <v>790</v>
      </c>
      <c r="AN2491">
        <v>-117.028363</v>
      </c>
      <c r="AO2491">
        <v>25</v>
      </c>
      <c r="AP2491">
        <v>700</v>
      </c>
      <c r="AQ2491" t="s">
        <v>129</v>
      </c>
      <c r="AR2491">
        <v>64</v>
      </c>
      <c r="AS2491">
        <v>25</v>
      </c>
      <c r="AT2491">
        <v>-128</v>
      </c>
      <c r="BB2491" t="str">
        <f t="shared" si="947"/>
        <v>1200</v>
      </c>
      <c r="BC2491">
        <v>1</v>
      </c>
      <c r="BD2491" t="str">
        <f t="shared" si="948"/>
        <v xml:space="preserve">N1839R  </v>
      </c>
      <c r="BE2491">
        <v>1</v>
      </c>
      <c r="BG2491">
        <v>0</v>
      </c>
      <c r="BH2491">
        <v>0</v>
      </c>
      <c r="BI2491">
        <v>0</v>
      </c>
      <c r="BJ2491">
        <v>800</v>
      </c>
      <c r="BK2491">
        <v>100</v>
      </c>
      <c r="BL2491" t="s">
        <v>130</v>
      </c>
      <c r="BM2491">
        <v>1</v>
      </c>
      <c r="BN2491">
        <v>1</v>
      </c>
      <c r="BO2491">
        <v>0</v>
      </c>
      <c r="BP2491">
        <v>0</v>
      </c>
      <c r="BS2491">
        <v>0</v>
      </c>
      <c r="BT2491">
        <v>0</v>
      </c>
      <c r="BU2491">
        <v>0</v>
      </c>
      <c r="CE2491" t="str">
        <f t="shared" si="968"/>
        <v>22:05:40.863</v>
      </c>
      <c r="CF2491">
        <v>863336213</v>
      </c>
      <c r="CS2491">
        <v>2</v>
      </c>
      <c r="CT2491">
        <v>2</v>
      </c>
      <c r="CU2491">
        <v>0</v>
      </c>
      <c r="CV2491">
        <v>2</v>
      </c>
      <c r="CW2491">
        <v>0</v>
      </c>
      <c r="CX2491">
        <v>0</v>
      </c>
      <c r="CY2491">
        <v>7</v>
      </c>
      <c r="CZ2491" t="s">
        <v>131</v>
      </c>
      <c r="DA2491">
        <v>300</v>
      </c>
      <c r="DB2491">
        <v>0</v>
      </c>
      <c r="DC2491" t="s">
        <v>157</v>
      </c>
      <c r="DD2491" t="s">
        <v>158</v>
      </c>
      <c r="DG2491">
        <v>8394187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1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3">
      <c r="A2492" t="str">
        <f>"07/09/2023 22:05:42.601"</f>
        <v>07/09/2023 22:05:42.601</v>
      </c>
      <c r="C2492" t="str">
        <f t="shared" si="964"/>
        <v>FFDFD3C0</v>
      </c>
      <c r="D2492" t="s">
        <v>149</v>
      </c>
      <c r="E2492">
        <v>3</v>
      </c>
      <c r="H2492">
        <v>166</v>
      </c>
      <c r="I2492" t="s">
        <v>139</v>
      </c>
      <c r="J2492" t="s">
        <v>150</v>
      </c>
      <c r="K2492">
        <v>0</v>
      </c>
      <c r="L2492">
        <v>3</v>
      </c>
      <c r="M2492">
        <v>0</v>
      </c>
      <c r="N2492">
        <v>2</v>
      </c>
      <c r="O2492">
        <v>0</v>
      </c>
      <c r="P2492">
        <v>1</v>
      </c>
      <c r="Q2492">
        <v>0</v>
      </c>
      <c r="S2492" t="str">
        <f t="shared" ref="S2492:T2498" si="969">"22:05:42.000"</f>
        <v>22:05:42.000</v>
      </c>
      <c r="T2492" t="str">
        <f t="shared" si="969"/>
        <v>22:05:42.000</v>
      </c>
      <c r="U2492" t="str">
        <f t="shared" si="946"/>
        <v>A14F74</v>
      </c>
      <c r="V2492">
        <v>0</v>
      </c>
      <c r="W2492">
        <v>0</v>
      </c>
      <c r="X2492">
        <v>2</v>
      </c>
      <c r="Y2492">
        <v>0</v>
      </c>
      <c r="AA2492">
        <v>1</v>
      </c>
      <c r="AB2492">
        <v>8</v>
      </c>
      <c r="AC2492">
        <v>3</v>
      </c>
      <c r="AD2492">
        <v>0</v>
      </c>
      <c r="AE2492">
        <v>9</v>
      </c>
      <c r="AF2492" t="s">
        <v>136</v>
      </c>
      <c r="AG2492">
        <v>0</v>
      </c>
      <c r="AH2492">
        <v>3</v>
      </c>
      <c r="AI2492">
        <v>2</v>
      </c>
      <c r="AJ2492">
        <v>0</v>
      </c>
      <c r="AK2492" t="s">
        <v>791</v>
      </c>
      <c r="AL2492">
        <v>32.783760999999998</v>
      </c>
      <c r="AM2492" t="s">
        <v>792</v>
      </c>
      <c r="AN2492">
        <v>-117.027676</v>
      </c>
      <c r="AO2492">
        <v>25</v>
      </c>
      <c r="AP2492">
        <v>700</v>
      </c>
      <c r="AQ2492" t="s">
        <v>129</v>
      </c>
      <c r="AR2492">
        <v>64</v>
      </c>
      <c r="AS2492">
        <v>15</v>
      </c>
      <c r="AT2492">
        <v>-192</v>
      </c>
      <c r="BB2492" t="str">
        <f t="shared" si="947"/>
        <v>1200</v>
      </c>
      <c r="BC2492">
        <v>1</v>
      </c>
      <c r="BD2492" t="str">
        <f t="shared" si="948"/>
        <v xml:space="preserve">N1839R  </v>
      </c>
      <c r="BE2492">
        <v>1</v>
      </c>
      <c r="BG2492">
        <v>0</v>
      </c>
      <c r="BH2492">
        <v>0</v>
      </c>
      <c r="BI2492">
        <v>0</v>
      </c>
      <c r="BJ2492">
        <v>600</v>
      </c>
      <c r="BK2492">
        <v>-100</v>
      </c>
      <c r="BL2492" t="s">
        <v>130</v>
      </c>
      <c r="BM2492">
        <v>1</v>
      </c>
      <c r="BN2492">
        <v>1</v>
      </c>
      <c r="BO2492">
        <v>0</v>
      </c>
      <c r="BP2492">
        <v>0</v>
      </c>
      <c r="BS2492">
        <v>0</v>
      </c>
      <c r="BT2492">
        <v>0</v>
      </c>
      <c r="BU2492">
        <v>0</v>
      </c>
      <c r="CE2492" t="str">
        <f t="shared" ref="CE2492:CE2498" si="970">"22:05:42.365"</f>
        <v>22:05:42.365</v>
      </c>
      <c r="CF2492">
        <v>365340557</v>
      </c>
      <c r="CS2492">
        <v>2</v>
      </c>
      <c r="CT2492">
        <v>2</v>
      </c>
      <c r="CU2492">
        <v>0</v>
      </c>
      <c r="CV2492">
        <v>2</v>
      </c>
      <c r="CW2492">
        <v>0</v>
      </c>
      <c r="CX2492">
        <v>0</v>
      </c>
      <c r="CY2492">
        <v>7</v>
      </c>
      <c r="CZ2492" t="s">
        <v>131</v>
      </c>
      <c r="DA2492">
        <v>286</v>
      </c>
      <c r="DB2492">
        <v>0</v>
      </c>
      <c r="DC2492" t="s">
        <v>132</v>
      </c>
      <c r="DD2492" t="s">
        <v>133</v>
      </c>
      <c r="DG2492">
        <v>16237073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1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3">
      <c r="A2493" t="str">
        <f t="shared" ref="A2493:A2498" si="971">"07/09/2023 22:05:42.632"</f>
        <v>07/09/2023 22:05:42.632</v>
      </c>
      <c r="C2493" t="str">
        <f t="shared" si="964"/>
        <v>FFDFD3C0</v>
      </c>
      <c r="D2493" t="s">
        <v>147</v>
      </c>
      <c r="E2493">
        <v>8</v>
      </c>
      <c r="H2493">
        <v>225</v>
      </c>
      <c r="I2493" t="s">
        <v>148</v>
      </c>
      <c r="J2493" t="s">
        <v>126</v>
      </c>
      <c r="K2493">
        <v>0</v>
      </c>
      <c r="L2493">
        <v>3</v>
      </c>
      <c r="M2493">
        <v>0</v>
      </c>
      <c r="N2493">
        <v>2</v>
      </c>
      <c r="O2493">
        <v>0</v>
      </c>
      <c r="P2493">
        <v>1</v>
      </c>
      <c r="Q2493">
        <v>0</v>
      </c>
      <c r="S2493" t="str">
        <f t="shared" si="969"/>
        <v>22:05:42.000</v>
      </c>
      <c r="T2493" t="str">
        <f t="shared" si="969"/>
        <v>22:05:42.000</v>
      </c>
      <c r="U2493" t="str">
        <f t="shared" si="946"/>
        <v>A14F74</v>
      </c>
      <c r="V2493">
        <v>0</v>
      </c>
      <c r="W2493">
        <v>0</v>
      </c>
      <c r="X2493">
        <v>2</v>
      </c>
      <c r="Y2493">
        <v>0</v>
      </c>
      <c r="AA2493">
        <v>1</v>
      </c>
      <c r="AB2493">
        <v>8</v>
      </c>
      <c r="AC2493">
        <v>3</v>
      </c>
      <c r="AD2493">
        <v>0</v>
      </c>
      <c r="AE2493">
        <v>9</v>
      </c>
      <c r="AF2493" t="s">
        <v>136</v>
      </c>
      <c r="AG2493">
        <v>0</v>
      </c>
      <c r="AH2493">
        <v>3</v>
      </c>
      <c r="AI2493">
        <v>2</v>
      </c>
      <c r="AJ2493">
        <v>0</v>
      </c>
      <c r="AK2493" t="s">
        <v>791</v>
      </c>
      <c r="AL2493">
        <v>32.783760999999998</v>
      </c>
      <c r="AM2493" t="s">
        <v>792</v>
      </c>
      <c r="AN2493">
        <v>-117.027676</v>
      </c>
      <c r="AO2493">
        <v>25</v>
      </c>
      <c r="AP2493">
        <v>700</v>
      </c>
      <c r="AQ2493" t="s">
        <v>129</v>
      </c>
      <c r="AR2493">
        <v>64</v>
      </c>
      <c r="AS2493">
        <v>15</v>
      </c>
      <c r="AT2493">
        <v>-192</v>
      </c>
      <c r="BB2493" t="str">
        <f t="shared" si="947"/>
        <v>1200</v>
      </c>
      <c r="BC2493">
        <v>1</v>
      </c>
      <c r="BD2493" t="str">
        <f t="shared" si="948"/>
        <v xml:space="preserve">N1839R  </v>
      </c>
      <c r="BE2493">
        <v>1</v>
      </c>
      <c r="BG2493">
        <v>0</v>
      </c>
      <c r="BH2493">
        <v>0</v>
      </c>
      <c r="BI2493">
        <v>0</v>
      </c>
      <c r="BJ2493">
        <v>600</v>
      </c>
      <c r="BK2493">
        <v>-100</v>
      </c>
      <c r="BL2493" t="s">
        <v>130</v>
      </c>
      <c r="BM2493">
        <v>1</v>
      </c>
      <c r="BN2493">
        <v>1</v>
      </c>
      <c r="BO2493">
        <v>0</v>
      </c>
      <c r="BP2493">
        <v>0</v>
      </c>
      <c r="BS2493">
        <v>0</v>
      </c>
      <c r="BT2493">
        <v>0</v>
      </c>
      <c r="BU2493">
        <v>0</v>
      </c>
      <c r="CE2493" t="str">
        <f t="shared" si="970"/>
        <v>22:05:42.365</v>
      </c>
      <c r="CF2493">
        <v>365340557</v>
      </c>
      <c r="CS2493">
        <v>2</v>
      </c>
      <c r="CT2493">
        <v>2</v>
      </c>
      <c r="CU2493">
        <v>0</v>
      </c>
      <c r="CV2493">
        <v>2</v>
      </c>
      <c r="CW2493">
        <v>0</v>
      </c>
      <c r="CX2493">
        <v>0</v>
      </c>
      <c r="CY2493">
        <v>7</v>
      </c>
      <c r="CZ2493" t="s">
        <v>131</v>
      </c>
      <c r="DA2493">
        <v>286</v>
      </c>
      <c r="DB2493">
        <v>0</v>
      </c>
      <c r="DC2493" t="s">
        <v>132</v>
      </c>
      <c r="DD2493" t="s">
        <v>133</v>
      </c>
      <c r="DG2493">
        <v>16237073</v>
      </c>
      <c r="DI2493">
        <v>0</v>
      </c>
      <c r="DJ2493">
        <v>0</v>
      </c>
      <c r="DK2493">
        <v>1</v>
      </c>
      <c r="DL2493">
        <v>0</v>
      </c>
      <c r="DM2493">
        <v>0</v>
      </c>
      <c r="DN2493">
        <v>1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3">
      <c r="A2494" t="str">
        <f t="shared" si="971"/>
        <v>07/09/2023 22:05:42.632</v>
      </c>
      <c r="C2494" t="str">
        <f t="shared" si="964"/>
        <v>FFDFD3C0</v>
      </c>
      <c r="D2494" t="s">
        <v>123</v>
      </c>
      <c r="E2494">
        <v>7</v>
      </c>
      <c r="F2494">
        <v>2007</v>
      </c>
      <c r="G2494" t="s">
        <v>124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0</v>
      </c>
      <c r="P2494">
        <v>1</v>
      </c>
      <c r="Q2494">
        <v>0</v>
      </c>
      <c r="S2494" t="str">
        <f t="shared" si="969"/>
        <v>22:05:42.000</v>
      </c>
      <c r="T2494" t="str">
        <f t="shared" si="969"/>
        <v>22:05:42.000</v>
      </c>
      <c r="U2494" t="str">
        <f t="shared" si="946"/>
        <v>A14F74</v>
      </c>
      <c r="V2494">
        <v>0</v>
      </c>
      <c r="W2494">
        <v>0</v>
      </c>
      <c r="X2494">
        <v>2</v>
      </c>
      <c r="Y2494">
        <v>0</v>
      </c>
      <c r="AA2494">
        <v>1</v>
      </c>
      <c r="AB2494">
        <v>8</v>
      </c>
      <c r="AC2494">
        <v>3</v>
      </c>
      <c r="AD2494">
        <v>0</v>
      </c>
      <c r="AE2494">
        <v>9</v>
      </c>
      <c r="AF2494" t="s">
        <v>136</v>
      </c>
      <c r="AG2494">
        <v>0</v>
      </c>
      <c r="AH2494">
        <v>3</v>
      </c>
      <c r="AI2494">
        <v>2</v>
      </c>
      <c r="AJ2494">
        <v>0</v>
      </c>
      <c r="AK2494" t="s">
        <v>791</v>
      </c>
      <c r="AL2494">
        <v>32.783760999999998</v>
      </c>
      <c r="AM2494" t="s">
        <v>792</v>
      </c>
      <c r="AN2494">
        <v>-117.027676</v>
      </c>
      <c r="AO2494">
        <v>25</v>
      </c>
      <c r="AP2494">
        <v>700</v>
      </c>
      <c r="AQ2494" t="s">
        <v>129</v>
      </c>
      <c r="AR2494">
        <v>64</v>
      </c>
      <c r="AS2494">
        <v>15</v>
      </c>
      <c r="AT2494">
        <v>-192</v>
      </c>
      <c r="BB2494" t="str">
        <f t="shared" si="947"/>
        <v>1200</v>
      </c>
      <c r="BC2494">
        <v>1</v>
      </c>
      <c r="BD2494" t="str">
        <f t="shared" si="948"/>
        <v xml:space="preserve">N1839R  </v>
      </c>
      <c r="BE2494">
        <v>1</v>
      </c>
      <c r="BG2494">
        <v>0</v>
      </c>
      <c r="BH2494">
        <v>0</v>
      </c>
      <c r="BI2494">
        <v>0</v>
      </c>
      <c r="BJ2494">
        <v>600</v>
      </c>
      <c r="BK2494">
        <v>-100</v>
      </c>
      <c r="BL2494" t="s">
        <v>130</v>
      </c>
      <c r="BM2494">
        <v>1</v>
      </c>
      <c r="BN2494">
        <v>1</v>
      </c>
      <c r="BO2494">
        <v>0</v>
      </c>
      <c r="BP2494">
        <v>0</v>
      </c>
      <c r="BS2494">
        <v>0</v>
      </c>
      <c r="BT2494">
        <v>0</v>
      </c>
      <c r="BU2494">
        <v>0</v>
      </c>
      <c r="CE2494" t="str">
        <f t="shared" si="970"/>
        <v>22:05:42.365</v>
      </c>
      <c r="CF2494">
        <v>365340557</v>
      </c>
      <c r="CS2494">
        <v>2</v>
      </c>
      <c r="CT2494">
        <v>2</v>
      </c>
      <c r="CU2494">
        <v>0</v>
      </c>
      <c r="CV2494">
        <v>2</v>
      </c>
      <c r="CW2494">
        <v>0</v>
      </c>
      <c r="CX2494">
        <v>0</v>
      </c>
      <c r="CY2494">
        <v>7</v>
      </c>
      <c r="CZ2494" t="s">
        <v>131</v>
      </c>
      <c r="DA2494">
        <v>286</v>
      </c>
      <c r="DB2494">
        <v>0</v>
      </c>
      <c r="DC2494" t="s">
        <v>132</v>
      </c>
      <c r="DD2494" t="s">
        <v>133</v>
      </c>
      <c r="DG2494">
        <v>16237073</v>
      </c>
      <c r="DI2494">
        <v>0</v>
      </c>
      <c r="DJ2494">
        <v>0</v>
      </c>
      <c r="DK2494">
        <v>1</v>
      </c>
      <c r="DL2494">
        <v>0</v>
      </c>
      <c r="DM2494">
        <v>0</v>
      </c>
      <c r="DN2494">
        <v>1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3">
      <c r="A2495" t="str">
        <f t="shared" si="971"/>
        <v>07/09/2023 22:05:42.632</v>
      </c>
      <c r="C2495" t="str">
        <f t="shared" si="964"/>
        <v>FFDFD3C0</v>
      </c>
      <c r="D2495" t="s">
        <v>138</v>
      </c>
      <c r="E2495">
        <v>20</v>
      </c>
      <c r="F2495">
        <v>1020</v>
      </c>
      <c r="G2495" t="s">
        <v>139</v>
      </c>
      <c r="J2495" t="s">
        <v>140</v>
      </c>
      <c r="K2495">
        <v>0</v>
      </c>
      <c r="L2495">
        <v>3</v>
      </c>
      <c r="M2495">
        <v>0</v>
      </c>
      <c r="N2495">
        <v>2</v>
      </c>
      <c r="O2495">
        <v>0</v>
      </c>
      <c r="P2495">
        <v>1</v>
      </c>
      <c r="Q2495">
        <v>0</v>
      </c>
      <c r="S2495" t="str">
        <f t="shared" si="969"/>
        <v>22:05:42.000</v>
      </c>
      <c r="T2495" t="str">
        <f t="shared" si="969"/>
        <v>22:05:42.000</v>
      </c>
      <c r="U2495" t="str">
        <f t="shared" si="946"/>
        <v>A14F74</v>
      </c>
      <c r="V2495">
        <v>0</v>
      </c>
      <c r="W2495">
        <v>0</v>
      </c>
      <c r="X2495">
        <v>2</v>
      </c>
      <c r="Y2495">
        <v>0</v>
      </c>
      <c r="AA2495">
        <v>1</v>
      </c>
      <c r="AB2495">
        <v>8</v>
      </c>
      <c r="AC2495">
        <v>3</v>
      </c>
      <c r="AD2495">
        <v>0</v>
      </c>
      <c r="AE2495">
        <v>9</v>
      </c>
      <c r="AF2495" t="s">
        <v>136</v>
      </c>
      <c r="AG2495">
        <v>0</v>
      </c>
      <c r="AH2495">
        <v>3</v>
      </c>
      <c r="AI2495">
        <v>2</v>
      </c>
      <c r="AJ2495">
        <v>0</v>
      </c>
      <c r="AK2495" t="s">
        <v>791</v>
      </c>
      <c r="AL2495">
        <v>32.783760999999998</v>
      </c>
      <c r="AM2495" t="s">
        <v>792</v>
      </c>
      <c r="AN2495">
        <v>-117.027676</v>
      </c>
      <c r="AO2495">
        <v>25</v>
      </c>
      <c r="AP2495">
        <v>700</v>
      </c>
      <c r="AQ2495" t="s">
        <v>129</v>
      </c>
      <c r="AR2495">
        <v>64</v>
      </c>
      <c r="AS2495">
        <v>15</v>
      </c>
      <c r="AT2495">
        <v>-192</v>
      </c>
      <c r="BB2495" t="str">
        <f t="shared" si="947"/>
        <v>1200</v>
      </c>
      <c r="BC2495">
        <v>1</v>
      </c>
      <c r="BD2495" t="str">
        <f t="shared" si="948"/>
        <v xml:space="preserve">N1839R  </v>
      </c>
      <c r="BE2495">
        <v>1</v>
      </c>
      <c r="BG2495">
        <v>0</v>
      </c>
      <c r="BH2495">
        <v>0</v>
      </c>
      <c r="BI2495">
        <v>0</v>
      </c>
      <c r="BJ2495">
        <v>600</v>
      </c>
      <c r="BK2495">
        <v>-100</v>
      </c>
      <c r="BL2495" t="s">
        <v>130</v>
      </c>
      <c r="BM2495">
        <v>1</v>
      </c>
      <c r="BN2495">
        <v>1</v>
      </c>
      <c r="BO2495">
        <v>0</v>
      </c>
      <c r="BP2495">
        <v>0</v>
      </c>
      <c r="BS2495">
        <v>0</v>
      </c>
      <c r="BT2495">
        <v>0</v>
      </c>
      <c r="BU2495">
        <v>0</v>
      </c>
      <c r="CE2495" t="str">
        <f t="shared" si="970"/>
        <v>22:05:42.365</v>
      </c>
      <c r="CF2495">
        <v>365340557</v>
      </c>
      <c r="CS2495">
        <v>2</v>
      </c>
      <c r="CT2495">
        <v>2</v>
      </c>
      <c r="CU2495">
        <v>0</v>
      </c>
      <c r="CV2495">
        <v>2</v>
      </c>
      <c r="CW2495">
        <v>0</v>
      </c>
      <c r="CX2495">
        <v>0</v>
      </c>
      <c r="CY2495">
        <v>7</v>
      </c>
      <c r="CZ2495" t="s">
        <v>131</v>
      </c>
      <c r="DA2495">
        <v>286</v>
      </c>
      <c r="DB2495">
        <v>0</v>
      </c>
      <c r="DC2495" t="s">
        <v>132</v>
      </c>
      <c r="DD2495" t="s">
        <v>133</v>
      </c>
      <c r="DG2495">
        <v>16237073</v>
      </c>
      <c r="DI2495">
        <v>0</v>
      </c>
      <c r="DJ2495">
        <v>0</v>
      </c>
      <c r="DK2495">
        <v>1</v>
      </c>
      <c r="DL2495">
        <v>0</v>
      </c>
      <c r="DM2495">
        <v>0</v>
      </c>
      <c r="DN2495">
        <v>1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3">
      <c r="A2496" t="str">
        <f t="shared" si="971"/>
        <v>07/09/2023 22:05:42.632</v>
      </c>
      <c r="C2496" t="str">
        <f t="shared" si="964"/>
        <v>FFDFD3C0</v>
      </c>
      <c r="D2496" t="s">
        <v>134</v>
      </c>
      <c r="E2496">
        <v>4</v>
      </c>
      <c r="H2496">
        <v>4</v>
      </c>
      <c r="I2496" t="s">
        <v>143</v>
      </c>
      <c r="J2496" t="s">
        <v>126</v>
      </c>
      <c r="K2496">
        <v>0</v>
      </c>
      <c r="L2496">
        <v>3</v>
      </c>
      <c r="M2496">
        <v>0</v>
      </c>
      <c r="N2496">
        <v>2</v>
      </c>
      <c r="O2496">
        <v>0</v>
      </c>
      <c r="P2496">
        <v>1</v>
      </c>
      <c r="Q2496">
        <v>0</v>
      </c>
      <c r="S2496" t="str">
        <f t="shared" si="969"/>
        <v>22:05:42.000</v>
      </c>
      <c r="T2496" t="str">
        <f t="shared" si="969"/>
        <v>22:05:42.000</v>
      </c>
      <c r="U2496" t="str">
        <f t="shared" si="946"/>
        <v>A14F74</v>
      </c>
      <c r="V2496">
        <v>0</v>
      </c>
      <c r="W2496">
        <v>0</v>
      </c>
      <c r="X2496">
        <v>2</v>
      </c>
      <c r="Y2496">
        <v>0</v>
      </c>
      <c r="AA2496">
        <v>1</v>
      </c>
      <c r="AB2496">
        <v>8</v>
      </c>
      <c r="AC2496">
        <v>3</v>
      </c>
      <c r="AD2496">
        <v>0</v>
      </c>
      <c r="AE2496">
        <v>9</v>
      </c>
      <c r="AF2496" t="s">
        <v>136</v>
      </c>
      <c r="AG2496">
        <v>0</v>
      </c>
      <c r="AH2496">
        <v>3</v>
      </c>
      <c r="AI2496">
        <v>2</v>
      </c>
      <c r="AJ2496">
        <v>0</v>
      </c>
      <c r="AK2496" t="s">
        <v>791</v>
      </c>
      <c r="AL2496">
        <v>32.783760999999998</v>
      </c>
      <c r="AM2496" t="s">
        <v>792</v>
      </c>
      <c r="AN2496">
        <v>-117.027676</v>
      </c>
      <c r="AO2496">
        <v>25</v>
      </c>
      <c r="AP2496">
        <v>700</v>
      </c>
      <c r="AQ2496" t="s">
        <v>129</v>
      </c>
      <c r="AR2496">
        <v>64</v>
      </c>
      <c r="AS2496">
        <v>15</v>
      </c>
      <c r="AT2496">
        <v>-192</v>
      </c>
      <c r="BB2496" t="str">
        <f t="shared" si="947"/>
        <v>1200</v>
      </c>
      <c r="BC2496">
        <v>1</v>
      </c>
      <c r="BD2496" t="str">
        <f t="shared" si="948"/>
        <v xml:space="preserve">N1839R  </v>
      </c>
      <c r="BE2496">
        <v>1</v>
      </c>
      <c r="BG2496">
        <v>0</v>
      </c>
      <c r="BH2496">
        <v>0</v>
      </c>
      <c r="BI2496">
        <v>0</v>
      </c>
      <c r="BJ2496">
        <v>600</v>
      </c>
      <c r="BK2496">
        <v>-100</v>
      </c>
      <c r="BL2496" t="s">
        <v>130</v>
      </c>
      <c r="BM2496">
        <v>1</v>
      </c>
      <c r="BN2496">
        <v>1</v>
      </c>
      <c r="BO2496">
        <v>0</v>
      </c>
      <c r="BP2496">
        <v>0</v>
      </c>
      <c r="BS2496">
        <v>0</v>
      </c>
      <c r="BT2496">
        <v>0</v>
      </c>
      <c r="BU2496">
        <v>0</v>
      </c>
      <c r="CE2496" t="str">
        <f t="shared" si="970"/>
        <v>22:05:42.365</v>
      </c>
      <c r="CF2496">
        <v>365340557</v>
      </c>
      <c r="CS2496">
        <v>2</v>
      </c>
      <c r="CT2496">
        <v>2</v>
      </c>
      <c r="CU2496">
        <v>0</v>
      </c>
      <c r="CV2496">
        <v>2</v>
      </c>
      <c r="CW2496">
        <v>0</v>
      </c>
      <c r="CX2496">
        <v>0</v>
      </c>
      <c r="CY2496">
        <v>7</v>
      </c>
      <c r="CZ2496" t="s">
        <v>131</v>
      </c>
      <c r="DA2496">
        <v>286</v>
      </c>
      <c r="DB2496">
        <v>0</v>
      </c>
      <c r="DC2496" t="s">
        <v>132</v>
      </c>
      <c r="DD2496" t="s">
        <v>133</v>
      </c>
      <c r="DG2496">
        <v>16237073</v>
      </c>
      <c r="DI2496">
        <v>0</v>
      </c>
      <c r="DJ2496">
        <v>0</v>
      </c>
      <c r="DK2496">
        <v>1</v>
      </c>
      <c r="DL2496">
        <v>0</v>
      </c>
      <c r="DM2496">
        <v>0</v>
      </c>
      <c r="DN2496">
        <v>1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3">
      <c r="A2497" t="str">
        <f t="shared" si="971"/>
        <v>07/09/2023 22:05:42.632</v>
      </c>
      <c r="C2497" t="str">
        <f t="shared" si="964"/>
        <v>FFDFD3C0</v>
      </c>
      <c r="D2497" t="s">
        <v>134</v>
      </c>
      <c r="E2497">
        <v>3</v>
      </c>
      <c r="H2497">
        <v>3</v>
      </c>
      <c r="I2497" t="s">
        <v>135</v>
      </c>
      <c r="J2497" t="s">
        <v>126</v>
      </c>
      <c r="K2497">
        <v>0</v>
      </c>
      <c r="L2497">
        <v>3</v>
      </c>
      <c r="M2497">
        <v>0</v>
      </c>
      <c r="N2497">
        <v>2</v>
      </c>
      <c r="O2497">
        <v>0</v>
      </c>
      <c r="P2497">
        <v>1</v>
      </c>
      <c r="Q2497">
        <v>0</v>
      </c>
      <c r="S2497" t="str">
        <f t="shared" si="969"/>
        <v>22:05:42.000</v>
      </c>
      <c r="T2497" t="str">
        <f t="shared" si="969"/>
        <v>22:05:42.000</v>
      </c>
      <c r="U2497" t="str">
        <f t="shared" si="946"/>
        <v>A14F74</v>
      </c>
      <c r="V2497">
        <v>0</v>
      </c>
      <c r="W2497">
        <v>0</v>
      </c>
      <c r="X2497">
        <v>2</v>
      </c>
      <c r="Y2497">
        <v>0</v>
      </c>
      <c r="AA2497">
        <v>1</v>
      </c>
      <c r="AB2497">
        <v>8</v>
      </c>
      <c r="AC2497">
        <v>3</v>
      </c>
      <c r="AD2497">
        <v>0</v>
      </c>
      <c r="AE2497">
        <v>9</v>
      </c>
      <c r="AF2497" t="s">
        <v>136</v>
      </c>
      <c r="AG2497">
        <v>0</v>
      </c>
      <c r="AH2497">
        <v>3</v>
      </c>
      <c r="AI2497">
        <v>2</v>
      </c>
      <c r="AJ2497">
        <v>0</v>
      </c>
      <c r="AK2497" t="s">
        <v>791</v>
      </c>
      <c r="AL2497">
        <v>32.783760999999998</v>
      </c>
      <c r="AM2497" t="s">
        <v>792</v>
      </c>
      <c r="AN2497">
        <v>-117.027676</v>
      </c>
      <c r="AO2497">
        <v>25</v>
      </c>
      <c r="AP2497">
        <v>700</v>
      </c>
      <c r="AQ2497" t="s">
        <v>129</v>
      </c>
      <c r="AR2497">
        <v>64</v>
      </c>
      <c r="AS2497">
        <v>15</v>
      </c>
      <c r="AT2497">
        <v>-192</v>
      </c>
      <c r="BB2497" t="str">
        <f t="shared" si="947"/>
        <v>1200</v>
      </c>
      <c r="BC2497">
        <v>1</v>
      </c>
      <c r="BD2497" t="str">
        <f t="shared" si="948"/>
        <v xml:space="preserve">N1839R  </v>
      </c>
      <c r="BE2497">
        <v>1</v>
      </c>
      <c r="BG2497">
        <v>0</v>
      </c>
      <c r="BH2497">
        <v>0</v>
      </c>
      <c r="BI2497">
        <v>0</v>
      </c>
      <c r="BJ2497">
        <v>600</v>
      </c>
      <c r="BK2497">
        <v>-100</v>
      </c>
      <c r="BL2497" t="s">
        <v>130</v>
      </c>
      <c r="BM2497">
        <v>1</v>
      </c>
      <c r="BN2497">
        <v>1</v>
      </c>
      <c r="BO2497">
        <v>0</v>
      </c>
      <c r="BP2497">
        <v>0</v>
      </c>
      <c r="BS2497">
        <v>0</v>
      </c>
      <c r="BT2497">
        <v>0</v>
      </c>
      <c r="BU2497">
        <v>0</v>
      </c>
      <c r="CE2497" t="str">
        <f t="shared" si="970"/>
        <v>22:05:42.365</v>
      </c>
      <c r="CF2497">
        <v>365340557</v>
      </c>
      <c r="CS2497">
        <v>2</v>
      </c>
      <c r="CT2497">
        <v>2</v>
      </c>
      <c r="CU2497">
        <v>0</v>
      </c>
      <c r="CV2497">
        <v>2</v>
      </c>
      <c r="CW2497">
        <v>0</v>
      </c>
      <c r="CX2497">
        <v>0</v>
      </c>
      <c r="CY2497">
        <v>7</v>
      </c>
      <c r="CZ2497" t="s">
        <v>131</v>
      </c>
      <c r="DA2497">
        <v>286</v>
      </c>
      <c r="DB2497">
        <v>0</v>
      </c>
      <c r="DC2497" t="s">
        <v>132</v>
      </c>
      <c r="DD2497" t="s">
        <v>133</v>
      </c>
      <c r="DG2497">
        <v>16237073</v>
      </c>
      <c r="DI2497">
        <v>0</v>
      </c>
      <c r="DJ2497">
        <v>0</v>
      </c>
      <c r="DK2497">
        <v>1</v>
      </c>
      <c r="DL2497">
        <v>0</v>
      </c>
      <c r="DM2497">
        <v>0</v>
      </c>
      <c r="DN2497">
        <v>1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3">
      <c r="A2498" t="str">
        <f t="shared" si="971"/>
        <v>07/09/2023 22:05:42.632</v>
      </c>
      <c r="C2498" t="str">
        <f t="shared" si="964"/>
        <v>FFDFD3C0</v>
      </c>
      <c r="D2498" t="s">
        <v>141</v>
      </c>
      <c r="E2498">
        <v>15</v>
      </c>
      <c r="J2498" t="s">
        <v>142</v>
      </c>
      <c r="K2498">
        <v>0</v>
      </c>
      <c r="L2498">
        <v>3</v>
      </c>
      <c r="M2498">
        <v>0</v>
      </c>
      <c r="N2498">
        <v>2</v>
      </c>
      <c r="O2498">
        <v>0</v>
      </c>
      <c r="P2498">
        <v>1</v>
      </c>
      <c r="Q2498">
        <v>0</v>
      </c>
      <c r="S2498" t="str">
        <f t="shared" si="969"/>
        <v>22:05:42.000</v>
      </c>
      <c r="T2498" t="str">
        <f t="shared" si="969"/>
        <v>22:05:42.000</v>
      </c>
      <c r="U2498" t="str">
        <f t="shared" si="946"/>
        <v>A14F74</v>
      </c>
      <c r="V2498">
        <v>0</v>
      </c>
      <c r="W2498">
        <v>0</v>
      </c>
      <c r="X2498">
        <v>2</v>
      </c>
      <c r="Y2498">
        <v>0</v>
      </c>
      <c r="AA2498">
        <v>1</v>
      </c>
      <c r="AB2498">
        <v>8</v>
      </c>
      <c r="AC2498">
        <v>3</v>
      </c>
      <c r="AD2498">
        <v>0</v>
      </c>
      <c r="AE2498">
        <v>9</v>
      </c>
      <c r="AF2498" t="s">
        <v>136</v>
      </c>
      <c r="AG2498">
        <v>0</v>
      </c>
      <c r="AH2498">
        <v>3</v>
      </c>
      <c r="AI2498">
        <v>2</v>
      </c>
      <c r="AJ2498">
        <v>0</v>
      </c>
      <c r="AK2498" t="s">
        <v>791</v>
      </c>
      <c r="AL2498">
        <v>32.783760999999998</v>
      </c>
      <c r="AM2498" t="s">
        <v>792</v>
      </c>
      <c r="AN2498">
        <v>-117.027676</v>
      </c>
      <c r="AO2498">
        <v>25</v>
      </c>
      <c r="AP2498">
        <v>700</v>
      </c>
      <c r="AQ2498" t="s">
        <v>129</v>
      </c>
      <c r="AR2498">
        <v>64</v>
      </c>
      <c r="AS2498">
        <v>15</v>
      </c>
      <c r="AT2498">
        <v>-192</v>
      </c>
      <c r="BB2498" t="str">
        <f t="shared" si="947"/>
        <v>1200</v>
      </c>
      <c r="BC2498">
        <v>1</v>
      </c>
      <c r="BD2498" t="str">
        <f t="shared" si="948"/>
        <v xml:space="preserve">N1839R  </v>
      </c>
      <c r="BE2498">
        <v>1</v>
      </c>
      <c r="BG2498">
        <v>0</v>
      </c>
      <c r="BH2498">
        <v>0</v>
      </c>
      <c r="BI2498">
        <v>0</v>
      </c>
      <c r="BJ2498">
        <v>600</v>
      </c>
      <c r="BK2498">
        <v>-100</v>
      </c>
      <c r="BL2498" t="s">
        <v>130</v>
      </c>
      <c r="BM2498">
        <v>1</v>
      </c>
      <c r="BN2498">
        <v>1</v>
      </c>
      <c r="BO2498">
        <v>0</v>
      </c>
      <c r="BP2498">
        <v>0</v>
      </c>
      <c r="BS2498">
        <v>0</v>
      </c>
      <c r="BT2498">
        <v>0</v>
      </c>
      <c r="BU2498">
        <v>0</v>
      </c>
      <c r="CE2498" t="str">
        <f t="shared" si="970"/>
        <v>22:05:42.365</v>
      </c>
      <c r="CF2498">
        <v>365340557</v>
      </c>
      <c r="CS2498">
        <v>2</v>
      </c>
      <c r="CT2498">
        <v>2</v>
      </c>
      <c r="CU2498">
        <v>0</v>
      </c>
      <c r="CV2498">
        <v>2</v>
      </c>
      <c r="CW2498">
        <v>0</v>
      </c>
      <c r="CX2498">
        <v>0</v>
      </c>
      <c r="CY2498">
        <v>7</v>
      </c>
      <c r="CZ2498" t="s">
        <v>131</v>
      </c>
      <c r="DA2498">
        <v>286</v>
      </c>
      <c r="DB2498">
        <v>0</v>
      </c>
      <c r="DC2498" t="s">
        <v>132</v>
      </c>
      <c r="DD2498" t="s">
        <v>133</v>
      </c>
      <c r="DG2498">
        <v>16237073</v>
      </c>
      <c r="DI2498">
        <v>0</v>
      </c>
      <c r="DJ2498">
        <v>0</v>
      </c>
      <c r="DK2498">
        <v>1</v>
      </c>
      <c r="DL2498">
        <v>0</v>
      </c>
      <c r="DM2498">
        <v>0</v>
      </c>
      <c r="DN2498">
        <v>1</v>
      </c>
      <c r="DO2498">
        <v>0</v>
      </c>
      <c r="DP2498">
        <v>0</v>
      </c>
      <c r="DQ2498">
        <v>0</v>
      </c>
      <c r="DR2498">
        <v>0</v>
      </c>
      <c r="DS249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20230709_A14F74_520804979_ADSB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2023-07-12T12:04:12Z</dcterms:created>
  <dcterms:modified xsi:type="dcterms:W3CDTF">2023-07-12T12:04:13Z</dcterms:modified>
</cp:coreProperties>
</file>